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0" yWindow="120" windowWidth="10005" windowHeight="8145" tabRatio="837" firstSheet="4" activeTab="4"/>
  </bookViews>
  <sheets>
    <sheet name="Contest Rules" sheetId="4" state="hidden" r:id="rId1"/>
    <sheet name="2012" sheetId="1" state="hidden" r:id="rId2"/>
    <sheet name="2011" sheetId="2" state="hidden" r:id="rId3"/>
    <sheet name="2010" sheetId="3" state="hidden" r:id="rId4"/>
    <sheet name="Population Migration by State" sheetId="8" r:id="rId5"/>
    <sheet name="Data Table" sheetId="7" state="hidden" r:id="rId6"/>
    <sheet name="GDP per State" sheetId="9" state="hidden" r:id="rId7"/>
    <sheet name="GDP per Capita" sheetId="11" state="hidden" r:id="rId8"/>
    <sheet name="Health Ranking" sheetId="13" state="hidden" r:id="rId9"/>
    <sheet name="Formula Table" sheetId="12" state="hidden" r:id="rId10"/>
    <sheet name="References" sheetId="14" state="hidden" r:id="rId11"/>
  </sheets>
  <definedNames>
    <definedName name="data">#REF!</definedName>
    <definedName name="data2">#REF!</definedName>
    <definedName name="data3">#REF!</definedName>
    <definedName name="data4">#REF!</definedName>
    <definedName name="data5">#REF!</definedName>
  </definedNames>
  <calcPr calcId="145621"/>
  <pivotCaches>
    <pivotCache cacheId="69"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2" i="8" l="1"/>
  <c r="CB279" i="8"/>
  <c r="AE279" i="8"/>
  <c r="T279" i="8"/>
  <c r="AR65" i="8"/>
  <c r="G19" i="4"/>
  <c r="BE5" i="7"/>
  <c r="BE9" i="7"/>
  <c r="BE10" i="7"/>
  <c r="BE21" i="7"/>
  <c r="BE25" i="7"/>
  <c r="BE26" i="7"/>
  <c r="BE37" i="7"/>
  <c r="BE41" i="7"/>
  <c r="BE42" i="7"/>
  <c r="BE53" i="7"/>
  <c r="BE57" i="7"/>
  <c r="BE58" i="7"/>
  <c r="BE69" i="7"/>
  <c r="BE73" i="7"/>
  <c r="BE78" i="7"/>
  <c r="BE79" i="7"/>
  <c r="BE84" i="7"/>
  <c r="BE88" i="7"/>
  <c r="BE92" i="7"/>
  <c r="BE96" i="7"/>
  <c r="BE100" i="7"/>
  <c r="BE104" i="7"/>
  <c r="BE108" i="7"/>
  <c r="BE112" i="7"/>
  <c r="BE116" i="7"/>
  <c r="BE120" i="7"/>
  <c r="BE124" i="7"/>
  <c r="BE128" i="7"/>
  <c r="BE132" i="7"/>
  <c r="BE136" i="7"/>
  <c r="BE140" i="7"/>
  <c r="BE144" i="7"/>
  <c r="BE148" i="7"/>
  <c r="BE152" i="7"/>
  <c r="BE156" i="7"/>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AX306" i="8" s="1"/>
  <c r="D307" i="8"/>
  <c r="D308" i="8"/>
  <c r="D309" i="8"/>
  <c r="D310" i="8"/>
  <c r="D311" i="8"/>
  <c r="D312" i="8"/>
  <c r="D313" i="8"/>
  <c r="D314" i="8"/>
  <c r="D315" i="8"/>
  <c r="D316" i="8"/>
  <c r="D317" i="8"/>
  <c r="D318" i="8"/>
  <c r="D319" i="8"/>
  <c r="AE319" i="8" s="1"/>
  <c r="D320" i="8"/>
  <c r="D321" i="8"/>
  <c r="D322" i="8"/>
  <c r="D323" i="8"/>
  <c r="D324" i="8"/>
  <c r="D325" i="8"/>
  <c r="D326" i="8"/>
  <c r="D327" i="8"/>
  <c r="D328" i="8"/>
  <c r="D329" i="8"/>
  <c r="D330" i="8"/>
  <c r="D331" i="8"/>
  <c r="BQ279" i="8"/>
  <c r="AX279" i="8"/>
  <c r="D279" i="8"/>
  <c r="D280" i="8"/>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 i="13"/>
  <c r="C160" i="13"/>
  <c r="C162" i="13"/>
  <c r="C168" i="13"/>
  <c r="C176" i="13"/>
  <c r="C178" i="13"/>
  <c r="C184" i="13"/>
  <c r="C192" i="13"/>
  <c r="C194" i="13"/>
  <c r="C200" i="13"/>
  <c r="C208" i="13"/>
  <c r="A209" i="13"/>
  <c r="C209" i="13" s="1"/>
  <c r="A208" i="13"/>
  <c r="A207" i="13"/>
  <c r="C207" i="13" s="1"/>
  <c r="A206" i="13"/>
  <c r="C206" i="13" s="1"/>
  <c r="A205" i="13"/>
  <c r="C205" i="13" s="1"/>
  <c r="A204" i="13"/>
  <c r="C204" i="13" s="1"/>
  <c r="A203" i="13"/>
  <c r="C203" i="13" s="1"/>
  <c r="A202" i="13"/>
  <c r="C202" i="13" s="1"/>
  <c r="A201" i="13"/>
  <c r="C201" i="13" s="1"/>
  <c r="A200" i="13"/>
  <c r="A199" i="13"/>
  <c r="C199" i="13" s="1"/>
  <c r="A198" i="13"/>
  <c r="C198" i="13" s="1"/>
  <c r="A197" i="13"/>
  <c r="C197" i="13" s="1"/>
  <c r="A196" i="13"/>
  <c r="C196" i="13" s="1"/>
  <c r="A195" i="13"/>
  <c r="C195" i="13" s="1"/>
  <c r="A194" i="13"/>
  <c r="A193" i="13"/>
  <c r="C193" i="13" s="1"/>
  <c r="A192" i="13"/>
  <c r="A191" i="13"/>
  <c r="C191" i="13" s="1"/>
  <c r="A190" i="13"/>
  <c r="C190" i="13" s="1"/>
  <c r="A189" i="13"/>
  <c r="C189" i="13" s="1"/>
  <c r="A188" i="13"/>
  <c r="C188" i="13" s="1"/>
  <c r="A187" i="13"/>
  <c r="C187" i="13" s="1"/>
  <c r="A186" i="13"/>
  <c r="C186" i="13" s="1"/>
  <c r="A185" i="13"/>
  <c r="C185" i="13" s="1"/>
  <c r="A184" i="13"/>
  <c r="A183" i="13"/>
  <c r="C183" i="13" s="1"/>
  <c r="A182" i="13"/>
  <c r="C182" i="13" s="1"/>
  <c r="A181" i="13"/>
  <c r="C181" i="13" s="1"/>
  <c r="A180" i="13"/>
  <c r="C180" i="13" s="1"/>
  <c r="A179" i="13"/>
  <c r="C179" i="13" s="1"/>
  <c r="A178" i="13"/>
  <c r="A177" i="13"/>
  <c r="C177" i="13" s="1"/>
  <c r="A176" i="13"/>
  <c r="A175" i="13"/>
  <c r="C175" i="13" s="1"/>
  <c r="A174" i="13"/>
  <c r="C174" i="13" s="1"/>
  <c r="A173" i="13"/>
  <c r="C173" i="13" s="1"/>
  <c r="A172" i="13"/>
  <c r="C172" i="13" s="1"/>
  <c r="A171" i="13"/>
  <c r="C171" i="13" s="1"/>
  <c r="A170" i="13"/>
  <c r="C170" i="13" s="1"/>
  <c r="A169" i="13"/>
  <c r="C169" i="13" s="1"/>
  <c r="A168" i="13"/>
  <c r="A167" i="13"/>
  <c r="C167" i="13" s="1"/>
  <c r="A166" i="13"/>
  <c r="C166" i="13" s="1"/>
  <c r="A165" i="13"/>
  <c r="C165" i="13" s="1"/>
  <c r="A164" i="13"/>
  <c r="C164" i="13" s="1"/>
  <c r="A163" i="13"/>
  <c r="C163" i="13" s="1"/>
  <c r="A162" i="13"/>
  <c r="A161" i="13"/>
  <c r="C161" i="13" s="1"/>
  <c r="A160" i="13"/>
  <c r="A159" i="13"/>
  <c r="C159" i="13" s="1"/>
  <c r="A158" i="13"/>
  <c r="C158" i="13" s="1"/>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BG142" i="7"/>
  <c r="BG143" i="7"/>
  <c r="BG144" i="7"/>
  <c r="BG145" i="7"/>
  <c r="BG146" i="7"/>
  <c r="BG147" i="7"/>
  <c r="BG148" i="7"/>
  <c r="BG149" i="7"/>
  <c r="BG150" i="7"/>
  <c r="BG151" i="7"/>
  <c r="BG152" i="7"/>
  <c r="BG153" i="7"/>
  <c r="BG154" i="7"/>
  <c r="BG155" i="7"/>
  <c r="BG156" i="7"/>
  <c r="BG157" i="7"/>
  <c r="BG158" i="7"/>
  <c r="BG107"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55" i="7"/>
  <c r="BG54" i="7"/>
  <c r="BG4" i="7"/>
  <c r="BG5" i="7"/>
  <c r="BG6"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3" i="7"/>
  <c r="A146" i="13"/>
  <c r="A147" i="13"/>
  <c r="A148" i="13"/>
  <c r="A149" i="13"/>
  <c r="A150" i="13"/>
  <c r="A151" i="13"/>
  <c r="A152" i="13"/>
  <c r="A153" i="13"/>
  <c r="A154" i="13"/>
  <c r="C154" i="13" s="1"/>
  <c r="A155" i="13"/>
  <c r="A156" i="13"/>
  <c r="A157" i="13"/>
  <c r="A110" i="13"/>
  <c r="A111" i="13"/>
  <c r="C111" i="13" s="1"/>
  <c r="A112" i="13"/>
  <c r="A113" i="13"/>
  <c r="A114" i="13"/>
  <c r="A115" i="13"/>
  <c r="C115" i="13" s="1"/>
  <c r="A116" i="13"/>
  <c r="C116" i="13" s="1"/>
  <c r="A117" i="13"/>
  <c r="A118" i="13"/>
  <c r="A119" i="13"/>
  <c r="A120" i="13"/>
  <c r="A121" i="13"/>
  <c r="A122" i="13"/>
  <c r="A123" i="13"/>
  <c r="A124" i="13"/>
  <c r="A125" i="13"/>
  <c r="A126" i="13"/>
  <c r="A127" i="13"/>
  <c r="C127" i="13" s="1"/>
  <c r="A128" i="13"/>
  <c r="A129" i="13"/>
  <c r="A130" i="13"/>
  <c r="A131" i="13"/>
  <c r="C131" i="13" s="1"/>
  <c r="A132" i="13"/>
  <c r="C132" i="13" s="1"/>
  <c r="A133" i="13"/>
  <c r="A134" i="13"/>
  <c r="A135" i="13"/>
  <c r="A136" i="13"/>
  <c r="A137" i="13"/>
  <c r="A138" i="13"/>
  <c r="A139" i="13"/>
  <c r="A140" i="13"/>
  <c r="A141" i="13"/>
  <c r="A142" i="13"/>
  <c r="A143" i="13"/>
  <c r="A144" i="13"/>
  <c r="A145" i="13"/>
  <c r="A105" i="13"/>
  <c r="A106" i="13"/>
  <c r="A107" i="13"/>
  <c r="A108" i="13"/>
  <c r="A109" i="13"/>
  <c r="A88" i="13"/>
  <c r="C88" i="13" s="1"/>
  <c r="A89" i="13"/>
  <c r="C89" i="13" s="1"/>
  <c r="A90" i="13"/>
  <c r="A91" i="13"/>
  <c r="A92" i="13"/>
  <c r="A93" i="13"/>
  <c r="A94" i="13"/>
  <c r="A95" i="13"/>
  <c r="C95" i="13" s="1"/>
  <c r="A96" i="13"/>
  <c r="A97" i="13"/>
  <c r="A98" i="13"/>
  <c r="A99" i="13"/>
  <c r="A100" i="13"/>
  <c r="C100" i="13" s="1"/>
  <c r="A101" i="13"/>
  <c r="A102" i="13"/>
  <c r="A103" i="13"/>
  <c r="C103" i="13" s="1"/>
  <c r="A104" i="13"/>
  <c r="C104" i="13" s="1"/>
  <c r="A71" i="13"/>
  <c r="A72" i="13"/>
  <c r="A73" i="13"/>
  <c r="A74" i="13"/>
  <c r="A75" i="13"/>
  <c r="A76" i="13"/>
  <c r="A77" i="13"/>
  <c r="A78" i="13"/>
  <c r="C78" i="13" s="1"/>
  <c r="A79" i="13"/>
  <c r="C79" i="13" s="1"/>
  <c r="A80" i="13"/>
  <c r="A81" i="13"/>
  <c r="A82" i="13"/>
  <c r="A83" i="13"/>
  <c r="A84" i="13"/>
  <c r="A85" i="13"/>
  <c r="A86" i="13"/>
  <c r="C86" i="13" s="1"/>
  <c r="A87" i="13"/>
  <c r="A55" i="13"/>
  <c r="A56" i="13"/>
  <c r="A57" i="13"/>
  <c r="C57" i="13" s="1"/>
  <c r="A58" i="13"/>
  <c r="A59" i="13"/>
  <c r="A60" i="13"/>
  <c r="A61" i="13"/>
  <c r="C61" i="13" s="1"/>
  <c r="A62" i="13"/>
  <c r="A63" i="13"/>
  <c r="A64" i="13"/>
  <c r="A65" i="13"/>
  <c r="A66" i="13"/>
  <c r="A67" i="13"/>
  <c r="A68" i="13"/>
  <c r="A69" i="13"/>
  <c r="A70" i="13"/>
  <c r="A54" i="13"/>
  <c r="A2" i="13"/>
  <c r="A3" i="13"/>
  <c r="A4" i="13"/>
  <c r="A5" i="13"/>
  <c r="A6" i="13"/>
  <c r="A7" i="13"/>
  <c r="C7" i="13" s="1"/>
  <c r="A8" i="13"/>
  <c r="A9" i="13"/>
  <c r="A10" i="13"/>
  <c r="A11" i="13"/>
  <c r="A12" i="13"/>
  <c r="A13" i="13"/>
  <c r="A14" i="13"/>
  <c r="C14" i="13" s="1"/>
  <c r="A15" i="13"/>
  <c r="C15" i="13" s="1"/>
  <c r="A16" i="13"/>
  <c r="A17" i="13"/>
  <c r="A18" i="13"/>
  <c r="A19" i="13"/>
  <c r="A20" i="13"/>
  <c r="A21" i="13"/>
  <c r="A22" i="13"/>
  <c r="A23" i="13"/>
  <c r="C23" i="13" s="1"/>
  <c r="A24" i="13"/>
  <c r="A25" i="13"/>
  <c r="A26" i="13"/>
  <c r="A27" i="13"/>
  <c r="A28" i="13"/>
  <c r="A29" i="13"/>
  <c r="A30" i="13"/>
  <c r="C30" i="13" s="1"/>
  <c r="A31" i="13"/>
  <c r="C31" i="13" s="1"/>
  <c r="A32" i="13"/>
  <c r="A33" i="13"/>
  <c r="A34" i="13"/>
  <c r="A35" i="13"/>
  <c r="C35" i="13" s="1"/>
  <c r="A36" i="13"/>
  <c r="A37" i="13"/>
  <c r="A38" i="13"/>
  <c r="C38" i="13" s="1"/>
  <c r="A39" i="13"/>
  <c r="A40" i="13"/>
  <c r="A41" i="13"/>
  <c r="A42" i="13"/>
  <c r="A43" i="13"/>
  <c r="A44" i="13"/>
  <c r="A45" i="13"/>
  <c r="A46" i="13"/>
  <c r="C46" i="13" s="1"/>
  <c r="A47" i="13"/>
  <c r="C47" i="13" s="1"/>
  <c r="A48" i="13"/>
  <c r="A49" i="13"/>
  <c r="A50" i="13"/>
  <c r="A51" i="13"/>
  <c r="C51" i="13" s="1"/>
  <c r="A52" i="13"/>
  <c r="A53" i="13"/>
  <c r="F5" i="11"/>
  <c r="G5" i="11"/>
  <c r="H5" i="11"/>
  <c r="F6" i="11"/>
  <c r="G6" i="11"/>
  <c r="H6" i="11"/>
  <c r="F7" i="11"/>
  <c r="G7" i="11"/>
  <c r="H7" i="11"/>
  <c r="F8" i="11"/>
  <c r="G8" i="11"/>
  <c r="H8" i="11"/>
  <c r="F9" i="11"/>
  <c r="G9" i="11"/>
  <c r="H9" i="11"/>
  <c r="F10" i="11"/>
  <c r="G10" i="11"/>
  <c r="H10" i="11"/>
  <c r="F11" i="11"/>
  <c r="G11" i="11"/>
  <c r="H11" i="11"/>
  <c r="F12" i="11"/>
  <c r="G12" i="11"/>
  <c r="H12" i="11"/>
  <c r="F13" i="11"/>
  <c r="G13" i="11"/>
  <c r="H13" i="11"/>
  <c r="F14" i="11"/>
  <c r="G14" i="11"/>
  <c r="H14" i="11"/>
  <c r="F15" i="11"/>
  <c r="G15" i="11"/>
  <c r="H15" i="11"/>
  <c r="F16" i="11"/>
  <c r="G16" i="11"/>
  <c r="H16" i="11"/>
  <c r="F17" i="11"/>
  <c r="G17" i="11"/>
  <c r="H17" i="11"/>
  <c r="F18" i="11"/>
  <c r="G18" i="11"/>
  <c r="H18" i="11"/>
  <c r="F19" i="11"/>
  <c r="G19" i="11"/>
  <c r="H19" i="11"/>
  <c r="F20" i="11"/>
  <c r="G20" i="11"/>
  <c r="H20" i="11"/>
  <c r="F21" i="11"/>
  <c r="G21" i="11"/>
  <c r="H21" i="11"/>
  <c r="F22" i="11"/>
  <c r="G22" i="11"/>
  <c r="H22" i="11"/>
  <c r="F23" i="11"/>
  <c r="G23" i="11"/>
  <c r="H23" i="11"/>
  <c r="F24" i="11"/>
  <c r="G24" i="11"/>
  <c r="H24" i="11"/>
  <c r="F25" i="11"/>
  <c r="G25" i="11"/>
  <c r="H25" i="11"/>
  <c r="F26" i="11"/>
  <c r="G26" i="11"/>
  <c r="H26" i="11"/>
  <c r="F27" i="11"/>
  <c r="G27" i="11"/>
  <c r="H27" i="11"/>
  <c r="F28" i="11"/>
  <c r="G28" i="11"/>
  <c r="H28" i="11"/>
  <c r="F29" i="11"/>
  <c r="G29" i="11"/>
  <c r="H29" i="11"/>
  <c r="F30" i="11"/>
  <c r="G30" i="11"/>
  <c r="H30" i="11"/>
  <c r="F31" i="11"/>
  <c r="G31" i="11"/>
  <c r="H31" i="11"/>
  <c r="F32" i="11"/>
  <c r="G32" i="11"/>
  <c r="H32" i="11"/>
  <c r="F33" i="11"/>
  <c r="G33" i="11"/>
  <c r="H33" i="11"/>
  <c r="F34" i="11"/>
  <c r="G34" i="11"/>
  <c r="H34" i="11"/>
  <c r="F35" i="11"/>
  <c r="G35" i="11"/>
  <c r="H35" i="11"/>
  <c r="F36" i="11"/>
  <c r="G36" i="11"/>
  <c r="H36" i="11"/>
  <c r="F37" i="11"/>
  <c r="G37" i="11"/>
  <c r="H37" i="11"/>
  <c r="F38" i="11"/>
  <c r="G38" i="11"/>
  <c r="H38" i="11"/>
  <c r="F39" i="11"/>
  <c r="G39" i="11"/>
  <c r="H39" i="11"/>
  <c r="F40" i="11"/>
  <c r="G40" i="11"/>
  <c r="H40" i="11"/>
  <c r="F41" i="11"/>
  <c r="G41" i="11"/>
  <c r="H41" i="11"/>
  <c r="F42" i="11"/>
  <c r="G42" i="11"/>
  <c r="H42" i="11"/>
  <c r="F43" i="11"/>
  <c r="G43" i="11"/>
  <c r="H43" i="11"/>
  <c r="F44" i="11"/>
  <c r="G44" i="11"/>
  <c r="H44" i="11"/>
  <c r="F45" i="11"/>
  <c r="G45" i="11"/>
  <c r="H45" i="11"/>
  <c r="F46" i="11"/>
  <c r="G46" i="11"/>
  <c r="H46" i="11"/>
  <c r="F47" i="11"/>
  <c r="G47" i="11"/>
  <c r="H47" i="11"/>
  <c r="F48" i="11"/>
  <c r="G48" i="11"/>
  <c r="H48" i="11"/>
  <c r="F49" i="11"/>
  <c r="G49" i="11"/>
  <c r="H49" i="11"/>
  <c r="F50" i="11"/>
  <c r="G50" i="11"/>
  <c r="H50" i="11"/>
  <c r="F51" i="11"/>
  <c r="G51" i="11"/>
  <c r="H51" i="11"/>
  <c r="F52" i="11"/>
  <c r="G52" i="11"/>
  <c r="H52" i="11"/>
  <c r="F53" i="11"/>
  <c r="G53" i="11"/>
  <c r="H53" i="11"/>
  <c r="F54" i="11"/>
  <c r="G54" i="11"/>
  <c r="H54" i="11"/>
  <c r="F55" i="11"/>
  <c r="G55" i="11"/>
  <c r="H55" i="11"/>
  <c r="BD4" i="7"/>
  <c r="BE4" i="7" s="1"/>
  <c r="BD5" i="7"/>
  <c r="BD6" i="7"/>
  <c r="BE6" i="7" s="1"/>
  <c r="BD7" i="7"/>
  <c r="BE7" i="7" s="1"/>
  <c r="BD8" i="7"/>
  <c r="BE8" i="7" s="1"/>
  <c r="BD9" i="7"/>
  <c r="BD10" i="7"/>
  <c r="BD11" i="7"/>
  <c r="BE11" i="7" s="1"/>
  <c r="BD12" i="7"/>
  <c r="BE12" i="7" s="1"/>
  <c r="BD13" i="7"/>
  <c r="BE13" i="7" s="1"/>
  <c r="BD14" i="7"/>
  <c r="BE14" i="7" s="1"/>
  <c r="BD15" i="7"/>
  <c r="BE15" i="7" s="1"/>
  <c r="BD16" i="7"/>
  <c r="BE16" i="7" s="1"/>
  <c r="BD17" i="7"/>
  <c r="BE17" i="7" s="1"/>
  <c r="BD18" i="7"/>
  <c r="BE18" i="7" s="1"/>
  <c r="BD19" i="7"/>
  <c r="BE19" i="7" s="1"/>
  <c r="BD20" i="7"/>
  <c r="BE20" i="7" s="1"/>
  <c r="BD21" i="7"/>
  <c r="BD22" i="7"/>
  <c r="BE22" i="7" s="1"/>
  <c r="BD23" i="7"/>
  <c r="BE23" i="7" s="1"/>
  <c r="BD24" i="7"/>
  <c r="BE24" i="7" s="1"/>
  <c r="BD25" i="7"/>
  <c r="BD26" i="7"/>
  <c r="BD27" i="7"/>
  <c r="BE27" i="7" s="1"/>
  <c r="BD28" i="7"/>
  <c r="BE28" i="7" s="1"/>
  <c r="BD29" i="7"/>
  <c r="BE29" i="7" s="1"/>
  <c r="BD30" i="7"/>
  <c r="BE30" i="7" s="1"/>
  <c r="BD31" i="7"/>
  <c r="BE31" i="7" s="1"/>
  <c r="BD32" i="7"/>
  <c r="BE32" i="7" s="1"/>
  <c r="BD33" i="7"/>
  <c r="BE33" i="7" s="1"/>
  <c r="BD34" i="7"/>
  <c r="BE34" i="7" s="1"/>
  <c r="BD35" i="7"/>
  <c r="BE35" i="7" s="1"/>
  <c r="BD36" i="7"/>
  <c r="BE36" i="7" s="1"/>
  <c r="BD37" i="7"/>
  <c r="BD38" i="7"/>
  <c r="BE38" i="7" s="1"/>
  <c r="BD39" i="7"/>
  <c r="BE39" i="7" s="1"/>
  <c r="BD40" i="7"/>
  <c r="BE40" i="7" s="1"/>
  <c r="BD41" i="7"/>
  <c r="BD42" i="7"/>
  <c r="BD43" i="7"/>
  <c r="BE43" i="7" s="1"/>
  <c r="BD44" i="7"/>
  <c r="BE44" i="7" s="1"/>
  <c r="BD45" i="7"/>
  <c r="BE45" i="7" s="1"/>
  <c r="BD46" i="7"/>
  <c r="BE46" i="7" s="1"/>
  <c r="BD47" i="7"/>
  <c r="BE47" i="7" s="1"/>
  <c r="BD48" i="7"/>
  <c r="BE48" i="7" s="1"/>
  <c r="BD49" i="7"/>
  <c r="BE49" i="7" s="1"/>
  <c r="BD50" i="7"/>
  <c r="BE50" i="7" s="1"/>
  <c r="BD51" i="7"/>
  <c r="BE51" i="7" s="1"/>
  <c r="BD52" i="7"/>
  <c r="BE52" i="7" s="1"/>
  <c r="BD53" i="7"/>
  <c r="BD54" i="7"/>
  <c r="BE54" i="7" s="1"/>
  <c r="BD55" i="7"/>
  <c r="BE55" i="7" s="1"/>
  <c r="BD56" i="7"/>
  <c r="BE56" i="7" s="1"/>
  <c r="BD57" i="7"/>
  <c r="BD58" i="7"/>
  <c r="BD59" i="7"/>
  <c r="BE59" i="7" s="1"/>
  <c r="BD60" i="7"/>
  <c r="BE60" i="7" s="1"/>
  <c r="BD61" i="7"/>
  <c r="BE61" i="7" s="1"/>
  <c r="BD62" i="7"/>
  <c r="BE62" i="7" s="1"/>
  <c r="BD63" i="7"/>
  <c r="BE63" i="7" s="1"/>
  <c r="BD64" i="7"/>
  <c r="BE64" i="7" s="1"/>
  <c r="BD65" i="7"/>
  <c r="BE65" i="7" s="1"/>
  <c r="BD66" i="7"/>
  <c r="BE66" i="7" s="1"/>
  <c r="BD67" i="7"/>
  <c r="BE67" i="7" s="1"/>
  <c r="BD68" i="7"/>
  <c r="BE68" i="7" s="1"/>
  <c r="BD69" i="7"/>
  <c r="BD70" i="7"/>
  <c r="BE70" i="7" s="1"/>
  <c r="BD71" i="7"/>
  <c r="BE71" i="7" s="1"/>
  <c r="BD72" i="7"/>
  <c r="BE72" i="7" s="1"/>
  <c r="BD73" i="7"/>
  <c r="BD74" i="7"/>
  <c r="BE74" i="7" s="1"/>
  <c r="BD75" i="7"/>
  <c r="BE75" i="7" s="1"/>
  <c r="BD76" i="7"/>
  <c r="BE76" i="7" s="1"/>
  <c r="BD77" i="7"/>
  <c r="BE77" i="7" s="1"/>
  <c r="BD78" i="7"/>
  <c r="BD79" i="7"/>
  <c r="BD80" i="7"/>
  <c r="BE80" i="7" s="1"/>
  <c r="BD81" i="7"/>
  <c r="BE81" i="7" s="1"/>
  <c r="BD82" i="7"/>
  <c r="BE82" i="7" s="1"/>
  <c r="BD83" i="7"/>
  <c r="BE83" i="7" s="1"/>
  <c r="BD84" i="7"/>
  <c r="BD85" i="7"/>
  <c r="BE85" i="7" s="1"/>
  <c r="BD86" i="7"/>
  <c r="BE86" i="7" s="1"/>
  <c r="BD87" i="7"/>
  <c r="BE87" i="7" s="1"/>
  <c r="BD88" i="7"/>
  <c r="BD89" i="7"/>
  <c r="BE89" i="7" s="1"/>
  <c r="BD90" i="7"/>
  <c r="BE90" i="7" s="1"/>
  <c r="BD91" i="7"/>
  <c r="BE91" i="7" s="1"/>
  <c r="BD92" i="7"/>
  <c r="BD93" i="7"/>
  <c r="BE93" i="7" s="1"/>
  <c r="BD94" i="7"/>
  <c r="BE94" i="7" s="1"/>
  <c r="BD95" i="7"/>
  <c r="BE95" i="7" s="1"/>
  <c r="BD96" i="7"/>
  <c r="BD97" i="7"/>
  <c r="BE97" i="7" s="1"/>
  <c r="BD98" i="7"/>
  <c r="BE98" i="7" s="1"/>
  <c r="BD99" i="7"/>
  <c r="BE99" i="7" s="1"/>
  <c r="BD100" i="7"/>
  <c r="BD101" i="7"/>
  <c r="BE101" i="7" s="1"/>
  <c r="BD102" i="7"/>
  <c r="BE102" i="7" s="1"/>
  <c r="BD103" i="7"/>
  <c r="BE103" i="7" s="1"/>
  <c r="BD104" i="7"/>
  <c r="BD105" i="7"/>
  <c r="BE105" i="7" s="1"/>
  <c r="BD106" i="7"/>
  <c r="BE106" i="7" s="1"/>
  <c r="BD107" i="7"/>
  <c r="BE107" i="7" s="1"/>
  <c r="BD108" i="7"/>
  <c r="BD109" i="7"/>
  <c r="BE109" i="7" s="1"/>
  <c r="BD110" i="7"/>
  <c r="BE110" i="7" s="1"/>
  <c r="BD111" i="7"/>
  <c r="BE111" i="7" s="1"/>
  <c r="BD112" i="7"/>
  <c r="BD113" i="7"/>
  <c r="BE113" i="7" s="1"/>
  <c r="BD114" i="7"/>
  <c r="BE114" i="7" s="1"/>
  <c r="BD115" i="7"/>
  <c r="BE115" i="7" s="1"/>
  <c r="BD116" i="7"/>
  <c r="BD117" i="7"/>
  <c r="BE117" i="7" s="1"/>
  <c r="BD118" i="7"/>
  <c r="BE118" i="7" s="1"/>
  <c r="BD119" i="7"/>
  <c r="BE119" i="7" s="1"/>
  <c r="BD120" i="7"/>
  <c r="BD121" i="7"/>
  <c r="BE121" i="7" s="1"/>
  <c r="BD122" i="7"/>
  <c r="BE122" i="7" s="1"/>
  <c r="BD123" i="7"/>
  <c r="BE123" i="7" s="1"/>
  <c r="BD124" i="7"/>
  <c r="BD125" i="7"/>
  <c r="BE125" i="7" s="1"/>
  <c r="BD126" i="7"/>
  <c r="BE126" i="7" s="1"/>
  <c r="BD127" i="7"/>
  <c r="BE127" i="7" s="1"/>
  <c r="BD128" i="7"/>
  <c r="BD129" i="7"/>
  <c r="BE129" i="7" s="1"/>
  <c r="BD130" i="7"/>
  <c r="BE130" i="7" s="1"/>
  <c r="BD131" i="7"/>
  <c r="BE131" i="7" s="1"/>
  <c r="BD132" i="7"/>
  <c r="BD133" i="7"/>
  <c r="BE133" i="7" s="1"/>
  <c r="BD134" i="7"/>
  <c r="BE134" i="7" s="1"/>
  <c r="BD135" i="7"/>
  <c r="BE135" i="7" s="1"/>
  <c r="BD136" i="7"/>
  <c r="BD137" i="7"/>
  <c r="BE137" i="7" s="1"/>
  <c r="BD138" i="7"/>
  <c r="BE138" i="7" s="1"/>
  <c r="BD139" i="7"/>
  <c r="BE139" i="7" s="1"/>
  <c r="BD140" i="7"/>
  <c r="BD141" i="7"/>
  <c r="BE141" i="7" s="1"/>
  <c r="BD142" i="7"/>
  <c r="BE142" i="7" s="1"/>
  <c r="BD143" i="7"/>
  <c r="BE143" i="7" s="1"/>
  <c r="BD144" i="7"/>
  <c r="BD145" i="7"/>
  <c r="BE145" i="7" s="1"/>
  <c r="BD146" i="7"/>
  <c r="BE146" i="7" s="1"/>
  <c r="BD147" i="7"/>
  <c r="BE147" i="7" s="1"/>
  <c r="BD148" i="7"/>
  <c r="BD149" i="7"/>
  <c r="BE149" i="7" s="1"/>
  <c r="BD150" i="7"/>
  <c r="BE150" i="7" s="1"/>
  <c r="BD151" i="7"/>
  <c r="BE151" i="7" s="1"/>
  <c r="BD152" i="7"/>
  <c r="BD153" i="7"/>
  <c r="BE153" i="7" s="1"/>
  <c r="BD154" i="7"/>
  <c r="BE154" i="7" s="1"/>
  <c r="BD155" i="7"/>
  <c r="BE155" i="7" s="1"/>
  <c r="BD156" i="7"/>
  <c r="BD157" i="7"/>
  <c r="BE157" i="7" s="1"/>
  <c r="BD158" i="7"/>
  <c r="BE158" i="7" s="1"/>
  <c r="BD3" i="7"/>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S93" i="8"/>
  <c r="S92" i="8"/>
  <c r="S91" i="8"/>
  <c r="S90" i="8"/>
  <c r="S89" i="8"/>
  <c r="S88" i="8"/>
  <c r="R93" i="8"/>
  <c r="R92" i="8"/>
  <c r="R91" i="8"/>
  <c r="R90" i="8"/>
  <c r="R89" i="8"/>
  <c r="R88" i="8"/>
  <c r="Q93" i="8"/>
  <c r="Q92" i="8"/>
  <c r="Q91" i="8"/>
  <c r="Q90" i="8"/>
  <c r="Q89" i="8"/>
  <c r="Q88" i="8"/>
  <c r="P93" i="8"/>
  <c r="P92" i="8"/>
  <c r="P91" i="8"/>
  <c r="P90" i="8"/>
  <c r="P89" i="8"/>
  <c r="P88" i="8"/>
  <c r="ES96" i="8"/>
  <c r="ER95" i="8"/>
  <c r="EQ98" i="8"/>
  <c r="EQ94" i="8"/>
  <c r="EP102" i="8"/>
  <c r="EP98" i="8"/>
  <c r="EP94" i="8"/>
  <c r="EP90" i="8"/>
  <c r="EP86" i="8"/>
  <c r="EP82" i="8"/>
  <c r="EP78" i="8"/>
  <c r="EO105" i="8"/>
  <c r="EO103" i="8"/>
  <c r="EO101" i="8"/>
  <c r="EO99" i="8"/>
  <c r="EO97" i="8"/>
  <c r="EO95" i="8"/>
  <c r="EO93" i="8"/>
  <c r="EO91" i="8"/>
  <c r="EO89" i="8"/>
  <c r="EO87" i="8"/>
  <c r="EO85" i="8"/>
  <c r="EO83" i="8"/>
  <c r="EO81" i="8"/>
  <c r="EO79" i="8"/>
  <c r="EO77" i="8"/>
  <c r="EO75" i="8"/>
  <c r="EO73" i="8"/>
  <c r="EO71" i="8"/>
  <c r="EO69" i="8"/>
  <c r="EM109" i="8"/>
  <c r="EM105" i="8"/>
  <c r="EM101" i="8"/>
  <c r="EM97" i="8"/>
  <c r="EM93" i="8"/>
  <c r="EM89" i="8"/>
  <c r="EM85" i="8"/>
  <c r="EM81" i="8"/>
  <c r="EM77" i="8"/>
  <c r="EM73" i="8"/>
  <c r="EM69" i="8"/>
  <c r="EL107" i="8"/>
  <c r="EL103" i="8"/>
  <c r="EL99" i="8"/>
  <c r="EL95" i="8"/>
  <c r="EL91" i="8"/>
  <c r="EL87" i="8"/>
  <c r="EL83" i="8"/>
  <c r="EL79" i="8"/>
  <c r="EL75" i="8"/>
  <c r="EL71" i="8"/>
  <c r="EK111" i="8"/>
  <c r="EK107" i="8"/>
  <c r="EK103" i="8"/>
  <c r="EK99" i="8"/>
  <c r="EK95" i="8"/>
  <c r="EK91" i="8"/>
  <c r="EK87" i="8"/>
  <c r="EK83" i="8"/>
  <c r="EK79" i="8"/>
  <c r="EK75" i="8"/>
  <c r="EK71" i="8"/>
  <c r="EJ114" i="8"/>
  <c r="EJ110" i="8"/>
  <c r="EJ106" i="8"/>
  <c r="EJ102" i="8"/>
  <c r="EJ98" i="8"/>
  <c r="EJ94" i="8"/>
  <c r="EJ90" i="8"/>
  <c r="EJ86" i="8"/>
  <c r="EJ82" i="8"/>
  <c r="EJ78" i="8"/>
  <c r="EJ74" i="8"/>
  <c r="EJ70" i="8"/>
  <c r="EI114" i="8"/>
  <c r="EI110" i="8"/>
  <c r="EI106" i="8"/>
  <c r="EI102" i="8"/>
  <c r="EI98" i="8"/>
  <c r="EI94" i="8"/>
  <c r="EI90" i="8"/>
  <c r="EI86" i="8"/>
  <c r="EI82" i="8"/>
  <c r="EI78" i="8"/>
  <c r="EI74" i="8"/>
  <c r="EH118" i="8"/>
  <c r="EH114" i="8"/>
  <c r="EH110" i="8"/>
  <c r="EH106" i="8"/>
  <c r="EH102" i="8"/>
  <c r="EH98" i="8"/>
  <c r="EH94" i="8"/>
  <c r="EH90" i="8"/>
  <c r="EH86" i="8"/>
  <c r="EG119" i="8"/>
  <c r="EG117" i="8"/>
  <c r="EG115" i="8"/>
  <c r="EG113" i="8"/>
  <c r="EG111" i="8"/>
  <c r="EG109" i="8"/>
  <c r="EG107" i="8"/>
  <c r="EG105" i="8"/>
  <c r="EG103" i="8"/>
  <c r="EG101" i="8"/>
  <c r="ER97" i="8"/>
  <c r="EQ100" i="8"/>
  <c r="EQ96" i="8"/>
  <c r="EQ92" i="8"/>
  <c r="EP100" i="8"/>
  <c r="EP96" i="8"/>
  <c r="EP92" i="8"/>
  <c r="EP88" i="8"/>
  <c r="EP84" i="8"/>
  <c r="EP80" i="8"/>
  <c r="EP76" i="8"/>
  <c r="EO104" i="8"/>
  <c r="EO102" i="8"/>
  <c r="EO100" i="8"/>
  <c r="EO98" i="8"/>
  <c r="EO96" i="8"/>
  <c r="EO94" i="8"/>
  <c r="EO92" i="8"/>
  <c r="EO90" i="8"/>
  <c r="EO88" i="8"/>
  <c r="EO86" i="8"/>
  <c r="EO84" i="8"/>
  <c r="EO82" i="8"/>
  <c r="EO80" i="8"/>
  <c r="EO78" i="8"/>
  <c r="EO76" i="8"/>
  <c r="EO74" i="8"/>
  <c r="EO72" i="8"/>
  <c r="EO70" i="8"/>
  <c r="EN106" i="8"/>
  <c r="EM107" i="8"/>
  <c r="EM103" i="8"/>
  <c r="EM99" i="8"/>
  <c r="EM95" i="8"/>
  <c r="EM91" i="8"/>
  <c r="EM87" i="8"/>
  <c r="EM83" i="8"/>
  <c r="EM79" i="8"/>
  <c r="EM75" i="8"/>
  <c r="EM71" i="8"/>
  <c r="EL109" i="8"/>
  <c r="EL105" i="8"/>
  <c r="EL101" i="8"/>
  <c r="EL97" i="8"/>
  <c r="EL93" i="8"/>
  <c r="EL89" i="8"/>
  <c r="EL85" i="8"/>
  <c r="EL81" i="8"/>
  <c r="EL77" i="8"/>
  <c r="EL73" i="8"/>
  <c r="EK113" i="8"/>
  <c r="EK109" i="8"/>
  <c r="EK105" i="8"/>
  <c r="EK101" i="8"/>
  <c r="EK97" i="8"/>
  <c r="EK93" i="8"/>
  <c r="EK89" i="8"/>
  <c r="EK85" i="8"/>
  <c r="EK81" i="8"/>
  <c r="EK77" i="8"/>
  <c r="EK73" i="8"/>
  <c r="EK69" i="8"/>
  <c r="EJ112" i="8"/>
  <c r="EJ108" i="8"/>
  <c r="EJ104" i="8"/>
  <c r="EJ100" i="8"/>
  <c r="EJ96" i="8"/>
  <c r="EJ92" i="8"/>
  <c r="EJ88" i="8"/>
  <c r="EJ84" i="8"/>
  <c r="EJ80" i="8"/>
  <c r="EJ76" i="8"/>
  <c r="EJ72" i="8"/>
  <c r="EI116" i="8"/>
  <c r="EI112" i="8"/>
  <c r="EI108" i="8"/>
  <c r="EI104" i="8"/>
  <c r="EI100" i="8"/>
  <c r="EI96" i="8"/>
  <c r="EI92" i="8"/>
  <c r="EI88" i="8"/>
  <c r="EI84" i="8"/>
  <c r="EI80" i="8"/>
  <c r="EI76" i="8"/>
  <c r="EG94" i="8"/>
  <c r="EH116" i="8"/>
  <c r="EH112" i="8"/>
  <c r="EH108" i="8"/>
  <c r="EH104" i="8"/>
  <c r="EH100" i="8"/>
  <c r="EH96" i="8"/>
  <c r="EH92" i="8"/>
  <c r="EH88" i="8"/>
  <c r="EG120" i="8"/>
  <c r="EG118" i="8"/>
  <c r="EG116" i="8"/>
  <c r="EG114" i="8"/>
  <c r="EG112" i="8"/>
  <c r="EG110" i="8"/>
  <c r="EG108" i="8"/>
  <c r="EG106" i="8"/>
  <c r="EG104" i="8"/>
  <c r="EG102" i="8"/>
  <c r="EG100" i="8"/>
  <c r="EG98" i="8"/>
  <c r="EG96" i="8"/>
  <c r="ER96" i="8"/>
  <c r="EQ99" i="8"/>
  <c r="EQ95" i="8"/>
  <c r="EQ91" i="8"/>
  <c r="EP99" i="8"/>
  <c r="EP95" i="8"/>
  <c r="EP91" i="8"/>
  <c r="EP87" i="8"/>
  <c r="EP83" i="8"/>
  <c r="EP79" i="8"/>
  <c r="EP75" i="8"/>
  <c r="EN104" i="8"/>
  <c r="EN102" i="8"/>
  <c r="EN100" i="8"/>
  <c r="EN98" i="8"/>
  <c r="EN96" i="8"/>
  <c r="EN94" i="8"/>
  <c r="EN92" i="8"/>
  <c r="EN90" i="8"/>
  <c r="EN88" i="8"/>
  <c r="EN86" i="8"/>
  <c r="ER98" i="8"/>
  <c r="EP101" i="8"/>
  <c r="EP85" i="8"/>
  <c r="EN103" i="8"/>
  <c r="EN95" i="8"/>
  <c r="EN87" i="8"/>
  <c r="EN82" i="8"/>
  <c r="EN78" i="8"/>
  <c r="EN74" i="8"/>
  <c r="EN70" i="8"/>
  <c r="EM106" i="8"/>
  <c r="EM98" i="8"/>
  <c r="EM90" i="8"/>
  <c r="EM82" i="8"/>
  <c r="EM74" i="8"/>
  <c r="EL108" i="8"/>
  <c r="EL100" i="8"/>
  <c r="EL92" i="8"/>
  <c r="EL84" i="8"/>
  <c r="EL76" i="8"/>
  <c r="EK112" i="8"/>
  <c r="EK104" i="8"/>
  <c r="EK96" i="8"/>
  <c r="EK88" i="8"/>
  <c r="EK80" i="8"/>
  <c r="EK72" i="8"/>
  <c r="EJ111" i="8"/>
  <c r="EJ103" i="8"/>
  <c r="EJ95" i="8"/>
  <c r="EJ87" i="8"/>
  <c r="EJ79" i="8"/>
  <c r="EJ71" i="8"/>
  <c r="EI111" i="8"/>
  <c r="EI103" i="8"/>
  <c r="EI95" i="8"/>
  <c r="EI87" i="8"/>
  <c r="EI79" i="8"/>
  <c r="EG93" i="8"/>
  <c r="EH111" i="8"/>
  <c r="EH103" i="8"/>
  <c r="EH95" i="8"/>
  <c r="EH87" i="8"/>
  <c r="EF118" i="8"/>
  <c r="EF114" i="8"/>
  <c r="EF110" i="8"/>
  <c r="EF106" i="8"/>
  <c r="EF102" i="8"/>
  <c r="EF99" i="8"/>
  <c r="EF96" i="8"/>
  <c r="EQ97" i="8"/>
  <c r="EP77" i="8"/>
  <c r="EN99" i="8"/>
  <c r="EN91" i="8"/>
  <c r="EN84" i="8"/>
  <c r="EN80" i="8"/>
  <c r="EN72" i="8"/>
  <c r="EM102" i="8"/>
  <c r="EM86" i="8"/>
  <c r="EM70" i="8"/>
  <c r="EL96" i="8"/>
  <c r="EL80" i="8"/>
  <c r="EK108" i="8"/>
  <c r="EK84" i="8"/>
  <c r="EK68" i="8"/>
  <c r="EJ99" i="8"/>
  <c r="EJ83" i="8"/>
  <c r="EI115" i="8"/>
  <c r="EI99" i="8"/>
  <c r="EI83" i="8"/>
  <c r="EH115" i="8"/>
  <c r="EH91" i="8"/>
  <c r="EF116" i="8"/>
  <c r="EF108" i="8"/>
  <c r="EF100" i="8"/>
  <c r="EQ93" i="8"/>
  <c r="EN105" i="8"/>
  <c r="EN89" i="8"/>
  <c r="EN79" i="8"/>
  <c r="EN71" i="8"/>
  <c r="EM100" i="8"/>
  <c r="EM84" i="8"/>
  <c r="EL110" i="8"/>
  <c r="EL94" i="8"/>
  <c r="EL78" i="8"/>
  <c r="EK106" i="8"/>
  <c r="EK82" i="8"/>
  <c r="EJ113" i="8"/>
  <c r="EJ97" i="8"/>
  <c r="EJ81" i="8"/>
  <c r="EI113" i="8"/>
  <c r="EI97" i="8"/>
  <c r="EI81" i="8"/>
  <c r="EH113" i="8"/>
  <c r="EH97" i="8"/>
  <c r="EF119" i="8"/>
  <c r="EF111" i="8"/>
  <c r="EF103" i="8"/>
  <c r="EF97" i="8"/>
  <c r="EQ101" i="8"/>
  <c r="EP97" i="8"/>
  <c r="EP81" i="8"/>
  <c r="EN101" i="8"/>
  <c r="EN93" i="8"/>
  <c r="EN85" i="8"/>
  <c r="EN81" i="8"/>
  <c r="EN77" i="8"/>
  <c r="EN73" i="8"/>
  <c r="EN69" i="8"/>
  <c r="EM104" i="8"/>
  <c r="EM96" i="8"/>
  <c r="EM88" i="8"/>
  <c r="EM80" i="8"/>
  <c r="EM72" i="8"/>
  <c r="EL106" i="8"/>
  <c r="EL98" i="8"/>
  <c r="EL90" i="8"/>
  <c r="EL82" i="8"/>
  <c r="EL74" i="8"/>
  <c r="EK110" i="8"/>
  <c r="EK102" i="8"/>
  <c r="EK94" i="8"/>
  <c r="EK86" i="8"/>
  <c r="EK78" i="8"/>
  <c r="EK70" i="8"/>
  <c r="EJ109" i="8"/>
  <c r="EJ101" i="8"/>
  <c r="EJ93" i="8"/>
  <c r="EJ85" i="8"/>
  <c r="EJ77" i="8"/>
  <c r="EJ69" i="8"/>
  <c r="EI109" i="8"/>
  <c r="EI101" i="8"/>
  <c r="EI93" i="8"/>
  <c r="EI85" i="8"/>
  <c r="EI77" i="8"/>
  <c r="EH117" i="8"/>
  <c r="EH109" i="8"/>
  <c r="EH101" i="8"/>
  <c r="EH93" i="8"/>
  <c r="EF121" i="8"/>
  <c r="EF117" i="8"/>
  <c r="EF113" i="8"/>
  <c r="EF109" i="8"/>
  <c r="EF105" i="8"/>
  <c r="EF101" i="8"/>
  <c r="EF98" i="8"/>
  <c r="EG95" i="8"/>
  <c r="EP93" i="8"/>
  <c r="EN76" i="8"/>
  <c r="EN68" i="8"/>
  <c r="EM94" i="8"/>
  <c r="EM78" i="8"/>
  <c r="EL104" i="8"/>
  <c r="EL88" i="8"/>
  <c r="EL72" i="8"/>
  <c r="EK100" i="8"/>
  <c r="EK92" i="8"/>
  <c r="EK76" i="8"/>
  <c r="EJ107" i="8"/>
  <c r="EJ91" i="8"/>
  <c r="EJ75" i="8"/>
  <c r="EI107" i="8"/>
  <c r="EI91" i="8"/>
  <c r="EI75" i="8"/>
  <c r="EH107" i="8"/>
  <c r="EH99" i="8"/>
  <c r="EF120" i="8"/>
  <c r="EF112" i="8"/>
  <c r="EF104" i="8"/>
  <c r="EG97" i="8"/>
  <c r="EP89" i="8"/>
  <c r="EN97" i="8"/>
  <c r="EN83" i="8"/>
  <c r="EN75" i="8"/>
  <c r="EM108" i="8"/>
  <c r="EM92" i="8"/>
  <c r="EM76" i="8"/>
  <c r="EL102" i="8"/>
  <c r="EL86" i="8"/>
  <c r="EL70" i="8"/>
  <c r="EK98" i="8"/>
  <c r="EK90" i="8"/>
  <c r="EK74" i="8"/>
  <c r="EJ105" i="8"/>
  <c r="EJ89" i="8"/>
  <c r="EJ73" i="8"/>
  <c r="EI105" i="8"/>
  <c r="EI89" i="8"/>
  <c r="EI73" i="8"/>
  <c r="EH105" i="8"/>
  <c r="EH89" i="8"/>
  <c r="EF115" i="8"/>
  <c r="EF107" i="8"/>
  <c r="EG99" i="8"/>
  <c r="EF95" i="8"/>
  <c r="EA120" i="8"/>
  <c r="EB119" i="8"/>
  <c r="EB115" i="8"/>
  <c r="EB111" i="8"/>
  <c r="EC122" i="8"/>
  <c r="EC118" i="8"/>
  <c r="EC114" i="8"/>
  <c r="EC110" i="8"/>
  <c r="EC106" i="8"/>
  <c r="ED119" i="8"/>
  <c r="ED115" i="8"/>
  <c r="ED111" i="8"/>
  <c r="ED107" i="8"/>
  <c r="ED103" i="8"/>
  <c r="ED99" i="8"/>
  <c r="EE119" i="8"/>
  <c r="EE115" i="8"/>
  <c r="EE111" i="8"/>
  <c r="EE107" i="8"/>
  <c r="EE103" i="8"/>
  <c r="EE99" i="8"/>
  <c r="EB122" i="8"/>
  <c r="EB118" i="8"/>
  <c r="EB114" i="8"/>
  <c r="EB110" i="8"/>
  <c r="EC121" i="8"/>
  <c r="EC117" i="8"/>
  <c r="EC113" i="8"/>
  <c r="EC109" i="8"/>
  <c r="ED122" i="8"/>
  <c r="ED118" i="8"/>
  <c r="ED114" i="8"/>
  <c r="ED110" i="8"/>
  <c r="ED106" i="8"/>
  <c r="ED102" i="8"/>
  <c r="ED98" i="8"/>
  <c r="EE118" i="8"/>
  <c r="EE114" i="8"/>
  <c r="EE110" i="8"/>
  <c r="EE106" i="8"/>
  <c r="EE102" i="8"/>
  <c r="EE98" i="8"/>
  <c r="EB121" i="8"/>
  <c r="EB117" i="8"/>
  <c r="EB113" i="8"/>
  <c r="EB109" i="8"/>
  <c r="EC120" i="8"/>
  <c r="EC116" i="8"/>
  <c r="EC112" i="8"/>
  <c r="EC108" i="8"/>
  <c r="ED121" i="8"/>
  <c r="ED117" i="8"/>
  <c r="ED113" i="8"/>
  <c r="ED109" i="8"/>
  <c r="ED105" i="8"/>
  <c r="ED101" i="8"/>
  <c r="EE121" i="8"/>
  <c r="EE117" i="8"/>
  <c r="EE113" i="8"/>
  <c r="EE109" i="8"/>
  <c r="EE105" i="8"/>
  <c r="EE101" i="8"/>
  <c r="EE97" i="8"/>
  <c r="EA121" i="8"/>
  <c r="EB120" i="8"/>
  <c r="EB116" i="8"/>
  <c r="EB112" i="8"/>
  <c r="EB108" i="8"/>
  <c r="EC119" i="8"/>
  <c r="EC115" i="8"/>
  <c r="EC111" i="8"/>
  <c r="EC107" i="8"/>
  <c r="ED120" i="8"/>
  <c r="ED116" i="8"/>
  <c r="ED112" i="8"/>
  <c r="ED108" i="8"/>
  <c r="ED104" i="8"/>
  <c r="ED100" i="8"/>
  <c r="EE120" i="8"/>
  <c r="EE116" i="8"/>
  <c r="EE112" i="8"/>
  <c r="EE108" i="8"/>
  <c r="EE104" i="8"/>
  <c r="EE100" i="8"/>
  <c r="EE96" i="8"/>
  <c r="EE95" i="8"/>
  <c r="DZ122" i="8"/>
  <c r="EA118" i="8"/>
  <c r="EA116" i="8"/>
  <c r="EA114" i="8"/>
  <c r="EA112" i="8"/>
  <c r="EA110" i="8"/>
  <c r="EA108" i="8"/>
  <c r="EB106" i="8"/>
  <c r="EA105" i="8"/>
  <c r="EA104" i="8"/>
  <c r="EA103" i="8"/>
  <c r="EA102" i="8"/>
  <c r="EA101" i="8"/>
  <c r="EA100" i="8"/>
  <c r="EA99" i="8"/>
  <c r="EA98" i="8"/>
  <c r="DZ121" i="8"/>
  <c r="DZ118" i="8"/>
  <c r="DZ116" i="8"/>
  <c r="DZ114" i="8"/>
  <c r="DZ112" i="8"/>
  <c r="DZ110" i="8"/>
  <c r="DZ108" i="8"/>
  <c r="EA106" i="8"/>
  <c r="DZ105" i="8"/>
  <c r="DZ104" i="8"/>
  <c r="DZ103" i="8"/>
  <c r="DZ102" i="8"/>
  <c r="DZ101" i="8"/>
  <c r="DZ100" i="8"/>
  <c r="DZ99" i="8"/>
  <c r="DZ120" i="8"/>
  <c r="EA117" i="8"/>
  <c r="EA115" i="8"/>
  <c r="EA113" i="8"/>
  <c r="EA111" i="8"/>
  <c r="EA109" i="8"/>
  <c r="EA107" i="8"/>
  <c r="DZ106" i="8"/>
  <c r="EC104" i="8"/>
  <c r="EC103" i="8"/>
  <c r="EC102" i="8"/>
  <c r="EC101" i="8"/>
  <c r="EC100" i="8"/>
  <c r="EC99" i="8"/>
  <c r="EC98" i="8"/>
  <c r="DZ119" i="8"/>
  <c r="DZ117" i="8"/>
  <c r="DZ115" i="8"/>
  <c r="DZ113" i="8"/>
  <c r="DZ111" i="8"/>
  <c r="DZ109" i="8"/>
  <c r="DZ107" i="8"/>
  <c r="EB105" i="8"/>
  <c r="EB104" i="8"/>
  <c r="EB103" i="8"/>
  <c r="EB102" i="8"/>
  <c r="EB101" i="8"/>
  <c r="EB100" i="8"/>
  <c r="EB99" i="8"/>
  <c r="EB98" i="8"/>
  <c r="DZ98" i="8"/>
  <c r="EJ135" i="8"/>
  <c r="EI136" i="8"/>
  <c r="EG139" i="8"/>
  <c r="EG135" i="8"/>
  <c r="EF138" i="8"/>
  <c r="EF134" i="8"/>
  <c r="EF130" i="8"/>
  <c r="EE132" i="8"/>
  <c r="EE128" i="8"/>
  <c r="ED132" i="8"/>
  <c r="DZ132" i="8"/>
  <c r="EA131" i="8"/>
  <c r="EB130" i="8"/>
  <c r="EC129" i="8"/>
  <c r="ED128" i="8"/>
  <c r="DZ128" i="8"/>
  <c r="EA127" i="8"/>
  <c r="EB126" i="8"/>
  <c r="EC125" i="8"/>
  <c r="ED124" i="8"/>
  <c r="DZ124" i="8"/>
  <c r="EA123" i="8"/>
  <c r="EJ134" i="8"/>
  <c r="EH138" i="8"/>
  <c r="EG138" i="8"/>
  <c r="EG134" i="8"/>
  <c r="EF137" i="8"/>
  <c r="EF133" i="8"/>
  <c r="EE135" i="8"/>
  <c r="EE131" i="8"/>
  <c r="EE127" i="8"/>
  <c r="EC132" i="8"/>
  <c r="ED131" i="8"/>
  <c r="DZ131" i="8"/>
  <c r="EA130" i="8"/>
  <c r="EB129" i="8"/>
  <c r="EC128" i="8"/>
  <c r="ED127" i="8"/>
  <c r="DZ127" i="8"/>
  <c r="EA126" i="8"/>
  <c r="EB125" i="8"/>
  <c r="EC124" i="8"/>
  <c r="ED123" i="8"/>
  <c r="EJ133" i="8"/>
  <c r="EH137" i="8"/>
  <c r="EG137" i="8"/>
  <c r="EG133" i="8"/>
  <c r="EF136" i="8"/>
  <c r="EF132" i="8"/>
  <c r="EE134" i="8"/>
  <c r="EE130" i="8"/>
  <c r="EE124" i="8"/>
  <c r="EB132" i="8"/>
  <c r="EC131" i="8"/>
  <c r="ED130" i="8"/>
  <c r="DZ130" i="8"/>
  <c r="EA129" i="8"/>
  <c r="EB128" i="8"/>
  <c r="EC127" i="8"/>
  <c r="ED126" i="8"/>
  <c r="DZ126" i="8"/>
  <c r="EA125" i="8"/>
  <c r="EB124" i="8"/>
  <c r="EC123" i="8"/>
  <c r="EJ136" i="8"/>
  <c r="EI137" i="8"/>
  <c r="EH136" i="8"/>
  <c r="EG136" i="8"/>
  <c r="EF139" i="8"/>
  <c r="EF135" i="8"/>
  <c r="EF131" i="8"/>
  <c r="EE133" i="8"/>
  <c r="EE129" i="8"/>
  <c r="EE123" i="8"/>
  <c r="EA132" i="8"/>
  <c r="EB131" i="8"/>
  <c r="EC130" i="8"/>
  <c r="ED129" i="8"/>
  <c r="DZ129" i="8"/>
  <c r="EA128" i="8"/>
  <c r="EB127" i="8"/>
  <c r="EC126" i="8"/>
  <c r="ED125" i="8"/>
  <c r="DZ125" i="8"/>
  <c r="EA124" i="8"/>
  <c r="EB123" i="8"/>
  <c r="DZ123" i="8"/>
  <c r="EE139" i="8"/>
  <c r="ED140" i="8"/>
  <c r="ED138" i="8"/>
  <c r="ED136" i="8"/>
  <c r="ED134" i="8"/>
  <c r="EE138" i="8"/>
  <c r="EC140" i="8"/>
  <c r="EC138" i="8"/>
  <c r="EC136" i="8"/>
  <c r="EC134" i="8"/>
  <c r="EE137" i="8"/>
  <c r="ED139" i="8"/>
  <c r="ED137" i="8"/>
  <c r="ED135" i="8"/>
  <c r="ED133" i="8"/>
  <c r="EE140" i="8"/>
  <c r="EC141" i="8"/>
  <c r="EC139" i="8"/>
  <c r="EC137" i="8"/>
  <c r="EC135" i="8"/>
  <c r="EC133" i="8"/>
  <c r="DZ144" i="8"/>
  <c r="DZ141" i="8"/>
  <c r="EB139" i="8"/>
  <c r="EA138" i="8"/>
  <c r="DZ137" i="8"/>
  <c r="EB135" i="8"/>
  <c r="EA134" i="8"/>
  <c r="EA142" i="8"/>
  <c r="EB140" i="8"/>
  <c r="EA139" i="8"/>
  <c r="DZ138" i="8"/>
  <c r="EB136" i="8"/>
  <c r="EA135" i="8"/>
  <c r="DZ134" i="8"/>
  <c r="EB141" i="8"/>
  <c r="EA140" i="8"/>
  <c r="DZ139" i="8"/>
  <c r="EB137" i="8"/>
  <c r="EA136" i="8"/>
  <c r="DZ135" i="8"/>
  <c r="EB133" i="8"/>
  <c r="EA141" i="8"/>
  <c r="DZ140" i="8"/>
  <c r="EB138" i="8"/>
  <c r="EA137" i="8"/>
  <c r="DZ136" i="8"/>
  <c r="EB134" i="8"/>
  <c r="EA133" i="8"/>
  <c r="DZ133" i="8"/>
  <c r="DQ231" i="8"/>
  <c r="DP232" i="8"/>
  <c r="DP231" i="8"/>
  <c r="DP230" i="8"/>
  <c r="DP229" i="8"/>
  <c r="DP228" i="8"/>
  <c r="DP227" i="8"/>
  <c r="DO232" i="8"/>
  <c r="DO231" i="8"/>
  <c r="DO230" i="8"/>
  <c r="DO229" i="8"/>
  <c r="DO228" i="8"/>
  <c r="DO227" i="8"/>
  <c r="DN232" i="8"/>
  <c r="DN231" i="8"/>
  <c r="DN230" i="8"/>
  <c r="DN229" i="8"/>
  <c r="DN228" i="8"/>
  <c r="DQ232" i="8"/>
  <c r="DQ230" i="8"/>
  <c r="DQ229" i="8"/>
  <c r="DQ228" i="8"/>
  <c r="DQ227" i="8"/>
  <c r="DN227" i="8"/>
  <c r="DU153" i="8"/>
  <c r="DV153" i="8"/>
  <c r="DV149" i="8"/>
  <c r="DX153" i="8"/>
  <c r="DX151" i="8"/>
  <c r="DX149" i="8"/>
  <c r="DX147" i="8"/>
  <c r="DV146" i="8"/>
  <c r="DX144" i="8"/>
  <c r="DX141" i="8"/>
  <c r="DW143" i="8"/>
  <c r="DW142" i="8"/>
  <c r="DU152" i="8"/>
  <c r="DV152" i="8"/>
  <c r="DW155" i="8"/>
  <c r="DW153" i="8"/>
  <c r="DW151" i="8"/>
  <c r="DW149" i="8"/>
  <c r="DW147" i="8"/>
  <c r="DX145" i="8"/>
  <c r="DW144" i="8"/>
  <c r="DW141" i="8"/>
  <c r="DV143" i="8"/>
  <c r="DV142" i="8"/>
  <c r="DU151" i="8"/>
  <c r="DV151" i="8"/>
  <c r="DX154" i="8"/>
  <c r="DX152" i="8"/>
  <c r="DX150" i="8"/>
  <c r="DX148" i="8"/>
  <c r="DX146" i="8"/>
  <c r="DW145" i="8"/>
  <c r="DV144" i="8"/>
  <c r="DV141" i="8"/>
  <c r="DU143" i="8"/>
  <c r="DV154" i="8"/>
  <c r="DV150" i="8"/>
  <c r="DW154" i="8"/>
  <c r="DW152" i="8"/>
  <c r="DW150" i="8"/>
  <c r="DW148" i="8"/>
  <c r="DW146" i="8"/>
  <c r="DV145" i="8"/>
  <c r="DW140" i="8"/>
  <c r="DX143" i="8"/>
  <c r="DX142" i="8"/>
  <c r="DU142" i="8"/>
  <c r="DV161" i="8"/>
  <c r="DT154" i="8"/>
  <c r="DV160" i="8"/>
  <c r="DU160" i="8"/>
  <c r="DT161" i="8"/>
  <c r="DT157" i="8"/>
  <c r="DT153" i="8"/>
  <c r="DV159" i="8"/>
  <c r="DU159" i="8"/>
  <c r="DT160" i="8"/>
  <c r="DT156" i="8"/>
  <c r="DT152" i="8"/>
  <c r="DV158" i="8"/>
  <c r="DU158" i="8"/>
  <c r="DT159" i="8"/>
  <c r="DT155" i="8"/>
  <c r="DU161" i="8"/>
  <c r="DU157" i="8"/>
  <c r="DT158" i="8"/>
  <c r="DT151" i="8"/>
  <c r="DT110" i="8"/>
  <c r="DU110" i="8"/>
  <c r="DU106" i="8"/>
  <c r="DW110" i="8"/>
  <c r="DW108" i="8"/>
  <c r="DW106" i="8"/>
  <c r="DW104" i="8"/>
  <c r="DW102" i="8"/>
  <c r="DW100" i="8"/>
  <c r="DY110" i="8"/>
  <c r="DY108" i="8"/>
  <c r="DY106" i="8"/>
  <c r="DY104" i="8"/>
  <c r="DY102" i="8"/>
  <c r="DY100" i="8"/>
  <c r="DY98" i="8"/>
  <c r="DK124" i="8"/>
  <c r="DI125" i="8"/>
  <c r="DM124" i="8"/>
  <c r="DM122" i="8"/>
  <c r="DM120" i="8"/>
  <c r="DM118" i="8"/>
  <c r="DP125" i="8"/>
  <c r="DQ124" i="8"/>
  <c r="DR123" i="8"/>
  <c r="DN123" i="8"/>
  <c r="DO122" i="8"/>
  <c r="DP121" i="8"/>
  <c r="DQ120" i="8"/>
  <c r="DR119" i="8"/>
  <c r="DN119" i="8"/>
  <c r="DO118" i="8"/>
  <c r="DP117" i="8"/>
  <c r="DQ116" i="8"/>
  <c r="DY125" i="8"/>
  <c r="DU125" i="8"/>
  <c r="DX124" i="8"/>
  <c r="DT124" i="8"/>
  <c r="DW123" i="8"/>
  <c r="DS123" i="8"/>
  <c r="DV122" i="8"/>
  <c r="DY121" i="8"/>
  <c r="DU121" i="8"/>
  <c r="DX120" i="8"/>
  <c r="DT120" i="8"/>
  <c r="DW119" i="8"/>
  <c r="DS119" i="8"/>
  <c r="DV118" i="8"/>
  <c r="DY117" i="8"/>
  <c r="DU117" i="8"/>
  <c r="DX116" i="8"/>
  <c r="DT116" i="8"/>
  <c r="DW115" i="8"/>
  <c r="DS115" i="8"/>
  <c r="DV114" i="8"/>
  <c r="DY113" i="8"/>
  <c r="DU113" i="8"/>
  <c r="DX112" i="8"/>
  <c r="DT112" i="8"/>
  <c r="DW111" i="8"/>
  <c r="DS111" i="8"/>
  <c r="EA145" i="8"/>
  <c r="DY147" i="8"/>
  <c r="DY143" i="8"/>
  <c r="DY139" i="8"/>
  <c r="DY137" i="8"/>
  <c r="DX136" i="8"/>
  <c r="DW135" i="8"/>
  <c r="DW134" i="8"/>
  <c r="DW133" i="8"/>
  <c r="DX132" i="8"/>
  <c r="DY131" i="8"/>
  <c r="DU131" i="8"/>
  <c r="DQ131" i="8"/>
  <c r="DM131" i="8"/>
  <c r="DI131" i="8"/>
  <c r="DW130" i="8"/>
  <c r="DS130" i="8"/>
  <c r="DO130" i="8"/>
  <c r="DK130" i="8"/>
  <c r="DY129" i="8"/>
  <c r="DU129" i="8"/>
  <c r="DQ129" i="8"/>
  <c r="DM129" i="8"/>
  <c r="DI129" i="8"/>
  <c r="DW128" i="8"/>
  <c r="DS128" i="8"/>
  <c r="DO128" i="8"/>
  <c r="DK128" i="8"/>
  <c r="DY127" i="8"/>
  <c r="DU127" i="8"/>
  <c r="DQ127" i="8"/>
  <c r="DM127" i="8"/>
  <c r="DI127" i="8"/>
  <c r="DW126" i="8"/>
  <c r="DS126" i="8"/>
  <c r="DO126" i="8"/>
  <c r="DK126" i="8"/>
  <c r="DU108" i="8"/>
  <c r="DU104" i="8"/>
  <c r="DW109" i="8"/>
  <c r="DW105" i="8"/>
  <c r="DW101" i="8"/>
  <c r="DY109" i="8"/>
  <c r="DY105" i="8"/>
  <c r="DY101" i="8"/>
  <c r="DW98" i="8"/>
  <c r="DM125" i="8"/>
  <c r="DM121" i="8"/>
  <c r="DR125" i="8"/>
  <c r="DO124" i="8"/>
  <c r="DQ122" i="8"/>
  <c r="DN121" i="8"/>
  <c r="DP119" i="8"/>
  <c r="DR117" i="8"/>
  <c r="DO116" i="8"/>
  <c r="DS125" i="8"/>
  <c r="DY123" i="8"/>
  <c r="DX122" i="8"/>
  <c r="DW121" i="8"/>
  <c r="DV120" i="8"/>
  <c r="DU119" i="8"/>
  <c r="DT118" i="8"/>
  <c r="DS117" i="8"/>
  <c r="DY115" i="8"/>
  <c r="DX114" i="8"/>
  <c r="DW113" i="8"/>
  <c r="DT109" i="8"/>
  <c r="DU109" i="8"/>
  <c r="DU105" i="8"/>
  <c r="DV110" i="8"/>
  <c r="DV108" i="8"/>
  <c r="DV106" i="8"/>
  <c r="DV104" i="8"/>
  <c r="DV102" i="8"/>
  <c r="DV100" i="8"/>
  <c r="DX110" i="8"/>
  <c r="DX108" i="8"/>
  <c r="DX106" i="8"/>
  <c r="DX104" i="8"/>
  <c r="DX102" i="8"/>
  <c r="DX100" i="8"/>
  <c r="DX98" i="8"/>
  <c r="DJ124" i="8"/>
  <c r="DM117" i="8"/>
  <c r="DL124" i="8"/>
  <c r="DL122" i="8"/>
  <c r="DL120" i="8"/>
  <c r="DL118" i="8"/>
  <c r="DO125" i="8"/>
  <c r="DP124" i="8"/>
  <c r="DQ123" i="8"/>
  <c r="DR122" i="8"/>
  <c r="DN122" i="8"/>
  <c r="DO121" i="8"/>
  <c r="DP120" i="8"/>
  <c r="DQ119" i="8"/>
  <c r="DR118" i="8"/>
  <c r="DN118" i="8"/>
  <c r="DO117" i="8"/>
  <c r="DP116" i="8"/>
  <c r="DX125" i="8"/>
  <c r="DT125" i="8"/>
  <c r="DW124" i="8"/>
  <c r="DS124" i="8"/>
  <c r="DV123" i="8"/>
  <c r="DY122" i="8"/>
  <c r="DU122" i="8"/>
  <c r="DX121" i="8"/>
  <c r="DT121" i="8"/>
  <c r="DW120" i="8"/>
  <c r="DS120" i="8"/>
  <c r="DV119" i="8"/>
  <c r="DY118" i="8"/>
  <c r="DU118" i="8"/>
  <c r="DX117" i="8"/>
  <c r="DT117" i="8"/>
  <c r="DW116" i="8"/>
  <c r="DS116" i="8"/>
  <c r="DV115" i="8"/>
  <c r="DY114" i="8"/>
  <c r="DU114" i="8"/>
  <c r="DX113" i="8"/>
  <c r="DT113" i="8"/>
  <c r="DW112" i="8"/>
  <c r="DS112" i="8"/>
  <c r="DV111" i="8"/>
  <c r="EC144" i="8"/>
  <c r="EA146" i="8"/>
  <c r="DY146" i="8"/>
  <c r="DY142" i="8"/>
  <c r="DX139" i="8"/>
  <c r="DX137" i="8"/>
  <c r="DW136" i="8"/>
  <c r="DV135" i="8"/>
  <c r="DV134" i="8"/>
  <c r="DV133" i="8"/>
  <c r="DW132" i="8"/>
  <c r="DX131" i="8"/>
  <c r="DT131" i="8"/>
  <c r="DP131" i="8"/>
  <c r="DL131" i="8"/>
  <c r="DH131" i="8"/>
  <c r="DV130" i="8"/>
  <c r="DR130" i="8"/>
  <c r="DN130" i="8"/>
  <c r="DJ130" i="8"/>
  <c r="DX129" i="8"/>
  <c r="DT129" i="8"/>
  <c r="DP129" i="8"/>
  <c r="DL129" i="8"/>
  <c r="DH129" i="8"/>
  <c r="DV128" i="8"/>
  <c r="DR128" i="8"/>
  <c r="DN128" i="8"/>
  <c r="DJ128" i="8"/>
  <c r="DX127" i="8"/>
  <c r="DT127" i="8"/>
  <c r="DP127" i="8"/>
  <c r="DL127" i="8"/>
  <c r="DH127" i="8"/>
  <c r="DV126" i="8"/>
  <c r="DR126" i="8"/>
  <c r="DN126" i="8"/>
  <c r="DJ126" i="8"/>
  <c r="DT108" i="8"/>
  <c r="DW107" i="8"/>
  <c r="DW103" i="8"/>
  <c r="DW99" i="8"/>
  <c r="DY107" i="8"/>
  <c r="DY103" i="8"/>
  <c r="DY99" i="8"/>
  <c r="DK125" i="8"/>
  <c r="DM123" i="8"/>
  <c r="DM119" i="8"/>
  <c r="DN125" i="8"/>
  <c r="DP123" i="8"/>
  <c r="DR121" i="8"/>
  <c r="DO120" i="8"/>
  <c r="DQ118" i="8"/>
  <c r="DN117" i="8"/>
  <c r="DW125" i="8"/>
  <c r="DV124" i="8"/>
  <c r="DU123" i="8"/>
  <c r="DT122" i="8"/>
  <c r="DS121" i="8"/>
  <c r="DY119" i="8"/>
  <c r="DX118" i="8"/>
  <c r="DW117" i="8"/>
  <c r="DV116" i="8"/>
  <c r="DU115" i="8"/>
  <c r="DT114" i="8"/>
  <c r="DS113" i="8"/>
  <c r="DY111" i="8"/>
  <c r="DT107" i="8"/>
  <c r="DV107" i="8"/>
  <c r="DV99" i="8"/>
  <c r="DX103" i="8"/>
  <c r="DJ125" i="8"/>
  <c r="DL119" i="8"/>
  <c r="DO123" i="8"/>
  <c r="DN120" i="8"/>
  <c r="DR116" i="8"/>
  <c r="DU124" i="8"/>
  <c r="DS122" i="8"/>
  <c r="DX119" i="8"/>
  <c r="DV117" i="8"/>
  <c r="DT115" i="8"/>
  <c r="DY112" i="8"/>
  <c r="DU111" i="8"/>
  <c r="DZ146" i="8"/>
  <c r="DY141" i="8"/>
  <c r="DW137" i="8"/>
  <c r="DY134" i="8"/>
  <c r="DU133" i="8"/>
  <c r="DW131" i="8"/>
  <c r="DO131" i="8"/>
  <c r="DY130" i="8"/>
  <c r="DQ130" i="8"/>
  <c r="DI130" i="8"/>
  <c r="DS129" i="8"/>
  <c r="DK129" i="8"/>
  <c r="DU128" i="8"/>
  <c r="DM128" i="8"/>
  <c r="DW127" i="8"/>
  <c r="DO127" i="8"/>
  <c r="DY126" i="8"/>
  <c r="DQ126" i="8"/>
  <c r="DI126" i="8"/>
  <c r="DU103" i="8"/>
  <c r="DQ121" i="8"/>
  <c r="DT123" i="8"/>
  <c r="DW118" i="8"/>
  <c r="DS114" i="8"/>
  <c r="EB144" i="8"/>
  <c r="DY138" i="8"/>
  <c r="DY133" i="8"/>
  <c r="DS131" i="8"/>
  <c r="DU130" i="8"/>
  <c r="DW129" i="8"/>
  <c r="DQ128" i="8"/>
  <c r="DS127" i="8"/>
  <c r="DK127" i="8"/>
  <c r="DV101" i="8"/>
  <c r="DX105" i="8"/>
  <c r="DL121" i="8"/>
  <c r="DR120" i="8"/>
  <c r="DY124" i="8"/>
  <c r="DU120" i="8"/>
  <c r="DX115" i="8"/>
  <c r="DX111" i="8"/>
  <c r="EB145" i="8"/>
  <c r="DX135" i="8"/>
  <c r="DU132" i="8"/>
  <c r="DJ131" i="8"/>
  <c r="DL130" i="8"/>
  <c r="DN129" i="8"/>
  <c r="DP128" i="8"/>
  <c r="DR127" i="8"/>
  <c r="DT126" i="8"/>
  <c r="DU107" i="8"/>
  <c r="DV105" i="8"/>
  <c r="DX109" i="8"/>
  <c r="DX101" i="8"/>
  <c r="DL125" i="8"/>
  <c r="DQ125" i="8"/>
  <c r="DP122" i="8"/>
  <c r="DO119" i="8"/>
  <c r="DN116" i="8"/>
  <c r="DX123" i="8"/>
  <c r="DV121" i="8"/>
  <c r="DT119" i="8"/>
  <c r="DY116" i="8"/>
  <c r="DW114" i="8"/>
  <c r="DV112" i="8"/>
  <c r="DT111" i="8"/>
  <c r="DZ147" i="8"/>
  <c r="DY140" i="8"/>
  <c r="DY136" i="8"/>
  <c r="DX134" i="8"/>
  <c r="DY132" i="8"/>
  <c r="DV131" i="8"/>
  <c r="DN131" i="8"/>
  <c r="DX130" i="8"/>
  <c r="DP130" i="8"/>
  <c r="DH130" i="8"/>
  <c r="DR129" i="8"/>
  <c r="DJ129" i="8"/>
  <c r="DT128" i="8"/>
  <c r="DL128" i="8"/>
  <c r="DV127" i="8"/>
  <c r="DN127" i="8"/>
  <c r="DX126" i="8"/>
  <c r="DP126" i="8"/>
  <c r="DV103" i="8"/>
  <c r="DX107" i="8"/>
  <c r="DX99" i="8"/>
  <c r="DL123" i="8"/>
  <c r="DR124" i="8"/>
  <c r="DP118" i="8"/>
  <c r="DV125" i="8"/>
  <c r="DY120" i="8"/>
  <c r="DU116" i="8"/>
  <c r="DU112" i="8"/>
  <c r="DY145" i="8"/>
  <c r="DY135" i="8"/>
  <c r="DV132" i="8"/>
  <c r="DK131" i="8"/>
  <c r="DM130" i="8"/>
  <c r="DO129" i="8"/>
  <c r="DY128" i="8"/>
  <c r="DI128" i="8"/>
  <c r="DU126" i="8"/>
  <c r="DM126" i="8"/>
  <c r="DV109" i="8"/>
  <c r="DR115" i="8"/>
  <c r="DN124" i="8"/>
  <c r="DQ117" i="8"/>
  <c r="DW122" i="8"/>
  <c r="DS118" i="8"/>
  <c r="DV113" i="8"/>
  <c r="DY144" i="8"/>
  <c r="DX138" i="8"/>
  <c r="DX133" i="8"/>
  <c r="DR131" i="8"/>
  <c r="DT130" i="8"/>
  <c r="DV129" i="8"/>
  <c r="DX128" i="8"/>
  <c r="DH128" i="8"/>
  <c r="DJ127" i="8"/>
  <c r="DL126" i="8"/>
  <c r="DH126" i="8"/>
  <c r="DV139" i="8"/>
  <c r="DU139" i="8"/>
  <c r="DU135" i="8"/>
  <c r="DU145" i="8"/>
  <c r="DT146" i="8"/>
  <c r="DT142" i="8"/>
  <c r="DT138" i="8"/>
  <c r="DT134" i="8"/>
  <c r="DS148" i="8"/>
  <c r="DS144" i="8"/>
  <c r="DS140" i="8"/>
  <c r="DS136" i="8"/>
  <c r="DS132" i="8"/>
  <c r="DO151" i="8"/>
  <c r="DK151" i="8"/>
  <c r="DR150" i="8"/>
  <c r="DN150" i="8"/>
  <c r="DJ150" i="8"/>
  <c r="DQ149" i="8"/>
  <c r="DM149" i="8"/>
  <c r="DI149" i="8"/>
  <c r="DP148" i="8"/>
  <c r="DL148" i="8"/>
  <c r="DH148" i="8"/>
  <c r="DO147" i="8"/>
  <c r="DK147" i="8"/>
  <c r="DR146" i="8"/>
  <c r="DN146" i="8"/>
  <c r="DJ146" i="8"/>
  <c r="DQ145" i="8"/>
  <c r="DM145" i="8"/>
  <c r="DI145" i="8"/>
  <c r="DP144" i="8"/>
  <c r="DL144" i="8"/>
  <c r="DH144" i="8"/>
  <c r="DO143" i="8"/>
  <c r="DK143" i="8"/>
  <c r="DR142" i="8"/>
  <c r="DN142" i="8"/>
  <c r="DJ142" i="8"/>
  <c r="DQ141" i="8"/>
  <c r="DM141" i="8"/>
  <c r="DI141" i="8"/>
  <c r="DP140" i="8"/>
  <c r="DL140" i="8"/>
  <c r="DH140" i="8"/>
  <c r="DO139" i="8"/>
  <c r="DK139" i="8"/>
  <c r="DR138" i="8"/>
  <c r="DN138" i="8"/>
  <c r="DJ138" i="8"/>
  <c r="DQ137" i="8"/>
  <c r="DM137" i="8"/>
  <c r="DI137" i="8"/>
  <c r="DP136" i="8"/>
  <c r="DL136" i="8"/>
  <c r="DH136" i="8"/>
  <c r="DO135" i="8"/>
  <c r="DK135" i="8"/>
  <c r="DR134" i="8"/>
  <c r="DN134" i="8"/>
  <c r="DJ134" i="8"/>
  <c r="DQ133" i="8"/>
  <c r="DM133" i="8"/>
  <c r="DI133" i="8"/>
  <c r="DP132" i="8"/>
  <c r="DL132" i="8"/>
  <c r="DH132" i="8"/>
  <c r="DF150" i="8"/>
  <c r="DF148" i="8"/>
  <c r="DF146" i="8"/>
  <c r="DF144" i="8"/>
  <c r="DF142" i="8"/>
  <c r="DF140" i="8"/>
  <c r="DF138" i="8"/>
  <c r="DF136" i="8"/>
  <c r="DF134" i="8"/>
  <c r="DF132" i="8"/>
  <c r="DF130" i="8"/>
  <c r="DV138" i="8"/>
  <c r="DU138" i="8"/>
  <c r="DU148" i="8"/>
  <c r="DT149" i="8"/>
  <c r="DT145" i="8"/>
  <c r="DT141" i="8"/>
  <c r="DT137" i="8"/>
  <c r="DT133" i="8"/>
  <c r="DS147" i="8"/>
  <c r="DS143" i="8"/>
  <c r="DS139" i="8"/>
  <c r="DS135" i="8"/>
  <c r="DR151" i="8"/>
  <c r="DN151" i="8"/>
  <c r="DJ151" i="8"/>
  <c r="DQ150" i="8"/>
  <c r="DM150" i="8"/>
  <c r="DI150" i="8"/>
  <c r="DP149" i="8"/>
  <c r="DL149" i="8"/>
  <c r="DH149" i="8"/>
  <c r="DO148" i="8"/>
  <c r="DK148" i="8"/>
  <c r="DR147" i="8"/>
  <c r="DN147" i="8"/>
  <c r="DJ147" i="8"/>
  <c r="DQ146" i="8"/>
  <c r="DM146" i="8"/>
  <c r="DI146" i="8"/>
  <c r="DP145" i="8"/>
  <c r="DL145" i="8"/>
  <c r="DH145" i="8"/>
  <c r="DO144" i="8"/>
  <c r="DK144" i="8"/>
  <c r="DR143" i="8"/>
  <c r="DN143" i="8"/>
  <c r="DJ143" i="8"/>
  <c r="DQ142" i="8"/>
  <c r="DM142" i="8"/>
  <c r="DI142" i="8"/>
  <c r="DP141" i="8"/>
  <c r="DL141" i="8"/>
  <c r="DH141" i="8"/>
  <c r="DO140" i="8"/>
  <c r="DK140" i="8"/>
  <c r="DR139" i="8"/>
  <c r="DN139" i="8"/>
  <c r="DJ139" i="8"/>
  <c r="DV137" i="8"/>
  <c r="DU147" i="8"/>
  <c r="DT144" i="8"/>
  <c r="DT136" i="8"/>
  <c r="DS146" i="8"/>
  <c r="DS138" i="8"/>
  <c r="DQ151" i="8"/>
  <c r="DI151" i="8"/>
  <c r="DL150" i="8"/>
  <c r="DO149" i="8"/>
  <c r="DR148" i="8"/>
  <c r="DJ148" i="8"/>
  <c r="DM147" i="8"/>
  <c r="DP146" i="8"/>
  <c r="DH146" i="8"/>
  <c r="DK145" i="8"/>
  <c r="DN144" i="8"/>
  <c r="DQ143" i="8"/>
  <c r="DI143" i="8"/>
  <c r="DL142" i="8"/>
  <c r="DO141" i="8"/>
  <c r="DR140" i="8"/>
  <c r="DJ140" i="8"/>
  <c r="DM139" i="8"/>
  <c r="DQ138" i="8"/>
  <c r="DL138" i="8"/>
  <c r="DR137" i="8"/>
  <c r="DL137" i="8"/>
  <c r="DR136" i="8"/>
  <c r="DM136" i="8"/>
  <c r="DR135" i="8"/>
  <c r="DM135" i="8"/>
  <c r="DH135" i="8"/>
  <c r="DM134" i="8"/>
  <c r="DH134" i="8"/>
  <c r="DN133" i="8"/>
  <c r="DH133" i="8"/>
  <c r="DN132" i="8"/>
  <c r="DI132" i="8"/>
  <c r="DG149" i="8"/>
  <c r="DF147" i="8"/>
  <c r="DG144" i="8"/>
  <c r="DG141" i="8"/>
  <c r="DF139" i="8"/>
  <c r="DG136" i="8"/>
  <c r="DG133" i="8"/>
  <c r="DF131" i="8"/>
  <c r="DT148" i="8"/>
  <c r="DS142" i="8"/>
  <c r="DP150" i="8"/>
  <c r="DK149" i="8"/>
  <c r="DQ147" i="8"/>
  <c r="DL146" i="8"/>
  <c r="DJ144" i="8"/>
  <c r="DP142" i="8"/>
  <c r="DK141" i="8"/>
  <c r="DQ139" i="8"/>
  <c r="DI139" i="8"/>
  <c r="DI138" i="8"/>
  <c r="DJ137" i="8"/>
  <c r="DJ136" i="8"/>
  <c r="DJ135" i="8"/>
  <c r="DK134" i="8"/>
  <c r="DK133" i="8"/>
  <c r="DK132" i="8"/>
  <c r="DG148" i="8"/>
  <c r="DG145" i="8"/>
  <c r="DG140" i="8"/>
  <c r="DF135" i="8"/>
  <c r="DG129" i="8"/>
  <c r="DU136" i="8"/>
  <c r="DT139" i="8"/>
  <c r="DS141" i="8"/>
  <c r="DL151" i="8"/>
  <c r="DR149" i="8"/>
  <c r="DM148" i="8"/>
  <c r="DP147" i="8"/>
  <c r="DH147" i="8"/>
  <c r="DN145" i="8"/>
  <c r="DI144" i="8"/>
  <c r="DO142" i="8"/>
  <c r="DJ141" i="8"/>
  <c r="DP139" i="8"/>
  <c r="DH138" i="8"/>
  <c r="DN136" i="8"/>
  <c r="DN135" i="8"/>
  <c r="DO134" i="8"/>
  <c r="DO133" i="8"/>
  <c r="DO132" i="8"/>
  <c r="DG150" i="8"/>
  <c r="DG139" i="8"/>
  <c r="DG134" i="8"/>
  <c r="DU140" i="8"/>
  <c r="DU146" i="8"/>
  <c r="DT143" i="8"/>
  <c r="DT135" i="8"/>
  <c r="DS145" i="8"/>
  <c r="DS137" i="8"/>
  <c r="DP151" i="8"/>
  <c r="DH151" i="8"/>
  <c r="DK150" i="8"/>
  <c r="DN149" i="8"/>
  <c r="DQ148" i="8"/>
  <c r="DI148" i="8"/>
  <c r="DL147" i="8"/>
  <c r="DO146" i="8"/>
  <c r="DR145" i="8"/>
  <c r="DJ145" i="8"/>
  <c r="DM144" i="8"/>
  <c r="DP143" i="8"/>
  <c r="DH143" i="8"/>
  <c r="DK142" i="8"/>
  <c r="DN141" i="8"/>
  <c r="DQ140" i="8"/>
  <c r="DI140" i="8"/>
  <c r="DL139" i="8"/>
  <c r="DP138" i="8"/>
  <c r="DK138" i="8"/>
  <c r="DP137" i="8"/>
  <c r="DK137" i="8"/>
  <c r="DQ136" i="8"/>
  <c r="DK136" i="8"/>
  <c r="DQ135" i="8"/>
  <c r="DL135" i="8"/>
  <c r="DQ134" i="8"/>
  <c r="DL134" i="8"/>
  <c r="DR133" i="8"/>
  <c r="DL133" i="8"/>
  <c r="DR132" i="8"/>
  <c r="DM132" i="8"/>
  <c r="DG151" i="8"/>
  <c r="DF149" i="8"/>
  <c r="DG146" i="8"/>
  <c r="DG143" i="8"/>
  <c r="DF141" i="8"/>
  <c r="DG138" i="8"/>
  <c r="DG135" i="8"/>
  <c r="DF133" i="8"/>
  <c r="DG130" i="8"/>
  <c r="DU137" i="8"/>
  <c r="DT140" i="8"/>
  <c r="DS150" i="8"/>
  <c r="DS134" i="8"/>
  <c r="DM151" i="8"/>
  <c r="DH150" i="8"/>
  <c r="DN148" i="8"/>
  <c r="DI147" i="8"/>
  <c r="DO145" i="8"/>
  <c r="DR144" i="8"/>
  <c r="DM143" i="8"/>
  <c r="DH142" i="8"/>
  <c r="DN140" i="8"/>
  <c r="DO138" i="8"/>
  <c r="DO137" i="8"/>
  <c r="DO136" i="8"/>
  <c r="DP135" i="8"/>
  <c r="DP134" i="8"/>
  <c r="DP133" i="8"/>
  <c r="DQ132" i="8"/>
  <c r="DF151" i="8"/>
  <c r="DF143" i="8"/>
  <c r="DG137" i="8"/>
  <c r="DG132" i="8"/>
  <c r="DT147" i="8"/>
  <c r="DS149" i="8"/>
  <c r="DS133" i="8"/>
  <c r="DO150" i="8"/>
  <c r="DJ149" i="8"/>
  <c r="DK146" i="8"/>
  <c r="DQ144" i="8"/>
  <c r="DL143" i="8"/>
  <c r="DR141" i="8"/>
  <c r="DM140" i="8"/>
  <c r="DH139" i="8"/>
  <c r="DM138" i="8"/>
  <c r="DN137" i="8"/>
  <c r="DH137" i="8"/>
  <c r="DI136" i="8"/>
  <c r="DI135" i="8"/>
  <c r="DI134" i="8"/>
  <c r="DJ133" i="8"/>
  <c r="DJ132" i="8"/>
  <c r="DG147" i="8"/>
  <c r="DF145" i="8"/>
  <c r="DG142" i="8"/>
  <c r="DF137" i="8"/>
  <c r="DG131" i="8"/>
  <c r="DF129" i="8"/>
  <c r="DE129" i="8"/>
  <c r="DC130" i="8"/>
  <c r="DB131" i="8"/>
  <c r="DB132" i="8"/>
  <c r="DD149" i="8"/>
  <c r="DC149" i="8"/>
  <c r="DB152" i="8"/>
  <c r="CY157" i="8"/>
  <c r="DA155" i="8"/>
  <c r="CW155" i="8"/>
  <c r="CZ154" i="8"/>
  <c r="CV154" i="8"/>
  <c r="CY153" i="8"/>
  <c r="CU153" i="8"/>
  <c r="CX152" i="8"/>
  <c r="DA151" i="8"/>
  <c r="CW151" i="8"/>
  <c r="CZ150" i="8"/>
  <c r="CV150" i="8"/>
  <c r="CY149" i="8"/>
  <c r="CU149" i="8"/>
  <c r="DA148" i="8"/>
  <c r="CW148" i="8"/>
  <c r="DD147" i="8"/>
  <c r="CZ147" i="8"/>
  <c r="CV147" i="8"/>
  <c r="DC146" i="8"/>
  <c r="CY146" i="8"/>
  <c r="CU146" i="8"/>
  <c r="DB145" i="8"/>
  <c r="CX145" i="8"/>
  <c r="DE144" i="8"/>
  <c r="DA144" i="8"/>
  <c r="CW144" i="8"/>
  <c r="DD143" i="8"/>
  <c r="CZ143" i="8"/>
  <c r="CV143" i="8"/>
  <c r="DC142" i="8"/>
  <c r="CY142" i="8"/>
  <c r="CU142" i="8"/>
  <c r="DB141" i="8"/>
  <c r="CX141" i="8"/>
  <c r="DE140" i="8"/>
  <c r="DA140" i="8"/>
  <c r="CW140" i="8"/>
  <c r="DD139" i="8"/>
  <c r="CZ139" i="8"/>
  <c r="CV139" i="8"/>
  <c r="DC138" i="8"/>
  <c r="CY138" i="8"/>
  <c r="CU138" i="8"/>
  <c r="DB137" i="8"/>
  <c r="CX137" i="8"/>
  <c r="DE136" i="8"/>
  <c r="DA136" i="8"/>
  <c r="CW136" i="8"/>
  <c r="DD135" i="8"/>
  <c r="CZ135" i="8"/>
  <c r="CV135" i="8"/>
  <c r="DC134" i="8"/>
  <c r="CY134" i="8"/>
  <c r="CU134" i="8"/>
  <c r="DB133" i="8"/>
  <c r="CX133" i="8"/>
  <c r="DB139" i="8"/>
  <c r="DD137" i="8"/>
  <c r="CV137" i="8"/>
  <c r="CY136" i="8"/>
  <c r="DB135" i="8"/>
  <c r="DE134" i="8"/>
  <c r="CW134" i="8"/>
  <c r="CZ133" i="8"/>
  <c r="CV133" i="8"/>
  <c r="DC131" i="8"/>
  <c r="CW156" i="8"/>
  <c r="DA154" i="8"/>
  <c r="CZ153" i="8"/>
  <c r="DD129" i="8"/>
  <c r="DE131" i="8"/>
  <c r="DE132" i="8"/>
  <c r="DA132" i="8"/>
  <c r="DC152" i="8"/>
  <c r="DC148" i="8"/>
  <c r="DB151" i="8"/>
  <c r="CY156" i="8"/>
  <c r="CZ155" i="8"/>
  <c r="CV155" i="8"/>
  <c r="CY154" i="8"/>
  <c r="CU154" i="8"/>
  <c r="CX153" i="8"/>
  <c r="DA152" i="8"/>
  <c r="CW152" i="8"/>
  <c r="CZ151" i="8"/>
  <c r="CV151" i="8"/>
  <c r="CY150" i="8"/>
  <c r="CU150" i="8"/>
  <c r="CX149" i="8"/>
  <c r="DE148" i="8"/>
  <c r="CZ148" i="8"/>
  <c r="CV148" i="8"/>
  <c r="DC147" i="8"/>
  <c r="CY147" i="8"/>
  <c r="CU147" i="8"/>
  <c r="DB146" i="8"/>
  <c r="CX146" i="8"/>
  <c r="DE145" i="8"/>
  <c r="DA145" i="8"/>
  <c r="CW145" i="8"/>
  <c r="DD144" i="8"/>
  <c r="CZ144" i="8"/>
  <c r="CV144" i="8"/>
  <c r="DC143" i="8"/>
  <c r="CY143" i="8"/>
  <c r="CU143" i="8"/>
  <c r="DB142" i="8"/>
  <c r="CX142" i="8"/>
  <c r="DE141" i="8"/>
  <c r="DA141" i="8"/>
  <c r="CW141" i="8"/>
  <c r="DD140" i="8"/>
  <c r="CZ140" i="8"/>
  <c r="CV140" i="8"/>
  <c r="DC139" i="8"/>
  <c r="CY139" i="8"/>
  <c r="CU139" i="8"/>
  <c r="DB138" i="8"/>
  <c r="CX138" i="8"/>
  <c r="DE137" i="8"/>
  <c r="DA137" i="8"/>
  <c r="CW137" i="8"/>
  <c r="DD136" i="8"/>
  <c r="CZ136" i="8"/>
  <c r="CV136" i="8"/>
  <c r="DC135" i="8"/>
  <c r="CY135" i="8"/>
  <c r="CU135" i="8"/>
  <c r="DB134" i="8"/>
  <c r="CX134" i="8"/>
  <c r="DE133" i="8"/>
  <c r="DA133" i="8"/>
  <c r="CW133" i="8"/>
  <c r="DE130" i="8"/>
  <c r="DD131" i="8"/>
  <c r="DD132" i="8"/>
  <c r="DD151" i="8"/>
  <c r="DC151" i="8"/>
  <c r="DB154" i="8"/>
  <c r="DB150" i="8"/>
  <c r="CX156" i="8"/>
  <c r="CY155" i="8"/>
  <c r="CU155" i="8"/>
  <c r="CX154" i="8"/>
  <c r="DA153" i="8"/>
  <c r="CW153" i="8"/>
  <c r="CZ152" i="8"/>
  <c r="CV152" i="8"/>
  <c r="CY151" i="8"/>
  <c r="CU151" i="8"/>
  <c r="CX150" i="8"/>
  <c r="DA149" i="8"/>
  <c r="CW149" i="8"/>
  <c r="DD148" i="8"/>
  <c r="CY148" i="8"/>
  <c r="CU148" i="8"/>
  <c r="DB147" i="8"/>
  <c r="CX147" i="8"/>
  <c r="DE146" i="8"/>
  <c r="DA146" i="8"/>
  <c r="CW146" i="8"/>
  <c r="DD145" i="8"/>
  <c r="CZ145" i="8"/>
  <c r="CV145" i="8"/>
  <c r="DC144" i="8"/>
  <c r="CY144" i="8"/>
  <c r="CU144" i="8"/>
  <c r="DB143" i="8"/>
  <c r="CX143" i="8"/>
  <c r="DE142" i="8"/>
  <c r="DA142" i="8"/>
  <c r="CW142" i="8"/>
  <c r="DD141" i="8"/>
  <c r="CZ141" i="8"/>
  <c r="CV141" i="8"/>
  <c r="DC140" i="8"/>
  <c r="CY140" i="8"/>
  <c r="CU140" i="8"/>
  <c r="CX139" i="8"/>
  <c r="DE138" i="8"/>
  <c r="DA138" i="8"/>
  <c r="CW138" i="8"/>
  <c r="CZ137" i="8"/>
  <c r="DC136" i="8"/>
  <c r="CU136" i="8"/>
  <c r="CX135" i="8"/>
  <c r="DA134" i="8"/>
  <c r="DD133" i="8"/>
  <c r="DD130" i="8"/>
  <c r="DC132" i="8"/>
  <c r="DD150" i="8"/>
  <c r="DC150" i="8"/>
  <c r="DB153" i="8"/>
  <c r="DB149" i="8"/>
  <c r="CX155" i="8"/>
  <c r="CW154" i="8"/>
  <c r="CV153" i="8"/>
  <c r="DA150" i="8"/>
  <c r="DB148" i="8"/>
  <c r="CW147" i="8"/>
  <c r="DC145" i="8"/>
  <c r="CX144" i="8"/>
  <c r="DD142" i="8"/>
  <c r="CY141" i="8"/>
  <c r="DE139" i="8"/>
  <c r="CZ138" i="8"/>
  <c r="CU137" i="8"/>
  <c r="DA135" i="8"/>
  <c r="CV134" i="8"/>
  <c r="CZ149" i="8"/>
  <c r="CZ146" i="8"/>
  <c r="DA143" i="8"/>
  <c r="DB140" i="8"/>
  <c r="DC137" i="8"/>
  <c r="DD134" i="8"/>
  <c r="CV149" i="8"/>
  <c r="CV146" i="8"/>
  <c r="CW143" i="8"/>
  <c r="DD138" i="8"/>
  <c r="DE135" i="8"/>
  <c r="CY152" i="8"/>
  <c r="CW150" i="8"/>
  <c r="CX148" i="8"/>
  <c r="DD146" i="8"/>
  <c r="CY145" i="8"/>
  <c r="DE143" i="8"/>
  <c r="CZ142" i="8"/>
  <c r="CU141" i="8"/>
  <c r="DA139" i="8"/>
  <c r="CV138" i="8"/>
  <c r="DB136" i="8"/>
  <c r="CW135" i="8"/>
  <c r="DC133" i="8"/>
  <c r="CU152" i="8"/>
  <c r="DE147" i="8"/>
  <c r="CU145" i="8"/>
  <c r="CV142" i="8"/>
  <c r="CW139" i="8"/>
  <c r="CX136" i="8"/>
  <c r="CY133" i="8"/>
  <c r="CX151" i="8"/>
  <c r="DA147" i="8"/>
  <c r="DB144" i="8"/>
  <c r="DC141" i="8"/>
  <c r="CX140" i="8"/>
  <c r="CY137" i="8"/>
  <c r="CZ134" i="8"/>
  <c r="CU133" i="8"/>
  <c r="DC169" i="8"/>
  <c r="DE167" i="8"/>
  <c r="DA167" i="8"/>
  <c r="DB166" i="8"/>
  <c r="DC165" i="8"/>
  <c r="DE164" i="8"/>
  <c r="DA164" i="8"/>
  <c r="DC163" i="8"/>
  <c r="DG160" i="8"/>
  <c r="DC162" i="8"/>
  <c r="DF161" i="8"/>
  <c r="DB161" i="8"/>
  <c r="DE160" i="8"/>
  <c r="DA160" i="8"/>
  <c r="DE159" i="8"/>
  <c r="DA159" i="8"/>
  <c r="DA157" i="8"/>
  <c r="DG158" i="8"/>
  <c r="DC158" i="8"/>
  <c r="DH157" i="8"/>
  <c r="DD157" i="8"/>
  <c r="DE150" i="8"/>
  <c r="DE154" i="8"/>
  <c r="DE153" i="8"/>
  <c r="DE152" i="8"/>
  <c r="DG156" i="8"/>
  <c r="DC156" i="8"/>
  <c r="DF155" i="8"/>
  <c r="DI154" i="8"/>
  <c r="DJ153" i="8"/>
  <c r="DB164" i="8"/>
  <c r="CZ162" i="8"/>
  <c r="DB160" i="8"/>
  <c r="DB159" i="8"/>
  <c r="DH158" i="8"/>
  <c r="CZ158" i="8"/>
  <c r="DE151" i="8"/>
  <c r="DF153" i="8"/>
  <c r="DH156" i="8"/>
  <c r="DG155" i="8"/>
  <c r="DD168" i="8"/>
  <c r="DD167" i="8"/>
  <c r="DE166" i="8"/>
  <c r="DA166" i="8"/>
  <c r="DB165" i="8"/>
  <c r="DD164" i="8"/>
  <c r="DF163" i="8"/>
  <c r="DB163" i="8"/>
  <c r="DF162" i="8"/>
  <c r="DB162" i="8"/>
  <c r="DE161" i="8"/>
  <c r="DA161" i="8"/>
  <c r="DD160" i="8"/>
  <c r="CZ160" i="8"/>
  <c r="DD159" i="8"/>
  <c r="CZ159" i="8"/>
  <c r="DB156" i="8"/>
  <c r="DF158" i="8"/>
  <c r="DB158" i="8"/>
  <c r="DG157" i="8"/>
  <c r="DC157" i="8"/>
  <c r="DH154" i="8"/>
  <c r="DH153" i="8"/>
  <c r="DH152" i="8"/>
  <c r="DD153" i="8"/>
  <c r="DF156" i="8"/>
  <c r="DI155" i="8"/>
  <c r="DE155" i="8"/>
  <c r="DD154" i="8"/>
  <c r="DC168" i="8"/>
  <c r="DC167" i="8"/>
  <c r="DD166" i="8"/>
  <c r="DE165" i="8"/>
  <c r="DA165" i="8"/>
  <c r="DC164" i="8"/>
  <c r="DE163" i="8"/>
  <c r="DA163" i="8"/>
  <c r="DE162" i="8"/>
  <c r="DA162" i="8"/>
  <c r="DD161" i="8"/>
  <c r="CZ161" i="8"/>
  <c r="DC160" i="8"/>
  <c r="DG159" i="8"/>
  <c r="DC159" i="8"/>
  <c r="CY159" i="8"/>
  <c r="DA156" i="8"/>
  <c r="DE158" i="8"/>
  <c r="DA158" i="8"/>
  <c r="DF157" i="8"/>
  <c r="CZ157" i="8"/>
  <c r="DG154" i="8"/>
  <c r="DG153" i="8"/>
  <c r="DG152" i="8"/>
  <c r="DI156" i="8"/>
  <c r="DE156" i="8"/>
  <c r="DH155" i="8"/>
  <c r="DD155" i="8"/>
  <c r="DC154" i="8"/>
  <c r="DB168" i="8"/>
  <c r="DB167" i="8"/>
  <c r="DC166" i="8"/>
  <c r="DD165" i="8"/>
  <c r="DF164" i="8"/>
  <c r="DD163" i="8"/>
  <c r="DG161" i="8"/>
  <c r="DD162" i="8"/>
  <c r="DC161" i="8"/>
  <c r="DF160" i="8"/>
  <c r="DF159" i="8"/>
  <c r="DB157" i="8"/>
  <c r="DD158" i="8"/>
  <c r="DE157" i="8"/>
  <c r="DF154" i="8"/>
  <c r="DF152" i="8"/>
  <c r="DD156" i="8"/>
  <c r="DC155" i="8"/>
  <c r="DJ154" i="8"/>
  <c r="DP158" i="8"/>
  <c r="DQ157" i="8"/>
  <c r="DQ158" i="8"/>
  <c r="DP157" i="8"/>
  <c r="DK152" i="8"/>
  <c r="DV164" i="8"/>
  <c r="DU163" i="8"/>
  <c r="DT162" i="8"/>
  <c r="DQ160" i="8"/>
  <c r="DS163" i="8"/>
  <c r="DS161" i="8"/>
  <c r="DS159" i="8"/>
  <c r="DS157" i="8"/>
  <c r="DQ156" i="8"/>
  <c r="DQ155" i="8"/>
  <c r="DR154" i="8"/>
  <c r="DN154" i="8"/>
  <c r="DP153" i="8"/>
  <c r="DS152" i="8"/>
  <c r="DO152" i="8"/>
  <c r="DU164" i="8"/>
  <c r="DT163" i="8"/>
  <c r="DQ163" i="8"/>
  <c r="DQ159" i="8"/>
  <c r="DR163" i="8"/>
  <c r="DR161" i="8"/>
  <c r="DR159" i="8"/>
  <c r="DR157" i="8"/>
  <c r="DP156" i="8"/>
  <c r="DP155" i="8"/>
  <c r="DQ154" i="8"/>
  <c r="DS153" i="8"/>
  <c r="DO153" i="8"/>
  <c r="DR152" i="8"/>
  <c r="DN152" i="8"/>
  <c r="DT164" i="8"/>
  <c r="DV162" i="8"/>
  <c r="DQ162" i="8"/>
  <c r="DS164" i="8"/>
  <c r="DS162" i="8"/>
  <c r="DS160" i="8"/>
  <c r="DS158" i="8"/>
  <c r="DS156" i="8"/>
  <c r="DS155" i="8"/>
  <c r="DO155" i="8"/>
  <c r="DP154" i="8"/>
  <c r="DR153" i="8"/>
  <c r="DN153" i="8"/>
  <c r="DQ152" i="8"/>
  <c r="DM152" i="8"/>
  <c r="DV163" i="8"/>
  <c r="DU162" i="8"/>
  <c r="DQ161" i="8"/>
  <c r="DR164" i="8"/>
  <c r="DR162" i="8"/>
  <c r="DR160" i="8"/>
  <c r="DR158" i="8"/>
  <c r="DR156" i="8"/>
  <c r="DR155" i="8"/>
  <c r="DS154" i="8"/>
  <c r="DO154" i="8"/>
  <c r="DQ153" i="8"/>
  <c r="DM153" i="8"/>
  <c r="DP152" i="8"/>
  <c r="DL152" i="8"/>
  <c r="DI152" i="8"/>
  <c r="Y154" i="8"/>
  <c r="DL154" i="8"/>
  <c r="DK155" i="8"/>
  <c r="DK156" i="8"/>
  <c r="DM157" i="8"/>
  <c r="DO158" i="8"/>
  <c r="DK158" i="8"/>
  <c r="DH161" i="8"/>
  <c r="DN162" i="8"/>
  <c r="DJ162" i="8"/>
  <c r="DN161" i="8"/>
  <c r="DJ161" i="8"/>
  <c r="DN160" i="8"/>
  <c r="DJ160" i="8"/>
  <c r="DN159" i="8"/>
  <c r="DJ159" i="8"/>
  <c r="DP165" i="8"/>
  <c r="DL165" i="8"/>
  <c r="DH165" i="8"/>
  <c r="DN164" i="8"/>
  <c r="DJ164" i="8"/>
  <c r="DP163" i="8"/>
  <c r="DL163" i="8"/>
  <c r="DH163" i="8"/>
  <c r="CZ168" i="8"/>
  <c r="DA171" i="8"/>
  <c r="DB170" i="8"/>
  <c r="DE170" i="8"/>
  <c r="DQ171" i="8"/>
  <c r="DM171" i="8"/>
  <c r="DI171" i="8"/>
  <c r="DS170" i="8"/>
  <c r="DO170" i="8"/>
  <c r="DK170" i="8"/>
  <c r="DG170" i="8"/>
  <c r="DQ169" i="8"/>
  <c r="DM169" i="8"/>
  <c r="DI169" i="8"/>
  <c r="DS168" i="8"/>
  <c r="DO168" i="8"/>
  <c r="DK168" i="8"/>
  <c r="DG168" i="8"/>
  <c r="DQ167" i="8"/>
  <c r="DM167" i="8"/>
  <c r="DI167" i="8"/>
  <c r="DS166" i="8"/>
  <c r="DO166" i="8"/>
  <c r="DK166" i="8"/>
  <c r="DG166" i="8"/>
  <c r="DT174" i="8"/>
  <c r="DP176" i="8"/>
  <c r="DL176" i="8"/>
  <c r="DH176" i="8"/>
  <c r="DD176" i="8"/>
  <c r="CZ176" i="8"/>
  <c r="DQ175" i="8"/>
  <c r="DM175" i="8"/>
  <c r="DI175" i="8"/>
  <c r="DE175" i="8"/>
  <c r="DA175" i="8"/>
  <c r="DR174" i="8"/>
  <c r="DN174" i="8"/>
  <c r="DJ174" i="8"/>
  <c r="DF174" i="8"/>
  <c r="DB174" i="8"/>
  <c r="DS173" i="8"/>
  <c r="DO173" i="8"/>
  <c r="DK173" i="8"/>
  <c r="DG173" i="8"/>
  <c r="DC173" i="8"/>
  <c r="CY173" i="8"/>
  <c r="DP172" i="8"/>
  <c r="DL172" i="8"/>
  <c r="DH172" i="8"/>
  <c r="DD172" i="8"/>
  <c r="CZ172" i="8"/>
  <c r="DM156" i="8"/>
  <c r="DO157" i="8"/>
  <c r="DM158" i="8"/>
  <c r="DP162" i="8"/>
  <c r="DP161" i="8"/>
  <c r="DP160" i="8"/>
  <c r="DP159" i="8"/>
  <c r="DL159" i="8"/>
  <c r="DN165" i="8"/>
  <c r="DP164" i="8"/>
  <c r="DH164" i="8"/>
  <c r="DJ163" i="8"/>
  <c r="DC171" i="8"/>
  <c r="CZ170" i="8"/>
  <c r="DO171" i="8"/>
  <c r="DG171" i="8"/>
  <c r="DM170" i="8"/>
  <c r="DS169" i="8"/>
  <c r="DK169" i="8"/>
  <c r="DQ168" i="8"/>
  <c r="DI168" i="8"/>
  <c r="DO167" i="8"/>
  <c r="DQ166" i="8"/>
  <c r="DI166" i="8"/>
  <c r="DR176" i="8"/>
  <c r="DJ176" i="8"/>
  <c r="DF176" i="8"/>
  <c r="DS175" i="8"/>
  <c r="DK175" i="8"/>
  <c r="DC175" i="8"/>
  <c r="DP174" i="8"/>
  <c r="DH174" i="8"/>
  <c r="CZ174" i="8"/>
  <c r="DM173" i="8"/>
  <c r="DE173" i="8"/>
  <c r="DR172" i="8"/>
  <c r="DJ172" i="8"/>
  <c r="DB172" i="8"/>
  <c r="DL156" i="8"/>
  <c r="DN157" i="8"/>
  <c r="DJ157" i="8"/>
  <c r="DH162" i="8"/>
  <c r="DO162" i="8"/>
  <c r="DO161" i="8"/>
  <c r="DO160" i="8"/>
  <c r="DO159" i="8"/>
  <c r="DQ165" i="8"/>
  <c r="DI165" i="8"/>
  <c r="DK164" i="8"/>
  <c r="DI163" i="8"/>
  <c r="DB171" i="8"/>
  <c r="DE171" i="8"/>
  <c r="DK154" i="8"/>
  <c r="DN156" i="8"/>
  <c r="DJ156" i="8"/>
  <c r="DL157" i="8"/>
  <c r="DN158" i="8"/>
  <c r="DJ158" i="8"/>
  <c r="DH160" i="8"/>
  <c r="DM162" i="8"/>
  <c r="DI162" i="8"/>
  <c r="DM161" i="8"/>
  <c r="DI161" i="8"/>
  <c r="DM160" i="8"/>
  <c r="DI160" i="8"/>
  <c r="DM159" i="8"/>
  <c r="DI159" i="8"/>
  <c r="DO165" i="8"/>
  <c r="DK165" i="8"/>
  <c r="DG165" i="8"/>
  <c r="DM164" i="8"/>
  <c r="DI164" i="8"/>
  <c r="DO163" i="8"/>
  <c r="DK163" i="8"/>
  <c r="DG163" i="8"/>
  <c r="DD171" i="8"/>
  <c r="CZ171" i="8"/>
  <c r="DA170" i="8"/>
  <c r="DE169" i="8"/>
  <c r="DP171" i="8"/>
  <c r="DL171" i="8"/>
  <c r="DH171" i="8"/>
  <c r="DR170" i="8"/>
  <c r="DN170" i="8"/>
  <c r="DJ170" i="8"/>
  <c r="DF170" i="8"/>
  <c r="DP169" i="8"/>
  <c r="DL169" i="8"/>
  <c r="DH169" i="8"/>
  <c r="DR168" i="8"/>
  <c r="DN168" i="8"/>
  <c r="DJ168" i="8"/>
  <c r="DF168" i="8"/>
  <c r="DP167" i="8"/>
  <c r="DL167" i="8"/>
  <c r="DH167" i="8"/>
  <c r="DR166" i="8"/>
  <c r="DN166" i="8"/>
  <c r="DJ166" i="8"/>
  <c r="DF166" i="8"/>
  <c r="DS176" i="8"/>
  <c r="DO176" i="8"/>
  <c r="DK176" i="8"/>
  <c r="DG176" i="8"/>
  <c r="DC176" i="8"/>
  <c r="CY176" i="8"/>
  <c r="DP175" i="8"/>
  <c r="DL175" i="8"/>
  <c r="DH175" i="8"/>
  <c r="DD175" i="8"/>
  <c r="CZ175" i="8"/>
  <c r="DQ174" i="8"/>
  <c r="DM174" i="8"/>
  <c r="DI174" i="8"/>
  <c r="DE174" i="8"/>
  <c r="DA174" i="8"/>
  <c r="DR173" i="8"/>
  <c r="DN173" i="8"/>
  <c r="DJ173" i="8"/>
  <c r="DF173" i="8"/>
  <c r="DB173" i="8"/>
  <c r="DS172" i="8"/>
  <c r="DO172" i="8"/>
  <c r="DK172" i="8"/>
  <c r="DG172" i="8"/>
  <c r="DC172" i="8"/>
  <c r="CY172" i="8"/>
  <c r="DM155" i="8"/>
  <c r="DK157" i="8"/>
  <c r="DI158" i="8"/>
  <c r="DL162" i="8"/>
  <c r="DL161" i="8"/>
  <c r="DL160" i="8"/>
  <c r="DR165" i="8"/>
  <c r="DJ165" i="8"/>
  <c r="DL164" i="8"/>
  <c r="DN163" i="8"/>
  <c r="DA169" i="8"/>
  <c r="DD170" i="8"/>
  <c r="DS171" i="8"/>
  <c r="DK171" i="8"/>
  <c r="DQ170" i="8"/>
  <c r="DI170" i="8"/>
  <c r="DO169" i="8"/>
  <c r="DG169" i="8"/>
  <c r="DM168" i="8"/>
  <c r="DS167" i="8"/>
  <c r="DK167" i="8"/>
  <c r="DG167" i="8"/>
  <c r="DM166" i="8"/>
  <c r="DT176" i="8"/>
  <c r="DN176" i="8"/>
  <c r="DB176" i="8"/>
  <c r="DO175" i="8"/>
  <c r="DG175" i="8"/>
  <c r="CY175" i="8"/>
  <c r="DL174" i="8"/>
  <c r="DD174" i="8"/>
  <c r="DQ173" i="8"/>
  <c r="DI173" i="8"/>
  <c r="DA173" i="8"/>
  <c r="DN172" i="8"/>
  <c r="DF172" i="8"/>
  <c r="DL155" i="8"/>
  <c r="DL158" i="8"/>
  <c r="DK162" i="8"/>
  <c r="DK161" i="8"/>
  <c r="DK160" i="8"/>
  <c r="DK159" i="8"/>
  <c r="DM165" i="8"/>
  <c r="DO164" i="8"/>
  <c r="DG164" i="8"/>
  <c r="DM163" i="8"/>
  <c r="CZ169" i="8"/>
  <c r="DC170" i="8"/>
  <c r="DR171" i="8"/>
  <c r="DN171" i="8"/>
  <c r="DL170" i="8"/>
  <c r="DJ169" i="8"/>
  <c r="DH168" i="8"/>
  <c r="DF167" i="8"/>
  <c r="DT175" i="8"/>
  <c r="DE176" i="8"/>
  <c r="DJ175" i="8"/>
  <c r="DO174" i="8"/>
  <c r="CY174" i="8"/>
  <c r="DD173" i="8"/>
  <c r="DI172" i="8"/>
  <c r="CZ173" i="8"/>
  <c r="DF171" i="8"/>
  <c r="DN167" i="8"/>
  <c r="DM176" i="8"/>
  <c r="DB175" i="8"/>
  <c r="DL173" i="8"/>
  <c r="DA172" i="8"/>
  <c r="DN169" i="8"/>
  <c r="DL168" i="8"/>
  <c r="DH166" i="8"/>
  <c r="DS174" i="8"/>
  <c r="DH173" i="8"/>
  <c r="DJ171" i="8"/>
  <c r="DH170" i="8"/>
  <c r="DF169" i="8"/>
  <c r="DR167" i="8"/>
  <c r="DP166" i="8"/>
  <c r="DQ176" i="8"/>
  <c r="DA176" i="8"/>
  <c r="DF175" i="8"/>
  <c r="DK174" i="8"/>
  <c r="DP173" i="8"/>
  <c r="DE172" i="8"/>
  <c r="DR169" i="8"/>
  <c r="DP168" i="8"/>
  <c r="DL166" i="8"/>
  <c r="DR175" i="8"/>
  <c r="DG174" i="8"/>
  <c r="DQ172" i="8"/>
  <c r="DP170" i="8"/>
  <c r="DJ167" i="8"/>
  <c r="DI176" i="8"/>
  <c r="DN175" i="8"/>
  <c r="DC174" i="8"/>
  <c r="DM172" i="8"/>
  <c r="CX176" i="8"/>
  <c r="CZ166" i="8"/>
  <c r="CY169" i="8"/>
  <c r="CY165" i="8"/>
  <c r="CY161" i="8"/>
  <c r="CT160" i="8"/>
  <c r="CS165" i="8"/>
  <c r="CS163" i="8"/>
  <c r="CS161" i="8"/>
  <c r="CR167" i="8"/>
  <c r="CS171" i="8"/>
  <c r="CO171" i="8"/>
  <c r="CQ170" i="8"/>
  <c r="CS169" i="8"/>
  <c r="CO169" i="8"/>
  <c r="CQ168" i="8"/>
  <c r="CS173" i="8"/>
  <c r="CO173" i="8"/>
  <c r="CR172" i="8"/>
  <c r="CN172" i="8"/>
  <c r="CU174" i="8"/>
  <c r="CW172" i="8"/>
  <c r="CV171" i="8"/>
  <c r="CU170" i="8"/>
  <c r="CW168" i="8"/>
  <c r="CV167" i="8"/>
  <c r="CU166" i="8"/>
  <c r="CW164" i="8"/>
  <c r="CV163" i="8"/>
  <c r="CU162" i="8"/>
  <c r="CW160" i="8"/>
  <c r="CV159" i="8"/>
  <c r="CU158" i="8"/>
  <c r="CX171" i="8"/>
  <c r="CX167" i="8"/>
  <c r="CX163" i="8"/>
  <c r="CX159" i="8"/>
  <c r="CU176" i="8"/>
  <c r="CQ176" i="8"/>
  <c r="CM176" i="8"/>
  <c r="CT175" i="8"/>
  <c r="CP175" i="8"/>
  <c r="CL175" i="8"/>
  <c r="CQ174" i="8"/>
  <c r="CM174" i="8"/>
  <c r="CK175" i="8"/>
  <c r="CY170" i="8"/>
  <c r="CT161" i="8"/>
  <c r="CP171" i="8"/>
  <c r="CT169" i="8"/>
  <c r="CR168" i="8"/>
  <c r="CP173" i="8"/>
  <c r="CO172" i="8"/>
  <c r="CU173" i="8"/>
  <c r="CV170" i="8"/>
  <c r="CW167" i="8"/>
  <c r="CW163" i="8"/>
  <c r="CU161" i="8"/>
  <c r="CV158" i="8"/>
  <c r="CX168" i="8"/>
  <c r="CX164" i="8"/>
  <c r="CV176" i="8"/>
  <c r="CN176" i="8"/>
  <c r="CQ175" i="8"/>
  <c r="CR174" i="8"/>
  <c r="CK176" i="8"/>
  <c r="CZ165" i="8"/>
  <c r="CY168" i="8"/>
  <c r="CY164" i="8"/>
  <c r="CW157" i="8"/>
  <c r="CT166" i="8"/>
  <c r="CT164" i="8"/>
  <c r="CT162" i="8"/>
  <c r="CR166" i="8"/>
  <c r="CQ167" i="8"/>
  <c r="CR171" i="8"/>
  <c r="CT170" i="8"/>
  <c r="CP170" i="8"/>
  <c r="CR169" i="8"/>
  <c r="CT168" i="8"/>
  <c r="CP168" i="8"/>
  <c r="CR173" i="8"/>
  <c r="CN173" i="8"/>
  <c r="CQ172" i="8"/>
  <c r="CM173" i="8"/>
  <c r="CW173" i="8"/>
  <c r="CV172" i="8"/>
  <c r="CU171" i="8"/>
  <c r="CW169" i="8"/>
  <c r="CV168" i="8"/>
  <c r="CU167" i="8"/>
  <c r="CW165" i="8"/>
  <c r="CV164" i="8"/>
  <c r="CU163" i="8"/>
  <c r="CW161" i="8"/>
  <c r="CV160" i="8"/>
  <c r="CU159" i="8"/>
  <c r="CX174" i="8"/>
  <c r="CX170" i="8"/>
  <c r="CX166" i="8"/>
  <c r="CX162" i="8"/>
  <c r="CX158" i="8"/>
  <c r="CT176" i="8"/>
  <c r="CP176" i="8"/>
  <c r="CL176" i="8"/>
  <c r="CS175" i="8"/>
  <c r="CO175" i="8"/>
  <c r="CT174" i="8"/>
  <c r="CP174" i="8"/>
  <c r="CL174" i="8"/>
  <c r="CZ164" i="8"/>
  <c r="CY167" i="8"/>
  <c r="CY163" i="8"/>
  <c r="CV157" i="8"/>
  <c r="CS166" i="8"/>
  <c r="CS164" i="8"/>
  <c r="CS162" i="8"/>
  <c r="CT167" i="8"/>
  <c r="CP167" i="8"/>
  <c r="CQ171" i="8"/>
  <c r="CS170" i="8"/>
  <c r="CO170" i="8"/>
  <c r="CQ169" i="8"/>
  <c r="CS168" i="8"/>
  <c r="CO168" i="8"/>
  <c r="CQ173" i="8"/>
  <c r="CT172" i="8"/>
  <c r="CP172" i="8"/>
  <c r="CW174" i="8"/>
  <c r="CV173" i="8"/>
  <c r="CU172" i="8"/>
  <c r="CW170" i="8"/>
  <c r="CV169" i="8"/>
  <c r="CU168" i="8"/>
  <c r="CW166" i="8"/>
  <c r="CV165" i="8"/>
  <c r="CU164" i="8"/>
  <c r="CW162" i="8"/>
  <c r="CV161" i="8"/>
  <c r="CU160" i="8"/>
  <c r="CW158" i="8"/>
  <c r="CX173" i="8"/>
  <c r="CX169" i="8"/>
  <c r="CX165" i="8"/>
  <c r="CX161" i="8"/>
  <c r="CW175" i="8"/>
  <c r="CS176" i="8"/>
  <c r="CO176" i="8"/>
  <c r="CV175" i="8"/>
  <c r="CR175" i="8"/>
  <c r="CN175" i="8"/>
  <c r="CS174" i="8"/>
  <c r="CO174" i="8"/>
  <c r="CK177" i="8"/>
  <c r="CY166" i="8"/>
  <c r="CY162" i="8"/>
  <c r="CU157" i="8"/>
  <c r="CT165" i="8"/>
  <c r="CT163" i="8"/>
  <c r="CS167" i="8"/>
  <c r="CT171" i="8"/>
  <c r="CR170" i="8"/>
  <c r="CP169" i="8"/>
  <c r="CT173" i="8"/>
  <c r="CS172" i="8"/>
  <c r="CV174" i="8"/>
  <c r="CW171" i="8"/>
  <c r="CU169" i="8"/>
  <c r="CV166" i="8"/>
  <c r="CU165" i="8"/>
  <c r="CV162" i="8"/>
  <c r="CW159" i="8"/>
  <c r="CX172" i="8"/>
  <c r="CX160" i="8"/>
  <c r="CR176" i="8"/>
  <c r="CU175" i="8"/>
  <c r="CM175" i="8"/>
  <c r="CN174" i="8"/>
  <c r="CJ177" i="8"/>
  <c r="CO166" i="8"/>
  <c r="CQ165" i="8"/>
  <c r="CQ164" i="8"/>
  <c r="CQ163" i="8"/>
  <c r="CQ162" i="8"/>
  <c r="CQ161" i="8"/>
  <c r="CQ160" i="8"/>
  <c r="CQ159" i="8"/>
  <c r="CS158" i="8"/>
  <c r="CO158" i="8"/>
  <c r="CQ157" i="8"/>
  <c r="CS156" i="8"/>
  <c r="CO156" i="8"/>
  <c r="CQ155" i="8"/>
  <c r="CS154" i="8"/>
  <c r="CO154" i="8"/>
  <c r="CQ153" i="8"/>
  <c r="CS152" i="8"/>
  <c r="CO152" i="8"/>
  <c r="CQ151" i="8"/>
  <c r="CS150" i="8"/>
  <c r="CO150" i="8"/>
  <c r="CQ149" i="8"/>
  <c r="CS148" i="8"/>
  <c r="CO148" i="8"/>
  <c r="CQ147" i="8"/>
  <c r="CS146" i="8"/>
  <c r="CO146" i="8"/>
  <c r="CQ145" i="8"/>
  <c r="CS144" i="8"/>
  <c r="CO144" i="8"/>
  <c r="CQ143" i="8"/>
  <c r="CS142" i="8"/>
  <c r="CO142" i="8"/>
  <c r="CQ141" i="8"/>
  <c r="CS140" i="8"/>
  <c r="CO140" i="8"/>
  <c r="CQ139" i="8"/>
  <c r="CS138" i="8"/>
  <c r="CO138" i="8"/>
  <c r="CQ137" i="8"/>
  <c r="CS136" i="8"/>
  <c r="CO136" i="8"/>
  <c r="CQ135" i="8"/>
  <c r="CS134" i="8"/>
  <c r="CO134" i="8"/>
  <c r="CQ133" i="8"/>
  <c r="CS137" i="8"/>
  <c r="CO135" i="8"/>
  <c r="CS133" i="8"/>
  <c r="CR165" i="8"/>
  <c r="CR160" i="8"/>
  <c r="CP158" i="8"/>
  <c r="CT156" i="8"/>
  <c r="CR155" i="8"/>
  <c r="CP154" i="8"/>
  <c r="CT152" i="8"/>
  <c r="CR151" i="8"/>
  <c r="CR149" i="8"/>
  <c r="CP148" i="8"/>
  <c r="CT146" i="8"/>
  <c r="CR145" i="8"/>
  <c r="CP144" i="8"/>
  <c r="CT142" i="8"/>
  <c r="CR141" i="8"/>
  <c r="CP140" i="8"/>
  <c r="CT138" i="8"/>
  <c r="CR137" i="8"/>
  <c r="CP136" i="8"/>
  <c r="CT134" i="8"/>
  <c r="CR133" i="8"/>
  <c r="CP166" i="8"/>
  <c r="CP165" i="8"/>
  <c r="CP164" i="8"/>
  <c r="CP163" i="8"/>
  <c r="CP162" i="8"/>
  <c r="CP161" i="8"/>
  <c r="CP160" i="8"/>
  <c r="CP159" i="8"/>
  <c r="CR158" i="8"/>
  <c r="CT157" i="8"/>
  <c r="CP157" i="8"/>
  <c r="CR156" i="8"/>
  <c r="CT155" i="8"/>
  <c r="CP155" i="8"/>
  <c r="CR154" i="8"/>
  <c r="CT153" i="8"/>
  <c r="CP153" i="8"/>
  <c r="CR152" i="8"/>
  <c r="CT151" i="8"/>
  <c r="CP151" i="8"/>
  <c r="CR150" i="8"/>
  <c r="CT149" i="8"/>
  <c r="CP149" i="8"/>
  <c r="CR148" i="8"/>
  <c r="CT147" i="8"/>
  <c r="CP147" i="8"/>
  <c r="CR146" i="8"/>
  <c r="CT145" i="8"/>
  <c r="CP145" i="8"/>
  <c r="CR144" i="8"/>
  <c r="CT143" i="8"/>
  <c r="CP143" i="8"/>
  <c r="CR142" i="8"/>
  <c r="CT141" i="8"/>
  <c r="CP141" i="8"/>
  <c r="CR140" i="8"/>
  <c r="CT139" i="8"/>
  <c r="CP139" i="8"/>
  <c r="CR138" i="8"/>
  <c r="CT137" i="8"/>
  <c r="CP137" i="8"/>
  <c r="CR136" i="8"/>
  <c r="CT135" i="8"/>
  <c r="CP135" i="8"/>
  <c r="CR134" i="8"/>
  <c r="CT133" i="8"/>
  <c r="CP133" i="8"/>
  <c r="CS159" i="8"/>
  <c r="CO165" i="8"/>
  <c r="CO164" i="8"/>
  <c r="CO163" i="8"/>
  <c r="CO162" i="8"/>
  <c r="CO161" i="8"/>
  <c r="CO160" i="8"/>
  <c r="CO159" i="8"/>
  <c r="CQ158" i="8"/>
  <c r="CS157" i="8"/>
  <c r="CO157" i="8"/>
  <c r="CQ156" i="8"/>
  <c r="CS155" i="8"/>
  <c r="CO155" i="8"/>
  <c r="CQ154" i="8"/>
  <c r="CS153" i="8"/>
  <c r="CO153" i="8"/>
  <c r="CQ152" i="8"/>
  <c r="CS151" i="8"/>
  <c r="CO151" i="8"/>
  <c r="CQ150" i="8"/>
  <c r="CS149" i="8"/>
  <c r="CO149" i="8"/>
  <c r="CQ148" i="8"/>
  <c r="CS147" i="8"/>
  <c r="CO147" i="8"/>
  <c r="CQ146" i="8"/>
  <c r="CS145" i="8"/>
  <c r="CO145" i="8"/>
  <c r="CQ144" i="8"/>
  <c r="CS143" i="8"/>
  <c r="CO143" i="8"/>
  <c r="CQ142" i="8"/>
  <c r="CS141" i="8"/>
  <c r="CO141" i="8"/>
  <c r="CQ140" i="8"/>
  <c r="CS139" i="8"/>
  <c r="CO139" i="8"/>
  <c r="CQ138" i="8"/>
  <c r="CO137" i="8"/>
  <c r="CQ136" i="8"/>
  <c r="CS135" i="8"/>
  <c r="CQ134" i="8"/>
  <c r="CR164" i="8"/>
  <c r="CR163" i="8"/>
  <c r="CR162" i="8"/>
  <c r="CR161" i="8"/>
  <c r="CR159" i="8"/>
  <c r="CT158" i="8"/>
  <c r="CR157" i="8"/>
  <c r="CP156" i="8"/>
  <c r="CT154" i="8"/>
  <c r="CR153" i="8"/>
  <c r="CP152" i="8"/>
  <c r="CT150" i="8"/>
  <c r="CP150" i="8"/>
  <c r="CT148" i="8"/>
  <c r="CR147" i="8"/>
  <c r="CP146" i="8"/>
  <c r="CT144" i="8"/>
  <c r="CR143" i="8"/>
  <c r="CP142" i="8"/>
  <c r="CT140" i="8"/>
  <c r="CR139" i="8"/>
  <c r="CP138" i="8"/>
  <c r="CT136" i="8"/>
  <c r="CR135" i="8"/>
  <c r="CP134" i="8"/>
  <c r="CO133" i="8"/>
  <c r="CD143" i="8"/>
  <c r="CD139" i="8"/>
  <c r="CE148" i="8"/>
  <c r="CE146" i="8"/>
  <c r="CE144" i="8"/>
  <c r="CE142" i="8"/>
  <c r="CE140" i="8"/>
  <c r="CE138" i="8"/>
  <c r="CE136" i="8"/>
  <c r="CF153" i="8"/>
  <c r="CF149" i="8"/>
  <c r="CJ175" i="8"/>
  <c r="CM171" i="8"/>
  <c r="CJ173" i="8"/>
  <c r="CJ172" i="8"/>
  <c r="CJ171" i="8"/>
  <c r="CM170" i="8"/>
  <c r="CI170" i="8"/>
  <c r="CL169" i="8"/>
  <c r="CH169" i="8"/>
  <c r="CK168" i="8"/>
  <c r="CN167" i="8"/>
  <c r="CJ167" i="8"/>
  <c r="CM166" i="8"/>
  <c r="CI166" i="8"/>
  <c r="CL165" i="8"/>
  <c r="CH165" i="8"/>
  <c r="CK164" i="8"/>
  <c r="CN163" i="8"/>
  <c r="CJ163" i="8"/>
  <c r="CM162" i="8"/>
  <c r="CI162" i="8"/>
  <c r="CL161" i="8"/>
  <c r="CH161" i="8"/>
  <c r="CK160" i="8"/>
  <c r="CN159" i="8"/>
  <c r="CJ159" i="8"/>
  <c r="CM158" i="8"/>
  <c r="CI158" i="8"/>
  <c r="CL157" i="8"/>
  <c r="CH157" i="8"/>
  <c r="CK156" i="8"/>
  <c r="CN155" i="8"/>
  <c r="CJ155" i="8"/>
  <c r="CM154" i="8"/>
  <c r="CI154" i="8"/>
  <c r="CL153" i="8"/>
  <c r="CH153" i="8"/>
  <c r="CK152" i="8"/>
  <c r="CN151" i="8"/>
  <c r="CJ151" i="8"/>
  <c r="CM150" i="8"/>
  <c r="CI150" i="8"/>
  <c r="CL149" i="8"/>
  <c r="CH149" i="8"/>
  <c r="CK148" i="8"/>
  <c r="CN147" i="8"/>
  <c r="CJ147" i="8"/>
  <c r="CM146" i="8"/>
  <c r="CI146" i="8"/>
  <c r="CL145" i="8"/>
  <c r="CH145" i="8"/>
  <c r="CK144" i="8"/>
  <c r="CN143" i="8"/>
  <c r="CJ143" i="8"/>
  <c r="CM142" i="8"/>
  <c r="CI142" i="8"/>
  <c r="CL141" i="8"/>
  <c r="CH141" i="8"/>
  <c r="CK140" i="8"/>
  <c r="CN139" i="8"/>
  <c r="CJ139" i="8"/>
  <c r="CM138" i="8"/>
  <c r="CI138" i="8"/>
  <c r="CL137" i="8"/>
  <c r="CH137" i="8"/>
  <c r="CK136" i="8"/>
  <c r="CN135" i="8"/>
  <c r="CJ135" i="8"/>
  <c r="CM134" i="8"/>
  <c r="CI134" i="8"/>
  <c r="CL133" i="8"/>
  <c r="CH133" i="8"/>
  <c r="CK132" i="8"/>
  <c r="CG160" i="8"/>
  <c r="CG156" i="8"/>
  <c r="CG152" i="8"/>
  <c r="CG148" i="8"/>
  <c r="CG144" i="8"/>
  <c r="CG140" i="8"/>
  <c r="CG136" i="8"/>
  <c r="CG132" i="8"/>
  <c r="CJ131" i="8"/>
  <c r="CM130" i="8"/>
  <c r="CD142" i="8"/>
  <c r="CD138" i="8"/>
  <c r="CF147" i="8"/>
  <c r="CF145" i="8"/>
  <c r="CF143" i="8"/>
  <c r="CF141" i="8"/>
  <c r="CF139" i="8"/>
  <c r="CF137" i="8"/>
  <c r="CF135" i="8"/>
  <c r="CF152" i="8"/>
  <c r="CF134" i="8"/>
  <c r="CI175" i="8"/>
  <c r="CL172" i="8"/>
  <c r="CI173" i="8"/>
  <c r="CI172" i="8"/>
  <c r="CI171" i="8"/>
  <c r="CL170" i="8"/>
  <c r="CH170" i="8"/>
  <c r="CK169" i="8"/>
  <c r="CN168" i="8"/>
  <c r="CJ168" i="8"/>
  <c r="CM167" i="8"/>
  <c r="CI167" i="8"/>
  <c r="CL166" i="8"/>
  <c r="CH166" i="8"/>
  <c r="CK165" i="8"/>
  <c r="CN164" i="8"/>
  <c r="CJ164" i="8"/>
  <c r="CM163" i="8"/>
  <c r="CI163" i="8"/>
  <c r="CL162" i="8"/>
  <c r="CH162" i="8"/>
  <c r="CK161" i="8"/>
  <c r="CN160" i="8"/>
  <c r="CJ160" i="8"/>
  <c r="CM159" i="8"/>
  <c r="CI159" i="8"/>
  <c r="CL158" i="8"/>
  <c r="CH158" i="8"/>
  <c r="CK157" i="8"/>
  <c r="CN156" i="8"/>
  <c r="CJ156" i="8"/>
  <c r="CM155" i="8"/>
  <c r="CI155" i="8"/>
  <c r="CL154" i="8"/>
  <c r="CH154" i="8"/>
  <c r="CK153" i="8"/>
  <c r="CN152" i="8"/>
  <c r="CJ152" i="8"/>
  <c r="CM151" i="8"/>
  <c r="CI151" i="8"/>
  <c r="CL150" i="8"/>
  <c r="CH150" i="8"/>
  <c r="CK149" i="8"/>
  <c r="CN148" i="8"/>
  <c r="CJ148" i="8"/>
  <c r="CM147" i="8"/>
  <c r="CI147" i="8"/>
  <c r="CL146" i="8"/>
  <c r="CH146" i="8"/>
  <c r="CK145" i="8"/>
  <c r="CN144" i="8"/>
  <c r="CJ144" i="8"/>
  <c r="CM143" i="8"/>
  <c r="CI143" i="8"/>
  <c r="CL142" i="8"/>
  <c r="CH142" i="8"/>
  <c r="CK141" i="8"/>
  <c r="CN140" i="8"/>
  <c r="CJ140" i="8"/>
  <c r="CM139" i="8"/>
  <c r="CI139" i="8"/>
  <c r="CL138" i="8"/>
  <c r="CH138" i="8"/>
  <c r="CK137" i="8"/>
  <c r="CN136" i="8"/>
  <c r="CJ136" i="8"/>
  <c r="CM135" i="8"/>
  <c r="CI135" i="8"/>
  <c r="CL134" i="8"/>
  <c r="CH134" i="8"/>
  <c r="CK133" i="8"/>
  <c r="CN132" i="8"/>
  <c r="CJ132" i="8"/>
  <c r="CG159" i="8"/>
  <c r="CG155" i="8"/>
  <c r="CG151" i="8"/>
  <c r="CG147" i="8"/>
  <c r="CG143" i="8"/>
  <c r="CG139" i="8"/>
  <c r="CG135" i="8"/>
  <c r="CM131" i="8"/>
  <c r="CI131" i="8"/>
  <c r="CL130" i="8"/>
  <c r="CH130" i="8"/>
  <c r="CK129" i="8"/>
  <c r="CD141" i="8"/>
  <c r="CD137" i="8"/>
  <c r="CE147" i="8"/>
  <c r="CE145" i="8"/>
  <c r="CE143" i="8"/>
  <c r="CE141" i="8"/>
  <c r="CE139" i="8"/>
  <c r="CE137" i="8"/>
  <c r="CE135" i="8"/>
  <c r="CF151" i="8"/>
  <c r="CF133" i="8"/>
  <c r="CJ174" i="8"/>
  <c r="CL171" i="8"/>
  <c r="CH173" i="8"/>
  <c r="CH172" i="8"/>
  <c r="CH171" i="8"/>
  <c r="CK170" i="8"/>
  <c r="CN169" i="8"/>
  <c r="CJ169" i="8"/>
  <c r="CM168" i="8"/>
  <c r="CI168" i="8"/>
  <c r="CL167" i="8"/>
  <c r="CH167" i="8"/>
  <c r="CK166" i="8"/>
  <c r="CN165" i="8"/>
  <c r="CJ165" i="8"/>
  <c r="CM164" i="8"/>
  <c r="CI164" i="8"/>
  <c r="CL163" i="8"/>
  <c r="CH163" i="8"/>
  <c r="CK162" i="8"/>
  <c r="CD140" i="8"/>
  <c r="CF142" i="8"/>
  <c r="CF154" i="8"/>
  <c r="CK173" i="8"/>
  <c r="CJ170" i="8"/>
  <c r="CH168" i="8"/>
  <c r="CM165" i="8"/>
  <c r="CK163" i="8"/>
  <c r="CM161" i="8"/>
  <c r="CL160" i="8"/>
  <c r="CK159" i="8"/>
  <c r="CJ158" i="8"/>
  <c r="CI157" i="8"/>
  <c r="CH156" i="8"/>
  <c r="CN154" i="8"/>
  <c r="CM153" i="8"/>
  <c r="CL152" i="8"/>
  <c r="CK151" i="8"/>
  <c r="CJ150" i="8"/>
  <c r="CI149" i="8"/>
  <c r="CH148" i="8"/>
  <c r="CN146" i="8"/>
  <c r="CM145" i="8"/>
  <c r="CL144" i="8"/>
  <c r="CK143" i="8"/>
  <c r="CJ142" i="8"/>
  <c r="CI141" i="8"/>
  <c r="CH140" i="8"/>
  <c r="CN138" i="8"/>
  <c r="CM137" i="8"/>
  <c r="CL136" i="8"/>
  <c r="CK135" i="8"/>
  <c r="CJ134" i="8"/>
  <c r="CI133" i="8"/>
  <c r="CH132" i="8"/>
  <c r="CG153" i="8"/>
  <c r="CG145" i="8"/>
  <c r="CG137" i="8"/>
  <c r="CK131" i="8"/>
  <c r="CJ130" i="8"/>
  <c r="CL129" i="8"/>
  <c r="CF148" i="8"/>
  <c r="CF140" i="8"/>
  <c r="CF150" i="8"/>
  <c r="CK172" i="8"/>
  <c r="CM169" i="8"/>
  <c r="CI165" i="8"/>
  <c r="CN162" i="8"/>
  <c r="CJ161" i="8"/>
  <c r="CI160" i="8"/>
  <c r="CH159" i="8"/>
  <c r="CN157" i="8"/>
  <c r="CM156" i="8"/>
  <c r="CL155" i="8"/>
  <c r="CK154" i="8"/>
  <c r="CJ153" i="8"/>
  <c r="CI152" i="8"/>
  <c r="CH151" i="8"/>
  <c r="CM148" i="8"/>
  <c r="CL147" i="8"/>
  <c r="CK146" i="8"/>
  <c r="CJ145" i="8"/>
  <c r="CI144" i="8"/>
  <c r="CH143" i="8"/>
  <c r="CM140" i="8"/>
  <c r="CL139" i="8"/>
  <c r="CJ137" i="8"/>
  <c r="CI136" i="8"/>
  <c r="CN133" i="8"/>
  <c r="CM132" i="8"/>
  <c r="CG150" i="8"/>
  <c r="CG142" i="8"/>
  <c r="CG134" i="8"/>
  <c r="CI130" i="8"/>
  <c r="CJ129" i="8"/>
  <c r="CF146" i="8"/>
  <c r="CK171" i="8"/>
  <c r="CN166" i="8"/>
  <c r="CJ162" i="8"/>
  <c r="CH160" i="8"/>
  <c r="CM157" i="8"/>
  <c r="CK155" i="8"/>
  <c r="CI153" i="8"/>
  <c r="CN150" i="8"/>
  <c r="CL148" i="8"/>
  <c r="CJ146" i="8"/>
  <c r="CH144" i="8"/>
  <c r="CM141" i="8"/>
  <c r="CK139" i="8"/>
  <c r="CI137" i="8"/>
  <c r="CN134" i="8"/>
  <c r="CL132" i="8"/>
  <c r="CG149" i="8"/>
  <c r="CG133" i="8"/>
  <c r="CG130" i="8"/>
  <c r="CF144" i="8"/>
  <c r="CL168" i="8"/>
  <c r="CH164" i="8"/>
  <c r="CM160" i="8"/>
  <c r="CK158" i="8"/>
  <c r="CI156" i="8"/>
  <c r="CM152" i="8"/>
  <c r="CK150" i="8"/>
  <c r="CI148" i="8"/>
  <c r="CN145" i="8"/>
  <c r="CL143" i="8"/>
  <c r="CJ141" i="8"/>
  <c r="CH139" i="8"/>
  <c r="CM136" i="8"/>
  <c r="CK134" i="8"/>
  <c r="CI132" i="8"/>
  <c r="CG146" i="8"/>
  <c r="CL131" i="8"/>
  <c r="CM129" i="8"/>
  <c r="CK167" i="8"/>
  <c r="CN149" i="8"/>
  <c r="CN141" i="8"/>
  <c r="CK138" i="8"/>
  <c r="CH135" i="8"/>
  <c r="CG158" i="8"/>
  <c r="CH131" i="8"/>
  <c r="CF138" i="8"/>
  <c r="CH174" i="8"/>
  <c r="CI169" i="8"/>
  <c r="CL164" i="8"/>
  <c r="CI161" i="8"/>
  <c r="CN158" i="8"/>
  <c r="CL156" i="8"/>
  <c r="CJ154" i="8"/>
  <c r="CH152" i="8"/>
  <c r="CM149" i="8"/>
  <c r="CK147" i="8"/>
  <c r="CI145" i="8"/>
  <c r="CN142" i="8"/>
  <c r="CL140" i="8"/>
  <c r="CJ138" i="8"/>
  <c r="CH136" i="8"/>
  <c r="CM133" i="8"/>
  <c r="CG157" i="8"/>
  <c r="CG141" i="8"/>
  <c r="CG131" i="8"/>
  <c r="CI129" i="8"/>
  <c r="CF136" i="8"/>
  <c r="CI174" i="8"/>
  <c r="CN170" i="8"/>
  <c r="CJ166" i="8"/>
  <c r="CN161" i="8"/>
  <c r="CL159" i="8"/>
  <c r="CJ157" i="8"/>
  <c r="CH155" i="8"/>
  <c r="CN153" i="8"/>
  <c r="CL151" i="8"/>
  <c r="CJ149" i="8"/>
  <c r="CH147" i="8"/>
  <c r="CM144" i="8"/>
  <c r="CK142" i="8"/>
  <c r="CI140" i="8"/>
  <c r="CN137" i="8"/>
  <c r="CL135" i="8"/>
  <c r="CJ133" i="8"/>
  <c r="CG154" i="8"/>
  <c r="CG138" i="8"/>
  <c r="CK130" i="8"/>
  <c r="CH129" i="8"/>
  <c r="CG129" i="8"/>
  <c r="CY192" i="8"/>
  <c r="CZ193" i="8"/>
  <c r="DC187" i="8"/>
  <c r="DD187" i="8"/>
  <c r="DD183" i="8"/>
  <c r="DE185" i="8"/>
  <c r="DE181" i="8"/>
  <c r="DF185" i="8"/>
  <c r="DF181" i="8"/>
  <c r="DF189" i="8"/>
  <c r="DB189" i="8"/>
  <c r="DD188" i="8"/>
  <c r="DF192" i="8"/>
  <c r="DB192" i="8"/>
  <c r="DE191" i="8"/>
  <c r="DA191" i="8"/>
  <c r="DD190" i="8"/>
  <c r="CZ190" i="8"/>
  <c r="DN199" i="8"/>
  <c r="DN198" i="8"/>
  <c r="DN197" i="8"/>
  <c r="DP196" i="8"/>
  <c r="DR195" i="8"/>
  <c r="DN195" i="8"/>
  <c r="DR194" i="8"/>
  <c r="DN194" i="8"/>
  <c r="DW185" i="8"/>
  <c r="DV186" i="8"/>
  <c r="DV182" i="8"/>
  <c r="DU187" i="8"/>
  <c r="DU183" i="8"/>
  <c r="DU179" i="8"/>
  <c r="DT189" i="8"/>
  <c r="DT185" i="8"/>
  <c r="DT181" i="8"/>
  <c r="DS193" i="8"/>
  <c r="DO193" i="8"/>
  <c r="DK193" i="8"/>
  <c r="DG193" i="8"/>
  <c r="DP192" i="8"/>
  <c r="DL192" i="8"/>
  <c r="DH192" i="8"/>
  <c r="DQ191" i="8"/>
  <c r="DM191" i="8"/>
  <c r="DI191" i="8"/>
  <c r="DR190" i="8"/>
  <c r="DN190" i="8"/>
  <c r="DJ190" i="8"/>
  <c r="DS189" i="8"/>
  <c r="DO189" i="8"/>
  <c r="DK189" i="8"/>
  <c r="DG189" i="8"/>
  <c r="DP188" i="8"/>
  <c r="DL188" i="8"/>
  <c r="DH188" i="8"/>
  <c r="DQ187" i="8"/>
  <c r="DM187" i="8"/>
  <c r="DI187" i="8"/>
  <c r="DR186" i="8"/>
  <c r="DN186" i="8"/>
  <c r="DJ186" i="8"/>
  <c r="DS185" i="8"/>
  <c r="DO185" i="8"/>
  <c r="DK185" i="8"/>
  <c r="DG185" i="8"/>
  <c r="DP184" i="8"/>
  <c r="DL184" i="8"/>
  <c r="DH184" i="8"/>
  <c r="DQ183" i="8"/>
  <c r="DM183" i="8"/>
  <c r="DI183" i="8"/>
  <c r="DR182" i="8"/>
  <c r="DN182" i="8"/>
  <c r="DJ182" i="8"/>
  <c r="DS181" i="8"/>
  <c r="DO181" i="8"/>
  <c r="DK181" i="8"/>
  <c r="DG181" i="8"/>
  <c r="DP180" i="8"/>
  <c r="DL180" i="8"/>
  <c r="DH180" i="8"/>
  <c r="DQ179" i="8"/>
  <c r="DM179" i="8"/>
  <c r="DI179" i="8"/>
  <c r="DR178" i="8"/>
  <c r="DN178" i="8"/>
  <c r="DJ178" i="8"/>
  <c r="DS177" i="8"/>
  <c r="DO177" i="8"/>
  <c r="DK177" i="8"/>
  <c r="DG177" i="8"/>
  <c r="DL194" i="8"/>
  <c r="DT187" i="8"/>
  <c r="DT179" i="8"/>
  <c r="DM193" i="8"/>
  <c r="DR192" i="8"/>
  <c r="DJ192" i="8"/>
  <c r="DK191" i="8"/>
  <c r="DC193" i="8"/>
  <c r="CY193" i="8"/>
  <c r="DC186" i="8"/>
  <c r="DD186" i="8"/>
  <c r="DD182" i="8"/>
  <c r="DE184" i="8"/>
  <c r="DE180" i="8"/>
  <c r="DF184" i="8"/>
  <c r="DF180" i="8"/>
  <c r="DE189" i="8"/>
  <c r="DA189" i="8"/>
  <c r="DC188" i="8"/>
  <c r="DE192" i="8"/>
  <c r="DA192" i="8"/>
  <c r="DD191" i="8"/>
  <c r="CZ191" i="8"/>
  <c r="DC190" i="8"/>
  <c r="DO200" i="8"/>
  <c r="DQ198" i="8"/>
  <c r="DQ197" i="8"/>
  <c r="DM197" i="8"/>
  <c r="DO196" i="8"/>
  <c r="DQ195" i="8"/>
  <c r="DM195" i="8"/>
  <c r="DQ194" i="8"/>
  <c r="DM194" i="8"/>
  <c r="DW184" i="8"/>
  <c r="DV185" i="8"/>
  <c r="DU190" i="8"/>
  <c r="DU186" i="8"/>
  <c r="DU182" i="8"/>
  <c r="DT192" i="8"/>
  <c r="DT188" i="8"/>
  <c r="DT184" i="8"/>
  <c r="DT180" i="8"/>
  <c r="DR193" i="8"/>
  <c r="DN193" i="8"/>
  <c r="DJ193" i="8"/>
  <c r="DS192" i="8"/>
  <c r="DO192" i="8"/>
  <c r="DK192" i="8"/>
  <c r="DG192" i="8"/>
  <c r="DP191" i="8"/>
  <c r="DL191" i="8"/>
  <c r="DH191" i="8"/>
  <c r="DQ190" i="8"/>
  <c r="DM190" i="8"/>
  <c r="DI190" i="8"/>
  <c r="DR189" i="8"/>
  <c r="DN189" i="8"/>
  <c r="DJ189" i="8"/>
  <c r="DS188" i="8"/>
  <c r="DO188" i="8"/>
  <c r="DK188" i="8"/>
  <c r="DG188" i="8"/>
  <c r="DP187" i="8"/>
  <c r="DL187" i="8"/>
  <c r="DH187" i="8"/>
  <c r="DQ186" i="8"/>
  <c r="DM186" i="8"/>
  <c r="DI186" i="8"/>
  <c r="DR185" i="8"/>
  <c r="DN185" i="8"/>
  <c r="DJ185" i="8"/>
  <c r="DS184" i="8"/>
  <c r="DO184" i="8"/>
  <c r="DK184" i="8"/>
  <c r="DG184" i="8"/>
  <c r="DP183" i="8"/>
  <c r="DL183" i="8"/>
  <c r="DH183" i="8"/>
  <c r="DQ182" i="8"/>
  <c r="DM182" i="8"/>
  <c r="DI182" i="8"/>
  <c r="DR181" i="8"/>
  <c r="DN181" i="8"/>
  <c r="DJ181" i="8"/>
  <c r="DS180" i="8"/>
  <c r="DO180" i="8"/>
  <c r="DK180" i="8"/>
  <c r="DG180" i="8"/>
  <c r="DP179" i="8"/>
  <c r="DL179" i="8"/>
  <c r="DH179" i="8"/>
  <c r="DQ178" i="8"/>
  <c r="DM178" i="8"/>
  <c r="DI178" i="8"/>
  <c r="DR177" i="8"/>
  <c r="DN177" i="8"/>
  <c r="DJ177" i="8"/>
  <c r="DB193" i="8"/>
  <c r="DB187" i="8"/>
  <c r="DC185" i="8"/>
  <c r="DD185" i="8"/>
  <c r="DE187" i="8"/>
  <c r="DE183" i="8"/>
  <c r="DF187" i="8"/>
  <c r="DF183" i="8"/>
  <c r="DF179" i="8"/>
  <c r="DD189" i="8"/>
  <c r="DF188" i="8"/>
  <c r="DB188" i="8"/>
  <c r="DD192" i="8"/>
  <c r="CZ192" i="8"/>
  <c r="DC191" i="8"/>
  <c r="DF190" i="8"/>
  <c r="DB190" i="8"/>
  <c r="DP199" i="8"/>
  <c r="DP198" i="8"/>
  <c r="DP197" i="8"/>
  <c r="DR196" i="8"/>
  <c r="DN196" i="8"/>
  <c r="DP195" i="8"/>
  <c r="DS194" i="8"/>
  <c r="DP194" i="8"/>
  <c r="DV188" i="8"/>
  <c r="DV184" i="8"/>
  <c r="DU189" i="8"/>
  <c r="DU185" i="8"/>
  <c r="DU181" i="8"/>
  <c r="DT191" i="8"/>
  <c r="DT183" i="8"/>
  <c r="DQ193" i="8"/>
  <c r="DI193" i="8"/>
  <c r="DN192" i="8"/>
  <c r="DS191" i="8"/>
  <c r="DO191" i="8"/>
  <c r="DA193" i="8"/>
  <c r="DE186" i="8"/>
  <c r="DF178" i="8"/>
  <c r="DC192" i="8"/>
  <c r="DA190" i="8"/>
  <c r="DQ196" i="8"/>
  <c r="DO194" i="8"/>
  <c r="DU188" i="8"/>
  <c r="DT186" i="8"/>
  <c r="DL193" i="8"/>
  <c r="DI192" i="8"/>
  <c r="DG191" i="8"/>
  <c r="DL190" i="8"/>
  <c r="DQ189" i="8"/>
  <c r="DI189" i="8"/>
  <c r="DN188" i="8"/>
  <c r="DS187" i="8"/>
  <c r="DK187" i="8"/>
  <c r="DP186" i="8"/>
  <c r="DH186" i="8"/>
  <c r="DM185" i="8"/>
  <c r="DR184" i="8"/>
  <c r="DJ184" i="8"/>
  <c r="DO183" i="8"/>
  <c r="DG183" i="8"/>
  <c r="DL182" i="8"/>
  <c r="DQ181" i="8"/>
  <c r="DI181" i="8"/>
  <c r="DN180" i="8"/>
  <c r="DS179" i="8"/>
  <c r="DK179" i="8"/>
  <c r="DP178" i="8"/>
  <c r="DH178" i="8"/>
  <c r="DM177" i="8"/>
  <c r="DF186" i="8"/>
  <c r="DU180" i="8"/>
  <c r="DQ192" i="8"/>
  <c r="DP190" i="8"/>
  <c r="DM189" i="8"/>
  <c r="DJ188" i="8"/>
  <c r="DG187" i="8"/>
  <c r="DQ185" i="8"/>
  <c r="DN184" i="8"/>
  <c r="DK183" i="8"/>
  <c r="DH182" i="8"/>
  <c r="DR180" i="8"/>
  <c r="DG179" i="8"/>
  <c r="DQ177" i="8"/>
  <c r="DD184" i="8"/>
  <c r="DE190" i="8"/>
  <c r="DL195" i="8"/>
  <c r="DT190" i="8"/>
  <c r="DM192" i="8"/>
  <c r="DO190" i="8"/>
  <c r="DL189" i="8"/>
  <c r="DI188" i="8"/>
  <c r="DS186" i="8"/>
  <c r="DP185" i="8"/>
  <c r="DM184" i="8"/>
  <c r="DJ183" i="8"/>
  <c r="DG182" i="8"/>
  <c r="DQ180" i="8"/>
  <c r="DN179" i="8"/>
  <c r="DK178" i="8"/>
  <c r="DP177" i="8"/>
  <c r="DB186" i="8"/>
  <c r="DE182" i="8"/>
  <c r="DC189" i="8"/>
  <c r="DF191" i="8"/>
  <c r="DO199" i="8"/>
  <c r="DM196" i="8"/>
  <c r="DW186" i="8"/>
  <c r="DU184" i="8"/>
  <c r="DT182" i="8"/>
  <c r="DH193" i="8"/>
  <c r="DR191" i="8"/>
  <c r="DS190" i="8"/>
  <c r="DK190" i="8"/>
  <c r="DP189" i="8"/>
  <c r="DH189" i="8"/>
  <c r="DM188" i="8"/>
  <c r="DR187" i="8"/>
  <c r="DJ187" i="8"/>
  <c r="DO186" i="8"/>
  <c r="DG186" i="8"/>
  <c r="DL185" i="8"/>
  <c r="DQ184" i="8"/>
  <c r="DI184" i="8"/>
  <c r="DN183" i="8"/>
  <c r="DS182" i="8"/>
  <c r="DK182" i="8"/>
  <c r="DP181" i="8"/>
  <c r="DH181" i="8"/>
  <c r="DM180" i="8"/>
  <c r="DR179" i="8"/>
  <c r="DJ179" i="8"/>
  <c r="DO178" i="8"/>
  <c r="DG178" i="8"/>
  <c r="DL177" i="8"/>
  <c r="DC184" i="8"/>
  <c r="DE188" i="8"/>
  <c r="DB191" i="8"/>
  <c r="DO198" i="8"/>
  <c r="DO195" i="8"/>
  <c r="DV187" i="8"/>
  <c r="DT178" i="8"/>
  <c r="DN191" i="8"/>
  <c r="DH190" i="8"/>
  <c r="DR188" i="8"/>
  <c r="DO187" i="8"/>
  <c r="DL186" i="8"/>
  <c r="DI185" i="8"/>
  <c r="DS183" i="8"/>
  <c r="DP182" i="8"/>
  <c r="DM181" i="8"/>
  <c r="DJ180" i="8"/>
  <c r="DO179" i="8"/>
  <c r="DL178" i="8"/>
  <c r="DI177" i="8"/>
  <c r="DF182" i="8"/>
  <c r="DA188" i="8"/>
  <c r="DO197" i="8"/>
  <c r="DV183" i="8"/>
  <c r="DP193" i="8"/>
  <c r="DJ191" i="8"/>
  <c r="DG190" i="8"/>
  <c r="DQ188" i="8"/>
  <c r="DN187" i="8"/>
  <c r="DK186" i="8"/>
  <c r="DH185" i="8"/>
  <c r="DR183" i="8"/>
  <c r="DO182" i="8"/>
  <c r="DL181" i="8"/>
  <c r="DI180" i="8"/>
  <c r="DS178" i="8"/>
  <c r="DH177" i="8"/>
  <c r="DT177" i="8"/>
  <c r="DE178" i="8"/>
  <c r="DA178" i="8"/>
  <c r="CW178" i="8"/>
  <c r="CS178" i="8"/>
  <c r="CO178" i="8"/>
  <c r="DE177" i="8"/>
  <c r="DA177" i="8"/>
  <c r="CW177" i="8"/>
  <c r="CS177" i="8"/>
  <c r="CO177" i="8"/>
  <c r="DA186" i="8"/>
  <c r="DB183" i="8"/>
  <c r="DA182" i="8"/>
  <c r="DD180" i="8"/>
  <c r="DD179" i="8"/>
  <c r="CZ179" i="8"/>
  <c r="CV179" i="8"/>
  <c r="CR179" i="8"/>
  <c r="CN179" i="8"/>
  <c r="CJ179" i="8"/>
  <c r="CJ178" i="8"/>
  <c r="CY190" i="8"/>
  <c r="CX191" i="8"/>
  <c r="CZ187" i="8"/>
  <c r="CV187" i="8"/>
  <c r="CR187" i="8"/>
  <c r="CN187" i="8"/>
  <c r="CJ187" i="8"/>
  <c r="CZ186" i="8"/>
  <c r="CV186" i="8"/>
  <c r="CR186" i="8"/>
  <c r="CN186" i="8"/>
  <c r="CJ186" i="8"/>
  <c r="CZ185" i="8"/>
  <c r="CV185" i="8"/>
  <c r="CR185" i="8"/>
  <c r="CN185" i="8"/>
  <c r="CJ185" i="8"/>
  <c r="CZ184" i="8"/>
  <c r="CV184" i="8"/>
  <c r="CR184" i="8"/>
  <c r="CN184" i="8"/>
  <c r="CJ184" i="8"/>
  <c r="CZ183" i="8"/>
  <c r="CV183" i="8"/>
  <c r="CR183" i="8"/>
  <c r="CN183" i="8"/>
  <c r="CJ183" i="8"/>
  <c r="CZ182" i="8"/>
  <c r="CV182" i="8"/>
  <c r="CR182" i="8"/>
  <c r="CN182" i="8"/>
  <c r="CJ182" i="8"/>
  <c r="CZ181" i="8"/>
  <c r="CV181" i="8"/>
  <c r="CR181" i="8"/>
  <c r="CN181" i="8"/>
  <c r="CJ181" i="8"/>
  <c r="CZ180" i="8"/>
  <c r="CV180" i="8"/>
  <c r="CR180" i="8"/>
  <c r="CN180" i="8"/>
  <c r="CJ180" i="8"/>
  <c r="CW193" i="8"/>
  <c r="CS193" i="8"/>
  <c r="CO193" i="8"/>
  <c r="CK193" i="8"/>
  <c r="CG193" i="8"/>
  <c r="CT192" i="8"/>
  <c r="CP192" i="8"/>
  <c r="CL192" i="8"/>
  <c r="CH192" i="8"/>
  <c r="CV191" i="8"/>
  <c r="CR191" i="8"/>
  <c r="CN191" i="8"/>
  <c r="CJ191" i="8"/>
  <c r="CF191" i="8"/>
  <c r="CT190" i="8"/>
  <c r="CP190" i="8"/>
  <c r="CL190" i="8"/>
  <c r="CH190" i="8"/>
  <c r="CV189" i="8"/>
  <c r="CR189" i="8"/>
  <c r="CN189" i="8"/>
  <c r="CJ189" i="8"/>
  <c r="CF189" i="8"/>
  <c r="CT188" i="8"/>
  <c r="CP188" i="8"/>
  <c r="CL188" i="8"/>
  <c r="CH188" i="8"/>
  <c r="DD178" i="8"/>
  <c r="CZ178" i="8"/>
  <c r="CV178" i="8"/>
  <c r="CR178" i="8"/>
  <c r="CN178" i="8"/>
  <c r="DD177" i="8"/>
  <c r="CZ177" i="8"/>
  <c r="CV177" i="8"/>
  <c r="CR177" i="8"/>
  <c r="CN177" i="8"/>
  <c r="DC178" i="8"/>
  <c r="CY178" i="8"/>
  <c r="CU178" i="8"/>
  <c r="CQ178" i="8"/>
  <c r="CM178" i="8"/>
  <c r="DC177" i="8"/>
  <c r="CY177" i="8"/>
  <c r="CU177" i="8"/>
  <c r="CQ177" i="8"/>
  <c r="CM177" i="8"/>
  <c r="DB184" i="8"/>
  <c r="DC182" i="8"/>
  <c r="DB181" i="8"/>
  <c r="DB180" i="8"/>
  <c r="DB179" i="8"/>
  <c r="CX179" i="8"/>
  <c r="CT179" i="8"/>
  <c r="CP179" i="8"/>
  <c r="CL179" i="8"/>
  <c r="CH179" i="8"/>
  <c r="CH178" i="8"/>
  <c r="CY188" i="8"/>
  <c r="CX189" i="8"/>
  <c r="CX187" i="8"/>
  <c r="CT187" i="8"/>
  <c r="CP187" i="8"/>
  <c r="CL187" i="8"/>
  <c r="CH187" i="8"/>
  <c r="CX186" i="8"/>
  <c r="CT186" i="8"/>
  <c r="CP186" i="8"/>
  <c r="CL186" i="8"/>
  <c r="CH186" i="8"/>
  <c r="CX185" i="8"/>
  <c r="CT185" i="8"/>
  <c r="CP185" i="8"/>
  <c r="CL185" i="8"/>
  <c r="CH185" i="8"/>
  <c r="CX184" i="8"/>
  <c r="CT184" i="8"/>
  <c r="CP184" i="8"/>
  <c r="CL184" i="8"/>
  <c r="CH184" i="8"/>
  <c r="CX183" i="8"/>
  <c r="CT183" i="8"/>
  <c r="CP183" i="8"/>
  <c r="CL183" i="8"/>
  <c r="CH183" i="8"/>
  <c r="CX182" i="8"/>
  <c r="CT182" i="8"/>
  <c r="CP182" i="8"/>
  <c r="CL182" i="8"/>
  <c r="CH182" i="8"/>
  <c r="CX181" i="8"/>
  <c r="CT181" i="8"/>
  <c r="CP181" i="8"/>
  <c r="CL181" i="8"/>
  <c r="CH181" i="8"/>
  <c r="CX180" i="8"/>
  <c r="CT180" i="8"/>
  <c r="CP180" i="8"/>
  <c r="CL180" i="8"/>
  <c r="CH180" i="8"/>
  <c r="CU193" i="8"/>
  <c r="CQ193" i="8"/>
  <c r="CM193" i="8"/>
  <c r="CI193" i="8"/>
  <c r="CV192" i="8"/>
  <c r="CR192" i="8"/>
  <c r="CN192" i="8"/>
  <c r="CJ192" i="8"/>
  <c r="CF192" i="8"/>
  <c r="CT191" i="8"/>
  <c r="CP191" i="8"/>
  <c r="CL191" i="8"/>
  <c r="CH191" i="8"/>
  <c r="CV190" i="8"/>
  <c r="CR190" i="8"/>
  <c r="CN190" i="8"/>
  <c r="CJ190" i="8"/>
  <c r="CF190" i="8"/>
  <c r="CT189" i="8"/>
  <c r="CP189" i="8"/>
  <c r="CL189" i="8"/>
  <c r="CH189" i="8"/>
  <c r="CV188" i="8"/>
  <c r="CR188" i="8"/>
  <c r="CN188" i="8"/>
  <c r="CJ188" i="8"/>
  <c r="CF188" i="8"/>
  <c r="DB178" i="8"/>
  <c r="CX178" i="8"/>
  <c r="CT178" i="8"/>
  <c r="CP178" i="8"/>
  <c r="CL178" i="8"/>
  <c r="DB177" i="8"/>
  <c r="CX177" i="8"/>
  <c r="CT177" i="8"/>
  <c r="CP177" i="8"/>
  <c r="CL177" i="8"/>
  <c r="DA184" i="8"/>
  <c r="DB182" i="8"/>
  <c r="DA181" i="8"/>
  <c r="DA180" i="8"/>
  <c r="DA179" i="8"/>
  <c r="CW179" i="8"/>
  <c r="CS179" i="8"/>
  <c r="CO179" i="8"/>
  <c r="CK179" i="8"/>
  <c r="CK178" i="8"/>
  <c r="CZ188" i="8"/>
  <c r="CX192" i="8"/>
  <c r="CX188" i="8"/>
  <c r="CW187" i="8"/>
  <c r="CS187" i="8"/>
  <c r="CO187" i="8"/>
  <c r="CK187" i="8"/>
  <c r="CG187" i="8"/>
  <c r="CW186" i="8"/>
  <c r="CS186" i="8"/>
  <c r="CO186" i="8"/>
  <c r="CK186" i="8"/>
  <c r="CG186" i="8"/>
  <c r="CW185" i="8"/>
  <c r="CS185" i="8"/>
  <c r="CO185" i="8"/>
  <c r="CK185" i="8"/>
  <c r="DA185" i="8"/>
  <c r="DC179" i="8"/>
  <c r="CM179" i="8"/>
  <c r="CX190" i="8"/>
  <c r="CM187" i="8"/>
  <c r="CQ186" i="8"/>
  <c r="CU185" i="8"/>
  <c r="CG185" i="8"/>
  <c r="CS184" i="8"/>
  <c r="CK184" i="8"/>
  <c r="CW183" i="8"/>
  <c r="CO183" i="8"/>
  <c r="CG183" i="8"/>
  <c r="CS182" i="8"/>
  <c r="CK182" i="8"/>
  <c r="CW181" i="8"/>
  <c r="CO181" i="8"/>
  <c r="CG181" i="8"/>
  <c r="CS180" i="8"/>
  <c r="CK180" i="8"/>
  <c r="CT193" i="8"/>
  <c r="CL193" i="8"/>
  <c r="CU192" i="8"/>
  <c r="CM192" i="8"/>
  <c r="CW191" i="8"/>
  <c r="CO191" i="8"/>
  <c r="CG191" i="8"/>
  <c r="CQ190" i="8"/>
  <c r="CI190" i="8"/>
  <c r="CS189" i="8"/>
  <c r="CK189" i="8"/>
  <c r="CU188" i="8"/>
  <c r="CM188" i="8"/>
  <c r="CF187" i="8"/>
  <c r="DA183" i="8"/>
  <c r="CY179" i="8"/>
  <c r="CI179" i="8"/>
  <c r="CY187" i="8"/>
  <c r="CI187" i="8"/>
  <c r="CM186" i="8"/>
  <c r="CQ185" i="8"/>
  <c r="CY184" i="8"/>
  <c r="CQ184" i="8"/>
  <c r="CI184" i="8"/>
  <c r="CU183" i="8"/>
  <c r="CM183" i="8"/>
  <c r="CY182" i="8"/>
  <c r="CQ182" i="8"/>
  <c r="CI182" i="8"/>
  <c r="CU181" i="8"/>
  <c r="CM181" i="8"/>
  <c r="CY180" i="8"/>
  <c r="CQ180" i="8"/>
  <c r="CI180" i="8"/>
  <c r="CR193" i="8"/>
  <c r="CJ193" i="8"/>
  <c r="CS192" i="8"/>
  <c r="CK192" i="8"/>
  <c r="CU191" i="8"/>
  <c r="CM191" i="8"/>
  <c r="CW190" i="8"/>
  <c r="CO190" i="8"/>
  <c r="CG190" i="8"/>
  <c r="CQ189" i="8"/>
  <c r="CI189" i="8"/>
  <c r="CS188" i="8"/>
  <c r="CK188" i="8"/>
  <c r="DC181" i="8"/>
  <c r="CU179" i="8"/>
  <c r="CI178" i="8"/>
  <c r="CU187" i="8"/>
  <c r="CY186" i="8"/>
  <c r="CI186" i="8"/>
  <c r="CM185" i="8"/>
  <c r="CW184" i="8"/>
  <c r="CO184" i="8"/>
  <c r="CG184" i="8"/>
  <c r="CS183" i="8"/>
  <c r="CK183" i="8"/>
  <c r="CW182" i="8"/>
  <c r="CO182" i="8"/>
  <c r="CG182" i="8"/>
  <c r="CS181" i="8"/>
  <c r="CK181" i="8"/>
  <c r="CW180" i="8"/>
  <c r="CO180" i="8"/>
  <c r="CG180" i="8"/>
  <c r="CP193" i="8"/>
  <c r="CH193" i="8"/>
  <c r="CQ192" i="8"/>
  <c r="CI192" i="8"/>
  <c r="CS191" i="8"/>
  <c r="CK191" i="8"/>
  <c r="CU190" i="8"/>
  <c r="CM190" i="8"/>
  <c r="CW189" i="8"/>
  <c r="CO189" i="8"/>
  <c r="CG189" i="8"/>
  <c r="CQ188" i="8"/>
  <c r="CI188" i="8"/>
  <c r="DC180" i="8"/>
  <c r="CQ179" i="8"/>
  <c r="CY189" i="8"/>
  <c r="CQ187" i="8"/>
  <c r="CU186" i="8"/>
  <c r="CY185" i="8"/>
  <c r="CI185" i="8"/>
  <c r="CU184" i="8"/>
  <c r="CM184" i="8"/>
  <c r="CY183" i="8"/>
  <c r="CQ183" i="8"/>
  <c r="CI183" i="8"/>
  <c r="CU182" i="8"/>
  <c r="CM182" i="8"/>
  <c r="CY181" i="8"/>
  <c r="CQ181" i="8"/>
  <c r="CI181" i="8"/>
  <c r="CU180" i="8"/>
  <c r="CM180" i="8"/>
  <c r="CV193" i="8"/>
  <c r="CN193" i="8"/>
  <c r="CW192" i="8"/>
  <c r="CO192" i="8"/>
  <c r="CG192" i="8"/>
  <c r="CQ191" i="8"/>
  <c r="CI191" i="8"/>
  <c r="CS190" i="8"/>
  <c r="CK190" i="8"/>
  <c r="CO188" i="8"/>
  <c r="CU189" i="8"/>
  <c r="CG188" i="8"/>
  <c r="CM189" i="8"/>
  <c r="CW188" i="8"/>
  <c r="CF193" i="8"/>
  <c r="DH215" i="8"/>
  <c r="DG214" i="8"/>
  <c r="DI212" i="8"/>
  <c r="DJ211" i="8"/>
  <c r="DF211" i="8"/>
  <c r="DG210" i="8"/>
  <c r="DN203" i="8"/>
  <c r="DI209" i="8"/>
  <c r="DE209" i="8"/>
  <c r="DH208" i="8"/>
  <c r="DK207" i="8"/>
  <c r="DG207" i="8"/>
  <c r="DC202" i="8"/>
  <c r="DK206" i="8"/>
  <c r="DG206" i="8"/>
  <c r="DM205" i="8"/>
  <c r="DI205" i="8"/>
  <c r="DE205" i="8"/>
  <c r="DK204" i="8"/>
  <c r="DG204" i="8"/>
  <c r="DM203" i="8"/>
  <c r="DI203" i="8"/>
  <c r="DE203" i="8"/>
  <c r="DK202" i="8"/>
  <c r="DG202" i="8"/>
  <c r="DM201" i="8"/>
  <c r="DI201" i="8"/>
  <c r="DE201" i="8"/>
  <c r="DK200" i="8"/>
  <c r="DG200" i="8"/>
  <c r="DM199" i="8"/>
  <c r="DI199" i="8"/>
  <c r="DE199" i="8"/>
  <c r="DK196" i="8"/>
  <c r="DC199" i="8"/>
  <c r="DJ198" i="8"/>
  <c r="DF198" i="8"/>
  <c r="DB198" i="8"/>
  <c r="DH197" i="8"/>
  <c r="DD197" i="8"/>
  <c r="DJ196" i="8"/>
  <c r="DF196" i="8"/>
  <c r="DB196" i="8"/>
  <c r="DH195" i="8"/>
  <c r="DD195" i="8"/>
  <c r="DJ194" i="8"/>
  <c r="DF194" i="8"/>
  <c r="DB194" i="8"/>
  <c r="DG215" i="8"/>
  <c r="DH213" i="8"/>
  <c r="DH212" i="8"/>
  <c r="DI211" i="8"/>
  <c r="DJ210" i="8"/>
  <c r="DF210" i="8"/>
  <c r="DL207" i="8"/>
  <c r="DH209" i="8"/>
  <c r="DK208" i="8"/>
  <c r="DG208" i="8"/>
  <c r="DJ207" i="8"/>
  <c r="DF207" i="8"/>
  <c r="DC201" i="8"/>
  <c r="DJ206" i="8"/>
  <c r="DF206" i="8"/>
  <c r="DL205" i="8"/>
  <c r="DH205" i="8"/>
  <c r="DD205" i="8"/>
  <c r="DJ204" i="8"/>
  <c r="DF204" i="8"/>
  <c r="DL203" i="8"/>
  <c r="DH203" i="8"/>
  <c r="DD203" i="8"/>
  <c r="DJ202" i="8"/>
  <c r="DF202" i="8"/>
  <c r="DL201" i="8"/>
  <c r="DH201" i="8"/>
  <c r="DD201" i="8"/>
  <c r="DJ200" i="8"/>
  <c r="DF200" i="8"/>
  <c r="DL199" i="8"/>
  <c r="DH199" i="8"/>
  <c r="DD199" i="8"/>
  <c r="DK195" i="8"/>
  <c r="DB199" i="8"/>
  <c r="DI198" i="8"/>
  <c r="DE198" i="8"/>
  <c r="DE193" i="8"/>
  <c r="DG197" i="8"/>
  <c r="DC197" i="8"/>
  <c r="DI196" i="8"/>
  <c r="DE196" i="8"/>
  <c r="DA196" i="8"/>
  <c r="DG195" i="8"/>
  <c r="DC195" i="8"/>
  <c r="DI194" i="8"/>
  <c r="DE194" i="8"/>
  <c r="DH214" i="8"/>
  <c r="DF212" i="8"/>
  <c r="DG211" i="8"/>
  <c r="DN202" i="8"/>
  <c r="DF209" i="8"/>
  <c r="DE208" i="8"/>
  <c r="DC203" i="8"/>
  <c r="DH206" i="8"/>
  <c r="DJ205" i="8"/>
  <c r="DL204" i="8"/>
  <c r="DD204" i="8"/>
  <c r="DF203" i="8"/>
  <c r="DL202" i="8"/>
  <c r="DD202" i="8"/>
  <c r="DF201" i="8"/>
  <c r="DH200" i="8"/>
  <c r="DJ199" i="8"/>
  <c r="DB200" i="8"/>
  <c r="DG198" i="8"/>
  <c r="DI197" i="8"/>
  <c r="DA197" i="8"/>
  <c r="DG196" i="8"/>
  <c r="DI195" i="8"/>
  <c r="DA195" i="8"/>
  <c r="DC194" i="8"/>
  <c r="DI213" i="8"/>
  <c r="DG213" i="8"/>
  <c r="DG212" i="8"/>
  <c r="DH211" i="8"/>
  <c r="DI210" i="8"/>
  <c r="DN201" i="8"/>
  <c r="DK209" i="8"/>
  <c r="DG209" i="8"/>
  <c r="DJ208" i="8"/>
  <c r="DF208" i="8"/>
  <c r="DI207" i="8"/>
  <c r="DE207" i="8"/>
  <c r="DI206" i="8"/>
  <c r="DE206" i="8"/>
  <c r="DK205" i="8"/>
  <c r="DG205" i="8"/>
  <c r="DM204" i="8"/>
  <c r="DI204" i="8"/>
  <c r="DE204" i="8"/>
  <c r="DK203" i="8"/>
  <c r="DG203" i="8"/>
  <c r="DM202" i="8"/>
  <c r="DI202" i="8"/>
  <c r="DE202" i="8"/>
  <c r="DK201" i="8"/>
  <c r="DG201" i="8"/>
  <c r="DM200" i="8"/>
  <c r="DI200" i="8"/>
  <c r="DE200" i="8"/>
  <c r="DK199" i="8"/>
  <c r="DG199" i="8"/>
  <c r="DL197" i="8"/>
  <c r="DC200" i="8"/>
  <c r="DL198" i="8"/>
  <c r="DH198" i="8"/>
  <c r="DD198" i="8"/>
  <c r="DJ197" i="8"/>
  <c r="DF197" i="8"/>
  <c r="DB197" i="8"/>
  <c r="DH196" i="8"/>
  <c r="DD196" i="8"/>
  <c r="DJ195" i="8"/>
  <c r="DF195" i="8"/>
  <c r="DB195" i="8"/>
  <c r="DH194" i="8"/>
  <c r="DD194" i="8"/>
  <c r="DH210" i="8"/>
  <c r="DJ209" i="8"/>
  <c r="DI208" i="8"/>
  <c r="DH207" i="8"/>
  <c r="DL206" i="8"/>
  <c r="DD206" i="8"/>
  <c r="DF205" i="8"/>
  <c r="DH204" i="8"/>
  <c r="DJ203" i="8"/>
  <c r="DH202" i="8"/>
  <c r="DJ201" i="8"/>
  <c r="DL200" i="8"/>
  <c r="DD200" i="8"/>
  <c r="DF199" i="8"/>
  <c r="DK197" i="8"/>
  <c r="DK198" i="8"/>
  <c r="DC198" i="8"/>
  <c r="DE197" i="8"/>
  <c r="DC196" i="8"/>
  <c r="DE195" i="8"/>
  <c r="DG194" i="8"/>
  <c r="DA194" i="8"/>
  <c r="DB203" i="8"/>
  <c r="DA202" i="8"/>
  <c r="CZ204" i="8"/>
  <c r="CZ202" i="8"/>
  <c r="CZ200" i="8"/>
  <c r="CZ198" i="8"/>
  <c r="CZ196" i="8"/>
  <c r="DC207" i="8"/>
  <c r="DC206" i="8"/>
  <c r="DC205" i="8"/>
  <c r="DF218" i="8"/>
  <c r="DF214" i="8"/>
  <c r="DE217" i="8"/>
  <c r="DE213" i="8"/>
  <c r="DC221" i="8"/>
  <c r="CY221" i="8"/>
  <c r="CU221" i="8"/>
  <c r="DB220" i="8"/>
  <c r="CX220" i="8"/>
  <c r="CT220" i="8"/>
  <c r="DA219" i="8"/>
  <c r="CW219" i="8"/>
  <c r="DD218" i="8"/>
  <c r="CZ218" i="8"/>
  <c r="CV218" i="8"/>
  <c r="DC217" i="8"/>
  <c r="CY217" i="8"/>
  <c r="CU217" i="8"/>
  <c r="DB216" i="8"/>
  <c r="CX216" i="8"/>
  <c r="CT216" i="8"/>
  <c r="DA215" i="8"/>
  <c r="CW215" i="8"/>
  <c r="DD214" i="8"/>
  <c r="CZ214" i="8"/>
  <c r="CV214" i="8"/>
  <c r="DC213" i="8"/>
  <c r="CY213" i="8"/>
  <c r="CU213" i="8"/>
  <c r="DB212" i="8"/>
  <c r="CX212" i="8"/>
  <c r="CT212" i="8"/>
  <c r="DA211" i="8"/>
  <c r="CW211" i="8"/>
  <c r="DD210" i="8"/>
  <c r="CZ210" i="8"/>
  <c r="CV210" i="8"/>
  <c r="DC209" i="8"/>
  <c r="CY209" i="8"/>
  <c r="CU209" i="8"/>
  <c r="DB208" i="8"/>
  <c r="CX208" i="8"/>
  <c r="CT208" i="8"/>
  <c r="CV207" i="8"/>
  <c r="CY206" i="8"/>
  <c r="CU206" i="8"/>
  <c r="CX205" i="8"/>
  <c r="CT205" i="8"/>
  <c r="CV204" i="8"/>
  <c r="CX203" i="8"/>
  <c r="CT203" i="8"/>
  <c r="CV202" i="8"/>
  <c r="CX201" i="8"/>
  <c r="CT201" i="8"/>
  <c r="CV200" i="8"/>
  <c r="CX199" i="8"/>
  <c r="CT199" i="8"/>
  <c r="CV198" i="8"/>
  <c r="CX197" i="8"/>
  <c r="CT197" i="8"/>
  <c r="CV196" i="8"/>
  <c r="CX195" i="8"/>
  <c r="CT195" i="8"/>
  <c r="CW194" i="8"/>
  <c r="CS194" i="8"/>
  <c r="DB202" i="8"/>
  <c r="DA201" i="8"/>
  <c r="CY204" i="8"/>
  <c r="CY202" i="8"/>
  <c r="CY200" i="8"/>
  <c r="CY198" i="8"/>
  <c r="CY196" i="8"/>
  <c r="DB207" i="8"/>
  <c r="DB206" i="8"/>
  <c r="DB205" i="8"/>
  <c r="DF217" i="8"/>
  <c r="DE220" i="8"/>
  <c r="DE216" i="8"/>
  <c r="DE212" i="8"/>
  <c r="DB221" i="8"/>
  <c r="CX221" i="8"/>
  <c r="CT221" i="8"/>
  <c r="DA220" i="8"/>
  <c r="CW220" i="8"/>
  <c r="DD219" i="8"/>
  <c r="CZ219" i="8"/>
  <c r="CV219" i="8"/>
  <c r="DC218" i="8"/>
  <c r="CY218" i="8"/>
  <c r="CU218" i="8"/>
  <c r="DB217" i="8"/>
  <c r="CX217" i="8"/>
  <c r="CT217" i="8"/>
  <c r="DA216" i="8"/>
  <c r="CW216" i="8"/>
  <c r="DD215" i="8"/>
  <c r="CZ215" i="8"/>
  <c r="CV215" i="8"/>
  <c r="DC214" i="8"/>
  <c r="CY214" i="8"/>
  <c r="CU214" i="8"/>
  <c r="DB213" i="8"/>
  <c r="CX213" i="8"/>
  <c r="CT213" i="8"/>
  <c r="DA212" i="8"/>
  <c r="CW212" i="8"/>
  <c r="DD211" i="8"/>
  <c r="CZ211" i="8"/>
  <c r="CV211" i="8"/>
  <c r="DC210" i="8"/>
  <c r="CY210" i="8"/>
  <c r="CU210" i="8"/>
  <c r="DB209" i="8"/>
  <c r="CX209" i="8"/>
  <c r="CT209" i="8"/>
  <c r="DA208" i="8"/>
  <c r="CW208" i="8"/>
  <c r="DA204" i="8"/>
  <c r="CZ203" i="8"/>
  <c r="CZ199" i="8"/>
  <c r="CZ195" i="8"/>
  <c r="DA206" i="8"/>
  <c r="DF216" i="8"/>
  <c r="DE215" i="8"/>
  <c r="DA221" i="8"/>
  <c r="DD220" i="8"/>
  <c r="CV220" i="8"/>
  <c r="CY219" i="8"/>
  <c r="DB218" i="8"/>
  <c r="CT218" i="8"/>
  <c r="CW217" i="8"/>
  <c r="CZ216" i="8"/>
  <c r="DC215" i="8"/>
  <c r="CU215" i="8"/>
  <c r="CX214" i="8"/>
  <c r="DA213" i="8"/>
  <c r="DD212" i="8"/>
  <c r="CV212" i="8"/>
  <c r="CY211" i="8"/>
  <c r="DB210" i="8"/>
  <c r="CT210" i="8"/>
  <c r="CW209" i="8"/>
  <c r="CZ208" i="8"/>
  <c r="CY207" i="8"/>
  <c r="CT207" i="8"/>
  <c r="CV206" i="8"/>
  <c r="CW205" i="8"/>
  <c r="CX204" i="8"/>
  <c r="CS204" i="8"/>
  <c r="CS203" i="8"/>
  <c r="CT202" i="8"/>
  <c r="CU201" i="8"/>
  <c r="CU200" i="8"/>
  <c r="CV199" i="8"/>
  <c r="CW198" i="8"/>
  <c r="CW197" i="8"/>
  <c r="CX196" i="8"/>
  <c r="CS196" i="8"/>
  <c r="CS195" i="8"/>
  <c r="CU194" i="8"/>
  <c r="DA203" i="8"/>
  <c r="CY203" i="8"/>
  <c r="CY199" i="8"/>
  <c r="CY195" i="8"/>
  <c r="CZ206" i="8"/>
  <c r="DF215" i="8"/>
  <c r="DE214" i="8"/>
  <c r="CZ221" i="8"/>
  <c r="DC220" i="8"/>
  <c r="CU220" i="8"/>
  <c r="CX219" i="8"/>
  <c r="DA218" i="8"/>
  <c r="DD217" i="8"/>
  <c r="CV217" i="8"/>
  <c r="CY216" i="8"/>
  <c r="DB215" i="8"/>
  <c r="CT215" i="8"/>
  <c r="CW214" i="8"/>
  <c r="CZ213" i="8"/>
  <c r="DC212" i="8"/>
  <c r="CU212" i="8"/>
  <c r="CX211" i="8"/>
  <c r="DA210" i="8"/>
  <c r="DD209" i="8"/>
  <c r="CV209" i="8"/>
  <c r="CY208" i="8"/>
  <c r="CX207" i="8"/>
  <c r="CS207" i="8"/>
  <c r="CT206" i="8"/>
  <c r="CV205" i="8"/>
  <c r="CW204" i="8"/>
  <c r="CW203" i="8"/>
  <c r="CX202" i="8"/>
  <c r="CS202" i="8"/>
  <c r="CS201" i="8"/>
  <c r="CT200" i="8"/>
  <c r="CU199" i="8"/>
  <c r="CU198" i="8"/>
  <c r="CV197" i="8"/>
  <c r="CW196" i="8"/>
  <c r="CW195" i="8"/>
  <c r="CY194" i="8"/>
  <c r="CT194" i="8"/>
  <c r="DA200" i="8"/>
  <c r="CZ201" i="8"/>
  <c r="CZ197" i="8"/>
  <c r="DA207" i="8"/>
  <c r="DA205" i="8"/>
  <c r="DE219" i="8"/>
  <c r="DE211" i="8"/>
  <c r="CW221" i="8"/>
  <c r="CZ220" i="8"/>
  <c r="DC219" i="8"/>
  <c r="CU219" i="8"/>
  <c r="CX218" i="8"/>
  <c r="DA217" i="8"/>
  <c r="DD216" i="8"/>
  <c r="CV216" i="8"/>
  <c r="CY215" i="8"/>
  <c r="DB214" i="8"/>
  <c r="CT214" i="8"/>
  <c r="CW213" i="8"/>
  <c r="CZ212" i="8"/>
  <c r="DC211" i="8"/>
  <c r="CU211" i="8"/>
  <c r="CX210" i="8"/>
  <c r="DA209" i="8"/>
  <c r="DD208" i="8"/>
  <c r="CV208" i="8"/>
  <c r="CW207" i="8"/>
  <c r="CX206" i="8"/>
  <c r="CS206" i="8"/>
  <c r="CU205" i="8"/>
  <c r="CU204" i="8"/>
  <c r="CV203" i="8"/>
  <c r="CW202" i="8"/>
  <c r="CW201" i="8"/>
  <c r="CX200" i="8"/>
  <c r="CS200" i="8"/>
  <c r="CS199" i="8"/>
  <c r="CT198" i="8"/>
  <c r="CU197" i="8"/>
  <c r="CU196" i="8"/>
  <c r="CV195" i="8"/>
  <c r="CX194" i="8"/>
  <c r="DB204" i="8"/>
  <c r="DA199" i="8"/>
  <c r="CY201" i="8"/>
  <c r="CY197" i="8"/>
  <c r="CZ207" i="8"/>
  <c r="CZ205" i="8"/>
  <c r="DE218" i="8"/>
  <c r="DD221" i="8"/>
  <c r="CV221" i="8"/>
  <c r="CY220" i="8"/>
  <c r="DB219" i="8"/>
  <c r="CT219" i="8"/>
  <c r="CW218" i="8"/>
  <c r="CZ217" i="8"/>
  <c r="DC216" i="8"/>
  <c r="CU216" i="8"/>
  <c r="CX215" i="8"/>
  <c r="DA214" i="8"/>
  <c r="DD213" i="8"/>
  <c r="CV213" i="8"/>
  <c r="CY212" i="8"/>
  <c r="DB211" i="8"/>
  <c r="CT211" i="8"/>
  <c r="CW210" i="8"/>
  <c r="CZ209" i="8"/>
  <c r="DC208" i="8"/>
  <c r="CU208" i="8"/>
  <c r="CU207" i="8"/>
  <c r="CW206" i="8"/>
  <c r="CY205" i="8"/>
  <c r="CS205" i="8"/>
  <c r="CT204" i="8"/>
  <c r="CU203" i="8"/>
  <c r="CU202" i="8"/>
  <c r="CV201" i="8"/>
  <c r="CW200" i="8"/>
  <c r="CW199" i="8"/>
  <c r="CX198" i="8"/>
  <c r="CS198" i="8"/>
  <c r="CS197" i="8"/>
  <c r="CT196" i="8"/>
  <c r="CU195" i="8"/>
  <c r="CV194" i="8"/>
  <c r="CR194" i="8"/>
  <c r="CM229" i="8"/>
  <c r="CM227" i="8"/>
  <c r="CM225" i="8"/>
  <c r="CM223" i="8"/>
  <c r="CR208" i="8"/>
  <c r="CR204" i="8"/>
  <c r="CR200" i="8"/>
  <c r="CR196" i="8"/>
  <c r="CR220" i="8"/>
  <c r="CR218" i="8"/>
  <c r="CR216" i="8"/>
  <c r="CR214" i="8"/>
  <c r="CR212" i="8"/>
  <c r="CR210" i="8"/>
  <c r="CP221" i="8"/>
  <c r="CL221" i="8"/>
  <c r="CN220" i="8"/>
  <c r="CP219" i="8"/>
  <c r="CL219" i="8"/>
  <c r="CN218" i="8"/>
  <c r="CP217" i="8"/>
  <c r="CL217" i="8"/>
  <c r="CN216" i="8"/>
  <c r="CP215" i="8"/>
  <c r="CL215" i="8"/>
  <c r="CN214" i="8"/>
  <c r="CP213" i="8"/>
  <c r="CL213" i="8"/>
  <c r="CN212" i="8"/>
  <c r="CP211" i="8"/>
  <c r="CL211" i="8"/>
  <c r="CN210" i="8"/>
  <c r="CP209" i="8"/>
  <c r="CL209" i="8"/>
  <c r="CN208" i="8"/>
  <c r="CP207" i="8"/>
  <c r="CL207" i="8"/>
  <c r="CN206" i="8"/>
  <c r="CP205" i="8"/>
  <c r="CL205" i="8"/>
  <c r="CN204" i="8"/>
  <c r="CP203" i="8"/>
  <c r="CL203" i="8"/>
  <c r="CN202" i="8"/>
  <c r="CP201" i="8"/>
  <c r="CL201" i="8"/>
  <c r="CN200" i="8"/>
  <c r="CP199" i="8"/>
  <c r="CL199" i="8"/>
  <c r="CN198" i="8"/>
  <c r="CP197" i="8"/>
  <c r="CL197" i="8"/>
  <c r="CN196" i="8"/>
  <c r="CP195" i="8"/>
  <c r="CL195" i="8"/>
  <c r="CN194" i="8"/>
  <c r="CL229" i="8"/>
  <c r="CL227" i="8"/>
  <c r="CL225" i="8"/>
  <c r="CL223" i="8"/>
  <c r="CR207" i="8"/>
  <c r="CR203" i="8"/>
  <c r="CR199" i="8"/>
  <c r="CS221" i="8"/>
  <c r="CS219" i="8"/>
  <c r="CS217" i="8"/>
  <c r="CS215" i="8"/>
  <c r="CS213" i="8"/>
  <c r="CS211" i="8"/>
  <c r="CS209" i="8"/>
  <c r="CO221" i="8"/>
  <c r="CQ220" i="8"/>
  <c r="CM220" i="8"/>
  <c r="CO219" i="8"/>
  <c r="CQ218" i="8"/>
  <c r="CM218" i="8"/>
  <c r="CO217" i="8"/>
  <c r="CQ216" i="8"/>
  <c r="CM216" i="8"/>
  <c r="CO215" i="8"/>
  <c r="CQ214" i="8"/>
  <c r="CM214" i="8"/>
  <c r="CO213" i="8"/>
  <c r="CQ212" i="8"/>
  <c r="CM212" i="8"/>
  <c r="CO211" i="8"/>
  <c r="CQ210" i="8"/>
  <c r="CM210" i="8"/>
  <c r="CO209" i="8"/>
  <c r="CQ208" i="8"/>
  <c r="CM208" i="8"/>
  <c r="CO207" i="8"/>
  <c r="CQ206" i="8"/>
  <c r="CM206" i="8"/>
  <c r="CO205" i="8"/>
  <c r="CQ204" i="8"/>
  <c r="CM204" i="8"/>
  <c r="CO203" i="8"/>
  <c r="CQ202" i="8"/>
  <c r="CM202" i="8"/>
  <c r="CO201" i="8"/>
  <c r="CQ200" i="8"/>
  <c r="CM200" i="8"/>
  <c r="CO199" i="8"/>
  <c r="CQ198" i="8"/>
  <c r="CM198" i="8"/>
  <c r="CO197" i="8"/>
  <c r="CQ196" i="8"/>
  <c r="CM196" i="8"/>
  <c r="CO195" i="8"/>
  <c r="CQ194" i="8"/>
  <c r="CM194" i="8"/>
  <c r="CQ199" i="8"/>
  <c r="CO198" i="8"/>
  <c r="CM197" i="8"/>
  <c r="CQ195" i="8"/>
  <c r="CM195" i="8"/>
  <c r="CM228" i="8"/>
  <c r="CM226" i="8"/>
  <c r="CM224" i="8"/>
  <c r="CM222" i="8"/>
  <c r="CR206" i="8"/>
  <c r="CR202" i="8"/>
  <c r="CR198" i="8"/>
  <c r="CR221" i="8"/>
  <c r="CR219" i="8"/>
  <c r="CR217" i="8"/>
  <c r="CR215" i="8"/>
  <c r="CR213" i="8"/>
  <c r="CR211" i="8"/>
  <c r="CR209" i="8"/>
  <c r="CN221" i="8"/>
  <c r="CP220" i="8"/>
  <c r="CL220" i="8"/>
  <c r="CN219" i="8"/>
  <c r="CP218" i="8"/>
  <c r="CL218" i="8"/>
  <c r="CN217" i="8"/>
  <c r="CP216" i="8"/>
  <c r="CL216" i="8"/>
  <c r="CN215" i="8"/>
  <c r="CP214" i="8"/>
  <c r="CL214" i="8"/>
  <c r="CN213" i="8"/>
  <c r="CP212" i="8"/>
  <c r="CL212" i="8"/>
  <c r="CN211" i="8"/>
  <c r="CP210" i="8"/>
  <c r="CL210" i="8"/>
  <c r="CN209" i="8"/>
  <c r="CP208" i="8"/>
  <c r="CL208" i="8"/>
  <c r="CN207" i="8"/>
  <c r="CP206" i="8"/>
  <c r="CL206" i="8"/>
  <c r="CN205" i="8"/>
  <c r="CP204" i="8"/>
  <c r="CL204" i="8"/>
  <c r="CN203" i="8"/>
  <c r="CP202" i="8"/>
  <c r="CL202" i="8"/>
  <c r="CN201" i="8"/>
  <c r="CP200" i="8"/>
  <c r="CL200" i="8"/>
  <c r="CN199" i="8"/>
  <c r="CP198" i="8"/>
  <c r="CL198" i="8"/>
  <c r="CN197" i="8"/>
  <c r="CP196" i="8"/>
  <c r="CL196" i="8"/>
  <c r="CN195" i="8"/>
  <c r="CP194" i="8"/>
  <c r="CL228" i="8"/>
  <c r="CL226" i="8"/>
  <c r="CL224" i="8"/>
  <c r="CL222" i="8"/>
  <c r="CR205" i="8"/>
  <c r="CR201" i="8"/>
  <c r="CR197" i="8"/>
  <c r="CS220" i="8"/>
  <c r="CS218" i="8"/>
  <c r="CS216" i="8"/>
  <c r="CS214" i="8"/>
  <c r="CS212" i="8"/>
  <c r="CS210" i="8"/>
  <c r="CQ221" i="8"/>
  <c r="CM221" i="8"/>
  <c r="CO220" i="8"/>
  <c r="CQ219" i="8"/>
  <c r="CM219" i="8"/>
  <c r="CO218" i="8"/>
  <c r="CQ217" i="8"/>
  <c r="CM217" i="8"/>
  <c r="CO216" i="8"/>
  <c r="CQ215" i="8"/>
  <c r="CM215" i="8"/>
  <c r="CO214" i="8"/>
  <c r="CQ213" i="8"/>
  <c r="CM213" i="8"/>
  <c r="CO212" i="8"/>
  <c r="CQ211" i="8"/>
  <c r="CM211" i="8"/>
  <c r="CO210" i="8"/>
  <c r="CQ209" i="8"/>
  <c r="CM209" i="8"/>
  <c r="CO208" i="8"/>
  <c r="CQ207" i="8"/>
  <c r="CM207" i="8"/>
  <c r="CO206" i="8"/>
  <c r="CQ205" i="8"/>
  <c r="CM205" i="8"/>
  <c r="CO204" i="8"/>
  <c r="CQ203" i="8"/>
  <c r="CM203" i="8"/>
  <c r="CO202" i="8"/>
  <c r="CQ201" i="8"/>
  <c r="CM201" i="8"/>
  <c r="CO200" i="8"/>
  <c r="CM199" i="8"/>
  <c r="CQ197" i="8"/>
  <c r="CO196" i="8"/>
  <c r="CO194" i="8"/>
  <c r="CL194" i="8"/>
  <c r="DE275" i="8"/>
  <c r="DE273" i="8"/>
  <c r="DD272" i="8"/>
  <c r="DD271" i="8"/>
  <c r="DD270" i="8"/>
  <c r="DD269" i="8"/>
  <c r="DD268" i="8"/>
  <c r="DD267" i="8"/>
  <c r="DD266" i="8"/>
  <c r="DD265" i="8"/>
  <c r="DD264" i="8"/>
  <c r="DD263" i="8"/>
  <c r="DG266" i="8"/>
  <c r="DG262" i="8"/>
  <c r="DG258" i="8"/>
  <c r="DF270" i="8"/>
  <c r="DF266" i="8"/>
  <c r="DF262" i="8"/>
  <c r="DF258" i="8"/>
  <c r="DF254" i="8"/>
  <c r="DF250" i="8"/>
  <c r="DB262" i="8"/>
  <c r="DC261" i="8"/>
  <c r="DD260" i="8"/>
  <c r="DE259" i="8"/>
  <c r="DA259" i="8"/>
  <c r="DB258" i="8"/>
  <c r="DC257" i="8"/>
  <c r="DD256" i="8"/>
  <c r="DE255" i="8"/>
  <c r="DA255" i="8"/>
  <c r="DB254" i="8"/>
  <c r="DC253" i="8"/>
  <c r="DD252" i="8"/>
  <c r="DE251" i="8"/>
  <c r="DA251" i="8"/>
  <c r="DB250" i="8"/>
  <c r="DC249" i="8"/>
  <c r="DD248" i="8"/>
  <c r="DE247" i="8"/>
  <c r="DA247" i="8"/>
  <c r="DB246" i="8"/>
  <c r="DD245" i="8"/>
  <c r="CZ245" i="8"/>
  <c r="DC244" i="8"/>
  <c r="CY244" i="8"/>
  <c r="DB243" i="8"/>
  <c r="DE242" i="8"/>
  <c r="DA242" i="8"/>
  <c r="DD241" i="8"/>
  <c r="CZ241" i="8"/>
  <c r="DC240" i="8"/>
  <c r="CY240" i="8"/>
  <c r="DB239" i="8"/>
  <c r="DE238" i="8"/>
  <c r="DA238" i="8"/>
  <c r="CX239" i="8"/>
  <c r="DB237" i="8"/>
  <c r="CX237" i="8"/>
  <c r="DA236" i="8"/>
  <c r="DD231" i="8"/>
  <c r="CZ231" i="8"/>
  <c r="CV231" i="8"/>
  <c r="CR231" i="8"/>
  <c r="CN231" i="8"/>
  <c r="DA230" i="8"/>
  <c r="CW230" i="8"/>
  <c r="CS230" i="8"/>
  <c r="CO230" i="8"/>
  <c r="DB229" i="8"/>
  <c r="CX229" i="8"/>
  <c r="CT229" i="8"/>
  <c r="CP229" i="8"/>
  <c r="DC228" i="8"/>
  <c r="CY228" i="8"/>
  <c r="CU228" i="8"/>
  <c r="CQ228" i="8"/>
  <c r="DD227" i="8"/>
  <c r="CZ227" i="8"/>
  <c r="CV227" i="8"/>
  <c r="CR227" i="8"/>
  <c r="CN227" i="8"/>
  <c r="DA226" i="8"/>
  <c r="CW226" i="8"/>
  <c r="CS226" i="8"/>
  <c r="CO226" i="8"/>
  <c r="DB225" i="8"/>
  <c r="CX225" i="8"/>
  <c r="CT225" i="8"/>
  <c r="CP225" i="8"/>
  <c r="DC224" i="8"/>
  <c r="CY224" i="8"/>
  <c r="CU224" i="8"/>
  <c r="CQ224" i="8"/>
  <c r="DD223" i="8"/>
  <c r="CZ223" i="8"/>
  <c r="CV223" i="8"/>
  <c r="CR223" i="8"/>
  <c r="CN223" i="8"/>
  <c r="DA222" i="8"/>
  <c r="CW222" i="8"/>
  <c r="CS222" i="8"/>
  <c r="CO222" i="8"/>
  <c r="DB235" i="8"/>
  <c r="CX235" i="8"/>
  <c r="CT235" i="8"/>
  <c r="CP235" i="8"/>
  <c r="CL235" i="8"/>
  <c r="DC234" i="8"/>
  <c r="CY234" i="8"/>
  <c r="CU234" i="8"/>
  <c r="CQ234" i="8"/>
  <c r="CM234" i="8"/>
  <c r="DD233" i="8"/>
  <c r="CZ233" i="8"/>
  <c r="CV233" i="8"/>
  <c r="CR233" i="8"/>
  <c r="CN233" i="8"/>
  <c r="CJ233" i="8"/>
  <c r="DA232" i="8"/>
  <c r="CW232" i="8"/>
  <c r="CS232" i="8"/>
  <c r="CO232" i="8"/>
  <c r="CK232" i="8"/>
  <c r="CK231" i="8"/>
  <c r="CK230" i="8"/>
  <c r="DE274" i="8"/>
  <c r="DD274" i="8"/>
  <c r="DE272" i="8"/>
  <c r="DC271" i="8"/>
  <c r="DB270" i="8"/>
  <c r="DE268" i="8"/>
  <c r="DC267" i="8"/>
  <c r="DB266" i="8"/>
  <c r="DE264" i="8"/>
  <c r="DC263" i="8"/>
  <c r="DG264" i="8"/>
  <c r="DG259" i="8"/>
  <c r="DF269" i="8"/>
  <c r="DF264" i="8"/>
  <c r="DF259" i="8"/>
  <c r="DF253" i="8"/>
  <c r="DD262" i="8"/>
  <c r="DD261" i="8"/>
  <c r="DC260" i="8"/>
  <c r="DC259" i="8"/>
  <c r="DC258" i="8"/>
  <c r="DB257" i="8"/>
  <c r="DB256" i="8"/>
  <c r="DB255" i="8"/>
  <c r="DA254" i="8"/>
  <c r="DA253" i="8"/>
  <c r="DA252" i="8"/>
  <c r="DE250" i="8"/>
  <c r="DE249" i="8"/>
  <c r="DE248" i="8"/>
  <c r="DD247" i="8"/>
  <c r="DD246" i="8"/>
  <c r="DE245" i="8"/>
  <c r="CY245" i="8"/>
  <c r="DA244" i="8"/>
  <c r="DC243" i="8"/>
  <c r="DD242" i="8"/>
  <c r="CY242" i="8"/>
  <c r="DA241" i="8"/>
  <c r="DB240" i="8"/>
  <c r="DD239" i="8"/>
  <c r="CY239" i="8"/>
  <c r="CZ238" i="8"/>
  <c r="DD237" i="8"/>
  <c r="CY237" i="8"/>
  <c r="CZ236" i="8"/>
  <c r="DB231" i="8"/>
  <c r="CW231" i="8"/>
  <c r="CQ231" i="8"/>
  <c r="DC230" i="8"/>
  <c r="CX230" i="8"/>
  <c r="CR230" i="8"/>
  <c r="DD229" i="8"/>
  <c r="CY229" i="8"/>
  <c r="CS229" i="8"/>
  <c r="CN229" i="8"/>
  <c r="CZ228" i="8"/>
  <c r="CT228" i="8"/>
  <c r="CO228" i="8"/>
  <c r="DA227" i="8"/>
  <c r="CU227" i="8"/>
  <c r="CP227" i="8"/>
  <c r="DB226" i="8"/>
  <c r="CV226" i="8"/>
  <c r="CQ226" i="8"/>
  <c r="DC225" i="8"/>
  <c r="CW225" i="8"/>
  <c r="CR225" i="8"/>
  <c r="DD224" i="8"/>
  <c r="CX224" i="8"/>
  <c r="CS224" i="8"/>
  <c r="CN224" i="8"/>
  <c r="CY223" i="8"/>
  <c r="CT223" i="8"/>
  <c r="CO223" i="8"/>
  <c r="CZ222" i="8"/>
  <c r="CU222" i="8"/>
  <c r="CP222" i="8"/>
  <c r="DA235" i="8"/>
  <c r="CV235" i="8"/>
  <c r="CQ235" i="8"/>
  <c r="CK235" i="8"/>
  <c r="DA234" i="8"/>
  <c r="CV234" i="8"/>
  <c r="CP234" i="8"/>
  <c r="CK234" i="8"/>
  <c r="DA233" i="8"/>
  <c r="CU233" i="8"/>
  <c r="CP233" i="8"/>
  <c r="CK233" i="8"/>
  <c r="CZ232" i="8"/>
  <c r="CU232" i="8"/>
  <c r="CP232" i="8"/>
  <c r="CJ232" i="8"/>
  <c r="CM230" i="8"/>
  <c r="DC274" i="8"/>
  <c r="DC272" i="8"/>
  <c r="DB271" i="8"/>
  <c r="DE269" i="8"/>
  <c r="DC268" i="8"/>
  <c r="DB267" i="8"/>
  <c r="DE265" i="8"/>
  <c r="DC264" i="8"/>
  <c r="DB263" i="8"/>
  <c r="DG263" i="8"/>
  <c r="DF273" i="8"/>
  <c r="DF268" i="8"/>
  <c r="DF263" i="8"/>
  <c r="DF257" i="8"/>
  <c r="DF252" i="8"/>
  <c r="DC262" i="8"/>
  <c r="DB261" i="8"/>
  <c r="DB260" i="8"/>
  <c r="DB259" i="8"/>
  <c r="DA258" i="8"/>
  <c r="DA257" i="8"/>
  <c r="DA256" i="8"/>
  <c r="DE254" i="8"/>
  <c r="DE253" i="8"/>
  <c r="DE252" i="8"/>
  <c r="DD251" i="8"/>
  <c r="DD250" i="8"/>
  <c r="DD249" i="8"/>
  <c r="DC248" i="8"/>
  <c r="DC247" i="8"/>
  <c r="DC246" i="8"/>
  <c r="DC245" i="8"/>
  <c r="DE244" i="8"/>
  <c r="CZ244" i="8"/>
  <c r="DA243" i="8"/>
  <c r="DC242" i="8"/>
  <c r="DE241" i="8"/>
  <c r="CY241" i="8"/>
  <c r="DA240" i="8"/>
  <c r="DC239" i="8"/>
  <c r="DD238" i="8"/>
  <c r="CY238" i="8"/>
  <c r="DC237" i="8"/>
  <c r="DD236" i="8"/>
  <c r="CY236" i="8"/>
  <c r="DA231" i="8"/>
  <c r="CU231" i="8"/>
  <c r="CP231" i="8"/>
  <c r="DB230" i="8"/>
  <c r="CV230" i="8"/>
  <c r="CQ230" i="8"/>
  <c r="DC229" i="8"/>
  <c r="CW229" i="8"/>
  <c r="CR229" i="8"/>
  <c r="DD228" i="8"/>
  <c r="CX228" i="8"/>
  <c r="CS228" i="8"/>
  <c r="CN228" i="8"/>
  <c r="CY227" i="8"/>
  <c r="CT227" i="8"/>
  <c r="CO227" i="8"/>
  <c r="CZ226" i="8"/>
  <c r="CU226" i="8"/>
  <c r="CP226" i="8"/>
  <c r="DA225" i="8"/>
  <c r="CV225" i="8"/>
  <c r="CQ225" i="8"/>
  <c r="DB224" i="8"/>
  <c r="CW224" i="8"/>
  <c r="CR224" i="8"/>
  <c r="DC223" i="8"/>
  <c r="CX223" i="8"/>
  <c r="CS223" i="8"/>
  <c r="DD222" i="8"/>
  <c r="CY222" i="8"/>
  <c r="CT222" i="8"/>
  <c r="CN222" i="8"/>
  <c r="CZ235" i="8"/>
  <c r="CU235" i="8"/>
  <c r="CO235" i="8"/>
  <c r="CJ235" i="8"/>
  <c r="CZ234" i="8"/>
  <c r="CT234" i="8"/>
  <c r="CO234" i="8"/>
  <c r="CJ234" i="8"/>
  <c r="CY233" i="8"/>
  <c r="CT233" i="8"/>
  <c r="CO233" i="8"/>
  <c r="DD232" i="8"/>
  <c r="CY232" i="8"/>
  <c r="CT232" i="8"/>
  <c r="CN232" i="8"/>
  <c r="CM231" i="8"/>
  <c r="CL230" i="8"/>
  <c r="DD273" i="8"/>
  <c r="DB272" i="8"/>
  <c r="DE270" i="8"/>
  <c r="DC269" i="8"/>
  <c r="DB268" i="8"/>
  <c r="DE266" i="8"/>
  <c r="DC265" i="8"/>
  <c r="DB264" i="8"/>
  <c r="DG267" i="8"/>
  <c r="DG261" i="8"/>
  <c r="DF272" i="8"/>
  <c r="DF267" i="8"/>
  <c r="DF261" i="8"/>
  <c r="DF256" i="8"/>
  <c r="DF251" i="8"/>
  <c r="DA262" i="8"/>
  <c r="DA261" i="8"/>
  <c r="DA260" i="8"/>
  <c r="DE258" i="8"/>
  <c r="DE257" i="8"/>
  <c r="DE256" i="8"/>
  <c r="DD255" i="8"/>
  <c r="DD254" i="8"/>
  <c r="DD253" i="8"/>
  <c r="DC252" i="8"/>
  <c r="DC251" i="8"/>
  <c r="DC250" i="8"/>
  <c r="DB249" i="8"/>
  <c r="DB248" i="8"/>
  <c r="DB247" i="8"/>
  <c r="DA246" i="8"/>
  <c r="DB245" i="8"/>
  <c r="DD244" i="8"/>
  <c r="DE243" i="8"/>
  <c r="CZ243" i="8"/>
  <c r="DB242" i="8"/>
  <c r="DC241" i="8"/>
  <c r="DE240" i="8"/>
  <c r="CZ240" i="8"/>
  <c r="DA239" i="8"/>
  <c r="DC238" i="8"/>
  <c r="CX240" i="8"/>
  <c r="DA237" i="8"/>
  <c r="DC236" i="8"/>
  <c r="CX236" i="8"/>
  <c r="CY231" i="8"/>
  <c r="CT231" i="8"/>
  <c r="CO231" i="8"/>
  <c r="CZ230" i="8"/>
  <c r="CU230" i="8"/>
  <c r="CP230" i="8"/>
  <c r="DA229" i="8"/>
  <c r="CV229" i="8"/>
  <c r="CQ229" i="8"/>
  <c r="DB228" i="8"/>
  <c r="CW228" i="8"/>
  <c r="CR228" i="8"/>
  <c r="DC227" i="8"/>
  <c r="CX227" i="8"/>
  <c r="CS227" i="8"/>
  <c r="DD226" i="8"/>
  <c r="CY226" i="8"/>
  <c r="CT226" i="8"/>
  <c r="CN226" i="8"/>
  <c r="CZ225" i="8"/>
  <c r="CU225" i="8"/>
  <c r="CO225" i="8"/>
  <c r="DC273" i="8"/>
  <c r="DE267" i="8"/>
  <c r="DG265" i="8"/>
  <c r="DF260" i="8"/>
  <c r="DE260" i="8"/>
  <c r="DC256" i="8"/>
  <c r="DB252" i="8"/>
  <c r="DA248" i="8"/>
  <c r="DB244" i="8"/>
  <c r="DB241" i="8"/>
  <c r="DB238" i="8"/>
  <c r="DC231" i="8"/>
  <c r="CY230" i="8"/>
  <c r="CU229" i="8"/>
  <c r="CP228" i="8"/>
  <c r="DC226" i="8"/>
  <c r="CY225" i="8"/>
  <c r="CZ224" i="8"/>
  <c r="CO224" i="8"/>
  <c r="CU223" i="8"/>
  <c r="DB222" i="8"/>
  <c r="CQ222" i="8"/>
  <c r="CW235" i="8"/>
  <c r="CM235" i="8"/>
  <c r="CW234" i="8"/>
  <c r="CL234" i="8"/>
  <c r="CW233" i="8"/>
  <c r="CL233" i="8"/>
  <c r="CV232" i="8"/>
  <c r="CL232" i="8"/>
  <c r="DE271" i="8"/>
  <c r="DC266" i="8"/>
  <c r="DG260" i="8"/>
  <c r="DF255" i="8"/>
  <c r="DD259" i="8"/>
  <c r="DC255" i="8"/>
  <c r="DB251" i="8"/>
  <c r="DE246" i="8"/>
  <c r="DD243" i="8"/>
  <c r="DD240" i="8"/>
  <c r="CX238" i="8"/>
  <c r="CX231" i="8"/>
  <c r="CT230" i="8"/>
  <c r="CO229" i="8"/>
  <c r="DB227" i="8"/>
  <c r="CX226" i="8"/>
  <c r="CS225" i="8"/>
  <c r="CV224" i="8"/>
  <c r="DB223" i="8"/>
  <c r="CQ223" i="8"/>
  <c r="CX222" i="8"/>
  <c r="DD235" i="8"/>
  <c r="CS235" i="8"/>
  <c r="DD234" i="8"/>
  <c r="CS234" i="8"/>
  <c r="DC233" i="8"/>
  <c r="CS233" i="8"/>
  <c r="DC232" i="8"/>
  <c r="CR232" i="8"/>
  <c r="CL231" i="8"/>
  <c r="DC270" i="8"/>
  <c r="DB265" i="8"/>
  <c r="DF271" i="8"/>
  <c r="DE262" i="8"/>
  <c r="DD258" i="8"/>
  <c r="DC254" i="8"/>
  <c r="DA250" i="8"/>
  <c r="CZ246" i="8"/>
  <c r="CY243" i="8"/>
  <c r="DE239" i="8"/>
  <c r="CZ237" i="8"/>
  <c r="CS231" i="8"/>
  <c r="CN230" i="8"/>
  <c r="DA228" i="8"/>
  <c r="CW227" i="8"/>
  <c r="CR226" i="8"/>
  <c r="CN225" i="8"/>
  <c r="CT224" i="8"/>
  <c r="DA223" i="8"/>
  <c r="CP223" i="8"/>
  <c r="CV222" i="8"/>
  <c r="DC235" i="8"/>
  <c r="CR235" i="8"/>
  <c r="DB234" i="8"/>
  <c r="CR234" i="8"/>
  <c r="DB233" i="8"/>
  <c r="CQ233" i="8"/>
  <c r="DB232" i="8"/>
  <c r="CQ232" i="8"/>
  <c r="CJ231" i="8"/>
  <c r="DE276" i="8"/>
  <c r="DB269" i="8"/>
  <c r="DE263" i="8"/>
  <c r="DF265" i="8"/>
  <c r="DE261" i="8"/>
  <c r="DD257" i="8"/>
  <c r="DB253" i="8"/>
  <c r="DA249" i="8"/>
  <c r="DA245" i="8"/>
  <c r="CZ242" i="8"/>
  <c r="CZ239" i="8"/>
  <c r="DB236" i="8"/>
  <c r="DD230" i="8"/>
  <c r="CZ229" i="8"/>
  <c r="CV228" i="8"/>
  <c r="CQ227" i="8"/>
  <c r="DD225" i="8"/>
  <c r="DA224" i="8"/>
  <c r="CP224" i="8"/>
  <c r="CW223" i="8"/>
  <c r="DC222" i="8"/>
  <c r="CR222" i="8"/>
  <c r="CY235" i="8"/>
  <c r="CN235" i="8"/>
  <c r="CX234" i="8"/>
  <c r="CN234" i="8"/>
  <c r="CX233" i="8"/>
  <c r="CM233" i="8"/>
  <c r="CX232" i="8"/>
  <c r="CM232" i="8"/>
  <c r="CJ230" i="8"/>
  <c r="CB220" i="8"/>
  <c r="CC220" i="8"/>
  <c r="CC216" i="8"/>
  <c r="CC212" i="8"/>
  <c r="CD217" i="8"/>
  <c r="CD213" i="8"/>
  <c r="CD209" i="8"/>
  <c r="CE218" i="8"/>
  <c r="CE214" i="8"/>
  <c r="CE210" i="8"/>
  <c r="CE206" i="8"/>
  <c r="CE202" i="8"/>
  <c r="CE198" i="8"/>
  <c r="CJ229" i="8"/>
  <c r="CJ227" i="8"/>
  <c r="CJ225" i="8"/>
  <c r="CJ223" i="8"/>
  <c r="CJ221" i="8"/>
  <c r="CH220" i="8"/>
  <c r="CJ219" i="8"/>
  <c r="CF219" i="8"/>
  <c r="CH218" i="8"/>
  <c r="CJ217" i="8"/>
  <c r="CF217" i="8"/>
  <c r="CH216" i="8"/>
  <c r="CJ215" i="8"/>
  <c r="CF215" i="8"/>
  <c r="CH214" i="8"/>
  <c r="CJ213" i="8"/>
  <c r="CF213" i="8"/>
  <c r="CH212" i="8"/>
  <c r="CJ211" i="8"/>
  <c r="CF211" i="8"/>
  <c r="CH210" i="8"/>
  <c r="CJ209" i="8"/>
  <c r="CF209" i="8"/>
  <c r="CH208" i="8"/>
  <c r="CJ207" i="8"/>
  <c r="CF207" i="8"/>
  <c r="CH206" i="8"/>
  <c r="CJ205" i="8"/>
  <c r="CF205" i="8"/>
  <c r="CH204" i="8"/>
  <c r="CJ203" i="8"/>
  <c r="CF203" i="8"/>
  <c r="CH202" i="8"/>
  <c r="CJ201" i="8"/>
  <c r="CF201" i="8"/>
  <c r="CH200" i="8"/>
  <c r="CJ199" i="8"/>
  <c r="CF199" i="8"/>
  <c r="CH198" i="8"/>
  <c r="CJ197" i="8"/>
  <c r="CF197" i="8"/>
  <c r="CH196" i="8"/>
  <c r="CJ195" i="8"/>
  <c r="CF195" i="8"/>
  <c r="CH194" i="8"/>
  <c r="CB219" i="8"/>
  <c r="CC219" i="8"/>
  <c r="CC215" i="8"/>
  <c r="CD220" i="8"/>
  <c r="CD216" i="8"/>
  <c r="CD212" i="8"/>
  <c r="CD208" i="8"/>
  <c r="CE217" i="8"/>
  <c r="CE213" i="8"/>
  <c r="CE209" i="8"/>
  <c r="CE205" i="8"/>
  <c r="CE201" i="8"/>
  <c r="CE197" i="8"/>
  <c r="CK228" i="8"/>
  <c r="CK226" i="8"/>
  <c r="CK224" i="8"/>
  <c r="CK222" i="8"/>
  <c r="CK220" i="8"/>
  <c r="CG220" i="8"/>
  <c r="CI219" i="8"/>
  <c r="CK218" i="8"/>
  <c r="CG218" i="8"/>
  <c r="CI217" i="8"/>
  <c r="CK216" i="8"/>
  <c r="CG216" i="8"/>
  <c r="CI215" i="8"/>
  <c r="CK214" i="8"/>
  <c r="CG214" i="8"/>
  <c r="CI213" i="8"/>
  <c r="CK212" i="8"/>
  <c r="CG212" i="8"/>
  <c r="CK210" i="8"/>
  <c r="CG210" i="8"/>
  <c r="CI209" i="8"/>
  <c r="CK208" i="8"/>
  <c r="CG208" i="8"/>
  <c r="CI207" i="8"/>
  <c r="CK206" i="8"/>
  <c r="CG206" i="8"/>
  <c r="CI205" i="8"/>
  <c r="CK204" i="8"/>
  <c r="CG204" i="8"/>
  <c r="CI203" i="8"/>
  <c r="CK202" i="8"/>
  <c r="CG202" i="8"/>
  <c r="CI201" i="8"/>
  <c r="CK200" i="8"/>
  <c r="CG200" i="8"/>
  <c r="CI199" i="8"/>
  <c r="CG198" i="8"/>
  <c r="CI197" i="8"/>
  <c r="CK196" i="8"/>
  <c r="CG196" i="8"/>
  <c r="CK194" i="8"/>
  <c r="CG194" i="8"/>
  <c r="CB218" i="8"/>
  <c r="CD219" i="8"/>
  <c r="CD211" i="8"/>
  <c r="CE212" i="8"/>
  <c r="CE204" i="8"/>
  <c r="CE196" i="8"/>
  <c r="CJ226" i="8"/>
  <c r="CJ222" i="8"/>
  <c r="CF220" i="8"/>
  <c r="CJ218" i="8"/>
  <c r="CH217" i="8"/>
  <c r="CF216" i="8"/>
  <c r="CJ214" i="8"/>
  <c r="CF214" i="8"/>
  <c r="CI211" i="8"/>
  <c r="CK198" i="8"/>
  <c r="CI195" i="8"/>
  <c r="CC218" i="8"/>
  <c r="CC214" i="8"/>
  <c r="CD215" i="8"/>
  <c r="CE220" i="8"/>
  <c r="CE216" i="8"/>
  <c r="CE208" i="8"/>
  <c r="CE200" i="8"/>
  <c r="CJ228" i="8"/>
  <c r="CJ224" i="8"/>
  <c r="CJ220" i="8"/>
  <c r="CH219" i="8"/>
  <c r="CF218" i="8"/>
  <c r="CJ216" i="8"/>
  <c r="CH215" i="8"/>
  <c r="CH213" i="8"/>
  <c r="CB217" i="8"/>
  <c r="CD214" i="8"/>
  <c r="CE211" i="8"/>
  <c r="CK229" i="8"/>
  <c r="CK221" i="8"/>
  <c r="CI218" i="8"/>
  <c r="CK215" i="8"/>
  <c r="CG213" i="8"/>
  <c r="CK211" i="8"/>
  <c r="CI210" i="8"/>
  <c r="CG209" i="8"/>
  <c r="CK207" i="8"/>
  <c r="CI206" i="8"/>
  <c r="CG205" i="8"/>
  <c r="CK203" i="8"/>
  <c r="CI202" i="8"/>
  <c r="CG201" i="8"/>
  <c r="CK199" i="8"/>
  <c r="CI198" i="8"/>
  <c r="CG197" i="8"/>
  <c r="CK195" i="8"/>
  <c r="CI194" i="8"/>
  <c r="CC213" i="8"/>
  <c r="CK225" i="8"/>
  <c r="CG217" i="8"/>
  <c r="CI212" i="8"/>
  <c r="CK209" i="8"/>
  <c r="CG207" i="8"/>
  <c r="CI204" i="8"/>
  <c r="CK201" i="8"/>
  <c r="CG199" i="8"/>
  <c r="CI196" i="8"/>
  <c r="CD218" i="8"/>
  <c r="CE199" i="8"/>
  <c r="CK223" i="8"/>
  <c r="CI216" i="8"/>
  <c r="CK213" i="8"/>
  <c r="CJ210" i="8"/>
  <c r="CF208" i="8"/>
  <c r="CH205" i="8"/>
  <c r="CJ202" i="8"/>
  <c r="CF200" i="8"/>
  <c r="CH197" i="8"/>
  <c r="CJ194" i="8"/>
  <c r="CC217" i="8"/>
  <c r="CD210" i="8"/>
  <c r="CE207" i="8"/>
  <c r="CK227" i="8"/>
  <c r="CI220" i="8"/>
  <c r="CK217" i="8"/>
  <c r="CG215" i="8"/>
  <c r="CJ212" i="8"/>
  <c r="CH211" i="8"/>
  <c r="CF210" i="8"/>
  <c r="CJ208" i="8"/>
  <c r="CH207" i="8"/>
  <c r="CF206" i="8"/>
  <c r="CJ204" i="8"/>
  <c r="CH203" i="8"/>
  <c r="CF202" i="8"/>
  <c r="CJ200" i="8"/>
  <c r="CH199" i="8"/>
  <c r="CF198" i="8"/>
  <c r="CJ196" i="8"/>
  <c r="CH195" i="8"/>
  <c r="CF194" i="8"/>
  <c r="CE219" i="8"/>
  <c r="CE203" i="8"/>
  <c r="CK219" i="8"/>
  <c r="CI214" i="8"/>
  <c r="CG211" i="8"/>
  <c r="CI208" i="8"/>
  <c r="CK205" i="8"/>
  <c r="CG203" i="8"/>
  <c r="CI200" i="8"/>
  <c r="CK197" i="8"/>
  <c r="CG195" i="8"/>
  <c r="CE215" i="8"/>
  <c r="CG219" i="8"/>
  <c r="CF212" i="8"/>
  <c r="CH209" i="8"/>
  <c r="CJ206" i="8"/>
  <c r="CF204" i="8"/>
  <c r="CH201" i="8"/>
  <c r="CJ198" i="8"/>
  <c r="CF196" i="8"/>
  <c r="CE195" i="8"/>
  <c r="CI234" i="8"/>
  <c r="CH232" i="8"/>
  <c r="CG231" i="8"/>
  <c r="CG230" i="8"/>
  <c r="CH222" i="8"/>
  <c r="CD222" i="8"/>
  <c r="CH221" i="8"/>
  <c r="CD221" i="8"/>
  <c r="BZ221" i="8"/>
  <c r="BZ220" i="8"/>
  <c r="CH229" i="8"/>
  <c r="CD229" i="8"/>
  <c r="BZ229" i="8"/>
  <c r="CI228" i="8"/>
  <c r="CE228" i="8"/>
  <c r="CA228" i="8"/>
  <c r="BW228" i="8"/>
  <c r="CF227" i="8"/>
  <c r="CB227" i="8"/>
  <c r="BX227" i="8"/>
  <c r="CG226" i="8"/>
  <c r="CC226" i="8"/>
  <c r="BY226" i="8"/>
  <c r="CH225" i="8"/>
  <c r="CD225" i="8"/>
  <c r="BZ225" i="8"/>
  <c r="CI224" i="8"/>
  <c r="CE224" i="8"/>
  <c r="CA224" i="8"/>
  <c r="BW224" i="8"/>
  <c r="CF223" i="8"/>
  <c r="CB223" i="8"/>
  <c r="BX223" i="8"/>
  <c r="BY222" i="8"/>
  <c r="BZ219" i="8"/>
  <c r="CA218" i="8"/>
  <c r="BW218" i="8"/>
  <c r="BX217" i="8"/>
  <c r="BY216" i="8"/>
  <c r="CB215" i="8"/>
  <c r="BX215" i="8"/>
  <c r="CA214" i="8"/>
  <c r="BW214" i="8"/>
  <c r="BZ213" i="8"/>
  <c r="BV213" i="8"/>
  <c r="BY212" i="8"/>
  <c r="BU212" i="8"/>
  <c r="BY211" i="8"/>
  <c r="BU211" i="8"/>
  <c r="BZ210" i="8"/>
  <c r="BV210" i="8"/>
  <c r="CA209" i="8"/>
  <c r="BW209" i="8"/>
  <c r="CB208" i="8"/>
  <c r="BX208" i="8"/>
  <c r="CC207" i="8"/>
  <c r="BY207" i="8"/>
  <c r="BU207" i="8"/>
  <c r="CA206" i="8"/>
  <c r="BW206" i="8"/>
  <c r="CC205" i="8"/>
  <c r="BY205" i="8"/>
  <c r="BU205" i="8"/>
  <c r="CA204" i="8"/>
  <c r="BW204" i="8"/>
  <c r="CC203" i="8"/>
  <c r="BY203" i="8"/>
  <c r="BU203" i="8"/>
  <c r="CA202" i="8"/>
  <c r="BW202" i="8"/>
  <c r="CC201" i="8"/>
  <c r="BY201" i="8"/>
  <c r="BU201" i="8"/>
  <c r="CA200" i="8"/>
  <c r="BW200" i="8"/>
  <c r="CC199" i="8"/>
  <c r="BY199" i="8"/>
  <c r="CI233" i="8"/>
  <c r="CG232" i="8"/>
  <c r="CF231" i="8"/>
  <c r="CF230" i="8"/>
  <c r="CG222" i="8"/>
  <c r="CC222" i="8"/>
  <c r="CC221" i="8"/>
  <c r="BY221" i="8"/>
  <c r="BY220" i="8"/>
  <c r="CG229" i="8"/>
  <c r="CC229" i="8"/>
  <c r="BY229" i="8"/>
  <c r="CH228" i="8"/>
  <c r="CD228" i="8"/>
  <c r="BZ228" i="8"/>
  <c r="CI227" i="8"/>
  <c r="CE227" i="8"/>
  <c r="CA227" i="8"/>
  <c r="BW227" i="8"/>
  <c r="CF226" i="8"/>
  <c r="CB226" i="8"/>
  <c r="BX226" i="8"/>
  <c r="CC225" i="8"/>
  <c r="BY225" i="8"/>
  <c r="CH224" i="8"/>
  <c r="CD224" i="8"/>
  <c r="CI223" i="8"/>
  <c r="CE223" i="8"/>
  <c r="CA223" i="8"/>
  <c r="BX222" i="8"/>
  <c r="BY219" i="8"/>
  <c r="BZ218" i="8"/>
  <c r="BW217" i="8"/>
  <c r="BX216" i="8"/>
  <c r="BW215" i="8"/>
  <c r="BV214" i="8"/>
  <c r="CB212" i="8"/>
  <c r="BX212" i="8"/>
  <c r="BX211" i="8"/>
  <c r="BY210" i="8"/>
  <c r="BZ209" i="8"/>
  <c r="CA208" i="8"/>
  <c r="BW208" i="8"/>
  <c r="BX207" i="8"/>
  <c r="BZ206" i="8"/>
  <c r="BX205" i="8"/>
  <c r="BZ204" i="8"/>
  <c r="CB203" i="8"/>
  <c r="CD202" i="8"/>
  <c r="BZ202" i="8"/>
  <c r="CG221" i="8"/>
  <c r="CG225" i="8"/>
  <c r="BZ224" i="8"/>
  <c r="BW223" i="8"/>
  <c r="CA217" i="8"/>
  <c r="CA215" i="8"/>
  <c r="BZ214" i="8"/>
  <c r="BY213" i="8"/>
  <c r="CB211" i="8"/>
  <c r="CC210" i="8"/>
  <c r="BU210" i="8"/>
  <c r="BV209" i="8"/>
  <c r="CB207" i="8"/>
  <c r="CD206" i="8"/>
  <c r="BV206" i="8"/>
  <c r="CB205" i="8"/>
  <c r="CD204" i="8"/>
  <c r="BV204" i="8"/>
  <c r="BX203" i="8"/>
  <c r="BV202" i="8"/>
  <c r="CH233" i="8"/>
  <c r="CI230" i="8"/>
  <c r="CF222" i="8"/>
  <c r="CF221" i="8"/>
  <c r="BX221" i="8"/>
  <c r="CF229" i="8"/>
  <c r="BX229" i="8"/>
  <c r="CC228" i="8"/>
  <c r="CH227" i="8"/>
  <c r="BZ227" i="8"/>
  <c r="CE226" i="8"/>
  <c r="BW226" i="8"/>
  <c r="CB225" i="8"/>
  <c r="CG224" i="8"/>
  <c r="BY224" i="8"/>
  <c r="CD223" i="8"/>
  <c r="CA222" i="8"/>
  <c r="BX219" i="8"/>
  <c r="BZ217" i="8"/>
  <c r="BW216" i="8"/>
  <c r="BV215" i="8"/>
  <c r="CB213" i="8"/>
  <c r="CA212" i="8"/>
  <c r="CA211" i="8"/>
  <c r="CB210" i="8"/>
  <c r="CC209" i="8"/>
  <c r="BU209" i="8"/>
  <c r="BV208" i="8"/>
  <c r="BW207" i="8"/>
  <c r="BY206" i="8"/>
  <c r="CA205" i="8"/>
  <c r="CC204" i="8"/>
  <c r="BU204" i="8"/>
  <c r="BW203" i="8"/>
  <c r="BY202" i="8"/>
  <c r="CB201" i="8"/>
  <c r="BW201" i="8"/>
  <c r="CB200" i="8"/>
  <c r="BV200" i="8"/>
  <c r="CA199" i="8"/>
  <c r="BV199" i="8"/>
  <c r="CI232" i="8"/>
  <c r="CH230" i="8"/>
  <c r="CE222" i="8"/>
  <c r="CE221" i="8"/>
  <c r="CA220" i="8"/>
  <c r="CE229" i="8"/>
  <c r="BW229" i="8"/>
  <c r="CB228" i="8"/>
  <c r="CG227" i="8"/>
  <c r="BY227" i="8"/>
  <c r="CD226" i="8"/>
  <c r="CI225" i="8"/>
  <c r="CA225" i="8"/>
  <c r="CF224" i="8"/>
  <c r="BX224" i="8"/>
  <c r="CC223" i="8"/>
  <c r="BZ222" i="8"/>
  <c r="BW219" i="8"/>
  <c r="BY217" i="8"/>
  <c r="BV216" i="8"/>
  <c r="CB214" i="8"/>
  <c r="CA213" i="8"/>
  <c r="BZ212" i="8"/>
  <c r="CA210" i="8"/>
  <c r="CB209" i="8"/>
  <c r="BU208" i="8"/>
  <c r="BV207" i="8"/>
  <c r="BZ205" i="8"/>
  <c r="CD203" i="8"/>
  <c r="BX202" i="8"/>
  <c r="BV201" i="8"/>
  <c r="BU200" i="8"/>
  <c r="CI231" i="8"/>
  <c r="CE230" i="8"/>
  <c r="CB222" i="8"/>
  <c r="CB221" i="8"/>
  <c r="BX220" i="8"/>
  <c r="CB229" i="8"/>
  <c r="CG228" i="8"/>
  <c r="BY228" i="8"/>
  <c r="CD227" i="8"/>
  <c r="CI226" i="8"/>
  <c r="CA226" i="8"/>
  <c r="CF225" i="8"/>
  <c r="BX225" i="8"/>
  <c r="CC224" i="8"/>
  <c r="CH223" i="8"/>
  <c r="BZ223" i="8"/>
  <c r="BW222" i="8"/>
  <c r="BY218" i="8"/>
  <c r="CA216" i="8"/>
  <c r="BZ215" i="8"/>
  <c r="BY214" i="8"/>
  <c r="BX213" i="8"/>
  <c r="BW212" i="8"/>
  <c r="BW211" i="8"/>
  <c r="BX210" i="8"/>
  <c r="BY209" i="8"/>
  <c r="BZ208" i="8"/>
  <c r="CA207" i="8"/>
  <c r="CC206" i="8"/>
  <c r="BU206" i="8"/>
  <c r="BW205" i="8"/>
  <c r="BY204" i="8"/>
  <c r="CA203" i="8"/>
  <c r="CC202" i="8"/>
  <c r="BU202" i="8"/>
  <c r="BZ201" i="8"/>
  <c r="CD200" i="8"/>
  <c r="BY200" i="8"/>
  <c r="CD199" i="8"/>
  <c r="BX199" i="8"/>
  <c r="CH231" i="8"/>
  <c r="CI222" i="8"/>
  <c r="CI221" i="8"/>
  <c r="CA221" i="8"/>
  <c r="CI229" i="8"/>
  <c r="CA229" i="8"/>
  <c r="CF228" i="8"/>
  <c r="BX228" i="8"/>
  <c r="CC227" i="8"/>
  <c r="CH226" i="8"/>
  <c r="BZ226" i="8"/>
  <c r="CE225" i="8"/>
  <c r="BW225" i="8"/>
  <c r="CB224" i="8"/>
  <c r="CG223" i="8"/>
  <c r="BY223" i="8"/>
  <c r="CA219" i="8"/>
  <c r="BX218" i="8"/>
  <c r="BZ216" i="8"/>
  <c r="BY215" i="8"/>
  <c r="BX214" i="8"/>
  <c r="BW213" i="8"/>
  <c r="BV212" i="8"/>
  <c r="BV211" i="8"/>
  <c r="BW210" i="8"/>
  <c r="BX209" i="8"/>
  <c r="BY208" i="8"/>
  <c r="BZ207" i="8"/>
  <c r="CB206" i="8"/>
  <c r="CD205" i="8"/>
  <c r="BV205" i="8"/>
  <c r="BX204" i="8"/>
  <c r="BZ203" i="8"/>
  <c r="CB202" i="8"/>
  <c r="CD201" i="8"/>
  <c r="BX201" i="8"/>
  <c r="CC200" i="8"/>
  <c r="BX200" i="8"/>
  <c r="CB199" i="8"/>
  <c r="BW199" i="8"/>
  <c r="BZ211" i="8"/>
  <c r="CC208" i="8"/>
  <c r="BX206" i="8"/>
  <c r="CB204" i="8"/>
  <c r="BV203" i="8"/>
  <c r="CA201" i="8"/>
  <c r="BZ200" i="8"/>
  <c r="BZ199" i="8"/>
  <c r="BU199" i="8"/>
  <c r="CD198" i="8"/>
  <c r="BZ198" i="8"/>
  <c r="BV198" i="8"/>
  <c r="CB197" i="8"/>
  <c r="BX197" i="8"/>
  <c r="CD196" i="8"/>
  <c r="BZ196" i="8"/>
  <c r="BV196" i="8"/>
  <c r="CB195" i="8"/>
  <c r="BX195" i="8"/>
  <c r="CE193" i="8"/>
  <c r="CE189" i="8"/>
  <c r="CF185" i="8"/>
  <c r="CF183" i="8"/>
  <c r="CF181" i="8"/>
  <c r="CF179" i="8"/>
  <c r="CD194" i="8"/>
  <c r="BZ194" i="8"/>
  <c r="BV194" i="8"/>
  <c r="CC193" i="8"/>
  <c r="BY193" i="8"/>
  <c r="BU193" i="8"/>
  <c r="CB192" i="8"/>
  <c r="BX192" i="8"/>
  <c r="BT192" i="8"/>
  <c r="CA191" i="8"/>
  <c r="BW191" i="8"/>
  <c r="CD190" i="8"/>
  <c r="BZ190" i="8"/>
  <c r="BV190" i="8"/>
  <c r="CC189" i="8"/>
  <c r="BY189" i="8"/>
  <c r="BU189" i="8"/>
  <c r="CB188" i="8"/>
  <c r="BX188" i="8"/>
  <c r="BT188" i="8"/>
  <c r="CA187" i="8"/>
  <c r="BW187" i="8"/>
  <c r="CD186" i="8"/>
  <c r="BZ186" i="8"/>
  <c r="BV186" i="8"/>
  <c r="CC185" i="8"/>
  <c r="BY185" i="8"/>
  <c r="BU185" i="8"/>
  <c r="CB184" i="8"/>
  <c r="BX184" i="8"/>
  <c r="BT184" i="8"/>
  <c r="CA183" i="8"/>
  <c r="BW183" i="8"/>
  <c r="CD182" i="8"/>
  <c r="BZ182" i="8"/>
  <c r="BV182" i="8"/>
  <c r="CC181" i="8"/>
  <c r="BY181" i="8"/>
  <c r="BU181" i="8"/>
  <c r="CB180" i="8"/>
  <c r="BX180" i="8"/>
  <c r="BT180" i="8"/>
  <c r="CA179" i="8"/>
  <c r="BW179" i="8"/>
  <c r="CD178" i="8"/>
  <c r="BZ178" i="8"/>
  <c r="BV178" i="8"/>
  <c r="CD177" i="8"/>
  <c r="BZ177" i="8"/>
  <c r="BV177" i="8"/>
  <c r="CD176" i="8"/>
  <c r="BZ176" i="8"/>
  <c r="BV176" i="8"/>
  <c r="BX198" i="8"/>
  <c r="CD197" i="8"/>
  <c r="BZ197" i="8"/>
  <c r="CB196" i="8"/>
  <c r="CD195" i="8"/>
  <c r="BV195" i="8"/>
  <c r="CE187" i="8"/>
  <c r="CF184" i="8"/>
  <c r="CF180" i="8"/>
  <c r="CB194" i="8"/>
  <c r="BT194" i="8"/>
  <c r="BW193" i="8"/>
  <c r="BV192" i="8"/>
  <c r="BY191" i="8"/>
  <c r="BU191" i="8"/>
  <c r="BX190" i="8"/>
  <c r="CA189" i="8"/>
  <c r="CD188" i="8"/>
  <c r="BZ188" i="8"/>
  <c r="CC187" i="8"/>
  <c r="BU187" i="8"/>
  <c r="BX186" i="8"/>
  <c r="CA185" i="8"/>
  <c r="BW185" i="8"/>
  <c r="BZ184" i="8"/>
  <c r="CC183" i="8"/>
  <c r="BU183" i="8"/>
  <c r="BX182" i="8"/>
  <c r="CA181" i="8"/>
  <c r="BZ180" i="8"/>
  <c r="CC179" i="8"/>
  <c r="BU179" i="8"/>
  <c r="CB178" i="8"/>
  <c r="BX178" i="8"/>
  <c r="BT178" i="8"/>
  <c r="BX177" i="8"/>
  <c r="CB176" i="8"/>
  <c r="BT176" i="8"/>
  <c r="CA198" i="8"/>
  <c r="BU197" i="8"/>
  <c r="BW196" i="8"/>
  <c r="BY195" i="8"/>
  <c r="CE190" i="8"/>
  <c r="CE184" i="8"/>
  <c r="CE180" i="8"/>
  <c r="CA194" i="8"/>
  <c r="CD193" i="8"/>
  <c r="BV193" i="8"/>
  <c r="BY192" i="8"/>
  <c r="BU192" i="8"/>
  <c r="BX191" i="8"/>
  <c r="BW190" i="8"/>
  <c r="BZ189" i="8"/>
  <c r="CC188" i="8"/>
  <c r="BU188" i="8"/>
  <c r="CB187" i="8"/>
  <c r="BT187" i="8"/>
  <c r="CD185" i="8"/>
  <c r="CC198" i="8"/>
  <c r="BY198" i="8"/>
  <c r="BU198" i="8"/>
  <c r="CA197" i="8"/>
  <c r="BW197" i="8"/>
  <c r="CC196" i="8"/>
  <c r="BY196" i="8"/>
  <c r="BU196" i="8"/>
  <c r="CA195" i="8"/>
  <c r="BW195" i="8"/>
  <c r="CE192" i="8"/>
  <c r="CE188" i="8"/>
  <c r="CE185" i="8"/>
  <c r="CE183" i="8"/>
  <c r="CE181" i="8"/>
  <c r="CE179" i="8"/>
  <c r="CC194" i="8"/>
  <c r="BY194" i="8"/>
  <c r="BU194" i="8"/>
  <c r="CB193" i="8"/>
  <c r="BX193" i="8"/>
  <c r="BT193" i="8"/>
  <c r="CA192" i="8"/>
  <c r="BW192" i="8"/>
  <c r="CD191" i="8"/>
  <c r="BZ191" i="8"/>
  <c r="BV191" i="8"/>
  <c r="CC190" i="8"/>
  <c r="BY190" i="8"/>
  <c r="BU190" i="8"/>
  <c r="CB189" i="8"/>
  <c r="BX189" i="8"/>
  <c r="BT189" i="8"/>
  <c r="CA188" i="8"/>
  <c r="BW188" i="8"/>
  <c r="CD187" i="8"/>
  <c r="BZ187" i="8"/>
  <c r="BV187" i="8"/>
  <c r="CC186" i="8"/>
  <c r="BY186" i="8"/>
  <c r="BU186" i="8"/>
  <c r="CB185" i="8"/>
  <c r="BX185" i="8"/>
  <c r="BT185" i="8"/>
  <c r="CA184" i="8"/>
  <c r="BW184" i="8"/>
  <c r="CD183" i="8"/>
  <c r="BZ183" i="8"/>
  <c r="BV183" i="8"/>
  <c r="CC182" i="8"/>
  <c r="BY182" i="8"/>
  <c r="BU182" i="8"/>
  <c r="CB181" i="8"/>
  <c r="BX181" i="8"/>
  <c r="BT181" i="8"/>
  <c r="CA180" i="8"/>
  <c r="BW180" i="8"/>
  <c r="CD179" i="8"/>
  <c r="BZ179" i="8"/>
  <c r="BV179" i="8"/>
  <c r="CC178" i="8"/>
  <c r="BY178" i="8"/>
  <c r="BU178" i="8"/>
  <c r="CC177" i="8"/>
  <c r="BY177" i="8"/>
  <c r="BU177" i="8"/>
  <c r="CC176" i="8"/>
  <c r="BY176" i="8"/>
  <c r="BU176" i="8"/>
  <c r="CB198" i="8"/>
  <c r="BV197" i="8"/>
  <c r="BX196" i="8"/>
  <c r="BZ195" i="8"/>
  <c r="CE191" i="8"/>
  <c r="CF182" i="8"/>
  <c r="CF178" i="8"/>
  <c r="BX194" i="8"/>
  <c r="CA193" i="8"/>
  <c r="CD192" i="8"/>
  <c r="BZ192" i="8"/>
  <c r="CC191" i="8"/>
  <c r="CB190" i="8"/>
  <c r="BT190" i="8"/>
  <c r="BW189" i="8"/>
  <c r="BV188" i="8"/>
  <c r="BY187" i="8"/>
  <c r="CB186" i="8"/>
  <c r="BT186" i="8"/>
  <c r="CD184" i="8"/>
  <c r="BV184" i="8"/>
  <c r="BY183" i="8"/>
  <c r="CB182" i="8"/>
  <c r="BT182" i="8"/>
  <c r="BW181" i="8"/>
  <c r="CD180" i="8"/>
  <c r="BV180" i="8"/>
  <c r="BY179" i="8"/>
  <c r="CB177" i="8"/>
  <c r="BT177" i="8"/>
  <c r="BX176" i="8"/>
  <c r="BW198" i="8"/>
  <c r="CC197" i="8"/>
  <c r="BY197" i="8"/>
  <c r="CA196" i="8"/>
  <c r="CC195" i="8"/>
  <c r="BU195" i="8"/>
  <c r="CE186" i="8"/>
  <c r="CE182" i="8"/>
  <c r="CE178" i="8"/>
  <c r="BW194" i="8"/>
  <c r="BZ193" i="8"/>
  <c r="CC192" i="8"/>
  <c r="CB191" i="8"/>
  <c r="BT191" i="8"/>
  <c r="CA190" i="8"/>
  <c r="CD189" i="8"/>
  <c r="BV189" i="8"/>
  <c r="BY188" i="8"/>
  <c r="BX187" i="8"/>
  <c r="CA186" i="8"/>
  <c r="BW186" i="8"/>
  <c r="BZ185" i="8"/>
  <c r="BV185" i="8"/>
  <c r="CB183" i="8"/>
  <c r="BW182" i="8"/>
  <c r="CC180" i="8"/>
  <c r="BX179" i="8"/>
  <c r="BS178" i="8"/>
  <c r="CA176" i="8"/>
  <c r="BT183" i="8"/>
  <c r="BZ181" i="8"/>
  <c r="CA178" i="8"/>
  <c r="BU184" i="8"/>
  <c r="CB179" i="8"/>
  <c r="BS177" i="8"/>
  <c r="CC184" i="8"/>
  <c r="BX183" i="8"/>
  <c r="CD181" i="8"/>
  <c r="BY180" i="8"/>
  <c r="BT179" i="8"/>
  <c r="CA177" i="8"/>
  <c r="BW176" i="8"/>
  <c r="BY184" i="8"/>
  <c r="BU180" i="8"/>
  <c r="BW177" i="8"/>
  <c r="CA182" i="8"/>
  <c r="BV181" i="8"/>
  <c r="BW178" i="8"/>
  <c r="BS176" i="8"/>
  <c r="CI177" i="8"/>
  <c r="CF160" i="8"/>
  <c r="CF156" i="8"/>
  <c r="CF176" i="8"/>
  <c r="CF174" i="8"/>
  <c r="CF172" i="8"/>
  <c r="CF170" i="8"/>
  <c r="CF168" i="8"/>
  <c r="CF166" i="8"/>
  <c r="CF164" i="8"/>
  <c r="CF162" i="8"/>
  <c r="CE174" i="8"/>
  <c r="CE170" i="8"/>
  <c r="CE166" i="8"/>
  <c r="CE162" i="8"/>
  <c r="CE158" i="8"/>
  <c r="CE154" i="8"/>
  <c r="CE150" i="8"/>
  <c r="BS172" i="8"/>
  <c r="BS168" i="8"/>
  <c r="BS164" i="8"/>
  <c r="BS160" i="8"/>
  <c r="BS156" i="8"/>
  <c r="CD175" i="8"/>
  <c r="BZ175" i="8"/>
  <c r="BV175" i="8"/>
  <c r="CC174" i="8"/>
  <c r="BY174" i="8"/>
  <c r="BU174" i="8"/>
  <c r="CB173" i="8"/>
  <c r="BX173" i="8"/>
  <c r="BT173" i="8"/>
  <c r="CA172" i="8"/>
  <c r="BW172" i="8"/>
  <c r="CD171" i="8"/>
  <c r="BZ171" i="8"/>
  <c r="BV171" i="8"/>
  <c r="CC170" i="8"/>
  <c r="BY170" i="8"/>
  <c r="BU170" i="8"/>
  <c r="CB169" i="8"/>
  <c r="BX169" i="8"/>
  <c r="BT169" i="8"/>
  <c r="CA168" i="8"/>
  <c r="BW168" i="8"/>
  <c r="CD167" i="8"/>
  <c r="BZ167" i="8"/>
  <c r="BV167" i="8"/>
  <c r="CC166" i="8"/>
  <c r="BY166" i="8"/>
  <c r="BU166" i="8"/>
  <c r="CB165" i="8"/>
  <c r="BX165" i="8"/>
  <c r="BT165" i="8"/>
  <c r="CA164" i="8"/>
  <c r="BW164" i="8"/>
  <c r="CD163" i="8"/>
  <c r="BZ163" i="8"/>
  <c r="BV163" i="8"/>
  <c r="CC162" i="8"/>
  <c r="BY162" i="8"/>
  <c r="BU162" i="8"/>
  <c r="CB161" i="8"/>
  <c r="BX161" i="8"/>
  <c r="BT161" i="8"/>
  <c r="CA160" i="8"/>
  <c r="BW160" i="8"/>
  <c r="CD159" i="8"/>
  <c r="BZ159" i="8"/>
  <c r="BV159" i="8"/>
  <c r="CC158" i="8"/>
  <c r="BY158" i="8"/>
  <c r="BU158" i="8"/>
  <c r="CB157" i="8"/>
  <c r="BX157" i="8"/>
  <c r="BT157" i="8"/>
  <c r="CA156" i="8"/>
  <c r="BW156" i="8"/>
  <c r="CD155" i="8"/>
  <c r="BZ155" i="8"/>
  <c r="BV155" i="8"/>
  <c r="CC154" i="8"/>
  <c r="BY154" i="8"/>
  <c r="BU154" i="8"/>
  <c r="CB153" i="8"/>
  <c r="BX153" i="8"/>
  <c r="BT153" i="8"/>
  <c r="CA152" i="8"/>
  <c r="BW152" i="8"/>
  <c r="CD151" i="8"/>
  <c r="BZ151" i="8"/>
  <c r="BV151" i="8"/>
  <c r="CC150" i="8"/>
  <c r="BY150" i="8"/>
  <c r="BU150" i="8"/>
  <c r="CB149" i="8"/>
  <c r="BX149" i="8"/>
  <c r="BT149" i="8"/>
  <c r="CA148" i="8"/>
  <c r="BW148" i="8"/>
  <c r="CD147" i="8"/>
  <c r="BZ147" i="8"/>
  <c r="BV147" i="8"/>
  <c r="CC146" i="8"/>
  <c r="BY146" i="8"/>
  <c r="BU146" i="8"/>
  <c r="CB145" i="8"/>
  <c r="BX145" i="8"/>
  <c r="BT145" i="8"/>
  <c r="BS147" i="8"/>
  <c r="CB144" i="8"/>
  <c r="BX144" i="8"/>
  <c r="CH177" i="8"/>
  <c r="CF159" i="8"/>
  <c r="CG177" i="8"/>
  <c r="CG175" i="8"/>
  <c r="CG173" i="8"/>
  <c r="CG171" i="8"/>
  <c r="CG169" i="8"/>
  <c r="CG167" i="8"/>
  <c r="CG165" i="8"/>
  <c r="CG163" i="8"/>
  <c r="CE177" i="8"/>
  <c r="CE173" i="8"/>
  <c r="CE169" i="8"/>
  <c r="CE165" i="8"/>
  <c r="CE161" i="8"/>
  <c r="CE157" i="8"/>
  <c r="CE153" i="8"/>
  <c r="BS175" i="8"/>
  <c r="BS171" i="8"/>
  <c r="BS167" i="8"/>
  <c r="BS163" i="8"/>
  <c r="BS159" i="8"/>
  <c r="BS155" i="8"/>
  <c r="CC175" i="8"/>
  <c r="BY175" i="8"/>
  <c r="BU175" i="8"/>
  <c r="CB174" i="8"/>
  <c r="BX174" i="8"/>
  <c r="BT174" i="8"/>
  <c r="CA173" i="8"/>
  <c r="BW173" i="8"/>
  <c r="CD172" i="8"/>
  <c r="BZ172" i="8"/>
  <c r="BV172" i="8"/>
  <c r="CC171" i="8"/>
  <c r="BY171" i="8"/>
  <c r="BU171" i="8"/>
  <c r="CB170" i="8"/>
  <c r="BX170" i="8"/>
  <c r="BT170" i="8"/>
  <c r="CA169" i="8"/>
  <c r="BW169" i="8"/>
  <c r="CD168" i="8"/>
  <c r="BZ168" i="8"/>
  <c r="BV168" i="8"/>
  <c r="CC167" i="8"/>
  <c r="BY167" i="8"/>
  <c r="BU167" i="8"/>
  <c r="CB166" i="8"/>
  <c r="BX166" i="8"/>
  <c r="BT166" i="8"/>
  <c r="CA165" i="8"/>
  <c r="BW165" i="8"/>
  <c r="CD164" i="8"/>
  <c r="BZ164" i="8"/>
  <c r="BV164" i="8"/>
  <c r="CC163" i="8"/>
  <c r="BY163" i="8"/>
  <c r="BU163" i="8"/>
  <c r="CB162" i="8"/>
  <c r="BX162" i="8"/>
  <c r="BT162" i="8"/>
  <c r="CA161" i="8"/>
  <c r="BW161" i="8"/>
  <c r="CD160" i="8"/>
  <c r="BZ160" i="8"/>
  <c r="BV160" i="8"/>
  <c r="CC159" i="8"/>
  <c r="BY159" i="8"/>
  <c r="BU159" i="8"/>
  <c r="CB158" i="8"/>
  <c r="BX158" i="8"/>
  <c r="BT158" i="8"/>
  <c r="CA157" i="8"/>
  <c r="BW157" i="8"/>
  <c r="CD156" i="8"/>
  <c r="BZ156" i="8"/>
  <c r="BV156" i="8"/>
  <c r="CC155" i="8"/>
  <c r="BY155" i="8"/>
  <c r="BU155" i="8"/>
  <c r="CB154" i="8"/>
  <c r="BX154" i="8"/>
  <c r="BT154" i="8"/>
  <c r="CA153" i="8"/>
  <c r="BW153" i="8"/>
  <c r="CD152" i="8"/>
  <c r="BZ152" i="8"/>
  <c r="BV152" i="8"/>
  <c r="CC151" i="8"/>
  <c r="BY151" i="8"/>
  <c r="BU151" i="8"/>
  <c r="CB150" i="8"/>
  <c r="BX150" i="8"/>
  <c r="BT150" i="8"/>
  <c r="CA149" i="8"/>
  <c r="BW149" i="8"/>
  <c r="CD148" i="8"/>
  <c r="BZ148" i="8"/>
  <c r="BV148" i="8"/>
  <c r="CC147" i="8"/>
  <c r="BY147" i="8"/>
  <c r="BU147" i="8"/>
  <c r="CB146" i="8"/>
  <c r="BX146" i="8"/>
  <c r="BT146" i="8"/>
  <c r="CA145" i="8"/>
  <c r="BW145" i="8"/>
  <c r="BS150" i="8"/>
  <c r="BS146" i="8"/>
  <c r="CA144" i="8"/>
  <c r="BW144" i="8"/>
  <c r="BS144" i="8"/>
  <c r="BZ143" i="8"/>
  <c r="BV143" i="8"/>
  <c r="CH176" i="8"/>
  <c r="CF158" i="8"/>
  <c r="CF177" i="8"/>
  <c r="CF175" i="8"/>
  <c r="CF173" i="8"/>
  <c r="CF171" i="8"/>
  <c r="CF169" i="8"/>
  <c r="CF167" i="8"/>
  <c r="CF165" i="8"/>
  <c r="CF163" i="8"/>
  <c r="CE176" i="8"/>
  <c r="CE172" i="8"/>
  <c r="CF161" i="8"/>
  <c r="CG172" i="8"/>
  <c r="CG164" i="8"/>
  <c r="CE168" i="8"/>
  <c r="CE160" i="8"/>
  <c r="CE152" i="8"/>
  <c r="BS170" i="8"/>
  <c r="BS162" i="8"/>
  <c r="BS154" i="8"/>
  <c r="BX175" i="8"/>
  <c r="CA174" i="8"/>
  <c r="CD173" i="8"/>
  <c r="BV173" i="8"/>
  <c r="BY172" i="8"/>
  <c r="CB171" i="8"/>
  <c r="BT171" i="8"/>
  <c r="BW170" i="8"/>
  <c r="BZ169" i="8"/>
  <c r="CC168" i="8"/>
  <c r="BU168" i="8"/>
  <c r="BX167" i="8"/>
  <c r="CA166" i="8"/>
  <c r="CD165" i="8"/>
  <c r="BV165" i="8"/>
  <c r="BY164" i="8"/>
  <c r="CB163" i="8"/>
  <c r="BT163" i="8"/>
  <c r="BW162" i="8"/>
  <c r="BZ161" i="8"/>
  <c r="CC160" i="8"/>
  <c r="BU160" i="8"/>
  <c r="BX159" i="8"/>
  <c r="CA158" i="8"/>
  <c r="CD157" i="8"/>
  <c r="BV157" i="8"/>
  <c r="BY156" i="8"/>
  <c r="CB155" i="8"/>
  <c r="BT155" i="8"/>
  <c r="BW154" i="8"/>
  <c r="BZ153" i="8"/>
  <c r="CC152" i="8"/>
  <c r="BU152" i="8"/>
  <c r="BX151" i="8"/>
  <c r="CA150" i="8"/>
  <c r="CD149" i="8"/>
  <c r="BV149" i="8"/>
  <c r="BY148" i="8"/>
  <c r="CB147" i="8"/>
  <c r="BT147" i="8"/>
  <c r="BW146" i="8"/>
  <c r="BZ145" i="8"/>
  <c r="BS149" i="8"/>
  <c r="BZ144" i="8"/>
  <c r="BT144" i="8"/>
  <c r="BY143" i="8"/>
  <c r="BT143" i="8"/>
  <c r="CF157" i="8"/>
  <c r="CG170" i="8"/>
  <c r="CG162" i="8"/>
  <c r="CE167" i="8"/>
  <c r="CE159" i="8"/>
  <c r="CE151" i="8"/>
  <c r="BS169" i="8"/>
  <c r="BS161" i="8"/>
  <c r="BS153" i="8"/>
  <c r="BW175" i="8"/>
  <c r="BZ174" i="8"/>
  <c r="CC173" i="8"/>
  <c r="BU173" i="8"/>
  <c r="BX172" i="8"/>
  <c r="CA171" i="8"/>
  <c r="CD170" i="8"/>
  <c r="BV170" i="8"/>
  <c r="BY169" i="8"/>
  <c r="CB168" i="8"/>
  <c r="BT168" i="8"/>
  <c r="BW167" i="8"/>
  <c r="BZ166" i="8"/>
  <c r="CC165" i="8"/>
  <c r="BU165" i="8"/>
  <c r="BX164" i="8"/>
  <c r="CA163" i="8"/>
  <c r="CD162" i="8"/>
  <c r="BV162" i="8"/>
  <c r="BY161" i="8"/>
  <c r="CB160" i="8"/>
  <c r="BT160" i="8"/>
  <c r="BW159" i="8"/>
  <c r="BZ158" i="8"/>
  <c r="CC157" i="8"/>
  <c r="BU157" i="8"/>
  <c r="BX156" i="8"/>
  <c r="CA155" i="8"/>
  <c r="CD154" i="8"/>
  <c r="BV154" i="8"/>
  <c r="BY153" i="8"/>
  <c r="CB152" i="8"/>
  <c r="BT152" i="8"/>
  <c r="BW151" i="8"/>
  <c r="BZ150" i="8"/>
  <c r="CC149" i="8"/>
  <c r="BU149" i="8"/>
  <c r="BX148" i="8"/>
  <c r="CA147" i="8"/>
  <c r="CD146" i="8"/>
  <c r="BV146" i="8"/>
  <c r="BY145" i="8"/>
  <c r="BS148" i="8"/>
  <c r="BY144" i="8"/>
  <c r="CC143" i="8"/>
  <c r="BX143" i="8"/>
  <c r="CG176" i="8"/>
  <c r="CG168" i="8"/>
  <c r="CE175" i="8"/>
  <c r="CE164" i="8"/>
  <c r="CE156" i="8"/>
  <c r="BS174" i="8"/>
  <c r="BS166" i="8"/>
  <c r="BS158" i="8"/>
  <c r="CB175" i="8"/>
  <c r="BT175" i="8"/>
  <c r="BW174" i="8"/>
  <c r="BZ173" i="8"/>
  <c r="CC172" i="8"/>
  <c r="BU172" i="8"/>
  <c r="BX171" i="8"/>
  <c r="CA170" i="8"/>
  <c r="CG174" i="8"/>
  <c r="CE155" i="8"/>
  <c r="CA175" i="8"/>
  <c r="CB172" i="8"/>
  <c r="CD169" i="8"/>
  <c r="BY168" i="8"/>
  <c r="BT167" i="8"/>
  <c r="BZ165" i="8"/>
  <c r="BU164" i="8"/>
  <c r="CA162" i="8"/>
  <c r="BV161" i="8"/>
  <c r="CB159" i="8"/>
  <c r="BW158" i="8"/>
  <c r="CC156" i="8"/>
  <c r="BX155" i="8"/>
  <c r="CD153" i="8"/>
  <c r="BY152" i="8"/>
  <c r="BT151" i="8"/>
  <c r="BZ149" i="8"/>
  <c r="BU148" i="8"/>
  <c r="CA146" i="8"/>
  <c r="BV145" i="8"/>
  <c r="BV144" i="8"/>
  <c r="BW143" i="8"/>
  <c r="CG166" i="8"/>
  <c r="BS173" i="8"/>
  <c r="CD174" i="8"/>
  <c r="BT172" i="8"/>
  <c r="CC169" i="8"/>
  <c r="BX168" i="8"/>
  <c r="CD166" i="8"/>
  <c r="BY165" i="8"/>
  <c r="BT164" i="8"/>
  <c r="BZ162" i="8"/>
  <c r="BU161" i="8"/>
  <c r="CA159" i="8"/>
  <c r="BV158" i="8"/>
  <c r="CB156" i="8"/>
  <c r="BW155" i="8"/>
  <c r="CC153" i="8"/>
  <c r="BX152" i="8"/>
  <c r="CD150" i="8"/>
  <c r="BY149" i="8"/>
  <c r="BT148" i="8"/>
  <c r="BZ146" i="8"/>
  <c r="BU145" i="8"/>
  <c r="BU144" i="8"/>
  <c r="BU143" i="8"/>
  <c r="CE171" i="8"/>
  <c r="BS165" i="8"/>
  <c r="BV174" i="8"/>
  <c r="BW171" i="8"/>
  <c r="BV169" i="8"/>
  <c r="CB167" i="8"/>
  <c r="BW166" i="8"/>
  <c r="CC164" i="8"/>
  <c r="BX163" i="8"/>
  <c r="CD161" i="8"/>
  <c r="BY160" i="8"/>
  <c r="BT159" i="8"/>
  <c r="BZ157" i="8"/>
  <c r="BU156" i="8"/>
  <c r="CA154" i="8"/>
  <c r="BV153" i="8"/>
  <c r="CB151" i="8"/>
  <c r="BW150" i="8"/>
  <c r="CC148" i="8"/>
  <c r="BX147" i="8"/>
  <c r="CD145" i="8"/>
  <c r="BS145" i="8"/>
  <c r="CB143" i="8"/>
  <c r="CE163" i="8"/>
  <c r="BS157" i="8"/>
  <c r="BY173" i="8"/>
  <c r="BZ170" i="8"/>
  <c r="BU169" i="8"/>
  <c r="CA167" i="8"/>
  <c r="BV166" i="8"/>
  <c r="CB164" i="8"/>
  <c r="BW163" i="8"/>
  <c r="CC161" i="8"/>
  <c r="BX160" i="8"/>
  <c r="CD158" i="8"/>
  <c r="BY157" i="8"/>
  <c r="BT156" i="8"/>
  <c r="BZ154" i="8"/>
  <c r="BU153" i="8"/>
  <c r="CA151" i="8"/>
  <c r="BV150" i="8"/>
  <c r="CB148" i="8"/>
  <c r="BW147" i="8"/>
  <c r="CC145" i="8"/>
  <c r="CC144" i="8"/>
  <c r="CA143" i="8"/>
  <c r="BS143" i="8"/>
  <c r="CC142" i="8"/>
  <c r="BY142" i="8"/>
  <c r="BU142" i="8"/>
  <c r="CB141" i="8"/>
  <c r="BX141" i="8"/>
  <c r="BT141" i="8"/>
  <c r="CA140" i="8"/>
  <c r="BW140" i="8"/>
  <c r="BS140" i="8"/>
  <c r="BZ139" i="8"/>
  <c r="BV139" i="8"/>
  <c r="CC138" i="8"/>
  <c r="BY138" i="8"/>
  <c r="BU138" i="8"/>
  <c r="CB137" i="8"/>
  <c r="BX137" i="8"/>
  <c r="BT137" i="8"/>
  <c r="CA136" i="8"/>
  <c r="BW136" i="8"/>
  <c r="BS136" i="8"/>
  <c r="CE132" i="8"/>
  <c r="BQ130" i="8"/>
  <c r="CD135" i="8"/>
  <c r="BZ135" i="8"/>
  <c r="BV135" i="8"/>
  <c r="BR135" i="8"/>
  <c r="CA134" i="8"/>
  <c r="BW134" i="8"/>
  <c r="BS134" i="8"/>
  <c r="CB133" i="8"/>
  <c r="BX133" i="8"/>
  <c r="BT133" i="8"/>
  <c r="CC132" i="8"/>
  <c r="BY132" i="8"/>
  <c r="BU132" i="8"/>
  <c r="CD131" i="8"/>
  <c r="BZ131" i="8"/>
  <c r="BV131" i="8"/>
  <c r="BR131" i="8"/>
  <c r="CA130" i="8"/>
  <c r="BW130" i="8"/>
  <c r="BS130" i="8"/>
  <c r="CB129" i="8"/>
  <c r="BX129" i="8"/>
  <c r="BT129" i="8"/>
  <c r="CC128" i="8"/>
  <c r="BY128" i="8"/>
  <c r="BU128" i="8"/>
  <c r="CD127" i="8"/>
  <c r="BZ127" i="8"/>
  <c r="BV127" i="8"/>
  <c r="BR127" i="8"/>
  <c r="CA126" i="8"/>
  <c r="BW126" i="8"/>
  <c r="BS126" i="8"/>
  <c r="CB125" i="8"/>
  <c r="BX125" i="8"/>
  <c r="BT125" i="8"/>
  <c r="CC124" i="8"/>
  <c r="BY124" i="8"/>
  <c r="BU124" i="8"/>
  <c r="CB142" i="8"/>
  <c r="BX142" i="8"/>
  <c r="BT142" i="8"/>
  <c r="CA141" i="8"/>
  <c r="BW141" i="8"/>
  <c r="BS141" i="8"/>
  <c r="BZ140" i="8"/>
  <c r="BV140" i="8"/>
  <c r="CC139" i="8"/>
  <c r="BY139" i="8"/>
  <c r="BU139" i="8"/>
  <c r="CB138" i="8"/>
  <c r="BX138" i="8"/>
  <c r="BT138" i="8"/>
  <c r="CA137" i="8"/>
  <c r="BW137" i="8"/>
  <c r="BS137" i="8"/>
  <c r="BZ136" i="8"/>
  <c r="BV136" i="8"/>
  <c r="CF131" i="8"/>
  <c r="CE131" i="8"/>
  <c r="BQ129" i="8"/>
  <c r="CC135" i="8"/>
  <c r="BY135" i="8"/>
  <c r="BU135" i="8"/>
  <c r="CD134" i="8"/>
  <c r="BZ134" i="8"/>
  <c r="BV134" i="8"/>
  <c r="BR134" i="8"/>
  <c r="CA133" i="8"/>
  <c r="BW133" i="8"/>
  <c r="BS133" i="8"/>
  <c r="CB132" i="8"/>
  <c r="BX132" i="8"/>
  <c r="BT132" i="8"/>
  <c r="CC131" i="8"/>
  <c r="BY131" i="8"/>
  <c r="BU131" i="8"/>
  <c r="CD130" i="8"/>
  <c r="BZ130" i="8"/>
  <c r="BV130" i="8"/>
  <c r="BR130" i="8"/>
  <c r="CA129" i="8"/>
  <c r="BW129" i="8"/>
  <c r="BS129" i="8"/>
  <c r="CB128" i="8"/>
  <c r="BX128" i="8"/>
  <c r="BT128" i="8"/>
  <c r="CC127" i="8"/>
  <c r="BY127" i="8"/>
  <c r="BU127" i="8"/>
  <c r="CD126" i="8"/>
  <c r="BZ126" i="8"/>
  <c r="BV126" i="8"/>
  <c r="BR126" i="8"/>
  <c r="CA125" i="8"/>
  <c r="BW125" i="8"/>
  <c r="BS125" i="8"/>
  <c r="CB124" i="8"/>
  <c r="BX124" i="8"/>
  <c r="BT124" i="8"/>
  <c r="CA142" i="8"/>
  <c r="BW142" i="8"/>
  <c r="BS142" i="8"/>
  <c r="BZ141" i="8"/>
  <c r="BV141" i="8"/>
  <c r="BZ142" i="8"/>
  <c r="BU141" i="8"/>
  <c r="BX140" i="8"/>
  <c r="CA139" i="8"/>
  <c r="BS139" i="8"/>
  <c r="BV138" i="8"/>
  <c r="BY137" i="8"/>
  <c r="CB136" i="8"/>
  <c r="BT136" i="8"/>
  <c r="CE129" i="8"/>
  <c r="CA135" i="8"/>
  <c r="BS135" i="8"/>
  <c r="BX134" i="8"/>
  <c r="CC133" i="8"/>
  <c r="BU133" i="8"/>
  <c r="BZ132" i="8"/>
  <c r="BR132" i="8"/>
  <c r="BW131" i="8"/>
  <c r="CB130" i="8"/>
  <c r="BT130" i="8"/>
  <c r="BY129" i="8"/>
  <c r="CD128" i="8"/>
  <c r="BV128" i="8"/>
  <c r="CA127" i="8"/>
  <c r="BS127" i="8"/>
  <c r="BX126" i="8"/>
  <c r="CC125" i="8"/>
  <c r="BU125" i="8"/>
  <c r="BZ124" i="8"/>
  <c r="BR124" i="8"/>
  <c r="BV142" i="8"/>
  <c r="CC140" i="8"/>
  <c r="BU140" i="8"/>
  <c r="BX139" i="8"/>
  <c r="CA138" i="8"/>
  <c r="BS138" i="8"/>
  <c r="BV137" i="8"/>
  <c r="BY136" i="8"/>
  <c r="CF130" i="8"/>
  <c r="BQ128" i="8"/>
  <c r="BX135" i="8"/>
  <c r="CC134" i="8"/>
  <c r="BU134" i="8"/>
  <c r="BZ133" i="8"/>
  <c r="BR133" i="8"/>
  <c r="BW132" i="8"/>
  <c r="CB131" i="8"/>
  <c r="BT131" i="8"/>
  <c r="BY130" i="8"/>
  <c r="CD129" i="8"/>
  <c r="BV129" i="8"/>
  <c r="CA128" i="8"/>
  <c r="BS128" i="8"/>
  <c r="BX127" i="8"/>
  <c r="CC126" i="8"/>
  <c r="BU126" i="8"/>
  <c r="BZ125" i="8"/>
  <c r="BR125" i="8"/>
  <c r="BW124" i="8"/>
  <c r="CC141" i="8"/>
  <c r="CB140" i="8"/>
  <c r="BT140" i="8"/>
  <c r="BW139" i="8"/>
  <c r="BZ138" i="8"/>
  <c r="CC137" i="8"/>
  <c r="BU137" i="8"/>
  <c r="BX136" i="8"/>
  <c r="CE133" i="8"/>
  <c r="BQ127" i="8"/>
  <c r="BW135" i="8"/>
  <c r="CB134" i="8"/>
  <c r="BT134" i="8"/>
  <c r="BY133" i="8"/>
  <c r="CD132" i="8"/>
  <c r="BV132" i="8"/>
  <c r="CA131" i="8"/>
  <c r="BS131" i="8"/>
  <c r="BX130" i="8"/>
  <c r="CC129" i="8"/>
  <c r="BU129" i="8"/>
  <c r="BZ128" i="8"/>
  <c r="BR128" i="8"/>
  <c r="BW127" i="8"/>
  <c r="CB126" i="8"/>
  <c r="BT126" i="8"/>
  <c r="BY125" i="8"/>
  <c r="CD124" i="8"/>
  <c r="BV124" i="8"/>
  <c r="BR136" i="8"/>
  <c r="BY141" i="8"/>
  <c r="BY140" i="8"/>
  <c r="CB139" i="8"/>
  <c r="BT139" i="8"/>
  <c r="BW138" i="8"/>
  <c r="BZ137" i="8"/>
  <c r="CC136" i="8"/>
  <c r="BU136" i="8"/>
  <c r="CE130" i="8"/>
  <c r="CB135" i="8"/>
  <c r="BT135" i="8"/>
  <c r="BY134" i="8"/>
  <c r="CD133" i="8"/>
  <c r="BV133" i="8"/>
  <c r="CA132" i="8"/>
  <c r="BS132" i="8"/>
  <c r="BX131" i="8"/>
  <c r="CC130" i="8"/>
  <c r="BU130" i="8"/>
  <c r="BZ129" i="8"/>
  <c r="BR129" i="8"/>
  <c r="BW128" i="8"/>
  <c r="CB127" i="8"/>
  <c r="BT127" i="8"/>
  <c r="BY126" i="8"/>
  <c r="CD125" i="8"/>
  <c r="BV125" i="8"/>
  <c r="CA124" i="8"/>
  <c r="BS124" i="8"/>
  <c r="BQ124" i="8"/>
  <c r="CP132" i="8"/>
  <c r="CQ129" i="8"/>
  <c r="CQ125" i="8"/>
  <c r="CQ117" i="8"/>
  <c r="CQ113" i="8"/>
  <c r="CQ109" i="8"/>
  <c r="CQ105" i="8"/>
  <c r="CY102" i="8"/>
  <c r="CY98" i="8"/>
  <c r="CX105" i="8"/>
  <c r="CX101" i="8"/>
  <c r="CX97" i="8"/>
  <c r="DA120" i="8"/>
  <c r="DA116" i="8"/>
  <c r="DA112" i="8"/>
  <c r="CZ124" i="8"/>
  <c r="CZ120" i="8"/>
  <c r="CZ116" i="8"/>
  <c r="CZ112" i="8"/>
  <c r="CY127" i="8"/>
  <c r="CY123" i="8"/>
  <c r="CY119" i="8"/>
  <c r="CY115" i="8"/>
  <c r="CY111" i="8"/>
  <c r="CX127" i="8"/>
  <c r="CX123" i="8"/>
  <c r="CX119" i="8"/>
  <c r="CX115" i="8"/>
  <c r="CW131" i="8"/>
  <c r="CW127" i="8"/>
  <c r="CW123" i="8"/>
  <c r="CW119" i="8"/>
  <c r="CW115" i="8"/>
  <c r="CW111" i="8"/>
  <c r="CW107" i="8"/>
  <c r="CW103" i="8"/>
  <c r="CW99" i="8"/>
  <c r="CW95" i="8"/>
  <c r="CR132" i="8"/>
  <c r="CR130" i="8"/>
  <c r="CR128" i="8"/>
  <c r="CR126" i="8"/>
  <c r="CR124" i="8"/>
  <c r="CR122" i="8"/>
  <c r="CR120" i="8"/>
  <c r="CR118" i="8"/>
  <c r="CR116" i="8"/>
  <c r="CR114" i="8"/>
  <c r="CR112" i="8"/>
  <c r="CR110" i="8"/>
  <c r="CR108" i="8"/>
  <c r="CR106" i="8"/>
  <c r="CR104" i="8"/>
  <c r="CR102" i="8"/>
  <c r="CR100" i="8"/>
  <c r="CR98" i="8"/>
  <c r="CT131" i="8"/>
  <c r="CT127" i="8"/>
  <c r="CT123" i="8"/>
  <c r="CT119" i="8"/>
  <c r="CT115" i="8"/>
  <c r="CT111" i="8"/>
  <c r="CT107" i="8"/>
  <c r="CT103" i="8"/>
  <c r="CT99" i="8"/>
  <c r="CT95" i="8"/>
  <c r="CU132" i="8"/>
  <c r="CU130" i="8"/>
  <c r="CU128" i="8"/>
  <c r="CU126" i="8"/>
  <c r="CU124" i="8"/>
  <c r="CU122" i="8"/>
  <c r="CU120" i="8"/>
  <c r="CU118" i="8"/>
  <c r="CU116" i="8"/>
  <c r="CU114" i="8"/>
  <c r="CU112" i="8"/>
  <c r="CU110" i="8"/>
  <c r="CU108" i="8"/>
  <c r="CU106" i="8"/>
  <c r="CU104" i="8"/>
  <c r="CU102" i="8"/>
  <c r="CU100" i="8"/>
  <c r="CU98" i="8"/>
  <c r="CU96" i="8"/>
  <c r="CU94" i="8"/>
  <c r="CU92" i="8"/>
  <c r="CR90" i="8"/>
  <c r="CR91" i="8"/>
  <c r="CM95" i="8"/>
  <c r="CM93" i="8"/>
  <c r="CN89" i="8"/>
  <c r="CL89" i="8"/>
  <c r="CJ89" i="8"/>
  <c r="CM92" i="8"/>
  <c r="CI92" i="8"/>
  <c r="CM91" i="8"/>
  <c r="CI91" i="8"/>
  <c r="CM90" i="8"/>
  <c r="CI90" i="8"/>
  <c r="CQ132" i="8"/>
  <c r="CQ128" i="8"/>
  <c r="CQ124" i="8"/>
  <c r="CQ116" i="8"/>
  <c r="CQ112" i="8"/>
  <c r="CQ108" i="8"/>
  <c r="CY105" i="8"/>
  <c r="CY101" i="8"/>
  <c r="CY97" i="8"/>
  <c r="CX104" i="8"/>
  <c r="CX100" i="8"/>
  <c r="CX96" i="8"/>
  <c r="DA119" i="8"/>
  <c r="DA115" i="8"/>
  <c r="DA111" i="8"/>
  <c r="CZ123" i="8"/>
  <c r="CZ119" i="8"/>
  <c r="CZ115" i="8"/>
  <c r="CZ111" i="8"/>
  <c r="CY126" i="8"/>
  <c r="CY122" i="8"/>
  <c r="CY118" i="8"/>
  <c r="CY114" i="8"/>
  <c r="CX130" i="8"/>
  <c r="CX126" i="8"/>
  <c r="CX122" i="8"/>
  <c r="CX118" i="8"/>
  <c r="CQ131" i="8"/>
  <c r="CQ127" i="8"/>
  <c r="CQ119" i="8"/>
  <c r="CQ115" i="8"/>
  <c r="CQ111" i="8"/>
  <c r="CQ107" i="8"/>
  <c r="CY104" i="8"/>
  <c r="CY100" i="8"/>
  <c r="CX107" i="8"/>
  <c r="CX103" i="8"/>
  <c r="CX99" i="8"/>
  <c r="CX95" i="8"/>
  <c r="DA118" i="8"/>
  <c r="DA114" i="8"/>
  <c r="DA110" i="8"/>
  <c r="CZ122" i="8"/>
  <c r="CZ118" i="8"/>
  <c r="CZ114" i="8"/>
  <c r="CZ110" i="8"/>
  <c r="CY125" i="8"/>
  <c r="CY121" i="8"/>
  <c r="CY117" i="8"/>
  <c r="CY113" i="8"/>
  <c r="CX129" i="8"/>
  <c r="CX125" i="8"/>
  <c r="CX121" i="8"/>
  <c r="CX117" i="8"/>
  <c r="CX113" i="8"/>
  <c r="CW129" i="8"/>
  <c r="CW125" i="8"/>
  <c r="CW121" i="8"/>
  <c r="CW117" i="8"/>
  <c r="CW113" i="8"/>
  <c r="CW109" i="8"/>
  <c r="CW105" i="8"/>
  <c r="CW101" i="8"/>
  <c r="CW97" i="8"/>
  <c r="CS96" i="8"/>
  <c r="CR131" i="8"/>
  <c r="CR129" i="8"/>
  <c r="CR127" i="8"/>
  <c r="CR125" i="8"/>
  <c r="CR123" i="8"/>
  <c r="CR121" i="8"/>
  <c r="CR119" i="8"/>
  <c r="CR117" i="8"/>
  <c r="CR115" i="8"/>
  <c r="CR113" i="8"/>
  <c r="CR111" i="8"/>
  <c r="CR109" i="8"/>
  <c r="CR107" i="8"/>
  <c r="CR105" i="8"/>
  <c r="CR103" i="8"/>
  <c r="CR101" i="8"/>
  <c r="CR99" i="8"/>
  <c r="CR97" i="8"/>
  <c r="CT129" i="8"/>
  <c r="CT125" i="8"/>
  <c r="CT121" i="8"/>
  <c r="CT117" i="8"/>
  <c r="CT113" i="8"/>
  <c r="CT109" i="8"/>
  <c r="CT105" i="8"/>
  <c r="CT101" i="8"/>
  <c r="CT97" i="8"/>
  <c r="CT93" i="8"/>
  <c r="CU131" i="8"/>
  <c r="CU129" i="8"/>
  <c r="CU127" i="8"/>
  <c r="CU125" i="8"/>
  <c r="CU123" i="8"/>
  <c r="CU121" i="8"/>
  <c r="CU119" i="8"/>
  <c r="CU117" i="8"/>
  <c r="CU115" i="8"/>
  <c r="CU113" i="8"/>
  <c r="CU111" i="8"/>
  <c r="CU109" i="8"/>
  <c r="CU107" i="8"/>
  <c r="CU105" i="8"/>
  <c r="CU103" i="8"/>
  <c r="CU101" i="8"/>
  <c r="CU99" i="8"/>
  <c r="CU97" i="8"/>
  <c r="CU95" i="8"/>
  <c r="CU93" i="8"/>
  <c r="CT90" i="8"/>
  <c r="CS89" i="8"/>
  <c r="CQ90" i="8"/>
  <c r="CM94" i="8"/>
  <c r="CK93" i="8"/>
  <c r="CL87" i="8"/>
  <c r="CL88" i="8"/>
  <c r="CO92" i="8"/>
  <c r="CK92" i="8"/>
  <c r="CO91" i="8"/>
  <c r="CK91" i="8"/>
  <c r="CO90" i="8"/>
  <c r="CK90" i="8"/>
  <c r="CQ130" i="8"/>
  <c r="CQ126" i="8"/>
  <c r="CQ118" i="8"/>
  <c r="CQ114" i="8"/>
  <c r="CQ110" i="8"/>
  <c r="CQ106" i="8"/>
  <c r="CY103" i="8"/>
  <c r="CY99" i="8"/>
  <c r="CX106" i="8"/>
  <c r="CX102" i="8"/>
  <c r="CX98" i="8"/>
  <c r="DA121" i="8"/>
  <c r="CZ121" i="8"/>
  <c r="CY124" i="8"/>
  <c r="CX128" i="8"/>
  <c r="CX114" i="8"/>
  <c r="CW126" i="8"/>
  <c r="CW118" i="8"/>
  <c r="CW110" i="8"/>
  <c r="CW102" i="8"/>
  <c r="CW94" i="8"/>
  <c r="CS129" i="8"/>
  <c r="CS125" i="8"/>
  <c r="CS121" i="8"/>
  <c r="CS117" i="8"/>
  <c r="CS113" i="8"/>
  <c r="CS109" i="8"/>
  <c r="CS105" i="8"/>
  <c r="CS101" i="8"/>
  <c r="CS97" i="8"/>
  <c r="CT126" i="8"/>
  <c r="CT118" i="8"/>
  <c r="CT110" i="8"/>
  <c r="CT102" i="8"/>
  <c r="CT94" i="8"/>
  <c r="CV129" i="8"/>
  <c r="CV125" i="8"/>
  <c r="CV121" i="8"/>
  <c r="CV117" i="8"/>
  <c r="CV113" i="8"/>
  <c r="CV109" i="8"/>
  <c r="CV105" i="8"/>
  <c r="CV101" i="8"/>
  <c r="CV97" i="8"/>
  <c r="CV93" i="8"/>
  <c r="CT89" i="8"/>
  <c r="CL95" i="8"/>
  <c r="CM89" i="8"/>
  <c r="CP92" i="8"/>
  <c r="CP91" i="8"/>
  <c r="CP90" i="8"/>
  <c r="CN91" i="8"/>
  <c r="DA113" i="8"/>
  <c r="CW130" i="8"/>
  <c r="CW106" i="8"/>
  <c r="CS131" i="8"/>
  <c r="CS123" i="8"/>
  <c r="CS115" i="8"/>
  <c r="CS107" i="8"/>
  <c r="CS99" i="8"/>
  <c r="CT122" i="8"/>
  <c r="CT106" i="8"/>
  <c r="CV131" i="8"/>
  <c r="CV119" i="8"/>
  <c r="CV111" i="8"/>
  <c r="CV103" i="8"/>
  <c r="CV95" i="8"/>
  <c r="CQ91" i="8"/>
  <c r="CK89" i="8"/>
  <c r="CL91" i="8"/>
  <c r="CY128" i="8"/>
  <c r="CY112" i="8"/>
  <c r="CX116" i="8"/>
  <c r="CW120" i="8"/>
  <c r="CW104" i="8"/>
  <c r="CS130" i="8"/>
  <c r="CS122" i="8"/>
  <c r="CS114" i="8"/>
  <c r="CS106" i="8"/>
  <c r="CS98" i="8"/>
  <c r="CT120" i="8"/>
  <c r="CT96" i="8"/>
  <c r="CV126" i="8"/>
  <c r="CV118" i="8"/>
  <c r="CV110" i="8"/>
  <c r="CV102" i="8"/>
  <c r="CV94" i="8"/>
  <c r="CM96" i="8"/>
  <c r="CK88" i="8"/>
  <c r="CJ92" i="8"/>
  <c r="CJ90" i="8"/>
  <c r="DA117" i="8"/>
  <c r="CZ117" i="8"/>
  <c r="CY120" i="8"/>
  <c r="CX124" i="8"/>
  <c r="CW132" i="8"/>
  <c r="CW124" i="8"/>
  <c r="CW116" i="8"/>
  <c r="CW108" i="8"/>
  <c r="CW100" i="8"/>
  <c r="CS132" i="8"/>
  <c r="CS128" i="8"/>
  <c r="CS124" i="8"/>
  <c r="CS120" i="8"/>
  <c r="CS116" i="8"/>
  <c r="CS112" i="8"/>
  <c r="CS108" i="8"/>
  <c r="CS104" i="8"/>
  <c r="CS100" i="8"/>
  <c r="CT132" i="8"/>
  <c r="CT124" i="8"/>
  <c r="CT116" i="8"/>
  <c r="CT108" i="8"/>
  <c r="CT100" i="8"/>
  <c r="CV132" i="8"/>
  <c r="CV128" i="8"/>
  <c r="CV124" i="8"/>
  <c r="CV120" i="8"/>
  <c r="CV116" i="8"/>
  <c r="CV112" i="8"/>
  <c r="CV108" i="8"/>
  <c r="CV104" i="8"/>
  <c r="CV100" i="8"/>
  <c r="CV96" i="8"/>
  <c r="CV92" i="8"/>
  <c r="CR89" i="8"/>
  <c r="CL94" i="8"/>
  <c r="CL86" i="8"/>
  <c r="CN92" i="8"/>
  <c r="CN90" i="8"/>
  <c r="CZ113" i="8"/>
  <c r="CY116" i="8"/>
  <c r="CX120" i="8"/>
  <c r="CW122" i="8"/>
  <c r="CW114" i="8"/>
  <c r="CW98" i="8"/>
  <c r="CS127" i="8"/>
  <c r="CS119" i="8"/>
  <c r="CS111" i="8"/>
  <c r="CS103" i="8"/>
  <c r="CT130" i="8"/>
  <c r="CT114" i="8"/>
  <c r="CT98" i="8"/>
  <c r="CV127" i="8"/>
  <c r="CV123" i="8"/>
  <c r="CV115" i="8"/>
  <c r="CV107" i="8"/>
  <c r="CV99" i="8"/>
  <c r="CT88" i="8"/>
  <c r="CL93" i="8"/>
  <c r="CL92" i="8"/>
  <c r="CL90" i="8"/>
  <c r="CZ125" i="8"/>
  <c r="CW128" i="8"/>
  <c r="CW112" i="8"/>
  <c r="CW96" i="8"/>
  <c r="CS126" i="8"/>
  <c r="CS118" i="8"/>
  <c r="CS110" i="8"/>
  <c r="CS102" i="8"/>
  <c r="CT128" i="8"/>
  <c r="CT112" i="8"/>
  <c r="CT104" i="8"/>
  <c r="CV130" i="8"/>
  <c r="CV122" i="8"/>
  <c r="CV114" i="8"/>
  <c r="CV106" i="8"/>
  <c r="CV98" i="8"/>
  <c r="CS90" i="8"/>
  <c r="CJ93" i="8"/>
  <c r="CJ91" i="8"/>
  <c r="CH91" i="8"/>
  <c r="CO99" i="8"/>
  <c r="CN103" i="8"/>
  <c r="CN99" i="8"/>
  <c r="CM109" i="8"/>
  <c r="CM105" i="8"/>
  <c r="CK95" i="8"/>
  <c r="CI94" i="8"/>
  <c r="CG95" i="8"/>
  <c r="CG91" i="8"/>
  <c r="CI114" i="8"/>
  <c r="CK113" i="8"/>
  <c r="CG113" i="8"/>
  <c r="CI112" i="8"/>
  <c r="CK111" i="8"/>
  <c r="CG111" i="8"/>
  <c r="CI110" i="8"/>
  <c r="CK109" i="8"/>
  <c r="CG109" i="8"/>
  <c r="CI108" i="8"/>
  <c r="CK107" i="8"/>
  <c r="CG107" i="8"/>
  <c r="CI106" i="8"/>
  <c r="CK105" i="8"/>
  <c r="CG105" i="8"/>
  <c r="CI104" i="8"/>
  <c r="CK103" i="8"/>
  <c r="CG103" i="8"/>
  <c r="CI102" i="8"/>
  <c r="CK101" i="8"/>
  <c r="CG101" i="8"/>
  <c r="CI100" i="8"/>
  <c r="CK99" i="8"/>
  <c r="CG99" i="8"/>
  <c r="CI98" i="8"/>
  <c r="CK97" i="8"/>
  <c r="CG97" i="8"/>
  <c r="CI96" i="8"/>
  <c r="CL128" i="8"/>
  <c r="CH128" i="8"/>
  <c r="CL127" i="8"/>
  <c r="CH127" i="8"/>
  <c r="CL126" i="8"/>
  <c r="CH126" i="8"/>
  <c r="CL125" i="8"/>
  <c r="CH125" i="8"/>
  <c r="CL124" i="8"/>
  <c r="CH124" i="8"/>
  <c r="CL123" i="8"/>
  <c r="CH123" i="8"/>
  <c r="CL122" i="8"/>
  <c r="CH122" i="8"/>
  <c r="CL121" i="8"/>
  <c r="CH121" i="8"/>
  <c r="CL120" i="8"/>
  <c r="CH120" i="8"/>
  <c r="CL119" i="8"/>
  <c r="CH119" i="8"/>
  <c r="CL118" i="8"/>
  <c r="CH118" i="8"/>
  <c r="CL117" i="8"/>
  <c r="CH117" i="8"/>
  <c r="CL116" i="8"/>
  <c r="CH116" i="8"/>
  <c r="CL115" i="8"/>
  <c r="CH115" i="8"/>
  <c r="CE127" i="8"/>
  <c r="CE123" i="8"/>
  <c r="CE119" i="8"/>
  <c r="CE115" i="8"/>
  <c r="CE113" i="8"/>
  <c r="CE111" i="8"/>
  <c r="CE109" i="8"/>
  <c r="CE107" i="8"/>
  <c r="CE105" i="8"/>
  <c r="CE103" i="8"/>
  <c r="CE101" i="8"/>
  <c r="CE99" i="8"/>
  <c r="CE97" i="8"/>
  <c r="CE95" i="8"/>
  <c r="CE93" i="8"/>
  <c r="CE91" i="8"/>
  <c r="CD117" i="8"/>
  <c r="CD113" i="8"/>
  <c r="CD109" i="8"/>
  <c r="CD105" i="8"/>
  <c r="CD101" i="8"/>
  <c r="CD97" i="8"/>
  <c r="CD93" i="8"/>
  <c r="CC113" i="8"/>
  <c r="CC109" i="8"/>
  <c r="CC105" i="8"/>
  <c r="CC101" i="8"/>
  <c r="CC97" i="8"/>
  <c r="CC93" i="8"/>
  <c r="CB109" i="8"/>
  <c r="CB105" i="8"/>
  <c r="CB101" i="8"/>
  <c r="CB97" i="8"/>
  <c r="CA107" i="8"/>
  <c r="CK106" i="8"/>
  <c r="CI101" i="8"/>
  <c r="CO98" i="8"/>
  <c r="CN102" i="8"/>
  <c r="CM112" i="8"/>
  <c r="CM108" i="8"/>
  <c r="CM104" i="8"/>
  <c r="CJ95" i="8"/>
  <c r="CH95" i="8"/>
  <c r="CG94" i="8"/>
  <c r="CL114" i="8"/>
  <c r="CH114" i="8"/>
  <c r="CJ113" i="8"/>
  <c r="CL112" i="8"/>
  <c r="CH112" i="8"/>
  <c r="CJ111" i="8"/>
  <c r="CL110" i="8"/>
  <c r="CH110" i="8"/>
  <c r="CJ109" i="8"/>
  <c r="CL108" i="8"/>
  <c r="CH108" i="8"/>
  <c r="CJ107" i="8"/>
  <c r="CL106" i="8"/>
  <c r="CH106" i="8"/>
  <c r="CJ105" i="8"/>
  <c r="CL104" i="8"/>
  <c r="CH104" i="8"/>
  <c r="CJ103" i="8"/>
  <c r="CL102" i="8"/>
  <c r="CH102" i="8"/>
  <c r="CJ101" i="8"/>
  <c r="CL100" i="8"/>
  <c r="CH100" i="8"/>
  <c r="CJ99" i="8"/>
  <c r="CL98" i="8"/>
  <c r="CH98" i="8"/>
  <c r="CJ97" i="8"/>
  <c r="CL96" i="8"/>
  <c r="CH96" i="8"/>
  <c r="CK128" i="8"/>
  <c r="CG128" i="8"/>
  <c r="CK127" i="8"/>
  <c r="CG127" i="8"/>
  <c r="CK126" i="8"/>
  <c r="CG126" i="8"/>
  <c r="CK125" i="8"/>
  <c r="CG125" i="8"/>
  <c r="CK124" i="8"/>
  <c r="CG124" i="8"/>
  <c r="CK123" i="8"/>
  <c r="CG123" i="8"/>
  <c r="CK122" i="8"/>
  <c r="CG122" i="8"/>
  <c r="CK121" i="8"/>
  <c r="CG121" i="8"/>
  <c r="CK120" i="8"/>
  <c r="CG120" i="8"/>
  <c r="CK119" i="8"/>
  <c r="CG119" i="8"/>
  <c r="CK118" i="8"/>
  <c r="CG118" i="8"/>
  <c r="CK117" i="8"/>
  <c r="CG117" i="8"/>
  <c r="CK116" i="8"/>
  <c r="CG116" i="8"/>
  <c r="CK115" i="8"/>
  <c r="CG115" i="8"/>
  <c r="CE126" i="8"/>
  <c r="CE122" i="8"/>
  <c r="CE118" i="8"/>
  <c r="CF114" i="8"/>
  <c r="CF112" i="8"/>
  <c r="CF110" i="8"/>
  <c r="CF108" i="8"/>
  <c r="CF106" i="8"/>
  <c r="CF104" i="8"/>
  <c r="CF102" i="8"/>
  <c r="CF100" i="8"/>
  <c r="CF98" i="8"/>
  <c r="CF96" i="8"/>
  <c r="CF94" i="8"/>
  <c r="CF92" i="8"/>
  <c r="CF90" i="8"/>
  <c r="CD116" i="8"/>
  <c r="CD112" i="8"/>
  <c r="CD108" i="8"/>
  <c r="CD104" i="8"/>
  <c r="CD100" i="8"/>
  <c r="CD96" i="8"/>
  <c r="CD92" i="8"/>
  <c r="CC112" i="8"/>
  <c r="CC108" i="8"/>
  <c r="CC104" i="8"/>
  <c r="CC100" i="8"/>
  <c r="CC96" i="8"/>
  <c r="CC92" i="8"/>
  <c r="CB108" i="8"/>
  <c r="CB104" i="8"/>
  <c r="CB100" i="8"/>
  <c r="CB96" i="8"/>
  <c r="CA106" i="8"/>
  <c r="CO97" i="8"/>
  <c r="CN101" i="8"/>
  <c r="CM111" i="8"/>
  <c r="CM107" i="8"/>
  <c r="CM103" i="8"/>
  <c r="CJ94" i="8"/>
  <c r="CH94" i="8"/>
  <c r="CG93" i="8"/>
  <c r="CK114" i="8"/>
  <c r="CG114" i="8"/>
  <c r="CI113" i="8"/>
  <c r="CK112" i="8"/>
  <c r="CG112" i="8"/>
  <c r="CI111" i="8"/>
  <c r="CK110" i="8"/>
  <c r="CG110" i="8"/>
  <c r="CI109" i="8"/>
  <c r="CK108" i="8"/>
  <c r="CG108" i="8"/>
  <c r="CI107" i="8"/>
  <c r="CG106" i="8"/>
  <c r="CI105" i="8"/>
  <c r="CK104" i="8"/>
  <c r="CG104" i="8"/>
  <c r="CI103" i="8"/>
  <c r="CK102" i="8"/>
  <c r="CG102" i="8"/>
  <c r="CK100" i="8"/>
  <c r="CN104" i="8"/>
  <c r="CM102" i="8"/>
  <c r="CJ114" i="8"/>
  <c r="CL111" i="8"/>
  <c r="CH109" i="8"/>
  <c r="CJ106" i="8"/>
  <c r="CL103" i="8"/>
  <c r="CH101" i="8"/>
  <c r="CI99" i="8"/>
  <c r="CG98" i="8"/>
  <c r="CK96" i="8"/>
  <c r="CJ128" i="8"/>
  <c r="CJ127" i="8"/>
  <c r="CJ126" i="8"/>
  <c r="CJ125" i="8"/>
  <c r="CJ124" i="8"/>
  <c r="CJ123" i="8"/>
  <c r="CJ122" i="8"/>
  <c r="CJ121" i="8"/>
  <c r="CJ120" i="8"/>
  <c r="CJ119" i="8"/>
  <c r="CJ118" i="8"/>
  <c r="CJ117" i="8"/>
  <c r="CJ116" i="8"/>
  <c r="CJ115" i="8"/>
  <c r="CE125" i="8"/>
  <c r="CE117" i="8"/>
  <c r="CE112" i="8"/>
  <c r="CE108" i="8"/>
  <c r="CE104" i="8"/>
  <c r="CE100" i="8"/>
  <c r="CE96" i="8"/>
  <c r="CE92" i="8"/>
  <c r="CD115" i="8"/>
  <c r="CD107" i="8"/>
  <c r="CD99" i="8"/>
  <c r="CD91" i="8"/>
  <c r="CC107" i="8"/>
  <c r="CC99" i="8"/>
  <c r="CB111" i="8"/>
  <c r="CB103" i="8"/>
  <c r="CB95" i="8"/>
  <c r="CM110" i="8"/>
  <c r="CK98" i="8"/>
  <c r="CG96" i="8"/>
  <c r="CF127" i="8"/>
  <c r="CF125" i="8"/>
  <c r="CF123" i="8"/>
  <c r="CF121" i="8"/>
  <c r="CF118" i="8"/>
  <c r="CF116" i="8"/>
  <c r="CE121" i="8"/>
  <c r="CE110" i="8"/>
  <c r="CE102" i="8"/>
  <c r="CE98" i="8"/>
  <c r="CE90" i="8"/>
  <c r="CD103" i="8"/>
  <c r="CC111" i="8"/>
  <c r="CC95" i="8"/>
  <c r="CB99" i="8"/>
  <c r="CG92" i="8"/>
  <c r="CH107" i="8"/>
  <c r="CL101" i="8"/>
  <c r="CJ98" i="8"/>
  <c r="CM128" i="8"/>
  <c r="CM125" i="8"/>
  <c r="CM124" i="8"/>
  <c r="CM122" i="8"/>
  <c r="CM120" i="8"/>
  <c r="CM117" i="8"/>
  <c r="CM115" i="8"/>
  <c r="CE120" i="8"/>
  <c r="CF109" i="8"/>
  <c r="CF101" i="8"/>
  <c r="CF93" i="8"/>
  <c r="CD118" i="8"/>
  <c r="CD102" i="8"/>
  <c r="CC110" i="8"/>
  <c r="CC94" i="8"/>
  <c r="CB98" i="8"/>
  <c r="CN100" i="8"/>
  <c r="CI95" i="8"/>
  <c r="CL113" i="8"/>
  <c r="CH111" i="8"/>
  <c r="CJ108" i="8"/>
  <c r="CL105" i="8"/>
  <c r="CH103" i="8"/>
  <c r="CJ100" i="8"/>
  <c r="CH99" i="8"/>
  <c r="CL97" i="8"/>
  <c r="CJ96" i="8"/>
  <c r="CI128" i="8"/>
  <c r="CI127" i="8"/>
  <c r="CI126" i="8"/>
  <c r="CI125" i="8"/>
  <c r="CI124" i="8"/>
  <c r="CI123" i="8"/>
  <c r="CI122" i="8"/>
  <c r="CI121" i="8"/>
  <c r="CI120" i="8"/>
  <c r="CI119" i="8"/>
  <c r="CI118" i="8"/>
  <c r="CI117" i="8"/>
  <c r="CI116" i="8"/>
  <c r="CI115" i="8"/>
  <c r="CE124" i="8"/>
  <c r="CE116" i="8"/>
  <c r="CF111" i="8"/>
  <c r="CF107" i="8"/>
  <c r="CF103" i="8"/>
  <c r="CF99" i="8"/>
  <c r="CF95" i="8"/>
  <c r="CF91" i="8"/>
  <c r="CD114" i="8"/>
  <c r="CD106" i="8"/>
  <c r="CD98" i="8"/>
  <c r="CC114" i="8"/>
  <c r="CC106" i="8"/>
  <c r="CC98" i="8"/>
  <c r="CB110" i="8"/>
  <c r="CB102" i="8"/>
  <c r="CA108" i="8"/>
  <c r="CH93" i="8"/>
  <c r="CH113" i="8"/>
  <c r="CJ110" i="8"/>
  <c r="CL107" i="8"/>
  <c r="CH105" i="8"/>
  <c r="CJ102" i="8"/>
  <c r="CG100" i="8"/>
  <c r="CI97" i="8"/>
  <c r="CF128" i="8"/>
  <c r="CF126" i="8"/>
  <c r="CF124" i="8"/>
  <c r="CF122" i="8"/>
  <c r="CF120" i="8"/>
  <c r="CF119" i="8"/>
  <c r="CF117" i="8"/>
  <c r="CF115" i="8"/>
  <c r="CE114" i="8"/>
  <c r="CE106" i="8"/>
  <c r="CE94" i="8"/>
  <c r="CD111" i="8"/>
  <c r="CD95" i="8"/>
  <c r="CC103" i="8"/>
  <c r="CB107" i="8"/>
  <c r="CA103" i="8"/>
  <c r="CM106" i="8"/>
  <c r="CJ112" i="8"/>
  <c r="CL109" i="8"/>
  <c r="CJ104" i="8"/>
  <c r="CL99" i="8"/>
  <c r="CH97" i="8"/>
  <c r="CM127" i="8"/>
  <c r="CM126" i="8"/>
  <c r="CM123" i="8"/>
  <c r="CM121" i="8"/>
  <c r="CM119" i="8"/>
  <c r="CM118" i="8"/>
  <c r="CM116" i="8"/>
  <c r="CF89" i="8"/>
  <c r="CF113" i="8"/>
  <c r="CF105" i="8"/>
  <c r="CF97" i="8"/>
  <c r="CD110" i="8"/>
  <c r="CD94" i="8"/>
  <c r="CC102" i="8"/>
  <c r="CB106" i="8"/>
  <c r="CA102" i="8"/>
  <c r="CC91" i="8"/>
  <c r="CD123" i="8"/>
  <c r="CC123" i="8"/>
  <c r="CC119" i="8"/>
  <c r="CB123" i="8"/>
  <c r="CB119" i="8"/>
  <c r="CB115" i="8"/>
  <c r="CA122" i="8"/>
  <c r="CA118" i="8"/>
  <c r="CA114" i="8"/>
  <c r="CA110" i="8"/>
  <c r="CE84" i="8"/>
  <c r="CC88" i="8"/>
  <c r="CC86" i="8"/>
  <c r="CC84" i="8"/>
  <c r="CC82" i="8"/>
  <c r="CB92" i="8"/>
  <c r="CB88" i="8"/>
  <c r="CB84" i="8"/>
  <c r="CA100" i="8"/>
  <c r="CA96" i="8"/>
  <c r="CA92" i="8"/>
  <c r="CA88" i="8"/>
  <c r="CA84" i="8"/>
  <c r="CA80" i="8"/>
  <c r="BZ123" i="8"/>
  <c r="BZ121" i="8"/>
  <c r="BZ119" i="8"/>
  <c r="BZ117" i="8"/>
  <c r="BZ115" i="8"/>
  <c r="BZ113" i="8"/>
  <c r="BZ111" i="8"/>
  <c r="BZ109" i="8"/>
  <c r="BZ107" i="8"/>
  <c r="BZ105" i="8"/>
  <c r="BZ103" i="8"/>
  <c r="BZ101" i="8"/>
  <c r="BZ99" i="8"/>
  <c r="BZ97" i="8"/>
  <c r="BZ95" i="8"/>
  <c r="BZ93" i="8"/>
  <c r="BZ91" i="8"/>
  <c r="BZ89" i="8"/>
  <c r="BZ87" i="8"/>
  <c r="BZ85" i="8"/>
  <c r="BZ83" i="8"/>
  <c r="BZ81" i="8"/>
  <c r="BX123" i="8"/>
  <c r="BT123" i="8"/>
  <c r="BX122" i="8"/>
  <c r="BT122" i="8"/>
  <c r="BX121" i="8"/>
  <c r="BT121" i="8"/>
  <c r="BX120" i="8"/>
  <c r="BT120" i="8"/>
  <c r="BX119" i="8"/>
  <c r="BT119" i="8"/>
  <c r="BX118" i="8"/>
  <c r="BT118" i="8"/>
  <c r="BX117" i="8"/>
  <c r="BT117" i="8"/>
  <c r="BX116" i="8"/>
  <c r="BT116" i="8"/>
  <c r="BX115" i="8"/>
  <c r="BT115" i="8"/>
  <c r="BX114" i="8"/>
  <c r="BT114" i="8"/>
  <c r="BX113" i="8"/>
  <c r="BT113" i="8"/>
  <c r="BX112" i="8"/>
  <c r="BT112" i="8"/>
  <c r="BX111" i="8"/>
  <c r="BT111" i="8"/>
  <c r="BX110" i="8"/>
  <c r="BT110" i="8"/>
  <c r="BX109" i="8"/>
  <c r="BT109" i="8"/>
  <c r="BX108" i="8"/>
  <c r="BT108" i="8"/>
  <c r="BX107" i="8"/>
  <c r="BT107" i="8"/>
  <c r="BX106" i="8"/>
  <c r="BT106" i="8"/>
  <c r="BX105" i="8"/>
  <c r="BT105" i="8"/>
  <c r="BX104" i="8"/>
  <c r="BT104" i="8"/>
  <c r="BX103" i="8"/>
  <c r="BT103" i="8"/>
  <c r="BX102" i="8"/>
  <c r="BT102" i="8"/>
  <c r="BX101" i="8"/>
  <c r="BT101" i="8"/>
  <c r="CD122" i="8"/>
  <c r="CC122" i="8"/>
  <c r="CC118" i="8"/>
  <c r="CB122" i="8"/>
  <c r="CB118" i="8"/>
  <c r="CB114" i="8"/>
  <c r="CA121" i="8"/>
  <c r="CA117" i="8"/>
  <c r="CA113" i="8"/>
  <c r="CF83" i="8"/>
  <c r="CE83" i="8"/>
  <c r="CD87" i="8"/>
  <c r="CD85" i="8"/>
  <c r="CD83" i="8"/>
  <c r="CD81" i="8"/>
  <c r="CB91" i="8"/>
  <c r="CB87" i="8"/>
  <c r="CB83" i="8"/>
  <c r="CA99" i="8"/>
  <c r="CA95" i="8"/>
  <c r="CA91" i="8"/>
  <c r="CA87" i="8"/>
  <c r="CA83" i="8"/>
  <c r="BU78" i="8"/>
  <c r="BY123" i="8"/>
  <c r="BY121" i="8"/>
  <c r="BY119" i="8"/>
  <c r="BY117" i="8"/>
  <c r="BY115" i="8"/>
  <c r="BY113" i="8"/>
  <c r="BY111" i="8"/>
  <c r="BY109" i="8"/>
  <c r="BY107" i="8"/>
  <c r="BY105" i="8"/>
  <c r="BY103" i="8"/>
  <c r="BY101" i="8"/>
  <c r="BY99" i="8"/>
  <c r="BY97" i="8"/>
  <c r="BY95" i="8"/>
  <c r="BY93" i="8"/>
  <c r="BY91" i="8"/>
  <c r="BY89" i="8"/>
  <c r="BY87" i="8"/>
  <c r="BY85" i="8"/>
  <c r="BY83" i="8"/>
  <c r="BY81" i="8"/>
  <c r="BW123" i="8"/>
  <c r="BS123" i="8"/>
  <c r="BW122" i="8"/>
  <c r="BS122" i="8"/>
  <c r="BW121" i="8"/>
  <c r="BS121" i="8"/>
  <c r="BW120" i="8"/>
  <c r="BS120" i="8"/>
  <c r="BW119" i="8"/>
  <c r="BS119" i="8"/>
  <c r="BW118" i="8"/>
  <c r="BS118" i="8"/>
  <c r="BW117" i="8"/>
  <c r="BS117" i="8"/>
  <c r="BW116" i="8"/>
  <c r="BS116" i="8"/>
  <c r="BW115" i="8"/>
  <c r="BS115" i="8"/>
  <c r="BW114" i="8"/>
  <c r="BS114" i="8"/>
  <c r="BW113" i="8"/>
  <c r="BS113" i="8"/>
  <c r="BW112" i="8"/>
  <c r="BS112" i="8"/>
  <c r="BW111" i="8"/>
  <c r="BS111" i="8"/>
  <c r="BW110" i="8"/>
  <c r="BS110" i="8"/>
  <c r="BW109" i="8"/>
  <c r="BS109" i="8"/>
  <c r="BW108" i="8"/>
  <c r="BS108" i="8"/>
  <c r="BW107" i="8"/>
  <c r="BS107" i="8"/>
  <c r="BW106" i="8"/>
  <c r="BS106" i="8"/>
  <c r="BW105" i="8"/>
  <c r="BS105" i="8"/>
  <c r="BW104" i="8"/>
  <c r="BS104" i="8"/>
  <c r="BW103" i="8"/>
  <c r="BS103" i="8"/>
  <c r="BW102" i="8"/>
  <c r="BS102" i="8"/>
  <c r="BW101" i="8"/>
  <c r="BS101" i="8"/>
  <c r="BW100" i="8"/>
  <c r="BS100" i="8"/>
  <c r="BW99" i="8"/>
  <c r="BS99" i="8"/>
  <c r="BW98" i="8"/>
  <c r="BS98" i="8"/>
  <c r="BW97" i="8"/>
  <c r="BS97" i="8"/>
  <c r="BW96" i="8"/>
  <c r="BS96" i="8"/>
  <c r="BW95" i="8"/>
  <c r="BS95" i="8"/>
  <c r="BW94" i="8"/>
  <c r="BS94" i="8"/>
  <c r="BW93" i="8"/>
  <c r="BS93" i="8"/>
  <c r="BW92" i="8"/>
  <c r="BS92" i="8"/>
  <c r="BW91" i="8"/>
  <c r="BS91" i="8"/>
  <c r="BW90" i="8"/>
  <c r="BS90" i="8"/>
  <c r="BW89" i="8"/>
  <c r="BS89" i="8"/>
  <c r="BW88" i="8"/>
  <c r="BS88" i="8"/>
  <c r="BW87" i="8"/>
  <c r="BS87" i="8"/>
  <c r="BW86" i="8"/>
  <c r="BS86" i="8"/>
  <c r="BW85" i="8"/>
  <c r="BS85" i="8"/>
  <c r="BW84" i="8"/>
  <c r="BS84" i="8"/>
  <c r="BW83" i="8"/>
  <c r="CD121" i="8"/>
  <c r="CC117" i="8"/>
  <c r="CB117" i="8"/>
  <c r="CA120" i="8"/>
  <c r="CA112" i="8"/>
  <c r="CE82" i="8"/>
  <c r="CC85" i="8"/>
  <c r="CC81" i="8"/>
  <c r="CB86" i="8"/>
  <c r="CA98" i="8"/>
  <c r="CA90" i="8"/>
  <c r="CA82" i="8"/>
  <c r="BZ122" i="8"/>
  <c r="BZ118" i="8"/>
  <c r="BZ114" i="8"/>
  <c r="BZ110" i="8"/>
  <c r="BZ106" i="8"/>
  <c r="BZ102" i="8"/>
  <c r="BZ98" i="8"/>
  <c r="BZ94" i="8"/>
  <c r="BZ90" i="8"/>
  <c r="BZ86" i="8"/>
  <c r="BZ82" i="8"/>
  <c r="BV123" i="8"/>
  <c r="BV122" i="8"/>
  <c r="BV121" i="8"/>
  <c r="BV120" i="8"/>
  <c r="BV119" i="8"/>
  <c r="BV118" i="8"/>
  <c r="BV117" i="8"/>
  <c r="BV116" i="8"/>
  <c r="BV115" i="8"/>
  <c r="BV114" i="8"/>
  <c r="BV113" i="8"/>
  <c r="BV112" i="8"/>
  <c r="BV111" i="8"/>
  <c r="BV110" i="8"/>
  <c r="BV109" i="8"/>
  <c r="BV108" i="8"/>
  <c r="BV107" i="8"/>
  <c r="BV106" i="8"/>
  <c r="BV105" i="8"/>
  <c r="BV104" i="8"/>
  <c r="BV103" i="8"/>
  <c r="BV102" i="8"/>
  <c r="BV101" i="8"/>
  <c r="BX100" i="8"/>
  <c r="BR100" i="8"/>
  <c r="BU99" i="8"/>
  <c r="BX98" i="8"/>
  <c r="BR98" i="8"/>
  <c r="BU97" i="8"/>
  <c r="BX96" i="8"/>
  <c r="BR96" i="8"/>
  <c r="BU95" i="8"/>
  <c r="BX94" i="8"/>
  <c r="BR94" i="8"/>
  <c r="BU93" i="8"/>
  <c r="BX92" i="8"/>
  <c r="BR92" i="8"/>
  <c r="BU91" i="8"/>
  <c r="BX90" i="8"/>
  <c r="BR90" i="8"/>
  <c r="BU89" i="8"/>
  <c r="BX88" i="8"/>
  <c r="BR88" i="8"/>
  <c r="BU87" i="8"/>
  <c r="BX86" i="8"/>
  <c r="BR86" i="8"/>
  <c r="BU85" i="8"/>
  <c r="BX84" i="8"/>
  <c r="BR84" i="8"/>
  <c r="BU83" i="8"/>
  <c r="BQ83" i="8"/>
  <c r="BU82" i="8"/>
  <c r="BQ82" i="8"/>
  <c r="BU81" i="8"/>
  <c r="BQ81" i="8"/>
  <c r="BU80" i="8"/>
  <c r="BQ80" i="8"/>
  <c r="BU79" i="8"/>
  <c r="CC121" i="8"/>
  <c r="CA86" i="8"/>
  <c r="BZ120" i="8"/>
  <c r="BZ112" i="8"/>
  <c r="BZ104" i="8"/>
  <c r="BZ96" i="8"/>
  <c r="BZ88" i="8"/>
  <c r="BZ80" i="8"/>
  <c r="BR121" i="8"/>
  <c r="BR119" i="8"/>
  <c r="BR117" i="8"/>
  <c r="BR115" i="8"/>
  <c r="BR114" i="8"/>
  <c r="BR112" i="8"/>
  <c r="BR109" i="8"/>
  <c r="BR107" i="8"/>
  <c r="BR105" i="8"/>
  <c r="BR103" i="8"/>
  <c r="BR102" i="8"/>
  <c r="BU100" i="8"/>
  <c r="BU98" i="8"/>
  <c r="BR97" i="8"/>
  <c r="BX95" i="8"/>
  <c r="BU94" i="8"/>
  <c r="BR93" i="8"/>
  <c r="BX91" i="8"/>
  <c r="BU90" i="8"/>
  <c r="BR89" i="8"/>
  <c r="BX87" i="8"/>
  <c r="BU86" i="8"/>
  <c r="BR85" i="8"/>
  <c r="BU84" i="8"/>
  <c r="BW82" i="8"/>
  <c r="BW81" i="8"/>
  <c r="BS81" i="8"/>
  <c r="BS80" i="8"/>
  <c r="BS79" i="8"/>
  <c r="CC120" i="8"/>
  <c r="CA123" i="8"/>
  <c r="CA115" i="8"/>
  <c r="CE85" i="8"/>
  <c r="CD82" i="8"/>
  <c r="CB81" i="8"/>
  <c r="CA85" i="8"/>
  <c r="BU76" i="8"/>
  <c r="BY116" i="8"/>
  <c r="CD120" i="8"/>
  <c r="CC116" i="8"/>
  <c r="CB116" i="8"/>
  <c r="CA119" i="8"/>
  <c r="CA111" i="8"/>
  <c r="CC89" i="8"/>
  <c r="CD84" i="8"/>
  <c r="CB93" i="8"/>
  <c r="CB85" i="8"/>
  <c r="CA97" i="8"/>
  <c r="CA89" i="8"/>
  <c r="CA81" i="8"/>
  <c r="BY122" i="8"/>
  <c r="BY118" i="8"/>
  <c r="BY114" i="8"/>
  <c r="BY110" i="8"/>
  <c r="BY106" i="8"/>
  <c r="BY102" i="8"/>
  <c r="BY98" i="8"/>
  <c r="BY94" i="8"/>
  <c r="BY90" i="8"/>
  <c r="BY86" i="8"/>
  <c r="BY82" i="8"/>
  <c r="BU123" i="8"/>
  <c r="BU122" i="8"/>
  <c r="BU121" i="8"/>
  <c r="BU120" i="8"/>
  <c r="BU119" i="8"/>
  <c r="BU118" i="8"/>
  <c r="BU117" i="8"/>
  <c r="BU116" i="8"/>
  <c r="BU115" i="8"/>
  <c r="BU114" i="8"/>
  <c r="BU113" i="8"/>
  <c r="BU112" i="8"/>
  <c r="BU111" i="8"/>
  <c r="BU110" i="8"/>
  <c r="BU109" i="8"/>
  <c r="BU108" i="8"/>
  <c r="BU107" i="8"/>
  <c r="BU106" i="8"/>
  <c r="BU105" i="8"/>
  <c r="BU104" i="8"/>
  <c r="BU103" i="8"/>
  <c r="BU102" i="8"/>
  <c r="BU101" i="8"/>
  <c r="BV100" i="8"/>
  <c r="BQ100" i="8"/>
  <c r="BT99" i="8"/>
  <c r="BV98" i="8"/>
  <c r="BQ98" i="8"/>
  <c r="BT97" i="8"/>
  <c r="BV96" i="8"/>
  <c r="BQ96" i="8"/>
  <c r="BT95" i="8"/>
  <c r="BV94" i="8"/>
  <c r="BQ94" i="8"/>
  <c r="BT93" i="8"/>
  <c r="BV92" i="8"/>
  <c r="BQ92" i="8"/>
  <c r="BT91" i="8"/>
  <c r="BV90" i="8"/>
  <c r="BQ90" i="8"/>
  <c r="BT89" i="8"/>
  <c r="BV88" i="8"/>
  <c r="BQ88" i="8"/>
  <c r="BT87" i="8"/>
  <c r="BV86" i="8"/>
  <c r="BQ86" i="8"/>
  <c r="BT85" i="8"/>
  <c r="BV84" i="8"/>
  <c r="BQ84" i="8"/>
  <c r="BT83" i="8"/>
  <c r="BX82" i="8"/>
  <c r="BT82" i="8"/>
  <c r="BX81" i="8"/>
  <c r="BT81" i="8"/>
  <c r="BX80" i="8"/>
  <c r="BT80" i="8"/>
  <c r="BX79" i="8"/>
  <c r="BT79" i="8"/>
  <c r="CB121" i="8"/>
  <c r="CB113" i="8"/>
  <c r="CA116" i="8"/>
  <c r="CF82" i="8"/>
  <c r="CC87" i="8"/>
  <c r="CC83" i="8"/>
  <c r="CB90" i="8"/>
  <c r="CB82" i="8"/>
  <c r="CA94" i="8"/>
  <c r="BU77" i="8"/>
  <c r="BZ116" i="8"/>
  <c r="BZ108" i="8"/>
  <c r="BZ100" i="8"/>
  <c r="BZ92" i="8"/>
  <c r="BZ84" i="8"/>
  <c r="BR123" i="8"/>
  <c r="BR122" i="8"/>
  <c r="BR120" i="8"/>
  <c r="BR118" i="8"/>
  <c r="BR116" i="8"/>
  <c r="BR113" i="8"/>
  <c r="BR111" i="8"/>
  <c r="BR110" i="8"/>
  <c r="BR108" i="8"/>
  <c r="BR106" i="8"/>
  <c r="BR104" i="8"/>
  <c r="BR101" i="8"/>
  <c r="BX99" i="8"/>
  <c r="BR99" i="8"/>
  <c r="BX97" i="8"/>
  <c r="BU96" i="8"/>
  <c r="BR95" i="8"/>
  <c r="BX93" i="8"/>
  <c r="BU92" i="8"/>
  <c r="BR91" i="8"/>
  <c r="BX89" i="8"/>
  <c r="BU88" i="8"/>
  <c r="BR87" i="8"/>
  <c r="BX85" i="8"/>
  <c r="BX83" i="8"/>
  <c r="BS83" i="8"/>
  <c r="BS82" i="8"/>
  <c r="BW80" i="8"/>
  <c r="BW79" i="8"/>
  <c r="CB120" i="8"/>
  <c r="CD86" i="8"/>
  <c r="CB89" i="8"/>
  <c r="CA93" i="8"/>
  <c r="BY120" i="8"/>
  <c r="BY112" i="8"/>
  <c r="BY104" i="8"/>
  <c r="BY108" i="8"/>
  <c r="BY88" i="8"/>
  <c r="BQ122" i="8"/>
  <c r="BQ118" i="8"/>
  <c r="BQ114" i="8"/>
  <c r="BQ110" i="8"/>
  <c r="BQ106" i="8"/>
  <c r="BQ102" i="8"/>
  <c r="BQ99" i="8"/>
  <c r="BT96" i="8"/>
  <c r="BV93" i="8"/>
  <c r="BQ91" i="8"/>
  <c r="BT88" i="8"/>
  <c r="BV85" i="8"/>
  <c r="BR83" i="8"/>
  <c r="BR81" i="8"/>
  <c r="BR79" i="8"/>
  <c r="BY80" i="8"/>
  <c r="BQ116" i="8"/>
  <c r="BQ108" i="8"/>
  <c r="BT100" i="8"/>
  <c r="BQ95" i="8"/>
  <c r="BQ87" i="8"/>
  <c r="BR82" i="8"/>
  <c r="BQ123" i="8"/>
  <c r="BQ119" i="8"/>
  <c r="BQ111" i="8"/>
  <c r="BQ103" i="8"/>
  <c r="BQ97" i="8"/>
  <c r="BT94" i="8"/>
  <c r="BQ89" i="8"/>
  <c r="BV83" i="8"/>
  <c r="BV79" i="8"/>
  <c r="BY100" i="8"/>
  <c r="BY84" i="8"/>
  <c r="BQ121" i="8"/>
  <c r="BQ117" i="8"/>
  <c r="BQ113" i="8"/>
  <c r="BQ109" i="8"/>
  <c r="BQ105" i="8"/>
  <c r="BQ101" i="8"/>
  <c r="BT98" i="8"/>
  <c r="BV95" i="8"/>
  <c r="BQ93" i="8"/>
  <c r="BT90" i="8"/>
  <c r="BV87" i="8"/>
  <c r="BQ85" i="8"/>
  <c r="BV82" i="8"/>
  <c r="BV80" i="8"/>
  <c r="BY96" i="8"/>
  <c r="BQ120" i="8"/>
  <c r="BQ112" i="8"/>
  <c r="BQ104" i="8"/>
  <c r="BV97" i="8"/>
  <c r="BT92" i="8"/>
  <c r="BV89" i="8"/>
  <c r="BT84" i="8"/>
  <c r="BR80" i="8"/>
  <c r="BY92" i="8"/>
  <c r="BQ115" i="8"/>
  <c r="BQ107" i="8"/>
  <c r="BV99" i="8"/>
  <c r="BV91" i="8"/>
  <c r="BT86" i="8"/>
  <c r="BV81" i="8"/>
  <c r="BQ79" i="8"/>
  <c r="BP104" i="8"/>
  <c r="BL104" i="8"/>
  <c r="BH104" i="8"/>
  <c r="BD104" i="8"/>
  <c r="BP103" i="8"/>
  <c r="BL103" i="8"/>
  <c r="BH103" i="8"/>
  <c r="BD103" i="8"/>
  <c r="BP102" i="8"/>
  <c r="BL102" i="8"/>
  <c r="BH102" i="8"/>
  <c r="BD102" i="8"/>
  <c r="BP101" i="8"/>
  <c r="BL101" i="8"/>
  <c r="BH101" i="8"/>
  <c r="BD101" i="8"/>
  <c r="BP100" i="8"/>
  <c r="BL100" i="8"/>
  <c r="BH100" i="8"/>
  <c r="BD100" i="8"/>
  <c r="BP99" i="8"/>
  <c r="BL99" i="8"/>
  <c r="BH99" i="8"/>
  <c r="BD99" i="8"/>
  <c r="BP98" i="8"/>
  <c r="BL98" i="8"/>
  <c r="BH98" i="8"/>
  <c r="BD98" i="8"/>
  <c r="BP97" i="8"/>
  <c r="BL97" i="8"/>
  <c r="BH97" i="8"/>
  <c r="BD97" i="8"/>
  <c r="BP96" i="8"/>
  <c r="BL96" i="8"/>
  <c r="BH96" i="8"/>
  <c r="BD96" i="8"/>
  <c r="BP95" i="8"/>
  <c r="BL95" i="8"/>
  <c r="BH95" i="8"/>
  <c r="BD95" i="8"/>
  <c r="BP94" i="8"/>
  <c r="BL94" i="8"/>
  <c r="BH94" i="8"/>
  <c r="BD94" i="8"/>
  <c r="BP93" i="8"/>
  <c r="BL93" i="8"/>
  <c r="BH93" i="8"/>
  <c r="BD93" i="8"/>
  <c r="BP92" i="8"/>
  <c r="BL92" i="8"/>
  <c r="BH92" i="8"/>
  <c r="BD92" i="8"/>
  <c r="BP91" i="8"/>
  <c r="BL91" i="8"/>
  <c r="BH91" i="8"/>
  <c r="BD91" i="8"/>
  <c r="BP90" i="8"/>
  <c r="BL90" i="8"/>
  <c r="BH90" i="8"/>
  <c r="BD90" i="8"/>
  <c r="BP89" i="8"/>
  <c r="BL89" i="8"/>
  <c r="BH89" i="8"/>
  <c r="BD89" i="8"/>
  <c r="BP88" i="8"/>
  <c r="BL88" i="8"/>
  <c r="BH88" i="8"/>
  <c r="BD88" i="8"/>
  <c r="BP87" i="8"/>
  <c r="BL87" i="8"/>
  <c r="BH87" i="8"/>
  <c r="BD87" i="8"/>
  <c r="BP86" i="8"/>
  <c r="BL86" i="8"/>
  <c r="BH86" i="8"/>
  <c r="BD86" i="8"/>
  <c r="BP85" i="8"/>
  <c r="BL85" i="8"/>
  <c r="BH85" i="8"/>
  <c r="BD85" i="8"/>
  <c r="BP84" i="8"/>
  <c r="BL84" i="8"/>
  <c r="BH84" i="8"/>
  <c r="BD84" i="8"/>
  <c r="BP83" i="8"/>
  <c r="BL83" i="8"/>
  <c r="BH83" i="8"/>
  <c r="BD83" i="8"/>
  <c r="BP82" i="8"/>
  <c r="BL82" i="8"/>
  <c r="BH82" i="8"/>
  <c r="BD82" i="8"/>
  <c r="BP81" i="8"/>
  <c r="BL81" i="8"/>
  <c r="BH81" i="8"/>
  <c r="BD81" i="8"/>
  <c r="BP80" i="8"/>
  <c r="BL80" i="8"/>
  <c r="BH80" i="8"/>
  <c r="BD80" i="8"/>
  <c r="BN104" i="8"/>
  <c r="BJ104" i="8"/>
  <c r="BF104" i="8"/>
  <c r="BB104" i="8"/>
  <c r="BN103" i="8"/>
  <c r="BJ103" i="8"/>
  <c r="BF103" i="8"/>
  <c r="BB103" i="8"/>
  <c r="BN102" i="8"/>
  <c r="BJ102" i="8"/>
  <c r="BF102" i="8"/>
  <c r="BB102" i="8"/>
  <c r="BN101" i="8"/>
  <c r="BJ101" i="8"/>
  <c r="BF101" i="8"/>
  <c r="BB101" i="8"/>
  <c r="BN100" i="8"/>
  <c r="BJ100" i="8"/>
  <c r="BF100" i="8"/>
  <c r="BB100" i="8"/>
  <c r="BN99" i="8"/>
  <c r="BJ99" i="8"/>
  <c r="BF99" i="8"/>
  <c r="BB99" i="8"/>
  <c r="BN98" i="8"/>
  <c r="BJ98" i="8"/>
  <c r="BF98" i="8"/>
  <c r="BB98" i="8"/>
  <c r="BN97" i="8"/>
  <c r="BJ97" i="8"/>
  <c r="BF97" i="8"/>
  <c r="BB97" i="8"/>
  <c r="BN96" i="8"/>
  <c r="BJ96" i="8"/>
  <c r="BF96" i="8"/>
  <c r="BB96" i="8"/>
  <c r="BN95" i="8"/>
  <c r="BJ95" i="8"/>
  <c r="BF95" i="8"/>
  <c r="BB95" i="8"/>
  <c r="BN94" i="8"/>
  <c r="BJ94" i="8"/>
  <c r="BF94" i="8"/>
  <c r="BB94" i="8"/>
  <c r="BN93" i="8"/>
  <c r="BJ93" i="8"/>
  <c r="BF93" i="8"/>
  <c r="BB93" i="8"/>
  <c r="BN92" i="8"/>
  <c r="BJ92" i="8"/>
  <c r="BF92" i="8"/>
  <c r="BB92" i="8"/>
  <c r="BN91" i="8"/>
  <c r="BJ91" i="8"/>
  <c r="BF91" i="8"/>
  <c r="BB91" i="8"/>
  <c r="BN90" i="8"/>
  <c r="BJ90" i="8"/>
  <c r="BF90" i="8"/>
  <c r="BB90" i="8"/>
  <c r="BN89" i="8"/>
  <c r="BJ89" i="8"/>
  <c r="BF89" i="8"/>
  <c r="BB89" i="8"/>
  <c r="BN88" i="8"/>
  <c r="BJ88" i="8"/>
  <c r="BF88" i="8"/>
  <c r="BB88" i="8"/>
  <c r="BN87" i="8"/>
  <c r="BJ87" i="8"/>
  <c r="BF87" i="8"/>
  <c r="BB87" i="8"/>
  <c r="BN86" i="8"/>
  <c r="BJ86" i="8"/>
  <c r="BF86" i="8"/>
  <c r="BB86" i="8"/>
  <c r="BN85" i="8"/>
  <c r="BJ85" i="8"/>
  <c r="BF85" i="8"/>
  <c r="BB85" i="8"/>
  <c r="BN84" i="8"/>
  <c r="BJ84" i="8"/>
  <c r="BF84" i="8"/>
  <c r="BB84" i="8"/>
  <c r="BN83" i="8"/>
  <c r="BJ83" i="8"/>
  <c r="BF83" i="8"/>
  <c r="BB83" i="8"/>
  <c r="BN82" i="8"/>
  <c r="BJ82" i="8"/>
  <c r="BF82" i="8"/>
  <c r="BB82" i="8"/>
  <c r="BN81" i="8"/>
  <c r="BJ81" i="8"/>
  <c r="BF81" i="8"/>
  <c r="BB81" i="8"/>
  <c r="BN80" i="8"/>
  <c r="BJ80" i="8"/>
  <c r="BF80" i="8"/>
  <c r="BB80" i="8"/>
  <c r="BN79" i="8"/>
  <c r="BJ79" i="8"/>
  <c r="BF79" i="8"/>
  <c r="BB79" i="8"/>
  <c r="BM104" i="8"/>
  <c r="BI104" i="8"/>
  <c r="BE104" i="8"/>
  <c r="BA104" i="8"/>
  <c r="BM103" i="8"/>
  <c r="BI103" i="8"/>
  <c r="BE103" i="8"/>
  <c r="BA103" i="8"/>
  <c r="BM102" i="8"/>
  <c r="BI102" i="8"/>
  <c r="BE102" i="8"/>
  <c r="BA102" i="8"/>
  <c r="BM101" i="8"/>
  <c r="BI101" i="8"/>
  <c r="BE101" i="8"/>
  <c r="BA101" i="8"/>
  <c r="BM100" i="8"/>
  <c r="BI100" i="8"/>
  <c r="BE100" i="8"/>
  <c r="BA100" i="8"/>
  <c r="BM99" i="8"/>
  <c r="BI99" i="8"/>
  <c r="BE99" i="8"/>
  <c r="BO104" i="8"/>
  <c r="BO103" i="8"/>
  <c r="BO102" i="8"/>
  <c r="BO101" i="8"/>
  <c r="BO100" i="8"/>
  <c r="BO99" i="8"/>
  <c r="BA99" i="8"/>
  <c r="BI98" i="8"/>
  <c r="BA98" i="8"/>
  <c r="BI97" i="8"/>
  <c r="BA97" i="8"/>
  <c r="BI96" i="8"/>
  <c r="BA96" i="8"/>
  <c r="BI95" i="8"/>
  <c r="BA95" i="8"/>
  <c r="BI94" i="8"/>
  <c r="BA94" i="8"/>
  <c r="BI93" i="8"/>
  <c r="BA93" i="8"/>
  <c r="BI92" i="8"/>
  <c r="BA92" i="8"/>
  <c r="BI91" i="8"/>
  <c r="BA91" i="8"/>
  <c r="BI90" i="8"/>
  <c r="BA90" i="8"/>
  <c r="BI89" i="8"/>
  <c r="BA89" i="8"/>
  <c r="BI88" i="8"/>
  <c r="BA88" i="8"/>
  <c r="BI87" i="8"/>
  <c r="BA87" i="8"/>
  <c r="BI86" i="8"/>
  <c r="BA86" i="8"/>
  <c r="BI85" i="8"/>
  <c r="BA85" i="8"/>
  <c r="BI84" i="8"/>
  <c r="BA84" i="8"/>
  <c r="BI83" i="8"/>
  <c r="BA83" i="8"/>
  <c r="BI82" i="8"/>
  <c r="BA82" i="8"/>
  <c r="BI81" i="8"/>
  <c r="BA81" i="8"/>
  <c r="BI80" i="8"/>
  <c r="BA80" i="8"/>
  <c r="BL79" i="8"/>
  <c r="BG79" i="8"/>
  <c r="BG103" i="8"/>
  <c r="BM98" i="8"/>
  <c r="BE97" i="8"/>
  <c r="BE96" i="8"/>
  <c r="BM94" i="8"/>
  <c r="BM93" i="8"/>
  <c r="BM92" i="8"/>
  <c r="BM91" i="8"/>
  <c r="BM90" i="8"/>
  <c r="BM89" i="8"/>
  <c r="BM88" i="8"/>
  <c r="BE87" i="8"/>
  <c r="BM86" i="8"/>
  <c r="BM85" i="8"/>
  <c r="BM84" i="8"/>
  <c r="BM83" i="8"/>
  <c r="BM82" i="8"/>
  <c r="BM81" i="8"/>
  <c r="BM80" i="8"/>
  <c r="BO79" i="8"/>
  <c r="BD79" i="8"/>
  <c r="BC104" i="8"/>
  <c r="BC101" i="8"/>
  <c r="BC99" i="8"/>
  <c r="BC98" i="8"/>
  <c r="BK97" i="8"/>
  <c r="BK96" i="8"/>
  <c r="BK95" i="8"/>
  <c r="BK94" i="8"/>
  <c r="BK93" i="8"/>
  <c r="BK92" i="8"/>
  <c r="BK91" i="8"/>
  <c r="BC90" i="8"/>
  <c r="BC89" i="8"/>
  <c r="BC88" i="8"/>
  <c r="BC87" i="8"/>
  <c r="BC86" i="8"/>
  <c r="BK85" i="8"/>
  <c r="BK84" i="8"/>
  <c r="BK83" i="8"/>
  <c r="BK82" i="8"/>
  <c r="BK81" i="8"/>
  <c r="BK80" i="8"/>
  <c r="BM79" i="8"/>
  <c r="BC79" i="8"/>
  <c r="BK104" i="8"/>
  <c r="BK103" i="8"/>
  <c r="BK102" i="8"/>
  <c r="BK101" i="8"/>
  <c r="BK100" i="8"/>
  <c r="BK99" i="8"/>
  <c r="BO98" i="8"/>
  <c r="BG98" i="8"/>
  <c r="BO97" i="8"/>
  <c r="BG97" i="8"/>
  <c r="BO96" i="8"/>
  <c r="BG96" i="8"/>
  <c r="BO95" i="8"/>
  <c r="BG95" i="8"/>
  <c r="BO94" i="8"/>
  <c r="BG94" i="8"/>
  <c r="BO93" i="8"/>
  <c r="BG93" i="8"/>
  <c r="BO92" i="8"/>
  <c r="BG92" i="8"/>
  <c r="BO91" i="8"/>
  <c r="BG91" i="8"/>
  <c r="BO90" i="8"/>
  <c r="BG90" i="8"/>
  <c r="BO89" i="8"/>
  <c r="BG89" i="8"/>
  <c r="BO88" i="8"/>
  <c r="BG88" i="8"/>
  <c r="BO87" i="8"/>
  <c r="BG87" i="8"/>
  <c r="BO86" i="8"/>
  <c r="BG86" i="8"/>
  <c r="BO85" i="8"/>
  <c r="BG85" i="8"/>
  <c r="BO84" i="8"/>
  <c r="BG84" i="8"/>
  <c r="BO83" i="8"/>
  <c r="BG83" i="8"/>
  <c r="BO82" i="8"/>
  <c r="BG82" i="8"/>
  <c r="BO81" i="8"/>
  <c r="BG81" i="8"/>
  <c r="BO80" i="8"/>
  <c r="BG80" i="8"/>
  <c r="BP79" i="8"/>
  <c r="BK79" i="8"/>
  <c r="BE79" i="8"/>
  <c r="BG104" i="8"/>
  <c r="BG102" i="8"/>
  <c r="BG101" i="8"/>
  <c r="BG100" i="8"/>
  <c r="BG99" i="8"/>
  <c r="BE98" i="8"/>
  <c r="BM97" i="8"/>
  <c r="BM96" i="8"/>
  <c r="BM95" i="8"/>
  <c r="BE95" i="8"/>
  <c r="BE94" i="8"/>
  <c r="BE93" i="8"/>
  <c r="BE92" i="8"/>
  <c r="BE91" i="8"/>
  <c r="BE90" i="8"/>
  <c r="BE89" i="8"/>
  <c r="BE88" i="8"/>
  <c r="BM87" i="8"/>
  <c r="BE86" i="8"/>
  <c r="BE85" i="8"/>
  <c r="BE84" i="8"/>
  <c r="BE83" i="8"/>
  <c r="BE82" i="8"/>
  <c r="BE81" i="8"/>
  <c r="BE80" i="8"/>
  <c r="BI79" i="8"/>
  <c r="BC103" i="8"/>
  <c r="BC102" i="8"/>
  <c r="BC100" i="8"/>
  <c r="BK98" i="8"/>
  <c r="BC97" i="8"/>
  <c r="BC96" i="8"/>
  <c r="BC95" i="8"/>
  <c r="BC94" i="8"/>
  <c r="BC93" i="8"/>
  <c r="BC92" i="8"/>
  <c r="BC91" i="8"/>
  <c r="BK90" i="8"/>
  <c r="BK89" i="8"/>
  <c r="BK88" i="8"/>
  <c r="BK87" i="8"/>
  <c r="BK86" i="8"/>
  <c r="BC85" i="8"/>
  <c r="BC84" i="8"/>
  <c r="BC83" i="8"/>
  <c r="BC82" i="8"/>
  <c r="BC81" i="8"/>
  <c r="BC80" i="8"/>
  <c r="BH79" i="8"/>
  <c r="BA79" i="8"/>
  <c r="BP105" i="8"/>
  <c r="BP127" i="8"/>
  <c r="BP123" i="8"/>
  <c r="BP119" i="8"/>
  <c r="BP115" i="8"/>
  <c r="BP111" i="8"/>
  <c r="BO129" i="8"/>
  <c r="BM128" i="8"/>
  <c r="BL127" i="8"/>
  <c r="BH127" i="8"/>
  <c r="BD127" i="8"/>
  <c r="BO126" i="8"/>
  <c r="BK126" i="8"/>
  <c r="BG126" i="8"/>
  <c r="BC126" i="8"/>
  <c r="BN125" i="8"/>
  <c r="BJ125" i="8"/>
  <c r="BF125" i="8"/>
  <c r="BB125" i="8"/>
  <c r="BM124" i="8"/>
  <c r="BI124" i="8"/>
  <c r="BE124" i="8"/>
  <c r="BA124" i="8"/>
  <c r="BL123" i="8"/>
  <c r="BH123" i="8"/>
  <c r="BD123" i="8"/>
  <c r="BO122" i="8"/>
  <c r="BK122" i="8"/>
  <c r="BG122" i="8"/>
  <c r="BC122" i="8"/>
  <c r="BN121" i="8"/>
  <c r="BJ121" i="8"/>
  <c r="BF121" i="8"/>
  <c r="BB121" i="8"/>
  <c r="BM120" i="8"/>
  <c r="BI120" i="8"/>
  <c r="BE120" i="8"/>
  <c r="BA120" i="8"/>
  <c r="BL119" i="8"/>
  <c r="BH119" i="8"/>
  <c r="BD119" i="8"/>
  <c r="BO118" i="8"/>
  <c r="BK118" i="8"/>
  <c r="BG118" i="8"/>
  <c r="BC118" i="8"/>
  <c r="BN117" i="8"/>
  <c r="BJ117" i="8"/>
  <c r="BF117" i="8"/>
  <c r="BB117" i="8"/>
  <c r="BM116" i="8"/>
  <c r="BI116" i="8"/>
  <c r="BE116" i="8"/>
  <c r="BA116" i="8"/>
  <c r="BL115" i="8"/>
  <c r="BH115" i="8"/>
  <c r="BD115" i="8"/>
  <c r="BO114" i="8"/>
  <c r="BK114" i="8"/>
  <c r="BG114" i="8"/>
  <c r="BC114" i="8"/>
  <c r="BN113" i="8"/>
  <c r="BJ113" i="8"/>
  <c r="BF113" i="8"/>
  <c r="BB113" i="8"/>
  <c r="BM112" i="8"/>
  <c r="BI112" i="8"/>
  <c r="BE112" i="8"/>
  <c r="BA112" i="8"/>
  <c r="BL111" i="8"/>
  <c r="BH111" i="8"/>
  <c r="BD111" i="8"/>
  <c r="BO110" i="8"/>
  <c r="BK110" i="8"/>
  <c r="BG110" i="8"/>
  <c r="BC110" i="8"/>
  <c r="BN109" i="8"/>
  <c r="BJ109" i="8"/>
  <c r="BF109" i="8"/>
  <c r="BB109" i="8"/>
  <c r="BM108" i="8"/>
  <c r="BI108" i="8"/>
  <c r="BE108" i="8"/>
  <c r="BA108" i="8"/>
  <c r="BL107" i="8"/>
  <c r="BH107" i="8"/>
  <c r="BD107" i="8"/>
  <c r="BO106" i="8"/>
  <c r="BK106" i="8"/>
  <c r="BG106" i="8"/>
  <c r="BC106" i="8"/>
  <c r="BN105" i="8"/>
  <c r="BJ105" i="8"/>
  <c r="BF105" i="8"/>
  <c r="BB105" i="8"/>
  <c r="BP130" i="8"/>
  <c r="BP126" i="8"/>
  <c r="BP122" i="8"/>
  <c r="BP118" i="8"/>
  <c r="BP114" i="8"/>
  <c r="BP110" i="8"/>
  <c r="BN129" i="8"/>
  <c r="BO127" i="8"/>
  <c r="BK127" i="8"/>
  <c r="BG127" i="8"/>
  <c r="BC127" i="8"/>
  <c r="BN126" i="8"/>
  <c r="BJ126" i="8"/>
  <c r="BF126" i="8"/>
  <c r="BB126" i="8"/>
  <c r="BM125" i="8"/>
  <c r="BI125" i="8"/>
  <c r="BE125" i="8"/>
  <c r="BA125" i="8"/>
  <c r="BL124" i="8"/>
  <c r="BH124" i="8"/>
  <c r="BD124" i="8"/>
  <c r="BO123" i="8"/>
  <c r="BK123" i="8"/>
  <c r="BG123" i="8"/>
  <c r="BC123" i="8"/>
  <c r="BN122" i="8"/>
  <c r="BJ122" i="8"/>
  <c r="BF122" i="8"/>
  <c r="BB122" i="8"/>
  <c r="BM121" i="8"/>
  <c r="BI121" i="8"/>
  <c r="BE121" i="8"/>
  <c r="BA121" i="8"/>
  <c r="BL120" i="8"/>
  <c r="BH120" i="8"/>
  <c r="BD120" i="8"/>
  <c r="BO119" i="8"/>
  <c r="BK119" i="8"/>
  <c r="BG119" i="8"/>
  <c r="BC119" i="8"/>
  <c r="BN118" i="8"/>
  <c r="BJ118" i="8"/>
  <c r="BF118" i="8"/>
  <c r="BB118" i="8"/>
  <c r="BM117" i="8"/>
  <c r="BI117" i="8"/>
  <c r="BE117" i="8"/>
  <c r="BA117" i="8"/>
  <c r="BL116" i="8"/>
  <c r="BH116" i="8"/>
  <c r="BD116" i="8"/>
  <c r="BO115" i="8"/>
  <c r="BK115" i="8"/>
  <c r="BG115" i="8"/>
  <c r="BC115" i="8"/>
  <c r="BN114" i="8"/>
  <c r="BJ114" i="8"/>
  <c r="BF114" i="8"/>
  <c r="BB114" i="8"/>
  <c r="BM113" i="8"/>
  <c r="BI113" i="8"/>
  <c r="BE113" i="8"/>
  <c r="BA113" i="8"/>
  <c r="BL112" i="8"/>
  <c r="BH112" i="8"/>
  <c r="BD112" i="8"/>
  <c r="BO111" i="8"/>
  <c r="BK111" i="8"/>
  <c r="BG111" i="8"/>
  <c r="BC111" i="8"/>
  <c r="BN110" i="8"/>
  <c r="BJ110" i="8"/>
  <c r="BF110" i="8"/>
  <c r="BB110" i="8"/>
  <c r="BM109" i="8"/>
  <c r="BI109" i="8"/>
  <c r="BE109" i="8"/>
  <c r="BA109" i="8"/>
  <c r="BL108" i="8"/>
  <c r="BH108" i="8"/>
  <c r="BD108" i="8"/>
  <c r="BO107" i="8"/>
  <c r="BK107" i="8"/>
  <c r="BG107" i="8"/>
  <c r="BC107" i="8"/>
  <c r="BN106" i="8"/>
  <c r="BJ106" i="8"/>
  <c r="BF106" i="8"/>
  <c r="BB106" i="8"/>
  <c r="BM105" i="8"/>
  <c r="BI105" i="8"/>
  <c r="BE105" i="8"/>
  <c r="BP129" i="8"/>
  <c r="BP125" i="8"/>
  <c r="BP121" i="8"/>
  <c r="BP117" i="8"/>
  <c r="BP113" i="8"/>
  <c r="BP109" i="8"/>
  <c r="BO128" i="8"/>
  <c r="BN127" i="8"/>
  <c r="BJ127" i="8"/>
  <c r="BF127" i="8"/>
  <c r="BB127" i="8"/>
  <c r="BM126" i="8"/>
  <c r="BI126" i="8"/>
  <c r="BE126" i="8"/>
  <c r="BA126" i="8"/>
  <c r="BL125" i="8"/>
  <c r="BH125" i="8"/>
  <c r="BD125" i="8"/>
  <c r="BO124" i="8"/>
  <c r="BK124" i="8"/>
  <c r="BG124" i="8"/>
  <c r="BC124" i="8"/>
  <c r="BN123" i="8"/>
  <c r="BJ123" i="8"/>
  <c r="BF123" i="8"/>
  <c r="BB123" i="8"/>
  <c r="BM122" i="8"/>
  <c r="BI122" i="8"/>
  <c r="BE122" i="8"/>
  <c r="BA122" i="8"/>
  <c r="BL121" i="8"/>
  <c r="BH121" i="8"/>
  <c r="BD121" i="8"/>
  <c r="BO120" i="8"/>
  <c r="BP128" i="8"/>
  <c r="BP112" i="8"/>
  <c r="BI127" i="8"/>
  <c r="BH126" i="8"/>
  <c r="BG125" i="8"/>
  <c r="BF124" i="8"/>
  <c r="BE123" i="8"/>
  <c r="BD122" i="8"/>
  <c r="BC121" i="8"/>
  <c r="BG120" i="8"/>
  <c r="BN119" i="8"/>
  <c r="BF119" i="8"/>
  <c r="BM118" i="8"/>
  <c r="BE118" i="8"/>
  <c r="BL117" i="8"/>
  <c r="BD117" i="8"/>
  <c r="BK116" i="8"/>
  <c r="BC116" i="8"/>
  <c r="BJ115" i="8"/>
  <c r="BB115" i="8"/>
  <c r="BI114" i="8"/>
  <c r="BA114" i="8"/>
  <c r="BH113" i="8"/>
  <c r="BO112" i="8"/>
  <c r="BG112" i="8"/>
  <c r="BN111" i="8"/>
  <c r="BF111" i="8"/>
  <c r="BM110" i="8"/>
  <c r="BE110" i="8"/>
  <c r="BL109" i="8"/>
  <c r="BD109" i="8"/>
  <c r="BK108" i="8"/>
  <c r="BC108" i="8"/>
  <c r="BJ107" i="8"/>
  <c r="BB107" i="8"/>
  <c r="BI106" i="8"/>
  <c r="BA106" i="8"/>
  <c r="BH105" i="8"/>
  <c r="BP124" i="8"/>
  <c r="BP108" i="8"/>
  <c r="BE127" i="8"/>
  <c r="BD126" i="8"/>
  <c r="BC125" i="8"/>
  <c r="BB124" i="8"/>
  <c r="BA123" i="8"/>
  <c r="BO121" i="8"/>
  <c r="BN120" i="8"/>
  <c r="BF120" i="8"/>
  <c r="BM119" i="8"/>
  <c r="BE119" i="8"/>
  <c r="BL118" i="8"/>
  <c r="BD118" i="8"/>
  <c r="BK117" i="8"/>
  <c r="BC117" i="8"/>
  <c r="BJ116" i="8"/>
  <c r="BB116" i="8"/>
  <c r="BI115" i="8"/>
  <c r="BA115" i="8"/>
  <c r="BH114" i="8"/>
  <c r="BO113" i="8"/>
  <c r="BG113" i="8"/>
  <c r="BN112" i="8"/>
  <c r="BF112" i="8"/>
  <c r="BM111" i="8"/>
  <c r="BE111" i="8"/>
  <c r="BL110" i="8"/>
  <c r="BD110" i="8"/>
  <c r="BK109" i="8"/>
  <c r="BC109" i="8"/>
  <c r="BJ108" i="8"/>
  <c r="BB108" i="8"/>
  <c r="BI107" i="8"/>
  <c r="BA107" i="8"/>
  <c r="BH106" i="8"/>
  <c r="BO105" i="8"/>
  <c r="BG105" i="8"/>
  <c r="BP120" i="8"/>
  <c r="BN128" i="8"/>
  <c r="BA127" i="8"/>
  <c r="BO125" i="8"/>
  <c r="BN124" i="8"/>
  <c r="BM123" i="8"/>
  <c r="BL122" i="8"/>
  <c r="BK121" i="8"/>
  <c r="BK120" i="8"/>
  <c r="BC120" i="8"/>
  <c r="BJ119" i="8"/>
  <c r="BB119" i="8"/>
  <c r="BI118" i="8"/>
  <c r="BA118" i="8"/>
  <c r="BH117" i="8"/>
  <c r="BO116" i="8"/>
  <c r="BG116" i="8"/>
  <c r="BN115" i="8"/>
  <c r="BF115" i="8"/>
  <c r="BM114" i="8"/>
  <c r="BE114" i="8"/>
  <c r="BL113" i="8"/>
  <c r="BD113" i="8"/>
  <c r="BK112" i="8"/>
  <c r="BC112" i="8"/>
  <c r="BJ111" i="8"/>
  <c r="BB111" i="8"/>
  <c r="BI110" i="8"/>
  <c r="BA110" i="8"/>
  <c r="BH109" i="8"/>
  <c r="BO108" i="8"/>
  <c r="BG108" i="8"/>
  <c r="BN107" i="8"/>
  <c r="BF107" i="8"/>
  <c r="BM106" i="8"/>
  <c r="BE106" i="8"/>
  <c r="BL105" i="8"/>
  <c r="BD105" i="8"/>
  <c r="BP116" i="8"/>
  <c r="BM127" i="8"/>
  <c r="BL126" i="8"/>
  <c r="BK125" i="8"/>
  <c r="BJ124" i="8"/>
  <c r="BI123" i="8"/>
  <c r="BH122" i="8"/>
  <c r="BG121" i="8"/>
  <c r="BJ120" i="8"/>
  <c r="BB120" i="8"/>
  <c r="BI119" i="8"/>
  <c r="BA119" i="8"/>
  <c r="BH118" i="8"/>
  <c r="BO117" i="8"/>
  <c r="BM115" i="8"/>
  <c r="BK113" i="8"/>
  <c r="BI111" i="8"/>
  <c r="BG109" i="8"/>
  <c r="BE107" i="8"/>
  <c r="BC105" i="8"/>
  <c r="BN116" i="8"/>
  <c r="BH110" i="8"/>
  <c r="BD106" i="8"/>
  <c r="BF116" i="8"/>
  <c r="BO109" i="8"/>
  <c r="BK105" i="8"/>
  <c r="BG117" i="8"/>
  <c r="BE115" i="8"/>
  <c r="BC113" i="8"/>
  <c r="BA111" i="8"/>
  <c r="BN108" i="8"/>
  <c r="BL106" i="8"/>
  <c r="BL114" i="8"/>
  <c r="BJ112" i="8"/>
  <c r="BF108" i="8"/>
  <c r="BD114" i="8"/>
  <c r="BB112" i="8"/>
  <c r="BM107" i="8"/>
  <c r="BA105" i="8"/>
  <c r="BQ137" i="8"/>
  <c r="BQ133" i="8"/>
  <c r="BP136" i="8"/>
  <c r="BP134" i="8"/>
  <c r="BP132" i="8"/>
  <c r="BR140" i="8"/>
  <c r="BR139" i="8"/>
  <c r="BR138" i="8"/>
  <c r="BR150" i="8"/>
  <c r="BN150" i="8"/>
  <c r="BJ150" i="8"/>
  <c r="BF150" i="8"/>
  <c r="BP149" i="8"/>
  <c r="BL149" i="8"/>
  <c r="BH149" i="8"/>
  <c r="BR148" i="8"/>
  <c r="BN148" i="8"/>
  <c r="BJ148" i="8"/>
  <c r="BF148" i="8"/>
  <c r="BP147" i="8"/>
  <c r="BL147" i="8"/>
  <c r="BH147" i="8"/>
  <c r="BR146" i="8"/>
  <c r="BN146" i="8"/>
  <c r="BJ146" i="8"/>
  <c r="BF146" i="8"/>
  <c r="BP145" i="8"/>
  <c r="BL145" i="8"/>
  <c r="BH145" i="8"/>
  <c r="BR144" i="8"/>
  <c r="BN144" i="8"/>
  <c r="BJ144" i="8"/>
  <c r="BF144" i="8"/>
  <c r="BP143" i="8"/>
  <c r="BL143" i="8"/>
  <c r="BH143" i="8"/>
  <c r="BR142" i="8"/>
  <c r="BN142" i="8"/>
  <c r="BJ142" i="8"/>
  <c r="BF142" i="8"/>
  <c r="BP141" i="8"/>
  <c r="BL141" i="8"/>
  <c r="BH141" i="8"/>
  <c r="BN140" i="8"/>
  <c r="BN138" i="8"/>
  <c r="BN136" i="8"/>
  <c r="BN134" i="8"/>
  <c r="BN132" i="8"/>
  <c r="BN130" i="8"/>
  <c r="BJ140" i="8"/>
  <c r="BF140" i="8"/>
  <c r="BB140" i="8"/>
  <c r="BJ139" i="8"/>
  <c r="BF139" i="8"/>
  <c r="BB139" i="8"/>
  <c r="BJ138" i="8"/>
  <c r="BF138" i="8"/>
  <c r="BB138" i="8"/>
  <c r="BJ137" i="8"/>
  <c r="BF137" i="8"/>
  <c r="BB137" i="8"/>
  <c r="BJ136" i="8"/>
  <c r="BF136" i="8"/>
  <c r="BB136" i="8"/>
  <c r="BJ135" i="8"/>
  <c r="BF135" i="8"/>
  <c r="BB135" i="8"/>
  <c r="BJ134" i="8"/>
  <c r="BF134" i="8"/>
  <c r="BB134" i="8"/>
  <c r="BJ133" i="8"/>
  <c r="BF133" i="8"/>
  <c r="BB133" i="8"/>
  <c r="BJ132" i="8"/>
  <c r="BF132" i="8"/>
  <c r="BB132" i="8"/>
  <c r="BJ131" i="8"/>
  <c r="BF131" i="8"/>
  <c r="BB131" i="8"/>
  <c r="BJ130" i="8"/>
  <c r="BF130" i="8"/>
  <c r="BB130" i="8"/>
  <c r="BJ129" i="8"/>
  <c r="BF129" i="8"/>
  <c r="BB129" i="8"/>
  <c r="BJ128" i="8"/>
  <c r="BF128" i="8"/>
  <c r="BB128" i="8"/>
  <c r="BQ136" i="8"/>
  <c r="BQ135" i="8"/>
  <c r="BP137" i="8"/>
  <c r="BP135" i="8"/>
  <c r="BP133" i="8"/>
  <c r="BP131" i="8"/>
  <c r="BP140" i="8"/>
  <c r="BP139" i="8"/>
  <c r="BP138" i="8"/>
  <c r="BP150" i="8"/>
  <c r="BL150" i="8"/>
  <c r="BH150" i="8"/>
  <c r="BR149" i="8"/>
  <c r="BN149" i="8"/>
  <c r="BJ149" i="8"/>
  <c r="BF149" i="8"/>
  <c r="BP148" i="8"/>
  <c r="BL148" i="8"/>
  <c r="BH148" i="8"/>
  <c r="BR147" i="8"/>
  <c r="BN147" i="8"/>
  <c r="BJ147" i="8"/>
  <c r="BF147" i="8"/>
  <c r="BP146" i="8"/>
  <c r="BL146" i="8"/>
  <c r="BH146" i="8"/>
  <c r="BR145" i="8"/>
  <c r="BN145" i="8"/>
  <c r="BJ145" i="8"/>
  <c r="BF145" i="8"/>
  <c r="BP144" i="8"/>
  <c r="BL144" i="8"/>
  <c r="BH144" i="8"/>
  <c r="BR143" i="8"/>
  <c r="BN143" i="8"/>
  <c r="BJ143" i="8"/>
  <c r="BF143" i="8"/>
  <c r="BP142" i="8"/>
  <c r="BL142" i="8"/>
  <c r="BH142" i="8"/>
  <c r="BR141" i="8"/>
  <c r="BN141" i="8"/>
  <c r="BJ141" i="8"/>
  <c r="BF141" i="8"/>
  <c r="BN139" i="8"/>
  <c r="BN137" i="8"/>
  <c r="BN135" i="8"/>
  <c r="BN133" i="8"/>
  <c r="BN131" i="8"/>
  <c r="BL140" i="8"/>
  <c r="BH140" i="8"/>
  <c r="BD140" i="8"/>
  <c r="BL139" i="8"/>
  <c r="BH139" i="8"/>
  <c r="BD139" i="8"/>
  <c r="BL138" i="8"/>
  <c r="BH138" i="8"/>
  <c r="BD138" i="8"/>
  <c r="BL137" i="8"/>
  <c r="BH137" i="8"/>
  <c r="BD137" i="8"/>
  <c r="BL136" i="8"/>
  <c r="BH136" i="8"/>
  <c r="BD136" i="8"/>
  <c r="BL135" i="8"/>
  <c r="BH135" i="8"/>
  <c r="BD135" i="8"/>
  <c r="BL134" i="8"/>
  <c r="BH134" i="8"/>
  <c r="BD134" i="8"/>
  <c r="BL133" i="8"/>
  <c r="BH133" i="8"/>
  <c r="BD133" i="8"/>
  <c r="BL132" i="8"/>
  <c r="BH132" i="8"/>
  <c r="BD132" i="8"/>
  <c r="BL131" i="8"/>
  <c r="BH131" i="8"/>
  <c r="BD131" i="8"/>
  <c r="BL130" i="8"/>
  <c r="BH130" i="8"/>
  <c r="BD130" i="8"/>
  <c r="BL129" i="8"/>
  <c r="BH129" i="8"/>
  <c r="BD129" i="8"/>
  <c r="BL128" i="8"/>
  <c r="BH128" i="8"/>
  <c r="BD128" i="8"/>
  <c r="BQ134" i="8"/>
  <c r="BO137" i="8"/>
  <c r="BO135" i="8"/>
  <c r="BO133" i="8"/>
  <c r="BO131" i="8"/>
  <c r="BO140" i="8"/>
  <c r="BO139" i="8"/>
  <c r="BO138" i="8"/>
  <c r="BO150" i="8"/>
  <c r="BK150" i="8"/>
  <c r="BG150" i="8"/>
  <c r="BQ149" i="8"/>
  <c r="BM149" i="8"/>
  <c r="BI149" i="8"/>
  <c r="BE149" i="8"/>
  <c r="BO148" i="8"/>
  <c r="BK148" i="8"/>
  <c r="BG148" i="8"/>
  <c r="BQ147" i="8"/>
  <c r="BM147" i="8"/>
  <c r="BI147" i="8"/>
  <c r="BE147" i="8"/>
  <c r="BO146" i="8"/>
  <c r="BK146" i="8"/>
  <c r="BG146" i="8"/>
  <c r="BQ145" i="8"/>
  <c r="BM145" i="8"/>
  <c r="BI145" i="8"/>
  <c r="BE145" i="8"/>
  <c r="BO144" i="8"/>
  <c r="BK144" i="8"/>
  <c r="BG144" i="8"/>
  <c r="BQ143" i="8"/>
  <c r="BM143" i="8"/>
  <c r="BI143" i="8"/>
  <c r="BE143" i="8"/>
  <c r="BO142" i="8"/>
  <c r="BK142" i="8"/>
  <c r="BG142" i="8"/>
  <c r="BQ141" i="8"/>
  <c r="BQ132" i="8"/>
  <c r="BQ140" i="8"/>
  <c r="BM150" i="8"/>
  <c r="BK149" i="8"/>
  <c r="BI148" i="8"/>
  <c r="BG147" i="8"/>
  <c r="BE146" i="8"/>
  <c r="BQ144" i="8"/>
  <c r="BO143" i="8"/>
  <c r="BM142" i="8"/>
  <c r="BM141" i="8"/>
  <c r="BE141" i="8"/>
  <c r="BM137" i="8"/>
  <c r="BM133" i="8"/>
  <c r="BK140" i="8"/>
  <c r="BC140" i="8"/>
  <c r="BG139" i="8"/>
  <c r="BK138" i="8"/>
  <c r="BC138" i="8"/>
  <c r="BG137" i="8"/>
  <c r="BK136" i="8"/>
  <c r="BC136" i="8"/>
  <c r="BG135" i="8"/>
  <c r="BK134" i="8"/>
  <c r="BC134" i="8"/>
  <c r="BG133" i="8"/>
  <c r="BK132" i="8"/>
  <c r="BC132" i="8"/>
  <c r="BG131" i="8"/>
  <c r="BK130" i="8"/>
  <c r="BC130" i="8"/>
  <c r="BG129" i="8"/>
  <c r="BK128" i="8"/>
  <c r="BC128" i="8"/>
  <c r="BO134" i="8"/>
  <c r="BO136" i="8"/>
  <c r="BQ139" i="8"/>
  <c r="BI150" i="8"/>
  <c r="BG149" i="8"/>
  <c r="BE148" i="8"/>
  <c r="BQ146" i="8"/>
  <c r="BO145" i="8"/>
  <c r="BM144" i="8"/>
  <c r="BK143" i="8"/>
  <c r="BI142" i="8"/>
  <c r="BK141" i="8"/>
  <c r="BM140" i="8"/>
  <c r="BM136" i="8"/>
  <c r="BM132" i="8"/>
  <c r="BI140" i="8"/>
  <c r="BA140" i="8"/>
  <c r="BE139" i="8"/>
  <c r="BI138" i="8"/>
  <c r="BA138" i="8"/>
  <c r="BE137" i="8"/>
  <c r="BI136" i="8"/>
  <c r="BA136" i="8"/>
  <c r="BE135" i="8"/>
  <c r="BI134" i="8"/>
  <c r="BA134" i="8"/>
  <c r="BE133" i="8"/>
  <c r="BI132" i="8"/>
  <c r="BA132" i="8"/>
  <c r="BE131" i="8"/>
  <c r="BI130" i="8"/>
  <c r="BA130" i="8"/>
  <c r="BE129" i="8"/>
  <c r="BI128" i="8"/>
  <c r="BQ138" i="8"/>
  <c r="BE150" i="8"/>
  <c r="BQ148" i="8"/>
  <c r="BO147" i="8"/>
  <c r="BM146" i="8"/>
  <c r="BI144" i="8"/>
  <c r="BG143" i="8"/>
  <c r="BE142" i="8"/>
  <c r="BM139" i="8"/>
  <c r="BM135" i="8"/>
  <c r="BG140" i="8"/>
  <c r="BC139" i="8"/>
  <c r="BK137" i="8"/>
  <c r="BG136" i="8"/>
  <c r="BC135" i="8"/>
  <c r="BK133" i="8"/>
  <c r="BG132" i="8"/>
  <c r="BC131" i="8"/>
  <c r="BK129" i="8"/>
  <c r="BC129" i="8"/>
  <c r="BO132" i="8"/>
  <c r="BO149" i="8"/>
  <c r="BK147" i="8"/>
  <c r="BG145" i="8"/>
  <c r="BQ142" i="8"/>
  <c r="BG141" i="8"/>
  <c r="BM138" i="8"/>
  <c r="BM130" i="8"/>
  <c r="BI139" i="8"/>
  <c r="BE138" i="8"/>
  <c r="BA137" i="8"/>
  <c r="BI135" i="8"/>
  <c r="BE134" i="8"/>
  <c r="BA133" i="8"/>
  <c r="BE132" i="8"/>
  <c r="BA131" i="8"/>
  <c r="BI129" i="8"/>
  <c r="BE128" i="8"/>
  <c r="BK145" i="8"/>
  <c r="BI141" i="8"/>
  <c r="BM131" i="8"/>
  <c r="BK139" i="8"/>
  <c r="BG138" i="8"/>
  <c r="BC137" i="8"/>
  <c r="BK135" i="8"/>
  <c r="BG134" i="8"/>
  <c r="BC133" i="8"/>
  <c r="BK131" i="8"/>
  <c r="BG130" i="8"/>
  <c r="BG128" i="8"/>
  <c r="BQ150" i="8"/>
  <c r="BM148" i="8"/>
  <c r="BI146" i="8"/>
  <c r="BE144" i="8"/>
  <c r="BO141" i="8"/>
  <c r="BM134" i="8"/>
  <c r="BE140" i="8"/>
  <c r="BA139" i="8"/>
  <c r="BI137" i="8"/>
  <c r="BE136" i="8"/>
  <c r="BA135" i="8"/>
  <c r="BI133" i="8"/>
  <c r="BI131" i="8"/>
  <c r="BE130" i="8"/>
  <c r="BA129" i="8"/>
  <c r="BA128" i="8"/>
  <c r="BR152" i="8"/>
  <c r="BR169" i="8"/>
  <c r="BR165" i="8"/>
  <c r="BR161" i="8"/>
  <c r="BR157" i="8"/>
  <c r="BP171" i="8"/>
  <c r="BL171" i="8"/>
  <c r="BH171" i="8"/>
  <c r="BQ170" i="8"/>
  <c r="BM170" i="8"/>
  <c r="BI170" i="8"/>
  <c r="BE170" i="8"/>
  <c r="BN169" i="8"/>
  <c r="BJ169" i="8"/>
  <c r="BF169" i="8"/>
  <c r="BO168" i="8"/>
  <c r="BK168" i="8"/>
  <c r="BG168" i="8"/>
  <c r="BP167" i="8"/>
  <c r="BL167" i="8"/>
  <c r="BH167" i="8"/>
  <c r="BQ166" i="8"/>
  <c r="BM166" i="8"/>
  <c r="BI166" i="8"/>
  <c r="BE166" i="8"/>
  <c r="BN165" i="8"/>
  <c r="BJ165" i="8"/>
  <c r="BF165" i="8"/>
  <c r="BO164" i="8"/>
  <c r="BK164" i="8"/>
  <c r="BG164" i="8"/>
  <c r="BP163" i="8"/>
  <c r="BL163" i="8"/>
  <c r="BH163" i="8"/>
  <c r="BQ162" i="8"/>
  <c r="BM162" i="8"/>
  <c r="BI162" i="8"/>
  <c r="BE162" i="8"/>
  <c r="BN161" i="8"/>
  <c r="BJ161" i="8"/>
  <c r="BF161" i="8"/>
  <c r="BO160" i="8"/>
  <c r="BK160" i="8"/>
  <c r="BG160" i="8"/>
  <c r="BP159" i="8"/>
  <c r="BL159" i="8"/>
  <c r="BH159" i="8"/>
  <c r="BQ158" i="8"/>
  <c r="BM158" i="8"/>
  <c r="BI158" i="8"/>
  <c r="BE158" i="8"/>
  <c r="BN157" i="8"/>
  <c r="BJ157" i="8"/>
  <c r="BF157" i="8"/>
  <c r="BO156" i="8"/>
  <c r="BK156" i="8"/>
  <c r="BG156" i="8"/>
  <c r="BP155" i="8"/>
  <c r="BL155" i="8"/>
  <c r="BH155" i="8"/>
  <c r="BQ154" i="8"/>
  <c r="BM154" i="8"/>
  <c r="BI154" i="8"/>
  <c r="BE154" i="8"/>
  <c r="BN153" i="8"/>
  <c r="BJ153" i="8"/>
  <c r="BF153" i="8"/>
  <c r="BO152" i="8"/>
  <c r="BK152" i="8"/>
  <c r="BG152" i="8"/>
  <c r="BP151" i="8"/>
  <c r="BL151" i="8"/>
  <c r="BH151" i="8"/>
  <c r="BG162" i="8"/>
  <c r="BM160" i="8"/>
  <c r="BE160" i="8"/>
  <c r="BJ159" i="8"/>
  <c r="BO158" i="8"/>
  <c r="BG158" i="8"/>
  <c r="BL157" i="8"/>
  <c r="BQ156" i="8"/>
  <c r="BE156" i="8"/>
  <c r="BJ155" i="8"/>
  <c r="BO154" i="8"/>
  <c r="BK154" i="8"/>
  <c r="BP153" i="8"/>
  <c r="BH153" i="8"/>
  <c r="BM152" i="8"/>
  <c r="BE152" i="8"/>
  <c r="BR151" i="8"/>
  <c r="BR168" i="8"/>
  <c r="BR164" i="8"/>
  <c r="BR160" i="8"/>
  <c r="BR156" i="8"/>
  <c r="BO171" i="8"/>
  <c r="BK171" i="8"/>
  <c r="BG171" i="8"/>
  <c r="BP170" i="8"/>
  <c r="BL170" i="8"/>
  <c r="BH170" i="8"/>
  <c r="BQ169" i="8"/>
  <c r="BM169" i="8"/>
  <c r="BI169" i="8"/>
  <c r="BE169" i="8"/>
  <c r="BN168" i="8"/>
  <c r="BJ168" i="8"/>
  <c r="BF168" i="8"/>
  <c r="BO167" i="8"/>
  <c r="BK167" i="8"/>
  <c r="BG167" i="8"/>
  <c r="BP166" i="8"/>
  <c r="BL166" i="8"/>
  <c r="BH166" i="8"/>
  <c r="BQ165" i="8"/>
  <c r="BM165" i="8"/>
  <c r="BI165" i="8"/>
  <c r="BE165" i="8"/>
  <c r="BN164" i="8"/>
  <c r="BJ164" i="8"/>
  <c r="BF164" i="8"/>
  <c r="BO163" i="8"/>
  <c r="BK163" i="8"/>
  <c r="BG163" i="8"/>
  <c r="BP162" i="8"/>
  <c r="BL162" i="8"/>
  <c r="BH162" i="8"/>
  <c r="BQ161" i="8"/>
  <c r="BM161" i="8"/>
  <c r="BI161" i="8"/>
  <c r="BE161" i="8"/>
  <c r="BN160" i="8"/>
  <c r="BJ160" i="8"/>
  <c r="BF160" i="8"/>
  <c r="BO159" i="8"/>
  <c r="BK159" i="8"/>
  <c r="BG159" i="8"/>
  <c r="BP158" i="8"/>
  <c r="BL158" i="8"/>
  <c r="BH158" i="8"/>
  <c r="BQ157" i="8"/>
  <c r="BM157" i="8"/>
  <c r="BI157" i="8"/>
  <c r="BE157" i="8"/>
  <c r="BN156" i="8"/>
  <c r="BJ156" i="8"/>
  <c r="BF156" i="8"/>
  <c r="BO155" i="8"/>
  <c r="BK155" i="8"/>
  <c r="BG155" i="8"/>
  <c r="BP154" i="8"/>
  <c r="BL154" i="8"/>
  <c r="BH154" i="8"/>
  <c r="BQ153" i="8"/>
  <c r="BM153" i="8"/>
  <c r="BI153" i="8"/>
  <c r="BE153" i="8"/>
  <c r="BN152" i="8"/>
  <c r="BJ152" i="8"/>
  <c r="BF152" i="8"/>
  <c r="BO151" i="8"/>
  <c r="BK151" i="8"/>
  <c r="BG151" i="8"/>
  <c r="BR171" i="8"/>
  <c r="BR167" i="8"/>
  <c r="BR163" i="8"/>
  <c r="BR159" i="8"/>
  <c r="BR155" i="8"/>
  <c r="BN171" i="8"/>
  <c r="BJ171" i="8"/>
  <c r="BF171" i="8"/>
  <c r="BO170" i="8"/>
  <c r="BK170" i="8"/>
  <c r="BG170" i="8"/>
  <c r="BP169" i="8"/>
  <c r="BL169" i="8"/>
  <c r="BH169" i="8"/>
  <c r="BQ168" i="8"/>
  <c r="BM168" i="8"/>
  <c r="BI168" i="8"/>
  <c r="BE168" i="8"/>
  <c r="BN167" i="8"/>
  <c r="BJ167" i="8"/>
  <c r="BF167" i="8"/>
  <c r="BO166" i="8"/>
  <c r="BK166" i="8"/>
  <c r="BG166" i="8"/>
  <c r="BP165" i="8"/>
  <c r="BL165" i="8"/>
  <c r="BH165" i="8"/>
  <c r="BQ164" i="8"/>
  <c r="BM164" i="8"/>
  <c r="BI164" i="8"/>
  <c r="BE164" i="8"/>
  <c r="BN163" i="8"/>
  <c r="BJ163" i="8"/>
  <c r="BF163" i="8"/>
  <c r="BO162" i="8"/>
  <c r="BK162" i="8"/>
  <c r="BP161" i="8"/>
  <c r="BL161" i="8"/>
  <c r="BH161" i="8"/>
  <c r="BQ160" i="8"/>
  <c r="BI160" i="8"/>
  <c r="BN159" i="8"/>
  <c r="BF159" i="8"/>
  <c r="BK158" i="8"/>
  <c r="BP157" i="8"/>
  <c r="BH157" i="8"/>
  <c r="BM156" i="8"/>
  <c r="BI156" i="8"/>
  <c r="BN155" i="8"/>
  <c r="BF155" i="8"/>
  <c r="BG154" i="8"/>
  <c r="BL153" i="8"/>
  <c r="BQ152" i="8"/>
  <c r="BI152" i="8"/>
  <c r="BR170" i="8"/>
  <c r="BQ171" i="8"/>
  <c r="BN170" i="8"/>
  <c r="BK169" i="8"/>
  <c r="BH168" i="8"/>
  <c r="BE167" i="8"/>
  <c r="BO165" i="8"/>
  <c r="BL164" i="8"/>
  <c r="BI163" i="8"/>
  <c r="BF162" i="8"/>
  <c r="BP160" i="8"/>
  <c r="BM159" i="8"/>
  <c r="BJ158" i="8"/>
  <c r="BG157" i="8"/>
  <c r="BQ155" i="8"/>
  <c r="BN154" i="8"/>
  <c r="BK153" i="8"/>
  <c r="BH152" i="8"/>
  <c r="BJ151" i="8"/>
  <c r="BG161" i="8"/>
  <c r="BK157" i="8"/>
  <c r="BE155" i="8"/>
  <c r="BL152" i="8"/>
  <c r="BR166" i="8"/>
  <c r="BM171" i="8"/>
  <c r="BJ170" i="8"/>
  <c r="BG169" i="8"/>
  <c r="BQ167" i="8"/>
  <c r="BN166" i="8"/>
  <c r="BK165" i="8"/>
  <c r="BH164" i="8"/>
  <c r="BE163" i="8"/>
  <c r="BO161" i="8"/>
  <c r="BL160" i="8"/>
  <c r="BI159" i="8"/>
  <c r="BF158" i="8"/>
  <c r="BP156" i="8"/>
  <c r="BM155" i="8"/>
  <c r="BJ154" i="8"/>
  <c r="BG153" i="8"/>
  <c r="BQ151" i="8"/>
  <c r="BI151" i="8"/>
  <c r="BR162" i="8"/>
  <c r="BI171" i="8"/>
  <c r="BF170" i="8"/>
  <c r="BP168" i="8"/>
  <c r="BM167" i="8"/>
  <c r="BJ166" i="8"/>
  <c r="BG165" i="8"/>
  <c r="BQ163" i="8"/>
  <c r="BN162" i="8"/>
  <c r="BK161" i="8"/>
  <c r="BH160" i="8"/>
  <c r="BE159" i="8"/>
  <c r="BO157" i="8"/>
  <c r="BL156" i="8"/>
  <c r="BI155" i="8"/>
  <c r="BF154" i="8"/>
  <c r="BP152" i="8"/>
  <c r="BN151" i="8"/>
  <c r="BF151" i="8"/>
  <c r="BR158" i="8"/>
  <c r="BE171" i="8"/>
  <c r="BO169" i="8"/>
  <c r="BL168" i="8"/>
  <c r="BI167" i="8"/>
  <c r="BF166" i="8"/>
  <c r="BP164" i="8"/>
  <c r="BM163" i="8"/>
  <c r="BJ162" i="8"/>
  <c r="BQ159" i="8"/>
  <c r="BN158" i="8"/>
  <c r="BH156" i="8"/>
  <c r="BO153" i="8"/>
  <c r="BM151" i="8"/>
  <c r="BE151" i="8"/>
  <c r="BL192" i="8"/>
  <c r="BP193" i="8"/>
  <c r="BS192" i="8"/>
  <c r="BO192" i="8"/>
  <c r="BR191" i="8"/>
  <c r="BN191" i="8"/>
  <c r="BQ190" i="8"/>
  <c r="BM190" i="8"/>
  <c r="BP189" i="8"/>
  <c r="BS188" i="8"/>
  <c r="BO188" i="8"/>
  <c r="BR187" i="8"/>
  <c r="BN187" i="8"/>
  <c r="BQ186" i="8"/>
  <c r="BM186" i="8"/>
  <c r="BP185" i="8"/>
  <c r="BS184" i="8"/>
  <c r="BO184" i="8"/>
  <c r="BR183" i="8"/>
  <c r="BN183" i="8"/>
  <c r="BQ182" i="8"/>
  <c r="BM182" i="8"/>
  <c r="BP181" i="8"/>
  <c r="BS180" i="8"/>
  <c r="BO180" i="8"/>
  <c r="BK191" i="8"/>
  <c r="BJ190" i="8"/>
  <c r="BL188" i="8"/>
  <c r="BK187" i="8"/>
  <c r="BJ186" i="8"/>
  <c r="BL184" i="8"/>
  <c r="BK183" i="8"/>
  <c r="BJ182" i="8"/>
  <c r="BL180" i="8"/>
  <c r="BQ179" i="8"/>
  <c r="BM179" i="8"/>
  <c r="BR178" i="8"/>
  <c r="BN178" i="8"/>
  <c r="BJ178" i="8"/>
  <c r="BO177" i="8"/>
  <c r="BK177" i="8"/>
  <c r="BG177" i="8"/>
  <c r="BC177" i="8"/>
  <c r="BO176" i="8"/>
  <c r="BK176" i="8"/>
  <c r="BG176" i="8"/>
  <c r="BC176" i="8"/>
  <c r="BO175" i="8"/>
  <c r="BK175" i="8"/>
  <c r="BG175" i="8"/>
  <c r="BC175" i="8"/>
  <c r="BO174" i="8"/>
  <c r="BK174" i="8"/>
  <c r="BG174" i="8"/>
  <c r="BC174" i="8"/>
  <c r="BO173" i="8"/>
  <c r="BK173" i="8"/>
  <c r="BG173" i="8"/>
  <c r="BC173" i="8"/>
  <c r="BO172" i="8"/>
  <c r="BK172" i="8"/>
  <c r="BG172" i="8"/>
  <c r="BK189" i="8"/>
  <c r="BJ184" i="8"/>
  <c r="BK181" i="8"/>
  <c r="BO179" i="8"/>
  <c r="BP178" i="8"/>
  <c r="BQ177" i="8"/>
  <c r="BI177" i="8"/>
  <c r="BQ176" i="8"/>
  <c r="BI176" i="8"/>
  <c r="BQ175" i="8"/>
  <c r="BI175" i="8"/>
  <c r="BQ174" i="8"/>
  <c r="BI174" i="8"/>
  <c r="BQ173" i="8"/>
  <c r="BI173" i="8"/>
  <c r="BQ172" i="8"/>
  <c r="BI172" i="8"/>
  <c r="BQ193" i="8"/>
  <c r="BP192" i="8"/>
  <c r="BS191" i="8"/>
  <c r="BR190" i="8"/>
  <c r="BQ189" i="8"/>
  <c r="BP188" i="8"/>
  <c r="BO187" i="8"/>
  <c r="BN186" i="8"/>
  <c r="BM185" i="8"/>
  <c r="BS183" i="8"/>
  <c r="BN182" i="8"/>
  <c r="BM181" i="8"/>
  <c r="BL191" i="8"/>
  <c r="BJ189" i="8"/>
  <c r="BJ185" i="8"/>
  <c r="BK182" i="8"/>
  <c r="BR179" i="8"/>
  <c r="BJ179" i="8"/>
  <c r="BK178" i="8"/>
  <c r="BL177" i="8"/>
  <c r="BS193" i="8"/>
  <c r="BO193" i="8"/>
  <c r="BR192" i="8"/>
  <c r="BN192" i="8"/>
  <c r="BQ191" i="8"/>
  <c r="BM191" i="8"/>
  <c r="BP190" i="8"/>
  <c r="BS189" i="8"/>
  <c r="BO189" i="8"/>
  <c r="BR188" i="8"/>
  <c r="BN188" i="8"/>
  <c r="BQ187" i="8"/>
  <c r="BM187" i="8"/>
  <c r="BP186" i="8"/>
  <c r="BS185" i="8"/>
  <c r="BO185" i="8"/>
  <c r="BR184" i="8"/>
  <c r="BN184" i="8"/>
  <c r="BQ183" i="8"/>
  <c r="BM183" i="8"/>
  <c r="BP182" i="8"/>
  <c r="BS181" i="8"/>
  <c r="BO181" i="8"/>
  <c r="BR180" i="8"/>
  <c r="BN180" i="8"/>
  <c r="BJ191" i="8"/>
  <c r="BL189" i="8"/>
  <c r="BK188" i="8"/>
  <c r="BJ187" i="8"/>
  <c r="BL185" i="8"/>
  <c r="BK184" i="8"/>
  <c r="BJ183" i="8"/>
  <c r="BL181" i="8"/>
  <c r="BK180" i="8"/>
  <c r="BP179" i="8"/>
  <c r="BL179" i="8"/>
  <c r="BQ178" i="8"/>
  <c r="BM178" i="8"/>
  <c r="BR177" i="8"/>
  <c r="BN177" i="8"/>
  <c r="BJ177" i="8"/>
  <c r="BF177" i="8"/>
  <c r="BR176" i="8"/>
  <c r="BN176" i="8"/>
  <c r="BJ176" i="8"/>
  <c r="BF176" i="8"/>
  <c r="BR175" i="8"/>
  <c r="BN175" i="8"/>
  <c r="BJ175" i="8"/>
  <c r="BF175" i="8"/>
  <c r="BR174" i="8"/>
  <c r="BN174" i="8"/>
  <c r="BJ174" i="8"/>
  <c r="BF174" i="8"/>
  <c r="BR173" i="8"/>
  <c r="BN173" i="8"/>
  <c r="BJ173" i="8"/>
  <c r="BF173" i="8"/>
  <c r="BR172" i="8"/>
  <c r="BN172" i="8"/>
  <c r="BJ172" i="8"/>
  <c r="BF172" i="8"/>
  <c r="BR193" i="8"/>
  <c r="BN193" i="8"/>
  <c r="BQ192" i="8"/>
  <c r="BM192" i="8"/>
  <c r="BP191" i="8"/>
  <c r="BS190" i="8"/>
  <c r="BO190" i="8"/>
  <c r="BR189" i="8"/>
  <c r="BN189" i="8"/>
  <c r="BQ188" i="8"/>
  <c r="BM188" i="8"/>
  <c r="BP187" i="8"/>
  <c r="BS186" i="8"/>
  <c r="BO186" i="8"/>
  <c r="BR185" i="8"/>
  <c r="BN185" i="8"/>
  <c r="BQ184" i="8"/>
  <c r="BM184" i="8"/>
  <c r="BP183" i="8"/>
  <c r="BS182" i="8"/>
  <c r="BO182" i="8"/>
  <c r="BR181" i="8"/>
  <c r="BN181" i="8"/>
  <c r="BQ180" i="8"/>
  <c r="BM180" i="8"/>
  <c r="BL190" i="8"/>
  <c r="BJ188" i="8"/>
  <c r="BL186" i="8"/>
  <c r="BK185" i="8"/>
  <c r="BL182" i="8"/>
  <c r="BJ180" i="8"/>
  <c r="BK179" i="8"/>
  <c r="BL178" i="8"/>
  <c r="BM177" i="8"/>
  <c r="BE177" i="8"/>
  <c r="BM176" i="8"/>
  <c r="BE176" i="8"/>
  <c r="BM175" i="8"/>
  <c r="BE175" i="8"/>
  <c r="BM174" i="8"/>
  <c r="BE174" i="8"/>
  <c r="BM173" i="8"/>
  <c r="BE173" i="8"/>
  <c r="BM172" i="8"/>
  <c r="BE172" i="8"/>
  <c r="BM193" i="8"/>
  <c r="BO191" i="8"/>
  <c r="BN190" i="8"/>
  <c r="BM189" i="8"/>
  <c r="BS187" i="8"/>
  <c r="BR186" i="8"/>
  <c r="BQ185" i="8"/>
  <c r="BP184" i="8"/>
  <c r="BO183" i="8"/>
  <c r="BR182" i="8"/>
  <c r="BQ181" i="8"/>
  <c r="BP180" i="8"/>
  <c r="BK190" i="8"/>
  <c r="BL187" i="8"/>
  <c r="BK186" i="8"/>
  <c r="BL183" i="8"/>
  <c r="BJ181" i="8"/>
  <c r="BN179" i="8"/>
  <c r="BO178" i="8"/>
  <c r="BP177" i="8"/>
  <c r="BH177" i="8"/>
  <c r="BH176" i="8"/>
  <c r="BH175" i="8"/>
  <c r="BH174" i="8"/>
  <c r="BH173" i="8"/>
  <c r="BH172" i="8"/>
  <c r="BP176" i="8"/>
  <c r="BP173" i="8"/>
  <c r="BL175" i="8"/>
  <c r="BL173" i="8"/>
  <c r="BL172" i="8"/>
  <c r="BD177" i="8"/>
  <c r="BD176" i="8"/>
  <c r="BD175" i="8"/>
  <c r="BD174" i="8"/>
  <c r="BD173" i="8"/>
  <c r="BD172" i="8"/>
  <c r="BP175" i="8"/>
  <c r="BP174" i="8"/>
  <c r="BP172" i="8"/>
  <c r="BL176" i="8"/>
  <c r="BL174" i="8"/>
  <c r="BC172" i="8"/>
  <c r="BV218" i="8"/>
  <c r="BU215" i="8"/>
  <c r="BT216" i="8"/>
  <c r="BT212" i="8"/>
  <c r="BT208" i="8"/>
  <c r="BT204" i="8"/>
  <c r="BT200" i="8"/>
  <c r="BT196" i="8"/>
  <c r="BQ218" i="8"/>
  <c r="BM218" i="8"/>
  <c r="BQ217" i="8"/>
  <c r="BM217" i="8"/>
  <c r="BQ216" i="8"/>
  <c r="BM216" i="8"/>
  <c r="BQ215" i="8"/>
  <c r="BM215" i="8"/>
  <c r="BQ214" i="8"/>
  <c r="BM214" i="8"/>
  <c r="BQ213" i="8"/>
  <c r="BM213" i="8"/>
  <c r="BQ212" i="8"/>
  <c r="BM212" i="8"/>
  <c r="BQ211" i="8"/>
  <c r="BM211" i="8"/>
  <c r="BQ210" i="8"/>
  <c r="BM210" i="8"/>
  <c r="BQ209" i="8"/>
  <c r="BM209" i="8"/>
  <c r="BQ208" i="8"/>
  <c r="BM208" i="8"/>
  <c r="BQ207" i="8"/>
  <c r="BM207" i="8"/>
  <c r="BQ206" i="8"/>
  <c r="BM206" i="8"/>
  <c r="BQ205" i="8"/>
  <c r="BM205" i="8"/>
  <c r="BQ204" i="8"/>
  <c r="BM204" i="8"/>
  <c r="BQ203" i="8"/>
  <c r="BM203" i="8"/>
  <c r="BQ202" i="8"/>
  <c r="BM202" i="8"/>
  <c r="BQ201" i="8"/>
  <c r="BM201" i="8"/>
  <c r="BQ200" i="8"/>
  <c r="BM200" i="8"/>
  <c r="BQ199" i="8"/>
  <c r="BM199" i="8"/>
  <c r="BQ198" i="8"/>
  <c r="BM198" i="8"/>
  <c r="BQ197" i="8"/>
  <c r="BM197" i="8"/>
  <c r="BQ196" i="8"/>
  <c r="BM196" i="8"/>
  <c r="BQ195" i="8"/>
  <c r="BM195" i="8"/>
  <c r="BQ194" i="8"/>
  <c r="BM194" i="8"/>
  <c r="BJ218" i="8"/>
  <c r="BJ216" i="8"/>
  <c r="BJ214" i="8"/>
  <c r="BJ212" i="8"/>
  <c r="BJ210" i="8"/>
  <c r="BJ208" i="8"/>
  <c r="BJ206" i="8"/>
  <c r="BJ204" i="8"/>
  <c r="BJ202" i="8"/>
  <c r="BJ200" i="8"/>
  <c r="BJ198" i="8"/>
  <c r="BJ196" i="8"/>
  <c r="BJ194" i="8"/>
  <c r="BQ244" i="8"/>
  <c r="BO243" i="8"/>
  <c r="BP242" i="8"/>
  <c r="BQ241" i="8"/>
  <c r="BM241" i="8"/>
  <c r="BO240" i="8"/>
  <c r="BQ239" i="8"/>
  <c r="BM239" i="8"/>
  <c r="BO238" i="8"/>
  <c r="BQ237" i="8"/>
  <c r="BM237" i="8"/>
  <c r="BO236" i="8"/>
  <c r="BQ235" i="8"/>
  <c r="BM235" i="8"/>
  <c r="BP234" i="8"/>
  <c r="BL234" i="8"/>
  <c r="BR230" i="8"/>
  <c r="BN233" i="8"/>
  <c r="BJ233" i="8"/>
  <c r="BN232" i="8"/>
  <c r="BJ232" i="8"/>
  <c r="BN231" i="8"/>
  <c r="BJ231" i="8"/>
  <c r="BN230" i="8"/>
  <c r="BJ230" i="8"/>
  <c r="BU227" i="8"/>
  <c r="BU225" i="8"/>
  <c r="BQ229" i="8"/>
  <c r="BM229" i="8"/>
  <c r="BI229" i="8"/>
  <c r="BQ228" i="8"/>
  <c r="BM228" i="8"/>
  <c r="BI228" i="8"/>
  <c r="BQ227" i="8"/>
  <c r="BM227" i="8"/>
  <c r="BI227" i="8"/>
  <c r="BQ226" i="8"/>
  <c r="BM226" i="8"/>
  <c r="BI226" i="8"/>
  <c r="BQ225" i="8"/>
  <c r="BM225" i="8"/>
  <c r="BU218" i="8"/>
  <c r="BU214" i="8"/>
  <c r="BT215" i="8"/>
  <c r="BT211" i="8"/>
  <c r="BT207" i="8"/>
  <c r="BT203" i="8"/>
  <c r="BT199" i="8"/>
  <c r="BT195" i="8"/>
  <c r="BP218" i="8"/>
  <c r="BL218" i="8"/>
  <c r="BP217" i="8"/>
  <c r="BL217" i="8"/>
  <c r="BP216" i="8"/>
  <c r="BL216" i="8"/>
  <c r="BP215" i="8"/>
  <c r="BL215" i="8"/>
  <c r="BP214" i="8"/>
  <c r="BL214" i="8"/>
  <c r="BP213" i="8"/>
  <c r="BL213" i="8"/>
  <c r="BP212" i="8"/>
  <c r="BL212" i="8"/>
  <c r="BP211" i="8"/>
  <c r="BL211" i="8"/>
  <c r="BP210" i="8"/>
  <c r="BL210" i="8"/>
  <c r="BP209" i="8"/>
  <c r="BL209" i="8"/>
  <c r="BP208" i="8"/>
  <c r="BL208" i="8"/>
  <c r="BP207" i="8"/>
  <c r="BL207" i="8"/>
  <c r="BP206" i="8"/>
  <c r="BL206" i="8"/>
  <c r="BP205" i="8"/>
  <c r="BL205" i="8"/>
  <c r="BP204" i="8"/>
  <c r="BL204" i="8"/>
  <c r="BP203" i="8"/>
  <c r="BL203" i="8"/>
  <c r="BP202" i="8"/>
  <c r="BL202" i="8"/>
  <c r="BP201" i="8"/>
  <c r="BL201" i="8"/>
  <c r="BP200" i="8"/>
  <c r="BL200" i="8"/>
  <c r="BP199" i="8"/>
  <c r="BL199" i="8"/>
  <c r="BP198" i="8"/>
  <c r="BL198" i="8"/>
  <c r="BP197" i="8"/>
  <c r="BL197" i="8"/>
  <c r="BP196" i="8"/>
  <c r="BL196" i="8"/>
  <c r="BP195" i="8"/>
  <c r="BL195" i="8"/>
  <c r="BP194" i="8"/>
  <c r="BL194" i="8"/>
  <c r="BK217" i="8"/>
  <c r="BK215" i="8"/>
  <c r="BK213" i="8"/>
  <c r="BK211" i="8"/>
  <c r="BK209" i="8"/>
  <c r="BK207" i="8"/>
  <c r="BK205" i="8"/>
  <c r="BK203" i="8"/>
  <c r="BK201" i="8"/>
  <c r="BK199" i="8"/>
  <c r="BK197" i="8"/>
  <c r="BK195" i="8"/>
  <c r="BK193" i="8"/>
  <c r="BP244" i="8"/>
  <c r="BN243" i="8"/>
  <c r="BO242" i="8"/>
  <c r="BP241" i="8"/>
  <c r="BL241" i="8"/>
  <c r="BN240" i="8"/>
  <c r="BP239" i="8"/>
  <c r="BL239" i="8"/>
  <c r="BN238" i="8"/>
  <c r="BP237" i="8"/>
  <c r="BL237" i="8"/>
  <c r="BN236" i="8"/>
  <c r="BP235" i="8"/>
  <c r="BL235" i="8"/>
  <c r="BO234" i="8"/>
  <c r="BK234" i="8"/>
  <c r="BQ233" i="8"/>
  <c r="BM233" i="8"/>
  <c r="BQ232" i="8"/>
  <c r="BM232" i="8"/>
  <c r="BQ231" i="8"/>
  <c r="BM231" i="8"/>
  <c r="BQ230" i="8"/>
  <c r="BM230" i="8"/>
  <c r="BV226" i="8"/>
  <c r="BT229" i="8"/>
  <c r="BP229" i="8"/>
  <c r="BL229" i="8"/>
  <c r="BT228" i="8"/>
  <c r="BP228" i="8"/>
  <c r="BL228" i="8"/>
  <c r="BT227" i="8"/>
  <c r="BP227" i="8"/>
  <c r="BL227" i="8"/>
  <c r="BT226" i="8"/>
  <c r="BP226" i="8"/>
  <c r="BL226" i="8"/>
  <c r="BT225" i="8"/>
  <c r="BP225" i="8"/>
  <c r="BL225" i="8"/>
  <c r="BV224" i="8"/>
  <c r="BR224" i="8"/>
  <c r="BN224" i="8"/>
  <c r="BJ224" i="8"/>
  <c r="BU223" i="8"/>
  <c r="BQ223" i="8"/>
  <c r="BM223" i="8"/>
  <c r="BI223" i="8"/>
  <c r="BT222" i="8"/>
  <c r="BP222" i="8"/>
  <c r="BL222" i="8"/>
  <c r="BH222" i="8"/>
  <c r="BS221" i="8"/>
  <c r="BO221" i="8"/>
  <c r="BK221" i="8"/>
  <c r="BU217" i="8"/>
  <c r="BT214" i="8"/>
  <c r="BT206" i="8"/>
  <c r="BT198" i="8"/>
  <c r="BO218" i="8"/>
  <c r="BO217" i="8"/>
  <c r="BO216" i="8"/>
  <c r="BO215" i="8"/>
  <c r="BO214" i="8"/>
  <c r="BO213" i="8"/>
  <c r="BO212" i="8"/>
  <c r="BO211" i="8"/>
  <c r="BO210" i="8"/>
  <c r="BO209" i="8"/>
  <c r="BO208" i="8"/>
  <c r="BO207" i="8"/>
  <c r="BO206" i="8"/>
  <c r="BO205" i="8"/>
  <c r="BO204" i="8"/>
  <c r="BO203" i="8"/>
  <c r="BO202" i="8"/>
  <c r="BO201" i="8"/>
  <c r="BO200" i="8"/>
  <c r="BO199" i="8"/>
  <c r="BO198" i="8"/>
  <c r="BO197" i="8"/>
  <c r="BO196" i="8"/>
  <c r="BO195" i="8"/>
  <c r="BO194" i="8"/>
  <c r="BJ217" i="8"/>
  <c r="BJ213" i="8"/>
  <c r="BJ209" i="8"/>
  <c r="BJ205" i="8"/>
  <c r="BJ201" i="8"/>
  <c r="BJ197" i="8"/>
  <c r="BJ193" i="8"/>
  <c r="BM243" i="8"/>
  <c r="BO241" i="8"/>
  <c r="BM240" i="8"/>
  <c r="BQ238" i="8"/>
  <c r="BO237" i="8"/>
  <c r="BM236" i="8"/>
  <c r="BK235" i="8"/>
  <c r="BS230" i="8"/>
  <c r="BL233" i="8"/>
  <c r="BL232" i="8"/>
  <c r="BL231" i="8"/>
  <c r="BL230" i="8"/>
  <c r="BU226" i="8"/>
  <c r="BO229" i="8"/>
  <c r="BS228" i="8"/>
  <c r="BK228" i="8"/>
  <c r="BO227" i="8"/>
  <c r="BS226" i="8"/>
  <c r="BK226" i="8"/>
  <c r="BO225" i="8"/>
  <c r="BI225" i="8"/>
  <c r="BQ224" i="8"/>
  <c r="BL224" i="8"/>
  <c r="BV223" i="8"/>
  <c r="BP223" i="8"/>
  <c r="BK223" i="8"/>
  <c r="BU222" i="8"/>
  <c r="BO222" i="8"/>
  <c r="BJ222" i="8"/>
  <c r="BT221" i="8"/>
  <c r="BN221" i="8"/>
  <c r="BI221" i="8"/>
  <c r="BU220" i="8"/>
  <c r="BQ220" i="8"/>
  <c r="BM220" i="8"/>
  <c r="BI220" i="8"/>
  <c r="BU219" i="8"/>
  <c r="BQ219" i="8"/>
  <c r="BM219" i="8"/>
  <c r="BI219" i="8"/>
  <c r="BA226" i="8"/>
  <c r="BA224" i="8"/>
  <c r="AZ223" i="8"/>
  <c r="BC221" i="8"/>
  <c r="BA221" i="8"/>
  <c r="BA220" i="8"/>
  <c r="BA219" i="8"/>
  <c r="BA218" i="8"/>
  <c r="BA217" i="8"/>
  <c r="BB216" i="8"/>
  <c r="AX216" i="8"/>
  <c r="AY215" i="8"/>
  <c r="AZ214" i="8"/>
  <c r="BA213" i="8"/>
  <c r="AW213" i="8"/>
  <c r="AY212" i="8"/>
  <c r="BA211" i="8"/>
  <c r="AW211" i="8"/>
  <c r="AZ210" i="8"/>
  <c r="AV210" i="8"/>
  <c r="AY209" i="8"/>
  <c r="BB208" i="8"/>
  <c r="AX208" i="8"/>
  <c r="BB207" i="8"/>
  <c r="AX207" i="8"/>
  <c r="BB206" i="8"/>
  <c r="AX206" i="8"/>
  <c r="BB205" i="8"/>
  <c r="AX205" i="8"/>
  <c r="BI218" i="8"/>
  <c r="BE218" i="8"/>
  <c r="BH217" i="8"/>
  <c r="BD217" i="8"/>
  <c r="BG216" i="8"/>
  <c r="BC216" i="8"/>
  <c r="BF215" i="8"/>
  <c r="BI214" i="8"/>
  <c r="BE214" i="8"/>
  <c r="BH213" i="8"/>
  <c r="BD213" i="8"/>
  <c r="BG212" i="8"/>
  <c r="BC212" i="8"/>
  <c r="BF211" i="8"/>
  <c r="BI210" i="8"/>
  <c r="BE210" i="8"/>
  <c r="BH209" i="8"/>
  <c r="BD209" i="8"/>
  <c r="BG208" i="8"/>
  <c r="BC208" i="8"/>
  <c r="BF207" i="8"/>
  <c r="BI206" i="8"/>
  <c r="BU216" i="8"/>
  <c r="BT213" i="8"/>
  <c r="BT205" i="8"/>
  <c r="BT197" i="8"/>
  <c r="BN218" i="8"/>
  <c r="BN217" i="8"/>
  <c r="BN216" i="8"/>
  <c r="BN215" i="8"/>
  <c r="BN214" i="8"/>
  <c r="BN213" i="8"/>
  <c r="BN212" i="8"/>
  <c r="BN211" i="8"/>
  <c r="BN210" i="8"/>
  <c r="BN209" i="8"/>
  <c r="BN208" i="8"/>
  <c r="BN207" i="8"/>
  <c r="BN206" i="8"/>
  <c r="BN205" i="8"/>
  <c r="BN204" i="8"/>
  <c r="BN203" i="8"/>
  <c r="BN202" i="8"/>
  <c r="BN201" i="8"/>
  <c r="BN200" i="8"/>
  <c r="BN199" i="8"/>
  <c r="BN198" i="8"/>
  <c r="BN197" i="8"/>
  <c r="BN196" i="8"/>
  <c r="BN195" i="8"/>
  <c r="BN194" i="8"/>
  <c r="BK216" i="8"/>
  <c r="BK212" i="8"/>
  <c r="BK208" i="8"/>
  <c r="BK204" i="8"/>
  <c r="BK200" i="8"/>
  <c r="BK196" i="8"/>
  <c r="BP245" i="8"/>
  <c r="BQ242" i="8"/>
  <c r="BN241" i="8"/>
  <c r="BL240" i="8"/>
  <c r="BP238" i="8"/>
  <c r="BN237" i="8"/>
  <c r="BL236" i="8"/>
  <c r="BQ234" i="8"/>
  <c r="BR231" i="8"/>
  <c r="BK233" i="8"/>
  <c r="BK232" i="8"/>
  <c r="BK231" i="8"/>
  <c r="BK230" i="8"/>
  <c r="BV225" i="8"/>
  <c r="BN229" i="8"/>
  <c r="BR228" i="8"/>
  <c r="BJ228" i="8"/>
  <c r="BN227" i="8"/>
  <c r="BR226" i="8"/>
  <c r="BJ226" i="8"/>
  <c r="BN225" i="8"/>
  <c r="BU224" i="8"/>
  <c r="BP224" i="8"/>
  <c r="BK224" i="8"/>
  <c r="BT223" i="8"/>
  <c r="BO223" i="8"/>
  <c r="BJ223" i="8"/>
  <c r="BS222" i="8"/>
  <c r="BN222" i="8"/>
  <c r="BI222" i="8"/>
  <c r="BR221" i="8"/>
  <c r="BM221" i="8"/>
  <c r="BH221" i="8"/>
  <c r="BT220" i="8"/>
  <c r="BP220" i="8"/>
  <c r="BL220" i="8"/>
  <c r="BH220" i="8"/>
  <c r="BT219" i="8"/>
  <c r="BP219" i="8"/>
  <c r="BL219" i="8"/>
  <c r="BH219" i="8"/>
  <c r="BA225" i="8"/>
  <c r="AZ224" i="8"/>
  <c r="BB222" i="8"/>
  <c r="BC220" i="8"/>
  <c r="AZ221" i="8"/>
  <c r="AZ220" i="8"/>
  <c r="AZ219" i="8"/>
  <c r="AZ218" i="8"/>
  <c r="AZ217" i="8"/>
  <c r="BA216" i="8"/>
  <c r="BB215" i="8"/>
  <c r="AX215" i="8"/>
  <c r="AY214" i="8"/>
  <c r="AZ213" i="8"/>
  <c r="BB212" i="8"/>
  <c r="AX212" i="8"/>
  <c r="AZ211" i="8"/>
  <c r="AV211" i="8"/>
  <c r="AY210" i="8"/>
  <c r="BB209" i="8"/>
  <c r="AX209" i="8"/>
  <c r="BA208" i="8"/>
  <c r="AW208" i="8"/>
  <c r="BA207" i="8"/>
  <c r="AW207" i="8"/>
  <c r="BA206" i="8"/>
  <c r="AW206" i="8"/>
  <c r="BA205" i="8"/>
  <c r="AW205" i="8"/>
  <c r="BH218" i="8"/>
  <c r="BD218" i="8"/>
  <c r="BG217" i="8"/>
  <c r="BC217" i="8"/>
  <c r="BF216" i="8"/>
  <c r="BI215" i="8"/>
  <c r="BE215" i="8"/>
  <c r="BH214" i="8"/>
  <c r="BD214" i="8"/>
  <c r="BG213" i="8"/>
  <c r="BC213" i="8"/>
  <c r="BF212" i="8"/>
  <c r="BI211" i="8"/>
  <c r="BE211" i="8"/>
  <c r="BH210" i="8"/>
  <c r="BD210" i="8"/>
  <c r="BG209" i="8"/>
  <c r="BC209" i="8"/>
  <c r="BF208" i="8"/>
  <c r="BI207" i="8"/>
  <c r="BE207" i="8"/>
  <c r="BH206" i="8"/>
  <c r="BT218" i="8"/>
  <c r="BT202" i="8"/>
  <c r="BS217" i="8"/>
  <c r="BS215" i="8"/>
  <c r="BS213" i="8"/>
  <c r="BS211" i="8"/>
  <c r="BS209" i="8"/>
  <c r="BS207" i="8"/>
  <c r="BS205" i="8"/>
  <c r="BS203" i="8"/>
  <c r="BS201" i="8"/>
  <c r="BS199" i="8"/>
  <c r="BS197" i="8"/>
  <c r="BS195" i="8"/>
  <c r="BJ192" i="8"/>
  <c r="BJ211" i="8"/>
  <c r="BJ203" i="8"/>
  <c r="BJ195" i="8"/>
  <c r="BN242" i="8"/>
  <c r="BO239" i="8"/>
  <c r="BQ236" i="8"/>
  <c r="BN234" i="8"/>
  <c r="BP232" i="8"/>
  <c r="BP230" i="8"/>
  <c r="BS229" i="8"/>
  <c r="BO228" i="8"/>
  <c r="BK227" i="8"/>
  <c r="BS225" i="8"/>
  <c r="BT224" i="8"/>
  <c r="BI224" i="8"/>
  <c r="BN223" i="8"/>
  <c r="BR222" i="8"/>
  <c r="BV221" i="8"/>
  <c r="BL221" i="8"/>
  <c r="BS220" i="8"/>
  <c r="BK220" i="8"/>
  <c r="BS219" i="8"/>
  <c r="BK219" i="8"/>
  <c r="AZ225" i="8"/>
  <c r="BA222" i="8"/>
  <c r="AY221" i="8"/>
  <c r="AY219" i="8"/>
  <c r="AY217" i="8"/>
  <c r="BA215" i="8"/>
  <c r="AX214" i="8"/>
  <c r="BA212" i="8"/>
  <c r="AY211" i="8"/>
  <c r="AX210" i="8"/>
  <c r="AW209" i="8"/>
  <c r="AV208" i="8"/>
  <c r="AV207" i="8"/>
  <c r="AV206" i="8"/>
  <c r="AV205" i="8"/>
  <c r="BC218" i="8"/>
  <c r="BI216" i="8"/>
  <c r="BH215" i="8"/>
  <c r="BG214" i="8"/>
  <c r="BF213" i="8"/>
  <c r="BE212" i="8"/>
  <c r="BD211" i="8"/>
  <c r="BC210" i="8"/>
  <c r="BI208" i="8"/>
  <c r="BH207" i="8"/>
  <c r="BG206" i="8"/>
  <c r="BC206" i="8"/>
  <c r="BF205" i="8"/>
  <c r="BI204" i="8"/>
  <c r="BE204" i="8"/>
  <c r="BH203" i="8"/>
  <c r="BD203" i="8"/>
  <c r="BG202" i="8"/>
  <c r="BC202" i="8"/>
  <c r="BF201" i="8"/>
  <c r="BI200" i="8"/>
  <c r="BE200" i="8"/>
  <c r="BH199" i="8"/>
  <c r="BD199" i="8"/>
  <c r="BG198" i="8"/>
  <c r="BC198" i="8"/>
  <c r="BF197" i="8"/>
  <c r="BI196" i="8"/>
  <c r="BE196" i="8"/>
  <c r="BH195" i="8"/>
  <c r="BD195" i="8"/>
  <c r="BG194" i="8"/>
  <c r="BC194" i="8"/>
  <c r="BF193" i="8"/>
  <c r="BI192" i="8"/>
  <c r="BE192" i="8"/>
  <c r="BH191" i="8"/>
  <c r="BD191" i="8"/>
  <c r="BG190" i="8"/>
  <c r="BC190" i="8"/>
  <c r="BF189" i="8"/>
  <c r="BI188" i="8"/>
  <c r="BE188" i="8"/>
  <c r="BH187" i="8"/>
  <c r="BD187" i="8"/>
  <c r="BG186" i="8"/>
  <c r="BC186" i="8"/>
  <c r="BF185" i="8"/>
  <c r="BI184" i="8"/>
  <c r="BE184" i="8"/>
  <c r="BH183" i="8"/>
  <c r="BD183" i="8"/>
  <c r="BG182" i="8"/>
  <c r="BC182" i="8"/>
  <c r="BF181" i="8"/>
  <c r="BI180" i="8"/>
  <c r="BE180" i="8"/>
  <c r="BH179" i="8"/>
  <c r="BD179" i="8"/>
  <c r="BG178" i="8"/>
  <c r="BS218" i="8"/>
  <c r="BJ207" i="8"/>
  <c r="BQ240" i="8"/>
  <c r="BO235" i="8"/>
  <c r="BP231" i="8"/>
  <c r="BK229" i="8"/>
  <c r="BO226" i="8"/>
  <c r="BO224" i="8"/>
  <c r="BH223" i="8"/>
  <c r="BQ221" i="8"/>
  <c r="BO220" i="8"/>
  <c r="BO219" i="8"/>
  <c r="BB223" i="8"/>
  <c r="AY220" i="8"/>
  <c r="BB214" i="8"/>
  <c r="AW212" i="8"/>
  <c r="BA209" i="8"/>
  <c r="AZ207" i="8"/>
  <c r="AZ205" i="8"/>
  <c r="BF217" i="8"/>
  <c r="BD215" i="8"/>
  <c r="BI212" i="8"/>
  <c r="BG210" i="8"/>
  <c r="BE208" i="8"/>
  <c r="BE206" i="8"/>
  <c r="BD205" i="8"/>
  <c r="BC204" i="8"/>
  <c r="BI202" i="8"/>
  <c r="BH201" i="8"/>
  <c r="BG200" i="8"/>
  <c r="BF199" i="8"/>
  <c r="BE198" i="8"/>
  <c r="BG196" i="8"/>
  <c r="BF195" i="8"/>
  <c r="BE194" i="8"/>
  <c r="BD193" i="8"/>
  <c r="BG192" i="8"/>
  <c r="BF191" i="8"/>
  <c r="BE190" i="8"/>
  <c r="BD189" i="8"/>
  <c r="BC188" i="8"/>
  <c r="BI186" i="8"/>
  <c r="BH185" i="8"/>
  <c r="BG184" i="8"/>
  <c r="BF183" i="8"/>
  <c r="BE182" i="8"/>
  <c r="BG180" i="8"/>
  <c r="BF179" i="8"/>
  <c r="BE178" i="8"/>
  <c r="BR218" i="8"/>
  <c r="BR214" i="8"/>
  <c r="BR210" i="8"/>
  <c r="BR204" i="8"/>
  <c r="BR200" i="8"/>
  <c r="BR196" i="8"/>
  <c r="BK214" i="8"/>
  <c r="BK198" i="8"/>
  <c r="BP240" i="8"/>
  <c r="BN235" i="8"/>
  <c r="BO231" i="8"/>
  <c r="BJ229" i="8"/>
  <c r="BN226" i="8"/>
  <c r="BM224" i="8"/>
  <c r="BV222" i="8"/>
  <c r="BP221" i="8"/>
  <c r="BN220" i="8"/>
  <c r="BN219" i="8"/>
  <c r="BA223" i="8"/>
  <c r="BB219" i="8"/>
  <c r="AY216" i="8"/>
  <c r="BA214" i="8"/>
  <c r="BB211" i="8"/>
  <c r="AZ209" i="8"/>
  <c r="AY207" i="8"/>
  <c r="AY205" i="8"/>
  <c r="BF218" i="8"/>
  <c r="BD216" i="8"/>
  <c r="BI213" i="8"/>
  <c r="BG211" i="8"/>
  <c r="BE209" i="8"/>
  <c r="BD206" i="8"/>
  <c r="BG205" i="8"/>
  <c r="BF204" i="8"/>
  <c r="BE203" i="8"/>
  <c r="BD202" i="8"/>
  <c r="BC201" i="8"/>
  <c r="BI199" i="8"/>
  <c r="BH198" i="8"/>
  <c r="BG197" i="8"/>
  <c r="BF196" i="8"/>
  <c r="BE195" i="8"/>
  <c r="BD194" i="8"/>
  <c r="BC193" i="8"/>
  <c r="BI191" i="8"/>
  <c r="BH190" i="8"/>
  <c r="BG189" i="8"/>
  <c r="BF188" i="8"/>
  <c r="BE187" i="8"/>
  <c r="BD186" i="8"/>
  <c r="BC185" i="8"/>
  <c r="BI183" i="8"/>
  <c r="BH182" i="8"/>
  <c r="BG181" i="8"/>
  <c r="BF180" i="8"/>
  <c r="BE179" i="8"/>
  <c r="BD178" i="8"/>
  <c r="BT217" i="8"/>
  <c r="BT201" i="8"/>
  <c r="BR217" i="8"/>
  <c r="BR215" i="8"/>
  <c r="BR213" i="8"/>
  <c r="BR211" i="8"/>
  <c r="BR209" i="8"/>
  <c r="BR207" i="8"/>
  <c r="BR205" i="8"/>
  <c r="BR203" i="8"/>
  <c r="BR201" i="8"/>
  <c r="BR199" i="8"/>
  <c r="BR197" i="8"/>
  <c r="BR195" i="8"/>
  <c r="BK218" i="8"/>
  <c r="BK210" i="8"/>
  <c r="BK202" i="8"/>
  <c r="BK194" i="8"/>
  <c r="BM242" i="8"/>
  <c r="BN239" i="8"/>
  <c r="BP236" i="8"/>
  <c r="BM234" i="8"/>
  <c r="BO232" i="8"/>
  <c r="BO230" i="8"/>
  <c r="BR229" i="8"/>
  <c r="BN228" i="8"/>
  <c r="BJ227" i="8"/>
  <c r="BR225" i="8"/>
  <c r="BS224" i="8"/>
  <c r="BH224" i="8"/>
  <c r="BL223" i="8"/>
  <c r="BQ222" i="8"/>
  <c r="BU221" i="8"/>
  <c r="BJ221" i="8"/>
  <c r="BR220" i="8"/>
  <c r="BJ220" i="8"/>
  <c r="BR219" i="8"/>
  <c r="BJ219" i="8"/>
  <c r="BB224" i="8"/>
  <c r="AZ222" i="8"/>
  <c r="BB220" i="8"/>
  <c r="BB218" i="8"/>
  <c r="AX217" i="8"/>
  <c r="AZ215" i="8"/>
  <c r="BB213" i="8"/>
  <c r="AZ212" i="8"/>
  <c r="AX211" i="8"/>
  <c r="AW210" i="8"/>
  <c r="AV209" i="8"/>
  <c r="AU208" i="8"/>
  <c r="AU207" i="8"/>
  <c r="AU206" i="8"/>
  <c r="AU205" i="8"/>
  <c r="BI217" i="8"/>
  <c r="BH216" i="8"/>
  <c r="BG215" i="8"/>
  <c r="BF214" i="8"/>
  <c r="BE213" i="8"/>
  <c r="BD212" i="8"/>
  <c r="BC211" i="8"/>
  <c r="BI209" i="8"/>
  <c r="BH208" i="8"/>
  <c r="BG207" i="8"/>
  <c r="BF206" i="8"/>
  <c r="BI205" i="8"/>
  <c r="BE205" i="8"/>
  <c r="BH204" i="8"/>
  <c r="BD204" i="8"/>
  <c r="BG203" i="8"/>
  <c r="BC203" i="8"/>
  <c r="BF202" i="8"/>
  <c r="BI201" i="8"/>
  <c r="BE201" i="8"/>
  <c r="BH200" i="8"/>
  <c r="BD200" i="8"/>
  <c r="BG199" i="8"/>
  <c r="BC199" i="8"/>
  <c r="BF198" i="8"/>
  <c r="BI197" i="8"/>
  <c r="BE197" i="8"/>
  <c r="BH196" i="8"/>
  <c r="BD196" i="8"/>
  <c r="BG195" i="8"/>
  <c r="BC195" i="8"/>
  <c r="BF194" i="8"/>
  <c r="BI193" i="8"/>
  <c r="BE193" i="8"/>
  <c r="BH192" i="8"/>
  <c r="BD192" i="8"/>
  <c r="BG191" i="8"/>
  <c r="BC191" i="8"/>
  <c r="BF190" i="8"/>
  <c r="BI189" i="8"/>
  <c r="BE189" i="8"/>
  <c r="BH188" i="8"/>
  <c r="BD188" i="8"/>
  <c r="BG187" i="8"/>
  <c r="BC187" i="8"/>
  <c r="BF186" i="8"/>
  <c r="BI185" i="8"/>
  <c r="BE185" i="8"/>
  <c r="BH184" i="8"/>
  <c r="BD184" i="8"/>
  <c r="BG183" i="8"/>
  <c r="BC183" i="8"/>
  <c r="BF182" i="8"/>
  <c r="BI181" i="8"/>
  <c r="BE181" i="8"/>
  <c r="BH180" i="8"/>
  <c r="BD180" i="8"/>
  <c r="BG179" i="8"/>
  <c r="BC179" i="8"/>
  <c r="BF178" i="8"/>
  <c r="BT210" i="8"/>
  <c r="BS216" i="8"/>
  <c r="BS214" i="8"/>
  <c r="BS212" i="8"/>
  <c r="BS210" i="8"/>
  <c r="BS208" i="8"/>
  <c r="BS206" i="8"/>
  <c r="BS204" i="8"/>
  <c r="BS202" i="8"/>
  <c r="BS200" i="8"/>
  <c r="BS198" i="8"/>
  <c r="BS196" i="8"/>
  <c r="BS194" i="8"/>
  <c r="BJ215" i="8"/>
  <c r="BJ199" i="8"/>
  <c r="BQ243" i="8"/>
  <c r="BM238" i="8"/>
  <c r="BP233" i="8"/>
  <c r="BU228" i="8"/>
  <c r="BS227" i="8"/>
  <c r="BK225" i="8"/>
  <c r="BS223" i="8"/>
  <c r="BM222" i="8"/>
  <c r="BG221" i="8"/>
  <c r="BG220" i="8"/>
  <c r="BG219" i="8"/>
  <c r="BC219" i="8"/>
  <c r="AY218" i="8"/>
  <c r="AZ216" i="8"/>
  <c r="AY213" i="8"/>
  <c r="BB210" i="8"/>
  <c r="AZ208" i="8"/>
  <c r="AZ206" i="8"/>
  <c r="BG218" i="8"/>
  <c r="BE216" i="8"/>
  <c r="BC214" i="8"/>
  <c r="BH211" i="8"/>
  <c r="BF209" i="8"/>
  <c r="BD207" i="8"/>
  <c r="BH205" i="8"/>
  <c r="BG204" i="8"/>
  <c r="BF203" i="8"/>
  <c r="BE202" i="8"/>
  <c r="BD201" i="8"/>
  <c r="BC200" i="8"/>
  <c r="BI198" i="8"/>
  <c r="BH197" i="8"/>
  <c r="BD197" i="8"/>
  <c r="BC196" i="8"/>
  <c r="BI194" i="8"/>
  <c r="BH193" i="8"/>
  <c r="BC192" i="8"/>
  <c r="BI190" i="8"/>
  <c r="BH189" i="8"/>
  <c r="BG188" i="8"/>
  <c r="BF187" i="8"/>
  <c r="BE186" i="8"/>
  <c r="BD185" i="8"/>
  <c r="BC184" i="8"/>
  <c r="BI182" i="8"/>
  <c r="BH181" i="8"/>
  <c r="BD181" i="8"/>
  <c r="BC180" i="8"/>
  <c r="BI178" i="8"/>
  <c r="BT209" i="8"/>
  <c r="BR216" i="8"/>
  <c r="BR212" i="8"/>
  <c r="BR208" i="8"/>
  <c r="BR206" i="8"/>
  <c r="BR202" i="8"/>
  <c r="BR198" i="8"/>
  <c r="BR194" i="8"/>
  <c r="BK206" i="8"/>
  <c r="BP243" i="8"/>
  <c r="BL238" i="8"/>
  <c r="BO233" i="8"/>
  <c r="BV227" i="8"/>
  <c r="BR227" i="8"/>
  <c r="BJ225" i="8"/>
  <c r="BR223" i="8"/>
  <c r="BK222" i="8"/>
  <c r="BV220" i="8"/>
  <c r="BV219" i="8"/>
  <c r="BF219" i="8"/>
  <c r="BB221" i="8"/>
  <c r="BB217" i="8"/>
  <c r="AX213" i="8"/>
  <c r="BA210" i="8"/>
  <c r="AY208" i="8"/>
  <c r="AY206" i="8"/>
  <c r="BE217" i="8"/>
  <c r="BC215" i="8"/>
  <c r="BH212" i="8"/>
  <c r="BF210" i="8"/>
  <c r="BD208" i="8"/>
  <c r="BC207" i="8"/>
  <c r="BC205" i="8"/>
  <c r="BI203" i="8"/>
  <c r="BH202" i="8"/>
  <c r="BG201" i="8"/>
  <c r="BF200" i="8"/>
  <c r="BE199" i="8"/>
  <c r="BD198" i="8"/>
  <c r="BC197" i="8"/>
  <c r="BI195" i="8"/>
  <c r="BH194" i="8"/>
  <c r="BG193" i="8"/>
  <c r="BF192" i="8"/>
  <c r="BE191" i="8"/>
  <c r="BD190" i="8"/>
  <c r="BC189" i="8"/>
  <c r="BI187" i="8"/>
  <c r="BH186" i="8"/>
  <c r="BG185" i="8"/>
  <c r="BF184" i="8"/>
  <c r="BE183" i="8"/>
  <c r="BD182" i="8"/>
  <c r="BC181" i="8"/>
  <c r="BI179" i="8"/>
  <c r="BH178" i="8"/>
  <c r="BC178" i="8"/>
  <c r="AQ210" i="8"/>
  <c r="AP209" i="8"/>
  <c r="AO208" i="8"/>
  <c r="AQ206" i="8"/>
  <c r="AP205" i="8"/>
  <c r="AZ204" i="8"/>
  <c r="AV204" i="8"/>
  <c r="AR204" i="8"/>
  <c r="BB203" i="8"/>
  <c r="AX203" i="8"/>
  <c r="AT203" i="8"/>
  <c r="AP203" i="8"/>
  <c r="AZ202" i="8"/>
  <c r="AV202" i="8"/>
  <c r="AR202" i="8"/>
  <c r="BB201" i="8"/>
  <c r="AX201" i="8"/>
  <c r="AT201" i="8"/>
  <c r="AP201" i="8"/>
  <c r="AZ200" i="8"/>
  <c r="AV200" i="8"/>
  <c r="AR200" i="8"/>
  <c r="BB199" i="8"/>
  <c r="AX199" i="8"/>
  <c r="AT199" i="8"/>
  <c r="AP199" i="8"/>
  <c r="AZ198" i="8"/>
  <c r="AV198" i="8"/>
  <c r="AR198" i="8"/>
  <c r="BB197" i="8"/>
  <c r="AX197" i="8"/>
  <c r="AT197" i="8"/>
  <c r="AP197" i="8"/>
  <c r="AZ196" i="8"/>
  <c r="AV196" i="8"/>
  <c r="AR196" i="8"/>
  <c r="BB195" i="8"/>
  <c r="AX195" i="8"/>
  <c r="AT195" i="8"/>
  <c r="AP195" i="8"/>
  <c r="AZ194" i="8"/>
  <c r="AV194" i="8"/>
  <c r="AR194" i="8"/>
  <c r="BB193" i="8"/>
  <c r="AX193" i="8"/>
  <c r="AT193" i="8"/>
  <c r="AP193" i="8"/>
  <c r="AZ192" i="8"/>
  <c r="AV192" i="8"/>
  <c r="AR192" i="8"/>
  <c r="BB191" i="8"/>
  <c r="AX191" i="8"/>
  <c r="AT191" i="8"/>
  <c r="AP191" i="8"/>
  <c r="AZ190" i="8"/>
  <c r="AV190" i="8"/>
  <c r="AR190" i="8"/>
  <c r="BB189" i="8"/>
  <c r="AX189" i="8"/>
  <c r="AT189" i="8"/>
  <c r="AP189" i="8"/>
  <c r="AZ188" i="8"/>
  <c r="AV188" i="8"/>
  <c r="AR188" i="8"/>
  <c r="BB187" i="8"/>
  <c r="AX187" i="8"/>
  <c r="AT187" i="8"/>
  <c r="AP187" i="8"/>
  <c r="AZ186" i="8"/>
  <c r="AV186" i="8"/>
  <c r="AR186" i="8"/>
  <c r="BB185" i="8"/>
  <c r="AX185" i="8"/>
  <c r="AT185" i="8"/>
  <c r="AP185" i="8"/>
  <c r="AZ184" i="8"/>
  <c r="AV184" i="8"/>
  <c r="AR184" i="8"/>
  <c r="BB183" i="8"/>
  <c r="AX183" i="8"/>
  <c r="AT183" i="8"/>
  <c r="AP183" i="8"/>
  <c r="AZ182" i="8"/>
  <c r="AV182" i="8"/>
  <c r="AR182" i="8"/>
  <c r="BB181" i="8"/>
  <c r="AX181" i="8"/>
  <c r="AT181" i="8"/>
  <c r="AP181" i="8"/>
  <c r="AZ180" i="8"/>
  <c r="AV180" i="8"/>
  <c r="AR180" i="8"/>
  <c r="BB179" i="8"/>
  <c r="AX179" i="8"/>
  <c r="AT179" i="8"/>
  <c r="AP179" i="8"/>
  <c r="AZ178" i="8"/>
  <c r="AV178" i="8"/>
  <c r="AR178" i="8"/>
  <c r="BB177" i="8"/>
  <c r="AX177" i="8"/>
  <c r="AT177" i="8"/>
  <c r="AP177" i="8"/>
  <c r="AZ176" i="8"/>
  <c r="AV176" i="8"/>
  <c r="AR176" i="8"/>
  <c r="AP210" i="8"/>
  <c r="AO209" i="8"/>
  <c r="AQ207" i="8"/>
  <c r="AP206" i="8"/>
  <c r="AO205" i="8"/>
  <c r="AY204" i="8"/>
  <c r="AU204" i="8"/>
  <c r="AQ204" i="8"/>
  <c r="BA203" i="8"/>
  <c r="AW203" i="8"/>
  <c r="AS203" i="8"/>
  <c r="AO203" i="8"/>
  <c r="AY202" i="8"/>
  <c r="AU202" i="8"/>
  <c r="AQ202" i="8"/>
  <c r="BA201" i="8"/>
  <c r="AW201" i="8"/>
  <c r="AS201" i="8"/>
  <c r="AO201" i="8"/>
  <c r="AY200" i="8"/>
  <c r="AU200" i="8"/>
  <c r="AQ200" i="8"/>
  <c r="BA199" i="8"/>
  <c r="AW199" i="8"/>
  <c r="AS199" i="8"/>
  <c r="AO199" i="8"/>
  <c r="AY198" i="8"/>
  <c r="AU198" i="8"/>
  <c r="AQ198" i="8"/>
  <c r="BA197" i="8"/>
  <c r="AW197" i="8"/>
  <c r="AS197" i="8"/>
  <c r="AO197" i="8"/>
  <c r="AY196" i="8"/>
  <c r="AU196" i="8"/>
  <c r="AQ196" i="8"/>
  <c r="BA195" i="8"/>
  <c r="AW195" i="8"/>
  <c r="AS195" i="8"/>
  <c r="AO195" i="8"/>
  <c r="AY194" i="8"/>
  <c r="AU194" i="8"/>
  <c r="AQ194" i="8"/>
  <c r="BA193" i="8"/>
  <c r="AW193" i="8"/>
  <c r="AS193" i="8"/>
  <c r="AO193" i="8"/>
  <c r="AY192" i="8"/>
  <c r="AU192" i="8"/>
  <c r="AQ192" i="8"/>
  <c r="BA191" i="8"/>
  <c r="AW191" i="8"/>
  <c r="AS191" i="8"/>
  <c r="AO191" i="8"/>
  <c r="AY190" i="8"/>
  <c r="AU190" i="8"/>
  <c r="AQ190" i="8"/>
  <c r="BA189" i="8"/>
  <c r="AW189" i="8"/>
  <c r="AS189" i="8"/>
  <c r="AO189" i="8"/>
  <c r="AY188" i="8"/>
  <c r="AU188" i="8"/>
  <c r="AQ188" i="8"/>
  <c r="BA187" i="8"/>
  <c r="AW187" i="8"/>
  <c r="AS187" i="8"/>
  <c r="AO187" i="8"/>
  <c r="AY186" i="8"/>
  <c r="AU186" i="8"/>
  <c r="AQ186" i="8"/>
  <c r="BA185" i="8"/>
  <c r="AW185" i="8"/>
  <c r="AS185" i="8"/>
  <c r="AO185" i="8"/>
  <c r="AY184" i="8"/>
  <c r="AU184" i="8"/>
  <c r="AQ184" i="8"/>
  <c r="BA183" i="8"/>
  <c r="AW183" i="8"/>
  <c r="AS183" i="8"/>
  <c r="AO183" i="8"/>
  <c r="AY182" i="8"/>
  <c r="AU182" i="8"/>
  <c r="AQ182" i="8"/>
  <c r="BA181" i="8"/>
  <c r="AW181" i="8"/>
  <c r="AS181" i="8"/>
  <c r="AO181" i="8"/>
  <c r="AY180" i="8"/>
  <c r="AU180" i="8"/>
  <c r="AQ180" i="8"/>
  <c r="BA179" i="8"/>
  <c r="AW179" i="8"/>
  <c r="AS179" i="8"/>
  <c r="AO179" i="8"/>
  <c r="AY178" i="8"/>
  <c r="AU178" i="8"/>
  <c r="AQ178" i="8"/>
  <c r="BA177" i="8"/>
  <c r="AW177" i="8"/>
  <c r="AS177" i="8"/>
  <c r="AO177" i="8"/>
  <c r="AY176" i="8"/>
  <c r="AU176" i="8"/>
  <c r="AQ176" i="8"/>
  <c r="BA175" i="8"/>
  <c r="AW175" i="8"/>
  <c r="AS175" i="8"/>
  <c r="AO175" i="8"/>
  <c r="AY174" i="8"/>
  <c r="AU174" i="8"/>
  <c r="AQ174" i="8"/>
  <c r="BA173" i="8"/>
  <c r="AW173" i="8"/>
  <c r="AS173" i="8"/>
  <c r="AO173" i="8"/>
  <c r="AY172" i="8"/>
  <c r="AU172" i="8"/>
  <c r="AQ172" i="8"/>
  <c r="AO210" i="8"/>
  <c r="AQ208" i="8"/>
  <c r="AP207" i="8"/>
  <c r="AO206" i="8"/>
  <c r="BB204" i="8"/>
  <c r="AX204" i="8"/>
  <c r="AT204" i="8"/>
  <c r="AQ209" i="8"/>
  <c r="BA204" i="8"/>
  <c r="AO204" i="8"/>
  <c r="AU203" i="8"/>
  <c r="BA202" i="8"/>
  <c r="AS202" i="8"/>
  <c r="AY201" i="8"/>
  <c r="AQ201" i="8"/>
  <c r="AW200" i="8"/>
  <c r="AO200" i="8"/>
  <c r="AU199" i="8"/>
  <c r="BA198" i="8"/>
  <c r="AS198" i="8"/>
  <c r="AY197" i="8"/>
  <c r="AQ197" i="8"/>
  <c r="AW196" i="8"/>
  <c r="AO196" i="8"/>
  <c r="AU195" i="8"/>
  <c r="BA194" i="8"/>
  <c r="AS194" i="8"/>
  <c r="AY193" i="8"/>
  <c r="AQ193" i="8"/>
  <c r="AW192" i="8"/>
  <c r="AO192" i="8"/>
  <c r="AU191" i="8"/>
  <c r="BA190" i="8"/>
  <c r="AS190" i="8"/>
  <c r="AY189" i="8"/>
  <c r="AQ189" i="8"/>
  <c r="AW188" i="8"/>
  <c r="AO188" i="8"/>
  <c r="AU187" i="8"/>
  <c r="BA186" i="8"/>
  <c r="AS186" i="8"/>
  <c r="AY185" i="8"/>
  <c r="AQ185" i="8"/>
  <c r="AW184" i="8"/>
  <c r="AO184" i="8"/>
  <c r="AU183" i="8"/>
  <c r="BA182" i="8"/>
  <c r="AS182" i="8"/>
  <c r="AY181" i="8"/>
  <c r="AQ181" i="8"/>
  <c r="AW180" i="8"/>
  <c r="AO180" i="8"/>
  <c r="AU179" i="8"/>
  <c r="BA178" i="8"/>
  <c r="AS178" i="8"/>
  <c r="AY177" i="8"/>
  <c r="AQ177" i="8"/>
  <c r="AW176" i="8"/>
  <c r="AO176" i="8"/>
  <c r="AX175" i="8"/>
  <c r="AR175" i="8"/>
  <c r="BA174" i="8"/>
  <c r="AV174" i="8"/>
  <c r="AP174" i="8"/>
  <c r="AY173" i="8"/>
  <c r="AT173" i="8"/>
  <c r="BB172" i="8"/>
  <c r="AW172" i="8"/>
  <c r="AR172" i="8"/>
  <c r="AS204" i="8"/>
  <c r="AY203" i="8"/>
  <c r="AQ203" i="8"/>
  <c r="AW202" i="8"/>
  <c r="AO202" i="8"/>
  <c r="AU201" i="8"/>
  <c r="BA200" i="8"/>
  <c r="AS200" i="8"/>
  <c r="AY199" i="8"/>
  <c r="AW198" i="8"/>
  <c r="AO198" i="8"/>
  <c r="BA196" i="8"/>
  <c r="AS196" i="8"/>
  <c r="AQ195" i="8"/>
  <c r="AO194" i="8"/>
  <c r="BA192" i="8"/>
  <c r="AY191" i="8"/>
  <c r="AW190" i="8"/>
  <c r="BA188" i="8"/>
  <c r="AY187" i="8"/>
  <c r="AW186" i="8"/>
  <c r="AU185" i="8"/>
  <c r="AY183" i="8"/>
  <c r="AW182" i="8"/>
  <c r="AU181" i="8"/>
  <c r="AS180" i="8"/>
  <c r="AQ179" i="8"/>
  <c r="AO178" i="8"/>
  <c r="BA176" i="8"/>
  <c r="AZ175" i="8"/>
  <c r="AP175" i="8"/>
  <c r="AS174" i="8"/>
  <c r="AV173" i="8"/>
  <c r="AZ172" i="8"/>
  <c r="AQ205" i="8"/>
  <c r="AV203" i="8"/>
  <c r="BB202" i="8"/>
  <c r="AT202" i="8"/>
  <c r="AR201" i="8"/>
  <c r="AP200" i="8"/>
  <c r="BB198" i="8"/>
  <c r="AZ197" i="8"/>
  <c r="AX196" i="8"/>
  <c r="AV195" i="8"/>
  <c r="AT194" i="8"/>
  <c r="AZ193" i="8"/>
  <c r="AX192" i="8"/>
  <c r="AV191" i="8"/>
  <c r="AT190" i="8"/>
  <c r="AR189" i="8"/>
  <c r="AP188" i="8"/>
  <c r="BB186" i="8"/>
  <c r="AZ185" i="8"/>
  <c r="AX184" i="8"/>
  <c r="AV183" i="8"/>
  <c r="AT182" i="8"/>
  <c r="AR181" i="8"/>
  <c r="AP180" i="8"/>
  <c r="AV179" i="8"/>
  <c r="AT178" i="8"/>
  <c r="AR177" i="8"/>
  <c r="AP176" i="8"/>
  <c r="AT175" i="8"/>
  <c r="AW174" i="8"/>
  <c r="AZ173" i="8"/>
  <c r="AP208" i="8"/>
  <c r="AW204" i="8"/>
  <c r="AZ203" i="8"/>
  <c r="AR203" i="8"/>
  <c r="AX202" i="8"/>
  <c r="AP202" i="8"/>
  <c r="AV201" i="8"/>
  <c r="BB200" i="8"/>
  <c r="AT200" i="8"/>
  <c r="AZ199" i="8"/>
  <c r="AR199" i="8"/>
  <c r="AX198" i="8"/>
  <c r="AP198" i="8"/>
  <c r="AV197" i="8"/>
  <c r="BB196" i="8"/>
  <c r="AT196" i="8"/>
  <c r="AZ195" i="8"/>
  <c r="AR195" i="8"/>
  <c r="AX194" i="8"/>
  <c r="AP194" i="8"/>
  <c r="AV193" i="8"/>
  <c r="BB192" i="8"/>
  <c r="AT192" i="8"/>
  <c r="AZ191" i="8"/>
  <c r="AR191" i="8"/>
  <c r="AX190" i="8"/>
  <c r="AP190" i="8"/>
  <c r="AV189" i="8"/>
  <c r="BB188" i="8"/>
  <c r="AT188" i="8"/>
  <c r="AZ187" i="8"/>
  <c r="AR187" i="8"/>
  <c r="AX186" i="8"/>
  <c r="AP186" i="8"/>
  <c r="AV185" i="8"/>
  <c r="BB184" i="8"/>
  <c r="AT184" i="8"/>
  <c r="AZ183" i="8"/>
  <c r="AR183" i="8"/>
  <c r="AX182" i="8"/>
  <c r="AP182" i="8"/>
  <c r="AV181" i="8"/>
  <c r="BB180" i="8"/>
  <c r="AT180" i="8"/>
  <c r="AZ179" i="8"/>
  <c r="AR179" i="8"/>
  <c r="AX178" i="8"/>
  <c r="AP178" i="8"/>
  <c r="AV177" i="8"/>
  <c r="BB176" i="8"/>
  <c r="AT176" i="8"/>
  <c r="BB175" i="8"/>
  <c r="AV175" i="8"/>
  <c r="AQ175" i="8"/>
  <c r="AZ174" i="8"/>
  <c r="AT174" i="8"/>
  <c r="AO174" i="8"/>
  <c r="AX173" i="8"/>
  <c r="AR173" i="8"/>
  <c r="BA172" i="8"/>
  <c r="AV172" i="8"/>
  <c r="AP172" i="8"/>
  <c r="AO207" i="8"/>
  <c r="AQ199" i="8"/>
  <c r="AU197" i="8"/>
  <c r="AY195" i="8"/>
  <c r="AW194" i="8"/>
  <c r="AU193" i="8"/>
  <c r="AS192" i="8"/>
  <c r="AQ191" i="8"/>
  <c r="AO190" i="8"/>
  <c r="AU189" i="8"/>
  <c r="AS188" i="8"/>
  <c r="AQ187" i="8"/>
  <c r="AO186" i="8"/>
  <c r="BA184" i="8"/>
  <c r="AS184" i="8"/>
  <c r="AQ183" i="8"/>
  <c r="AO182" i="8"/>
  <c r="BA180" i="8"/>
  <c r="AY179" i="8"/>
  <c r="AW178" i="8"/>
  <c r="AU177" i="8"/>
  <c r="AS176" i="8"/>
  <c r="AU175" i="8"/>
  <c r="AX174" i="8"/>
  <c r="BB173" i="8"/>
  <c r="AQ173" i="8"/>
  <c r="AT172" i="8"/>
  <c r="AP204" i="8"/>
  <c r="AZ201" i="8"/>
  <c r="AX200" i="8"/>
  <c r="AV199" i="8"/>
  <c r="AT198" i="8"/>
  <c r="AR197" i="8"/>
  <c r="AP196" i="8"/>
  <c r="BB194" i="8"/>
  <c r="AR193" i="8"/>
  <c r="AP192" i="8"/>
  <c r="BB190" i="8"/>
  <c r="AZ189" i="8"/>
  <c r="AX188" i="8"/>
  <c r="AV187" i="8"/>
  <c r="AT186" i="8"/>
  <c r="AR185" i="8"/>
  <c r="AP184" i="8"/>
  <c r="BB182" i="8"/>
  <c r="AZ181" i="8"/>
  <c r="AX180" i="8"/>
  <c r="BB178" i="8"/>
  <c r="AZ177" i="8"/>
  <c r="AX176" i="8"/>
  <c r="AY175" i="8"/>
  <c r="BB174" i="8"/>
  <c r="AR174" i="8"/>
  <c r="AU173" i="8"/>
  <c r="AX172" i="8"/>
  <c r="AS172" i="8"/>
  <c r="AP173" i="8"/>
  <c r="AO172" i="8"/>
  <c r="BD171" i="8"/>
  <c r="AZ171" i="8"/>
  <c r="AV171" i="8"/>
  <c r="AR171" i="8"/>
  <c r="BD170" i="8"/>
  <c r="AZ170" i="8"/>
  <c r="AV170" i="8"/>
  <c r="AR170" i="8"/>
  <c r="BD169" i="8"/>
  <c r="AZ169" i="8"/>
  <c r="AV169" i="8"/>
  <c r="AR169" i="8"/>
  <c r="BD168" i="8"/>
  <c r="AZ168" i="8"/>
  <c r="AV168" i="8"/>
  <c r="AR168" i="8"/>
  <c r="BD167" i="8"/>
  <c r="AZ167" i="8"/>
  <c r="AV167" i="8"/>
  <c r="AR167" i="8"/>
  <c r="BD166" i="8"/>
  <c r="AZ166" i="8"/>
  <c r="AV166" i="8"/>
  <c r="AR166" i="8"/>
  <c r="BD165" i="8"/>
  <c r="AZ165" i="8"/>
  <c r="AV165" i="8"/>
  <c r="AR165" i="8"/>
  <c r="BD164" i="8"/>
  <c r="AZ164" i="8"/>
  <c r="AV164" i="8"/>
  <c r="AR164" i="8"/>
  <c r="BD163" i="8"/>
  <c r="AZ163" i="8"/>
  <c r="AV163" i="8"/>
  <c r="AR163" i="8"/>
  <c r="BD162" i="8"/>
  <c r="AZ162" i="8"/>
  <c r="AV162" i="8"/>
  <c r="AR162" i="8"/>
  <c r="BD161" i="8"/>
  <c r="AZ161" i="8"/>
  <c r="AV161" i="8"/>
  <c r="AR161" i="8"/>
  <c r="BD160" i="8"/>
  <c r="AZ160" i="8"/>
  <c r="AV160" i="8"/>
  <c r="AR160" i="8"/>
  <c r="BD159" i="8"/>
  <c r="AZ159" i="8"/>
  <c r="AV159" i="8"/>
  <c r="AR159" i="8"/>
  <c r="BD158" i="8"/>
  <c r="AZ158" i="8"/>
  <c r="AV158" i="8"/>
  <c r="AR158" i="8"/>
  <c r="BD157" i="8"/>
  <c r="AZ157" i="8"/>
  <c r="AV157" i="8"/>
  <c r="AR157" i="8"/>
  <c r="BD156" i="8"/>
  <c r="AZ156" i="8"/>
  <c r="AV156" i="8"/>
  <c r="AR156" i="8"/>
  <c r="BD155" i="8"/>
  <c r="AZ155" i="8"/>
  <c r="AV155" i="8"/>
  <c r="AR155" i="8"/>
  <c r="BD154" i="8"/>
  <c r="AZ154" i="8"/>
  <c r="AV154" i="8"/>
  <c r="AR154" i="8"/>
  <c r="BD153" i="8"/>
  <c r="AZ153" i="8"/>
  <c r="AV153" i="8"/>
  <c r="AR153" i="8"/>
  <c r="BD152" i="8"/>
  <c r="AZ152" i="8"/>
  <c r="AV152" i="8"/>
  <c r="AR152" i="8"/>
  <c r="BD151" i="8"/>
  <c r="AZ151" i="8"/>
  <c r="AV151" i="8"/>
  <c r="AR151" i="8"/>
  <c r="BD150" i="8"/>
  <c r="AZ150" i="8"/>
  <c r="AV150" i="8"/>
  <c r="AR150" i="8"/>
  <c r="BD149" i="8"/>
  <c r="AZ149" i="8"/>
  <c r="AV149" i="8"/>
  <c r="AR149" i="8"/>
  <c r="BD148" i="8"/>
  <c r="AZ148" i="8"/>
  <c r="AV148" i="8"/>
  <c r="AR148" i="8"/>
  <c r="BD147" i="8"/>
  <c r="AZ147" i="8"/>
  <c r="AV147" i="8"/>
  <c r="AR147" i="8"/>
  <c r="BD146" i="8"/>
  <c r="AZ146" i="8"/>
  <c r="AV146" i="8"/>
  <c r="AR146" i="8"/>
  <c r="BD145" i="8"/>
  <c r="AZ145" i="8"/>
  <c r="AV145" i="8"/>
  <c r="AR145" i="8"/>
  <c r="BD144" i="8"/>
  <c r="BC171" i="8"/>
  <c r="AY171" i="8"/>
  <c r="AU171" i="8"/>
  <c r="AQ171" i="8"/>
  <c r="BC170" i="8"/>
  <c r="AY170" i="8"/>
  <c r="AU170" i="8"/>
  <c r="AQ170" i="8"/>
  <c r="BC169" i="8"/>
  <c r="AY169" i="8"/>
  <c r="AU169" i="8"/>
  <c r="AQ169" i="8"/>
  <c r="BC168" i="8"/>
  <c r="AY168" i="8"/>
  <c r="AU168" i="8"/>
  <c r="AQ168" i="8"/>
  <c r="BC167" i="8"/>
  <c r="AY167" i="8"/>
  <c r="AU167" i="8"/>
  <c r="AQ167" i="8"/>
  <c r="BC166" i="8"/>
  <c r="AY166" i="8"/>
  <c r="AU166" i="8"/>
  <c r="AQ166" i="8"/>
  <c r="BC165" i="8"/>
  <c r="AY165" i="8"/>
  <c r="AU165" i="8"/>
  <c r="AQ165" i="8"/>
  <c r="BC164" i="8"/>
  <c r="AY164" i="8"/>
  <c r="AU164" i="8"/>
  <c r="AQ164" i="8"/>
  <c r="BC163" i="8"/>
  <c r="AY163" i="8"/>
  <c r="AU163" i="8"/>
  <c r="AQ163" i="8"/>
  <c r="BC162" i="8"/>
  <c r="AY162" i="8"/>
  <c r="AU162" i="8"/>
  <c r="AQ162" i="8"/>
  <c r="BC161" i="8"/>
  <c r="AY161" i="8"/>
  <c r="AU161" i="8"/>
  <c r="AQ161" i="8"/>
  <c r="BC160" i="8"/>
  <c r="AY160" i="8"/>
  <c r="AU160" i="8"/>
  <c r="AQ160" i="8"/>
  <c r="BC159" i="8"/>
  <c r="AY159" i="8"/>
  <c r="AU159" i="8"/>
  <c r="AQ159" i="8"/>
  <c r="BC158" i="8"/>
  <c r="AY158" i="8"/>
  <c r="AU158" i="8"/>
  <c r="AQ158" i="8"/>
  <c r="BC157" i="8"/>
  <c r="AY157" i="8"/>
  <c r="AU157" i="8"/>
  <c r="AQ157" i="8"/>
  <c r="BC156" i="8"/>
  <c r="AY156" i="8"/>
  <c r="AU156" i="8"/>
  <c r="AQ156" i="8"/>
  <c r="BC155" i="8"/>
  <c r="AY155" i="8"/>
  <c r="AU155" i="8"/>
  <c r="AQ155" i="8"/>
  <c r="BC154" i="8"/>
  <c r="AY154" i="8"/>
  <c r="AU154" i="8"/>
  <c r="AQ154" i="8"/>
  <c r="BC153" i="8"/>
  <c r="AY153" i="8"/>
  <c r="AU153" i="8"/>
  <c r="AQ153" i="8"/>
  <c r="BC152" i="8"/>
  <c r="AY152" i="8"/>
  <c r="AU152" i="8"/>
  <c r="AQ152" i="8"/>
  <c r="BC151" i="8"/>
  <c r="AY151" i="8"/>
  <c r="AU151" i="8"/>
  <c r="AQ151" i="8"/>
  <c r="BC150" i="8"/>
  <c r="AY150" i="8"/>
  <c r="AU150" i="8"/>
  <c r="AQ150" i="8"/>
  <c r="BC149" i="8"/>
  <c r="AY149" i="8"/>
  <c r="AU149" i="8"/>
  <c r="AQ149" i="8"/>
  <c r="BC148" i="8"/>
  <c r="AY148" i="8"/>
  <c r="AU148" i="8"/>
  <c r="AQ148" i="8"/>
  <c r="BC147" i="8"/>
  <c r="AY147" i="8"/>
  <c r="AU147" i="8"/>
  <c r="AQ147" i="8"/>
  <c r="BC146" i="8"/>
  <c r="AY146" i="8"/>
  <c r="AU146" i="8"/>
  <c r="AQ146" i="8"/>
  <c r="BC145" i="8"/>
  <c r="AY145" i="8"/>
  <c r="AU145" i="8"/>
  <c r="AQ145" i="8"/>
  <c r="BC144" i="8"/>
  <c r="AY144" i="8"/>
  <c r="AU144" i="8"/>
  <c r="AQ144" i="8"/>
  <c r="BC143" i="8"/>
  <c r="AY143" i="8"/>
  <c r="AU143" i="8"/>
  <c r="AQ143" i="8"/>
  <c r="BC142" i="8"/>
  <c r="AY142" i="8"/>
  <c r="AU142" i="8"/>
  <c r="AQ142" i="8"/>
  <c r="BC141" i="8"/>
  <c r="AY141" i="8"/>
  <c r="AU141" i="8"/>
  <c r="AQ141" i="8"/>
  <c r="BB171" i="8"/>
  <c r="AX171" i="8"/>
  <c r="AT171" i="8"/>
  <c r="BA171" i="8"/>
  <c r="AO171" i="8"/>
  <c r="AW170" i="8"/>
  <c r="AO170" i="8"/>
  <c r="AW169" i="8"/>
  <c r="AO169" i="8"/>
  <c r="AW168" i="8"/>
  <c r="AO168" i="8"/>
  <c r="AW167" i="8"/>
  <c r="AO167" i="8"/>
  <c r="AW166" i="8"/>
  <c r="AO166" i="8"/>
  <c r="AW165" i="8"/>
  <c r="AO165" i="8"/>
  <c r="AW164" i="8"/>
  <c r="AO164" i="8"/>
  <c r="AW163" i="8"/>
  <c r="AO163" i="8"/>
  <c r="AW162" i="8"/>
  <c r="AO162" i="8"/>
  <c r="AW161" i="8"/>
  <c r="AO161" i="8"/>
  <c r="AW160" i="8"/>
  <c r="AO160" i="8"/>
  <c r="AW159" i="8"/>
  <c r="AO159" i="8"/>
  <c r="AW158" i="8"/>
  <c r="AO158" i="8"/>
  <c r="AW157" i="8"/>
  <c r="AO157" i="8"/>
  <c r="AW156" i="8"/>
  <c r="AO156" i="8"/>
  <c r="AW155" i="8"/>
  <c r="AO155" i="8"/>
  <c r="AW154" i="8"/>
  <c r="AO154" i="8"/>
  <c r="AW153" i="8"/>
  <c r="AO153" i="8"/>
  <c r="AW152" i="8"/>
  <c r="AO152" i="8"/>
  <c r="AW151" i="8"/>
  <c r="AO151" i="8"/>
  <c r="AW150" i="8"/>
  <c r="AO150" i="8"/>
  <c r="AW149" i="8"/>
  <c r="AO149" i="8"/>
  <c r="AW148" i="8"/>
  <c r="AO148" i="8"/>
  <c r="AW147" i="8"/>
  <c r="AO147" i="8"/>
  <c r="AW146" i="8"/>
  <c r="AO146" i="8"/>
  <c r="AW145" i="8"/>
  <c r="AO145" i="8"/>
  <c r="AX144" i="8"/>
  <c r="AS144" i="8"/>
  <c r="BD143" i="8"/>
  <c r="AX143" i="8"/>
  <c r="AS143" i="8"/>
  <c r="BD142" i="8"/>
  <c r="AX142" i="8"/>
  <c r="AS142" i="8"/>
  <c r="BD141" i="8"/>
  <c r="AX141" i="8"/>
  <c r="AS141" i="8"/>
  <c r="BA170" i="8"/>
  <c r="BA169" i="8"/>
  <c r="AS169" i="8"/>
  <c r="AS168" i="8"/>
  <c r="AS167" i="8"/>
  <c r="AS166" i="8"/>
  <c r="AS165" i="8"/>
  <c r="AS164" i="8"/>
  <c r="BA162" i="8"/>
  <c r="BA161" i="8"/>
  <c r="AS161" i="8"/>
  <c r="AS160" i="8"/>
  <c r="AS159" i="8"/>
  <c r="AS158" i="8"/>
  <c r="AS157" i="8"/>
  <c r="AS156" i="8"/>
  <c r="BA154" i="8"/>
  <c r="BA153" i="8"/>
  <c r="BA152" i="8"/>
  <c r="BA151" i="8"/>
  <c r="BA150" i="8"/>
  <c r="BA149" i="8"/>
  <c r="BA148" i="8"/>
  <c r="BA147" i="8"/>
  <c r="AS146" i="8"/>
  <c r="AS145" i="8"/>
  <c r="AV144" i="8"/>
  <c r="AP144" i="8"/>
  <c r="AV143" i="8"/>
  <c r="BA142" i="8"/>
  <c r="AP142" i="8"/>
  <c r="AV141" i="8"/>
  <c r="AP171" i="8"/>
  <c r="AP170" i="8"/>
  <c r="AP169" i="8"/>
  <c r="AP168" i="8"/>
  <c r="AP167" i="8"/>
  <c r="AX165" i="8"/>
  <c r="AX164" i="8"/>
  <c r="AX163" i="8"/>
  <c r="AP162" i="8"/>
  <c r="AP161" i="8"/>
  <c r="AX160" i="8"/>
  <c r="AX159" i="8"/>
  <c r="AX158" i="8"/>
  <c r="AX157" i="8"/>
  <c r="AX156" i="8"/>
  <c r="AX155" i="8"/>
  <c r="AP154" i="8"/>
  <c r="AX152" i="8"/>
  <c r="AX151" i="8"/>
  <c r="AX150" i="8"/>
  <c r="AX149" i="8"/>
  <c r="AX148" i="8"/>
  <c r="AP147" i="8"/>
  <c r="AP146" i="8"/>
  <c r="AP145" i="8"/>
  <c r="AT144" i="8"/>
  <c r="AZ143" i="8"/>
  <c r="AO143" i="8"/>
  <c r="AT142" i="8"/>
  <c r="AZ141" i="8"/>
  <c r="AW171" i="8"/>
  <c r="BB170" i="8"/>
  <c r="AT170" i="8"/>
  <c r="BB169" i="8"/>
  <c r="AT169" i="8"/>
  <c r="BB168" i="8"/>
  <c r="AT168" i="8"/>
  <c r="BB167" i="8"/>
  <c r="AT167" i="8"/>
  <c r="BB166" i="8"/>
  <c r="AT166" i="8"/>
  <c r="BB165" i="8"/>
  <c r="AT165" i="8"/>
  <c r="BB164" i="8"/>
  <c r="AT164" i="8"/>
  <c r="BB163" i="8"/>
  <c r="AT163" i="8"/>
  <c r="BB162" i="8"/>
  <c r="AT162" i="8"/>
  <c r="BB161" i="8"/>
  <c r="AT161" i="8"/>
  <c r="BB160" i="8"/>
  <c r="AT160" i="8"/>
  <c r="BB159" i="8"/>
  <c r="AT159" i="8"/>
  <c r="BB158" i="8"/>
  <c r="AT158" i="8"/>
  <c r="BB157" i="8"/>
  <c r="AT157" i="8"/>
  <c r="BB156" i="8"/>
  <c r="AT156" i="8"/>
  <c r="BB155" i="8"/>
  <c r="AT155" i="8"/>
  <c r="BB154" i="8"/>
  <c r="AT154" i="8"/>
  <c r="BB153" i="8"/>
  <c r="AT153" i="8"/>
  <c r="BB152" i="8"/>
  <c r="AT152" i="8"/>
  <c r="BB151" i="8"/>
  <c r="AT151" i="8"/>
  <c r="BB150" i="8"/>
  <c r="AT150" i="8"/>
  <c r="BB149" i="8"/>
  <c r="AT149" i="8"/>
  <c r="BB148" i="8"/>
  <c r="AT148" i="8"/>
  <c r="BB147" i="8"/>
  <c r="AT147" i="8"/>
  <c r="BB146" i="8"/>
  <c r="AT146" i="8"/>
  <c r="BB145" i="8"/>
  <c r="AT145" i="8"/>
  <c r="BB144" i="8"/>
  <c r="AW144" i="8"/>
  <c r="AR144" i="8"/>
  <c r="BB143" i="8"/>
  <c r="AW143" i="8"/>
  <c r="AR143" i="8"/>
  <c r="BB142" i="8"/>
  <c r="AW142" i="8"/>
  <c r="AR142" i="8"/>
  <c r="BB141" i="8"/>
  <c r="AW141" i="8"/>
  <c r="AR141" i="8"/>
  <c r="AS171" i="8"/>
  <c r="AS170" i="8"/>
  <c r="BA168" i="8"/>
  <c r="BA167" i="8"/>
  <c r="BA166" i="8"/>
  <c r="BA165" i="8"/>
  <c r="BA164" i="8"/>
  <c r="BA163" i="8"/>
  <c r="AS163" i="8"/>
  <c r="AS162" i="8"/>
  <c r="BA160" i="8"/>
  <c r="BA159" i="8"/>
  <c r="BA158" i="8"/>
  <c r="BA157" i="8"/>
  <c r="BA156" i="8"/>
  <c r="BA155" i="8"/>
  <c r="AS155" i="8"/>
  <c r="AS154" i="8"/>
  <c r="AS153" i="8"/>
  <c r="AS152" i="8"/>
  <c r="AS151" i="8"/>
  <c r="AS150" i="8"/>
  <c r="AS149" i="8"/>
  <c r="AS148" i="8"/>
  <c r="AS147" i="8"/>
  <c r="BA146" i="8"/>
  <c r="BA145" i="8"/>
  <c r="BA144" i="8"/>
  <c r="BA143" i="8"/>
  <c r="AP143" i="8"/>
  <c r="AV142" i="8"/>
  <c r="BA141" i="8"/>
  <c r="AP141" i="8"/>
  <c r="AX170" i="8"/>
  <c r="AX169" i="8"/>
  <c r="AX168" i="8"/>
  <c r="AX167" i="8"/>
  <c r="AX166" i="8"/>
  <c r="AP166" i="8"/>
  <c r="AP165" i="8"/>
  <c r="AP164" i="8"/>
  <c r="AP163" i="8"/>
  <c r="AX162" i="8"/>
  <c r="AX161" i="8"/>
  <c r="AP160" i="8"/>
  <c r="AP159" i="8"/>
  <c r="AP158" i="8"/>
  <c r="AP157" i="8"/>
  <c r="AP156" i="8"/>
  <c r="AP155" i="8"/>
  <c r="AX154" i="8"/>
  <c r="AX153" i="8"/>
  <c r="AP153" i="8"/>
  <c r="AP152" i="8"/>
  <c r="AP151" i="8"/>
  <c r="AP150" i="8"/>
  <c r="AP149" i="8"/>
  <c r="AP148" i="8"/>
  <c r="AX147" i="8"/>
  <c r="AX146" i="8"/>
  <c r="AX145" i="8"/>
  <c r="AZ144" i="8"/>
  <c r="AO144" i="8"/>
  <c r="AT143" i="8"/>
  <c r="AZ142" i="8"/>
  <c r="AO142" i="8"/>
  <c r="AT141" i="8"/>
  <c r="AZ140" i="8"/>
  <c r="AV140" i="8"/>
  <c r="AR140" i="8"/>
  <c r="AN140" i="8"/>
  <c r="AJ140" i="8"/>
  <c r="AW139" i="8"/>
  <c r="AS139" i="8"/>
  <c r="AO139" i="8"/>
  <c r="AK139" i="8"/>
  <c r="AX138" i="8"/>
  <c r="AT138" i="8"/>
  <c r="AP138" i="8"/>
  <c r="AL138" i="8"/>
  <c r="AY137" i="8"/>
  <c r="AU137" i="8"/>
  <c r="AQ137" i="8"/>
  <c r="AM137" i="8"/>
  <c r="AZ136" i="8"/>
  <c r="AV136" i="8"/>
  <c r="AR136" i="8"/>
  <c r="AN136" i="8"/>
  <c r="AJ136" i="8"/>
  <c r="AW135" i="8"/>
  <c r="AS135" i="8"/>
  <c r="AO135" i="8"/>
  <c r="AK135" i="8"/>
  <c r="AX134" i="8"/>
  <c r="AT134" i="8"/>
  <c r="AP134" i="8"/>
  <c r="AL134" i="8"/>
  <c r="AY133" i="8"/>
  <c r="AU133" i="8"/>
  <c r="AQ133" i="8"/>
  <c r="AM133" i="8"/>
  <c r="AZ132" i="8"/>
  <c r="AV132" i="8"/>
  <c r="AR132" i="8"/>
  <c r="AN132" i="8"/>
  <c r="AJ132" i="8"/>
  <c r="AW131" i="8"/>
  <c r="AS131" i="8"/>
  <c r="AO131" i="8"/>
  <c r="AK131" i="8"/>
  <c r="AX130" i="8"/>
  <c r="AT130" i="8"/>
  <c r="AP130" i="8"/>
  <c r="AL130" i="8"/>
  <c r="AY129" i="8"/>
  <c r="AU129" i="8"/>
  <c r="AQ129" i="8"/>
  <c r="AM129" i="8"/>
  <c r="AZ128" i="8"/>
  <c r="AV128" i="8"/>
  <c r="AR128" i="8"/>
  <c r="AN128" i="8"/>
  <c r="AJ128" i="8"/>
  <c r="AW127" i="8"/>
  <c r="AS127" i="8"/>
  <c r="AO127" i="8"/>
  <c r="AK127" i="8"/>
  <c r="AX126" i="8"/>
  <c r="AT126" i="8"/>
  <c r="AP126" i="8"/>
  <c r="AL126" i="8"/>
  <c r="AY125" i="8"/>
  <c r="AU125" i="8"/>
  <c r="AQ125" i="8"/>
  <c r="AM125" i="8"/>
  <c r="AZ124" i="8"/>
  <c r="AV124" i="8"/>
  <c r="AR124" i="8"/>
  <c r="AN124" i="8"/>
  <c r="AJ124" i="8"/>
  <c r="AW123" i="8"/>
  <c r="AS123" i="8"/>
  <c r="AO123" i="8"/>
  <c r="AK123" i="8"/>
  <c r="AX122" i="8"/>
  <c r="AT122" i="8"/>
  <c r="AP122" i="8"/>
  <c r="AL122" i="8"/>
  <c r="AY121" i="8"/>
  <c r="AU121" i="8"/>
  <c r="AQ121" i="8"/>
  <c r="AM121" i="8"/>
  <c r="AZ120" i="8"/>
  <c r="AV120" i="8"/>
  <c r="AR120" i="8"/>
  <c r="AN120" i="8"/>
  <c r="AJ120" i="8"/>
  <c r="AW119" i="8"/>
  <c r="AS119" i="8"/>
  <c r="AO119" i="8"/>
  <c r="AK119" i="8"/>
  <c r="AY140" i="8"/>
  <c r="AU140" i="8"/>
  <c r="AQ140" i="8"/>
  <c r="AM140" i="8"/>
  <c r="AZ139" i="8"/>
  <c r="AV139" i="8"/>
  <c r="AR139" i="8"/>
  <c r="AN139" i="8"/>
  <c r="AJ139" i="8"/>
  <c r="AW138" i="8"/>
  <c r="AS138" i="8"/>
  <c r="AO138" i="8"/>
  <c r="AK138" i="8"/>
  <c r="AX137" i="8"/>
  <c r="AT137" i="8"/>
  <c r="AP137" i="8"/>
  <c r="AL137" i="8"/>
  <c r="AY136" i="8"/>
  <c r="AU136" i="8"/>
  <c r="AQ136" i="8"/>
  <c r="AM136" i="8"/>
  <c r="AZ135" i="8"/>
  <c r="AV135" i="8"/>
  <c r="AR135" i="8"/>
  <c r="AN135" i="8"/>
  <c r="AJ135" i="8"/>
  <c r="AW134" i="8"/>
  <c r="AS134" i="8"/>
  <c r="AO134" i="8"/>
  <c r="AK134" i="8"/>
  <c r="AX133" i="8"/>
  <c r="AT133" i="8"/>
  <c r="AP133" i="8"/>
  <c r="AL133" i="8"/>
  <c r="AY132" i="8"/>
  <c r="AU132" i="8"/>
  <c r="AQ132" i="8"/>
  <c r="AM132" i="8"/>
  <c r="AZ131" i="8"/>
  <c r="AV131" i="8"/>
  <c r="AR131" i="8"/>
  <c r="AN131" i="8"/>
  <c r="AJ131" i="8"/>
  <c r="AW130" i="8"/>
  <c r="AS130" i="8"/>
  <c r="AO130" i="8"/>
  <c r="AK130" i="8"/>
  <c r="AX129" i="8"/>
  <c r="AT129" i="8"/>
  <c r="AP129" i="8"/>
  <c r="AL129" i="8"/>
  <c r="AY128" i="8"/>
  <c r="AU128" i="8"/>
  <c r="AQ128" i="8"/>
  <c r="AM128" i="8"/>
  <c r="AZ127" i="8"/>
  <c r="AV127" i="8"/>
  <c r="AR127" i="8"/>
  <c r="AN127" i="8"/>
  <c r="AJ127" i="8"/>
  <c r="AW126" i="8"/>
  <c r="AS126" i="8"/>
  <c r="AO126" i="8"/>
  <c r="AK126" i="8"/>
  <c r="AX125" i="8"/>
  <c r="AT125" i="8"/>
  <c r="AP125" i="8"/>
  <c r="AL125" i="8"/>
  <c r="AY124" i="8"/>
  <c r="AU124" i="8"/>
  <c r="AQ124" i="8"/>
  <c r="AM124" i="8"/>
  <c r="AZ123" i="8"/>
  <c r="AV123" i="8"/>
  <c r="AR123" i="8"/>
  <c r="AN123" i="8"/>
  <c r="AJ123" i="8"/>
  <c r="AW122" i="8"/>
  <c r="AS122" i="8"/>
  <c r="AO122" i="8"/>
  <c r="AK122" i="8"/>
  <c r="AX121" i="8"/>
  <c r="AT121" i="8"/>
  <c r="AP121" i="8"/>
  <c r="AL121" i="8"/>
  <c r="AY120" i="8"/>
  <c r="AU120" i="8"/>
  <c r="AQ120" i="8"/>
  <c r="AM120" i="8"/>
  <c r="AZ119" i="8"/>
  <c r="AV119" i="8"/>
  <c r="AR119" i="8"/>
  <c r="AN119" i="8"/>
  <c r="AJ119" i="8"/>
  <c r="AW118" i="8"/>
  <c r="AS118" i="8"/>
  <c r="AO118" i="8"/>
  <c r="AK118" i="8"/>
  <c r="AX117" i="8"/>
  <c r="AT117" i="8"/>
  <c r="AP117" i="8"/>
  <c r="AL117" i="8"/>
  <c r="AY116" i="8"/>
  <c r="AU116" i="8"/>
  <c r="AQ116" i="8"/>
  <c r="AM116" i="8"/>
  <c r="AZ115" i="8"/>
  <c r="AV115" i="8"/>
  <c r="AR115" i="8"/>
  <c r="AN115" i="8"/>
  <c r="AJ115" i="8"/>
  <c r="AW114" i="8"/>
  <c r="AS114" i="8"/>
  <c r="AO114" i="8"/>
  <c r="AK114" i="8"/>
  <c r="AX113" i="8"/>
  <c r="AT113" i="8"/>
  <c r="AP113" i="8"/>
  <c r="AL113" i="8"/>
  <c r="AY112" i="8"/>
  <c r="AU112" i="8"/>
  <c r="AQ112" i="8"/>
  <c r="AM112" i="8"/>
  <c r="AZ111" i="8"/>
  <c r="AV111" i="8"/>
  <c r="AR111" i="8"/>
  <c r="AN111" i="8"/>
  <c r="AX140" i="8"/>
  <c r="AP140" i="8"/>
  <c r="AY139" i="8"/>
  <c r="AQ139" i="8"/>
  <c r="AZ138" i="8"/>
  <c r="AR138" i="8"/>
  <c r="AJ138" i="8"/>
  <c r="AS137" i="8"/>
  <c r="AK137" i="8"/>
  <c r="AT136" i="8"/>
  <c r="AL136" i="8"/>
  <c r="AU135" i="8"/>
  <c r="AM135" i="8"/>
  <c r="AV134" i="8"/>
  <c r="AN134" i="8"/>
  <c r="AW133" i="8"/>
  <c r="AO133" i="8"/>
  <c r="AX132" i="8"/>
  <c r="AP132" i="8"/>
  <c r="AY131" i="8"/>
  <c r="AQ131" i="8"/>
  <c r="AZ130" i="8"/>
  <c r="AR130" i="8"/>
  <c r="AJ130" i="8"/>
  <c r="AS129" i="8"/>
  <c r="AK129" i="8"/>
  <c r="AT128" i="8"/>
  <c r="AL128" i="8"/>
  <c r="AU127" i="8"/>
  <c r="AM127" i="8"/>
  <c r="AV126" i="8"/>
  <c r="AN126" i="8"/>
  <c r="AW125" i="8"/>
  <c r="AO125" i="8"/>
  <c r="AX124" i="8"/>
  <c r="AP124" i="8"/>
  <c r="AY123" i="8"/>
  <c r="AQ123" i="8"/>
  <c r="AZ122" i="8"/>
  <c r="AR122" i="8"/>
  <c r="AJ122" i="8"/>
  <c r="AS121" i="8"/>
  <c r="AK121" i="8"/>
  <c r="AT120" i="8"/>
  <c r="AL120" i="8"/>
  <c r="AU119" i="8"/>
  <c r="AM119" i="8"/>
  <c r="AX118" i="8"/>
  <c r="AR118" i="8"/>
  <c r="AM118" i="8"/>
  <c r="AY117" i="8"/>
  <c r="AS117" i="8"/>
  <c r="AN117" i="8"/>
  <c r="AZ116" i="8"/>
  <c r="AT116" i="8"/>
  <c r="AO116" i="8"/>
  <c r="AJ116" i="8"/>
  <c r="AU115" i="8"/>
  <c r="AP115" i="8"/>
  <c r="AK115" i="8"/>
  <c r="AV114" i="8"/>
  <c r="AQ114" i="8"/>
  <c r="AL114" i="8"/>
  <c r="AW113" i="8"/>
  <c r="AR113" i="8"/>
  <c r="AM113" i="8"/>
  <c r="AX112" i="8"/>
  <c r="AS112" i="8"/>
  <c r="AN112" i="8"/>
  <c r="AY111" i="8"/>
  <c r="AT111" i="8"/>
  <c r="AO111" i="8"/>
  <c r="AT140" i="8"/>
  <c r="AL140" i="8"/>
  <c r="AU139" i="8"/>
  <c r="AM139" i="8"/>
  <c r="AV138" i="8"/>
  <c r="AN138" i="8"/>
  <c r="AW137" i="8"/>
  <c r="AO137" i="8"/>
  <c r="AX136" i="8"/>
  <c r="AP136" i="8"/>
  <c r="AY135" i="8"/>
  <c r="AQ135" i="8"/>
  <c r="AZ134" i="8"/>
  <c r="AR134" i="8"/>
  <c r="AJ134" i="8"/>
  <c r="AS133" i="8"/>
  <c r="AK133" i="8"/>
  <c r="AT132" i="8"/>
  <c r="AL132" i="8"/>
  <c r="AU131" i="8"/>
  <c r="AM131" i="8"/>
  <c r="AV130" i="8"/>
  <c r="AN130" i="8"/>
  <c r="AW129" i="8"/>
  <c r="AO129" i="8"/>
  <c r="AX128" i="8"/>
  <c r="AP128" i="8"/>
  <c r="AY127" i="8"/>
  <c r="AQ127" i="8"/>
  <c r="AZ126" i="8"/>
  <c r="AR126" i="8"/>
  <c r="AJ126" i="8"/>
  <c r="AS125" i="8"/>
  <c r="AK125" i="8"/>
  <c r="AT124" i="8"/>
  <c r="AL124" i="8"/>
  <c r="AU123" i="8"/>
  <c r="AM123" i="8"/>
  <c r="AV122" i="8"/>
  <c r="AN122" i="8"/>
  <c r="AW121" i="8"/>
  <c r="AO121" i="8"/>
  <c r="AX120" i="8"/>
  <c r="AP120" i="8"/>
  <c r="AY119" i="8"/>
  <c r="AQ119" i="8"/>
  <c r="AZ118" i="8"/>
  <c r="AU118" i="8"/>
  <c r="AP118" i="8"/>
  <c r="AJ118" i="8"/>
  <c r="AV117" i="8"/>
  <c r="AQ117" i="8"/>
  <c r="AK117" i="8"/>
  <c r="AW116" i="8"/>
  <c r="AR116" i="8"/>
  <c r="AL116" i="8"/>
  <c r="AX115" i="8"/>
  <c r="AS115" i="8"/>
  <c r="AM115" i="8"/>
  <c r="AY114" i="8"/>
  <c r="AT114" i="8"/>
  <c r="AN114" i="8"/>
  <c r="AZ113" i="8"/>
  <c r="AU113" i="8"/>
  <c r="AO113" i="8"/>
  <c r="AJ113" i="8"/>
  <c r="AV112" i="8"/>
  <c r="AP112" i="8"/>
  <c r="AK112" i="8"/>
  <c r="AW111" i="8"/>
  <c r="AQ111" i="8"/>
  <c r="AL111" i="8"/>
  <c r="AS140" i="8"/>
  <c r="AK140" i="8"/>
  <c r="AT139" i="8"/>
  <c r="AL139" i="8"/>
  <c r="AU138" i="8"/>
  <c r="AM138" i="8"/>
  <c r="AV137" i="8"/>
  <c r="AN137" i="8"/>
  <c r="AW136" i="8"/>
  <c r="AO136" i="8"/>
  <c r="AX135" i="8"/>
  <c r="AP135" i="8"/>
  <c r="AY134" i="8"/>
  <c r="AQ134" i="8"/>
  <c r="AZ133" i="8"/>
  <c r="AR133" i="8"/>
  <c r="AJ133" i="8"/>
  <c r="AS132" i="8"/>
  <c r="AK132" i="8"/>
  <c r="AT131" i="8"/>
  <c r="AL131" i="8"/>
  <c r="AU130" i="8"/>
  <c r="AM130" i="8"/>
  <c r="AV129" i="8"/>
  <c r="AN129" i="8"/>
  <c r="AW128" i="8"/>
  <c r="AO128" i="8"/>
  <c r="AX127" i="8"/>
  <c r="AP127" i="8"/>
  <c r="AY126" i="8"/>
  <c r="AQ126" i="8"/>
  <c r="AZ125" i="8"/>
  <c r="AR125" i="8"/>
  <c r="AJ125" i="8"/>
  <c r="AS124" i="8"/>
  <c r="AK124" i="8"/>
  <c r="AT123" i="8"/>
  <c r="AL123" i="8"/>
  <c r="AU122" i="8"/>
  <c r="AM122" i="8"/>
  <c r="AV121" i="8"/>
  <c r="AN121" i="8"/>
  <c r="AW120" i="8"/>
  <c r="AO120" i="8"/>
  <c r="AX119" i="8"/>
  <c r="AP119" i="8"/>
  <c r="AY118" i="8"/>
  <c r="AT118" i="8"/>
  <c r="AN118" i="8"/>
  <c r="AZ117" i="8"/>
  <c r="AU117" i="8"/>
  <c r="AO117" i="8"/>
  <c r="AJ117" i="8"/>
  <c r="AV116" i="8"/>
  <c r="AP116" i="8"/>
  <c r="AW140" i="8"/>
  <c r="AY138" i="8"/>
  <c r="AJ137" i="8"/>
  <c r="AL135" i="8"/>
  <c r="AN133" i="8"/>
  <c r="AP131" i="8"/>
  <c r="AR129" i="8"/>
  <c r="AT127" i="8"/>
  <c r="AV125" i="8"/>
  <c r="AX123" i="8"/>
  <c r="AZ121" i="8"/>
  <c r="AK120" i="8"/>
  <c r="AQ118" i="8"/>
  <c r="AM117" i="8"/>
  <c r="AK116" i="8"/>
  <c r="AQ115" i="8"/>
  <c r="AX114" i="8"/>
  <c r="AM114" i="8"/>
  <c r="AS113" i="8"/>
  <c r="AZ112" i="8"/>
  <c r="AO112" i="8"/>
  <c r="AU111" i="8"/>
  <c r="AK111" i="8"/>
  <c r="AX139" i="8"/>
  <c r="AQ130" i="8"/>
  <c r="AU126" i="8"/>
  <c r="AY122" i="8"/>
  <c r="AW117" i="8"/>
  <c r="AW115" i="8"/>
  <c r="AR114" i="8"/>
  <c r="AN113" i="8"/>
  <c r="AJ112" i="8"/>
  <c r="AP139" i="8"/>
  <c r="AT135" i="8"/>
  <c r="AX131" i="8"/>
  <c r="AK128" i="8"/>
  <c r="AO124" i="8"/>
  <c r="AS120" i="8"/>
  <c r="AR117" i="8"/>
  <c r="AT115" i="8"/>
  <c r="AP114" i="8"/>
  <c r="AK113" i="8"/>
  <c r="AX111" i="8"/>
  <c r="AO140" i="8"/>
  <c r="AQ138" i="8"/>
  <c r="AS136" i="8"/>
  <c r="AU134" i="8"/>
  <c r="AW132" i="8"/>
  <c r="AY130" i="8"/>
  <c r="AJ129" i="8"/>
  <c r="AL127" i="8"/>
  <c r="AN125" i="8"/>
  <c r="AP123" i="8"/>
  <c r="AR121" i="8"/>
  <c r="AT119" i="8"/>
  <c r="AL118" i="8"/>
  <c r="AX116" i="8"/>
  <c r="AY115" i="8"/>
  <c r="AO115" i="8"/>
  <c r="AU114" i="8"/>
  <c r="AJ114" i="8"/>
  <c r="AQ113" i="8"/>
  <c r="AW112" i="8"/>
  <c r="AL112" i="8"/>
  <c r="AS111" i="8"/>
  <c r="AZ137" i="8"/>
  <c r="AK136" i="8"/>
  <c r="AM134" i="8"/>
  <c r="AO132" i="8"/>
  <c r="AS128" i="8"/>
  <c r="AW124" i="8"/>
  <c r="AJ121" i="8"/>
  <c r="AL119" i="8"/>
  <c r="AS116" i="8"/>
  <c r="AL115" i="8"/>
  <c r="AY113" i="8"/>
  <c r="AT112" i="8"/>
  <c r="AP111" i="8"/>
  <c r="AR137" i="8"/>
  <c r="AV133" i="8"/>
  <c r="AZ129" i="8"/>
  <c r="AM126" i="8"/>
  <c r="AQ122" i="8"/>
  <c r="AV118" i="8"/>
  <c r="AN116" i="8"/>
  <c r="AZ114" i="8"/>
  <c r="AV113" i="8"/>
  <c r="AR112" i="8"/>
  <c r="AM111" i="8"/>
  <c r="AJ111" i="8"/>
  <c r="AO141" i="8"/>
  <c r="AI116" i="8"/>
  <c r="AH115" i="8"/>
  <c r="AH114" i="8"/>
  <c r="AH113" i="8"/>
  <c r="AH112" i="8"/>
  <c r="AI111" i="8"/>
  <c r="AE111" i="8"/>
  <c r="AW110" i="8"/>
  <c r="AS110" i="8"/>
  <c r="AO110" i="8"/>
  <c r="AK110" i="8"/>
  <c r="AG110" i="8"/>
  <c r="AW109" i="8"/>
  <c r="AS109" i="8"/>
  <c r="AO109" i="8"/>
  <c r="AK109" i="8"/>
  <c r="AG109" i="8"/>
  <c r="AC109" i="8"/>
  <c r="AW108" i="8"/>
  <c r="AS108" i="8"/>
  <c r="AO108" i="8"/>
  <c r="AK108" i="8"/>
  <c r="AG108" i="8"/>
  <c r="AC108" i="8"/>
  <c r="AW107" i="8"/>
  <c r="AS107" i="8"/>
  <c r="AO107" i="8"/>
  <c r="AK107" i="8"/>
  <c r="AG107" i="8"/>
  <c r="AC107" i="8"/>
  <c r="AW106" i="8"/>
  <c r="AS106" i="8"/>
  <c r="AO106" i="8"/>
  <c r="AK106" i="8"/>
  <c r="AG106" i="8"/>
  <c r="AC106" i="8"/>
  <c r="AW105" i="8"/>
  <c r="AS105" i="8"/>
  <c r="AO105" i="8"/>
  <c r="AK105" i="8"/>
  <c r="AG105" i="8"/>
  <c r="AC105" i="8"/>
  <c r="AW104" i="8"/>
  <c r="AS104" i="8"/>
  <c r="AO104" i="8"/>
  <c r="AK104" i="8"/>
  <c r="AG104" i="8"/>
  <c r="AC104" i="8"/>
  <c r="AW103" i="8"/>
  <c r="AS103" i="8"/>
  <c r="AO103" i="8"/>
  <c r="AK103" i="8"/>
  <c r="AG103" i="8"/>
  <c r="AC103" i="8"/>
  <c r="AW102" i="8"/>
  <c r="AS102" i="8"/>
  <c r="AO102" i="8"/>
  <c r="AK102" i="8"/>
  <c r="AG102" i="8"/>
  <c r="AC102" i="8"/>
  <c r="AW101" i="8"/>
  <c r="AS101" i="8"/>
  <c r="AO101" i="8"/>
  <c r="AK101" i="8"/>
  <c r="AG101" i="8"/>
  <c r="AC101" i="8"/>
  <c r="AW100" i="8"/>
  <c r="AS100" i="8"/>
  <c r="AO100" i="8"/>
  <c r="AK100" i="8"/>
  <c r="AG100" i="8"/>
  <c r="AC100" i="8"/>
  <c r="AW99" i="8"/>
  <c r="AS99" i="8"/>
  <c r="AO99" i="8"/>
  <c r="AK99" i="8"/>
  <c r="AG99" i="8"/>
  <c r="AC99" i="8"/>
  <c r="AW98" i="8"/>
  <c r="AS98" i="8"/>
  <c r="AO98" i="8"/>
  <c r="AK98" i="8"/>
  <c r="AG98" i="8"/>
  <c r="AC98" i="8"/>
  <c r="AW97" i="8"/>
  <c r="AS97" i="8"/>
  <c r="AH116" i="8"/>
  <c r="AG115" i="8"/>
  <c r="AG114" i="8"/>
  <c r="AG113" i="8"/>
  <c r="AG112" i="8"/>
  <c r="AH111" i="8"/>
  <c r="AZ110" i="8"/>
  <c r="AV110" i="8"/>
  <c r="AR110" i="8"/>
  <c r="AN110" i="8"/>
  <c r="AJ110" i="8"/>
  <c r="AF110" i="8"/>
  <c r="AZ109" i="8"/>
  <c r="AV109" i="8"/>
  <c r="AR109" i="8"/>
  <c r="AN109" i="8"/>
  <c r="AJ109" i="8"/>
  <c r="AF109" i="8"/>
  <c r="AZ108" i="8"/>
  <c r="AV108" i="8"/>
  <c r="AR108" i="8"/>
  <c r="AN108" i="8"/>
  <c r="AJ108" i="8"/>
  <c r="AF108" i="8"/>
  <c r="AZ107" i="8"/>
  <c r="AV107" i="8"/>
  <c r="AR107" i="8"/>
  <c r="AN107" i="8"/>
  <c r="AJ107" i="8"/>
  <c r="AF107" i="8"/>
  <c r="AZ106" i="8"/>
  <c r="AV106" i="8"/>
  <c r="AR106" i="8"/>
  <c r="AN106" i="8"/>
  <c r="AJ106" i="8"/>
  <c r="AF106" i="8"/>
  <c r="AZ105" i="8"/>
  <c r="AV105" i="8"/>
  <c r="AR105" i="8"/>
  <c r="AN105" i="8"/>
  <c r="AJ105" i="8"/>
  <c r="AF105" i="8"/>
  <c r="AZ104" i="8"/>
  <c r="AV104" i="8"/>
  <c r="AR104" i="8"/>
  <c r="AN104" i="8"/>
  <c r="AJ104" i="8"/>
  <c r="AF104" i="8"/>
  <c r="AZ103" i="8"/>
  <c r="AV103" i="8"/>
  <c r="AR103" i="8"/>
  <c r="AN103" i="8"/>
  <c r="AJ103" i="8"/>
  <c r="AF103" i="8"/>
  <c r="AZ102" i="8"/>
  <c r="AV102" i="8"/>
  <c r="AR102" i="8"/>
  <c r="AN102" i="8"/>
  <c r="AJ102" i="8"/>
  <c r="AF102" i="8"/>
  <c r="AZ101" i="8"/>
  <c r="AV101" i="8"/>
  <c r="AR101" i="8"/>
  <c r="AN101" i="8"/>
  <c r="AJ101" i="8"/>
  <c r="AF101" i="8"/>
  <c r="AZ100" i="8"/>
  <c r="AV100" i="8"/>
  <c r="AR100" i="8"/>
  <c r="AN100" i="8"/>
  <c r="AJ100" i="8"/>
  <c r="AF100" i="8"/>
  <c r="AZ99" i="8"/>
  <c r="AV99" i="8"/>
  <c r="AR99" i="8"/>
  <c r="AN99" i="8"/>
  <c r="AJ99" i="8"/>
  <c r="AF99" i="8"/>
  <c r="AZ98" i="8"/>
  <c r="AV98" i="8"/>
  <c r="AR98" i="8"/>
  <c r="AN98" i="8"/>
  <c r="AJ98" i="8"/>
  <c r="AF98" i="8"/>
  <c r="AZ97" i="8"/>
  <c r="AV97" i="8"/>
  <c r="AR97" i="8"/>
  <c r="AN97" i="8"/>
  <c r="AJ97" i="8"/>
  <c r="AF97" i="8"/>
  <c r="AZ96" i="8"/>
  <c r="AV96" i="8"/>
  <c r="AR96" i="8"/>
  <c r="AN96" i="8"/>
  <c r="AJ96" i="8"/>
  <c r="AF96" i="8"/>
  <c r="AZ95" i="8"/>
  <c r="AV95" i="8"/>
  <c r="AR95" i="8"/>
  <c r="AN95" i="8"/>
  <c r="AJ95" i="8"/>
  <c r="AF95" i="8"/>
  <c r="AZ94" i="8"/>
  <c r="AV94" i="8"/>
  <c r="AR94" i="8"/>
  <c r="AN94" i="8"/>
  <c r="AJ94" i="8"/>
  <c r="AF94" i="8"/>
  <c r="AZ93" i="8"/>
  <c r="AV93" i="8"/>
  <c r="AR93" i="8"/>
  <c r="AN93" i="8"/>
  <c r="AJ93" i="8"/>
  <c r="AF93" i="8"/>
  <c r="AZ92" i="8"/>
  <c r="AV92" i="8"/>
  <c r="AR92" i="8"/>
  <c r="AN92" i="8"/>
  <c r="AJ92" i="8"/>
  <c r="AF92" i="8"/>
  <c r="AZ91" i="8"/>
  <c r="AV91" i="8"/>
  <c r="AR91" i="8"/>
  <c r="AN91" i="8"/>
  <c r="AJ91" i="8"/>
  <c r="AF91" i="8"/>
  <c r="AB91" i="8"/>
  <c r="AG116" i="8"/>
  <c r="AF114" i="8"/>
  <c r="AF112" i="8"/>
  <c r="AY110" i="8"/>
  <c r="AQ110" i="8"/>
  <c r="AI110" i="8"/>
  <c r="AY109" i="8"/>
  <c r="AQ109" i="8"/>
  <c r="AI109" i="8"/>
  <c r="AY108" i="8"/>
  <c r="AQ108" i="8"/>
  <c r="AI108" i="8"/>
  <c r="AY107" i="8"/>
  <c r="AQ107" i="8"/>
  <c r="AI107" i="8"/>
  <c r="AY106" i="8"/>
  <c r="AQ106" i="8"/>
  <c r="AI106" i="8"/>
  <c r="AY105" i="8"/>
  <c r="AQ105" i="8"/>
  <c r="AI105" i="8"/>
  <c r="AY104" i="8"/>
  <c r="AQ104" i="8"/>
  <c r="AI104" i="8"/>
  <c r="AY103" i="8"/>
  <c r="AQ103" i="8"/>
  <c r="AI103" i="8"/>
  <c r="AY102" i="8"/>
  <c r="AQ102" i="8"/>
  <c r="AI102" i="8"/>
  <c r="AY101" i="8"/>
  <c r="AQ101" i="8"/>
  <c r="AI101" i="8"/>
  <c r="AY100" i="8"/>
  <c r="AQ100" i="8"/>
  <c r="AI100" i="8"/>
  <c r="AY99" i="8"/>
  <c r="AQ99" i="8"/>
  <c r="AI99" i="8"/>
  <c r="AY98" i="8"/>
  <c r="AQ98" i="8"/>
  <c r="AI98" i="8"/>
  <c r="AY97" i="8"/>
  <c r="AQ97" i="8"/>
  <c r="AL97" i="8"/>
  <c r="AG97" i="8"/>
  <c r="AY96" i="8"/>
  <c r="AT96" i="8"/>
  <c r="AO96" i="8"/>
  <c r="AI96" i="8"/>
  <c r="AD96" i="8"/>
  <c r="AW95" i="8"/>
  <c r="AQ95" i="8"/>
  <c r="AL95" i="8"/>
  <c r="AG95" i="8"/>
  <c r="AY94" i="8"/>
  <c r="AT94" i="8"/>
  <c r="AO94" i="8"/>
  <c r="AI94" i="8"/>
  <c r="AD94" i="8"/>
  <c r="AW93" i="8"/>
  <c r="AQ93" i="8"/>
  <c r="AL93" i="8"/>
  <c r="AG93" i="8"/>
  <c r="AY92" i="8"/>
  <c r="AT92" i="8"/>
  <c r="AO92" i="8"/>
  <c r="AI92" i="8"/>
  <c r="AD92" i="8"/>
  <c r="AW91" i="8"/>
  <c r="AQ91" i="8"/>
  <c r="AL91" i="8"/>
  <c r="AG91" i="8"/>
  <c r="AZ90" i="8"/>
  <c r="AV90" i="8"/>
  <c r="AR90" i="8"/>
  <c r="AN90" i="8"/>
  <c r="AJ90" i="8"/>
  <c r="AF90" i="8"/>
  <c r="AB90" i="8"/>
  <c r="AW89" i="8"/>
  <c r="AS89" i="8"/>
  <c r="AO89" i="8"/>
  <c r="AK89" i="8"/>
  <c r="AG89" i="8"/>
  <c r="AC89" i="8"/>
  <c r="AX88" i="8"/>
  <c r="AT88" i="8"/>
  <c r="AP88" i="8"/>
  <c r="AL88" i="8"/>
  <c r="AH88" i="8"/>
  <c r="AD88" i="8"/>
  <c r="AY87" i="8"/>
  <c r="AU87" i="8"/>
  <c r="AQ87" i="8"/>
  <c r="AM87" i="8"/>
  <c r="AI87" i="8"/>
  <c r="AE87" i="8"/>
  <c r="AA87" i="8"/>
  <c r="AW86" i="8"/>
  <c r="AS86" i="8"/>
  <c r="AO86" i="8"/>
  <c r="AK86" i="8"/>
  <c r="AG86" i="8"/>
  <c r="AC86" i="8"/>
  <c r="AY85" i="8"/>
  <c r="AU85" i="8"/>
  <c r="AQ85" i="8"/>
  <c r="AM85" i="8"/>
  <c r="AI85" i="8"/>
  <c r="AE85" i="8"/>
  <c r="AA85" i="8"/>
  <c r="AW84" i="8"/>
  <c r="AS84" i="8"/>
  <c r="AO84" i="8"/>
  <c r="AK84" i="8"/>
  <c r="AG84" i="8"/>
  <c r="AC84" i="8"/>
  <c r="AY83" i="8"/>
  <c r="AU83" i="8"/>
  <c r="AQ83" i="8"/>
  <c r="AM83" i="8"/>
  <c r="AI83" i="8"/>
  <c r="AE83" i="8"/>
  <c r="AA83" i="8"/>
  <c r="AW82" i="8"/>
  <c r="AS82" i="8"/>
  <c r="AI115" i="8"/>
  <c r="AI113" i="8"/>
  <c r="AE112" i="8"/>
  <c r="AX110" i="8"/>
  <c r="AP110" i="8"/>
  <c r="AH110" i="8"/>
  <c r="AX109" i="8"/>
  <c r="AP109" i="8"/>
  <c r="AH109" i="8"/>
  <c r="AX108" i="8"/>
  <c r="AP108" i="8"/>
  <c r="AH108" i="8"/>
  <c r="AX107" i="8"/>
  <c r="AP107" i="8"/>
  <c r="AH107" i="8"/>
  <c r="AX106" i="8"/>
  <c r="AP106" i="8"/>
  <c r="AH106" i="8"/>
  <c r="AX105" i="8"/>
  <c r="AP105" i="8"/>
  <c r="AH105" i="8"/>
  <c r="AX104" i="8"/>
  <c r="AP104" i="8"/>
  <c r="AH104" i="8"/>
  <c r="AX103" i="8"/>
  <c r="AP103" i="8"/>
  <c r="AH103" i="8"/>
  <c r="AX102" i="8"/>
  <c r="AP102" i="8"/>
  <c r="AH102" i="8"/>
  <c r="AX101" i="8"/>
  <c r="AP101" i="8"/>
  <c r="AH101" i="8"/>
  <c r="AX100" i="8"/>
  <c r="AP100" i="8"/>
  <c r="AH100" i="8"/>
  <c r="AX99" i="8"/>
  <c r="AP99" i="8"/>
  <c r="AH99" i="8"/>
  <c r="AX98" i="8"/>
  <c r="AP98" i="8"/>
  <c r="AH98" i="8"/>
  <c r="AX97" i="8"/>
  <c r="AP97" i="8"/>
  <c r="AK97" i="8"/>
  <c r="AE97" i="8"/>
  <c r="AX96" i="8"/>
  <c r="AS96" i="8"/>
  <c r="AM96" i="8"/>
  <c r="AH96" i="8"/>
  <c r="AC96" i="8"/>
  <c r="AU95" i="8"/>
  <c r="AP95" i="8"/>
  <c r="AK95" i="8"/>
  <c r="AE95" i="8"/>
  <c r="AX94" i="8"/>
  <c r="AS94" i="8"/>
  <c r="AM94" i="8"/>
  <c r="AH94" i="8"/>
  <c r="AC94" i="8"/>
  <c r="AU93" i="8"/>
  <c r="AP93" i="8"/>
  <c r="AK93" i="8"/>
  <c r="AE93" i="8"/>
  <c r="AX92" i="8"/>
  <c r="AS92" i="8"/>
  <c r="AM92" i="8"/>
  <c r="AH92" i="8"/>
  <c r="AC92" i="8"/>
  <c r="AU91" i="8"/>
  <c r="AP91" i="8"/>
  <c r="AK91" i="8"/>
  <c r="AE91" i="8"/>
  <c r="AY90" i="8"/>
  <c r="AU90" i="8"/>
  <c r="AQ90" i="8"/>
  <c r="AM90" i="8"/>
  <c r="AI90" i="8"/>
  <c r="AE90" i="8"/>
  <c r="AZ89" i="8"/>
  <c r="AV89" i="8"/>
  <c r="AR89" i="8"/>
  <c r="AN89" i="8"/>
  <c r="AJ89" i="8"/>
  <c r="AF89" i="8"/>
  <c r="AB89" i="8"/>
  <c r="AW88" i="8"/>
  <c r="AS88" i="8"/>
  <c r="AO88" i="8"/>
  <c r="AK88" i="8"/>
  <c r="AG88" i="8"/>
  <c r="AC88" i="8"/>
  <c r="AX87" i="8"/>
  <c r="AT87" i="8"/>
  <c r="AP87" i="8"/>
  <c r="AL87" i="8"/>
  <c r="AH87" i="8"/>
  <c r="AD87" i="8"/>
  <c r="AZ86" i="8"/>
  <c r="AV86" i="8"/>
  <c r="AR86" i="8"/>
  <c r="AN86" i="8"/>
  <c r="AJ86" i="8"/>
  <c r="AF86" i="8"/>
  <c r="AB86" i="8"/>
  <c r="AX85" i="8"/>
  <c r="AT85" i="8"/>
  <c r="AP85" i="8"/>
  <c r="AL85" i="8"/>
  <c r="AH85" i="8"/>
  <c r="AD85" i="8"/>
  <c r="AZ84" i="8"/>
  <c r="AV84" i="8"/>
  <c r="AR84" i="8"/>
  <c r="AN84" i="8"/>
  <c r="AJ84" i="8"/>
  <c r="AF84" i="8"/>
  <c r="AB84" i="8"/>
  <c r="AX83" i="8"/>
  <c r="AT83" i="8"/>
  <c r="AP83" i="8"/>
  <c r="AL83" i="8"/>
  <c r="AH83" i="8"/>
  <c r="AD83" i="8"/>
  <c r="AZ82" i="8"/>
  <c r="AV82" i="8"/>
  <c r="AR82" i="8"/>
  <c r="AN82" i="8"/>
  <c r="AF115" i="8"/>
  <c r="AG111" i="8"/>
  <c r="AM110" i="8"/>
  <c r="AU109" i="8"/>
  <c r="AE109" i="8"/>
  <c r="AM108" i="8"/>
  <c r="AU107" i="8"/>
  <c r="AE107" i="8"/>
  <c r="AM106" i="8"/>
  <c r="AU105" i="8"/>
  <c r="AE105" i="8"/>
  <c r="AM104" i="8"/>
  <c r="AU103" i="8"/>
  <c r="AE103" i="8"/>
  <c r="AM102" i="8"/>
  <c r="AU101" i="8"/>
  <c r="AE101" i="8"/>
  <c r="AM100" i="8"/>
  <c r="AU99" i="8"/>
  <c r="AE99" i="8"/>
  <c r="AM98" i="8"/>
  <c r="AU97" i="8"/>
  <c r="AI97" i="8"/>
  <c r="AW96" i="8"/>
  <c r="AL96" i="8"/>
  <c r="AY95" i="8"/>
  <c r="AO95" i="8"/>
  <c r="AD95" i="8"/>
  <c r="AQ94" i="8"/>
  <c r="AG94" i="8"/>
  <c r="AT93" i="8"/>
  <c r="AI93" i="8"/>
  <c r="AW92" i="8"/>
  <c r="AL92" i="8"/>
  <c r="AY91" i="8"/>
  <c r="AO91" i="8"/>
  <c r="AD91" i="8"/>
  <c r="AT90" i="8"/>
  <c r="AL90" i="8"/>
  <c r="AD90" i="8"/>
  <c r="AU89" i="8"/>
  <c r="AM89" i="8"/>
  <c r="AE89" i="8"/>
  <c r="AV88" i="8"/>
  <c r="AN88" i="8"/>
  <c r="AF88" i="8"/>
  <c r="AW87" i="8"/>
  <c r="AO87" i="8"/>
  <c r="AG87" i="8"/>
  <c r="AY86" i="8"/>
  <c r="AQ86" i="8"/>
  <c r="AI86" i="8"/>
  <c r="AA86" i="8"/>
  <c r="AS85" i="8"/>
  <c r="AK85" i="8"/>
  <c r="AC85" i="8"/>
  <c r="AU84" i="8"/>
  <c r="AM84" i="8"/>
  <c r="AE84" i="8"/>
  <c r="AW83" i="8"/>
  <c r="AO83" i="8"/>
  <c r="AG83" i="8"/>
  <c r="AY82" i="8"/>
  <c r="AQ82" i="8"/>
  <c r="AL82" i="8"/>
  <c r="AH82" i="8"/>
  <c r="AD82" i="8"/>
  <c r="AZ81" i="8"/>
  <c r="AV81" i="8"/>
  <c r="AR81" i="8"/>
  <c r="AN81" i="8"/>
  <c r="AJ81" i="8"/>
  <c r="AF81" i="8"/>
  <c r="AB81" i="8"/>
  <c r="AX80" i="8"/>
  <c r="AT80" i="8"/>
  <c r="AP80" i="8"/>
  <c r="AL80" i="8"/>
  <c r="AH80" i="8"/>
  <c r="AD80" i="8"/>
  <c r="AZ79" i="8"/>
  <c r="AV79" i="8"/>
  <c r="AR79" i="8"/>
  <c r="AN79" i="8"/>
  <c r="AJ79" i="8"/>
  <c r="AF79" i="8"/>
  <c r="AB79" i="8"/>
  <c r="AF113" i="8"/>
  <c r="AE104" i="8"/>
  <c r="AU102" i="8"/>
  <c r="AM101" i="8"/>
  <c r="AE100" i="8"/>
  <c r="AU98" i="8"/>
  <c r="AD97" i="8"/>
  <c r="AG96" i="8"/>
  <c r="AI95" i="8"/>
  <c r="AL94" i="8"/>
  <c r="AO93" i="8"/>
  <c r="AQ92" i="8"/>
  <c r="AT91" i="8"/>
  <c r="AI91" i="8"/>
  <c r="AH90" i="8"/>
  <c r="AQ89" i="8"/>
  <c r="AZ88" i="8"/>
  <c r="AJ88" i="8"/>
  <c r="AS87" i="8"/>
  <c r="AC87" i="8"/>
  <c r="AM86" i="8"/>
  <c r="AW85" i="8"/>
  <c r="AG85" i="8"/>
  <c r="AQ84" i="8"/>
  <c r="AA84" i="8"/>
  <c r="AC83" i="8"/>
  <c r="AO82" i="8"/>
  <c r="AF82" i="8"/>
  <c r="AX81" i="8"/>
  <c r="AP81" i="8"/>
  <c r="AH81" i="8"/>
  <c r="AZ80" i="8"/>
  <c r="AR80" i="8"/>
  <c r="AJ80" i="8"/>
  <c r="AB80" i="8"/>
  <c r="AT79" i="8"/>
  <c r="AL79" i="8"/>
  <c r="AD79" i="8"/>
  <c r="AT110" i="8"/>
  <c r="AL109" i="8"/>
  <c r="AT108" i="8"/>
  <c r="AD108" i="8"/>
  <c r="AL107" i="8"/>
  <c r="AT106" i="8"/>
  <c r="AL105" i="8"/>
  <c r="AT104" i="8"/>
  <c r="AL103" i="8"/>
  <c r="AD102" i="8"/>
  <c r="AT100" i="8"/>
  <c r="AL99" i="8"/>
  <c r="AM97" i="8"/>
  <c r="AP96" i="8"/>
  <c r="AS95" i="8"/>
  <c r="AU94" i="8"/>
  <c r="AX93" i="8"/>
  <c r="AC93" i="8"/>
  <c r="AE92" i="8"/>
  <c r="AH91" i="8"/>
  <c r="AG90" i="8"/>
  <c r="AP89" i="8"/>
  <c r="AY88" i="8"/>
  <c r="AI88" i="8"/>
  <c r="AJ87" i="8"/>
  <c r="AT86" i="8"/>
  <c r="AL86" i="8"/>
  <c r="AV85" i="8"/>
  <c r="AF85" i="8"/>
  <c r="AP84" i="8"/>
  <c r="AZ83" i="8"/>
  <c r="AJ83" i="8"/>
  <c r="AT82" i="8"/>
  <c r="AI82" i="8"/>
  <c r="AA82" i="8"/>
  <c r="AS81" i="8"/>
  <c r="AK81" i="8"/>
  <c r="AC81" i="8"/>
  <c r="AU80" i="8"/>
  <c r="AM80" i="8"/>
  <c r="AE80" i="8"/>
  <c r="AW79" i="8"/>
  <c r="AO79" i="8"/>
  <c r="AG79" i="8"/>
  <c r="AI114" i="8"/>
  <c r="AF111" i="8"/>
  <c r="AL110" i="8"/>
  <c r="AT109" i="8"/>
  <c r="AD109" i="8"/>
  <c r="AL108" i="8"/>
  <c r="AT107" i="8"/>
  <c r="AD107" i="8"/>
  <c r="AL106" i="8"/>
  <c r="AT105" i="8"/>
  <c r="AD105" i="8"/>
  <c r="AL104" i="8"/>
  <c r="AT103" i="8"/>
  <c r="AD103" i="8"/>
  <c r="AL102" i="8"/>
  <c r="AT101" i="8"/>
  <c r="AD101" i="8"/>
  <c r="AL100" i="8"/>
  <c r="AT99" i="8"/>
  <c r="AD99" i="8"/>
  <c r="AL98" i="8"/>
  <c r="AT97" i="8"/>
  <c r="AH97" i="8"/>
  <c r="AU96" i="8"/>
  <c r="AK96" i="8"/>
  <c r="AX95" i="8"/>
  <c r="AM95" i="8"/>
  <c r="AC95" i="8"/>
  <c r="AP94" i="8"/>
  <c r="AE94" i="8"/>
  <c r="AS93" i="8"/>
  <c r="AH93" i="8"/>
  <c r="AU92" i="8"/>
  <c r="AK92" i="8"/>
  <c r="AX91" i="8"/>
  <c r="AM91" i="8"/>
  <c r="AC91" i="8"/>
  <c r="AS90" i="8"/>
  <c r="AK90" i="8"/>
  <c r="AC90" i="8"/>
  <c r="AT89" i="8"/>
  <c r="AL89" i="8"/>
  <c r="AD89" i="8"/>
  <c r="AU88" i="8"/>
  <c r="AM88" i="8"/>
  <c r="AE88" i="8"/>
  <c r="AV87" i="8"/>
  <c r="AN87" i="8"/>
  <c r="AF87" i="8"/>
  <c r="AX86" i="8"/>
  <c r="AP86" i="8"/>
  <c r="AH86" i="8"/>
  <c r="AZ85" i="8"/>
  <c r="AR85" i="8"/>
  <c r="AJ85" i="8"/>
  <c r="AB85" i="8"/>
  <c r="AT84" i="8"/>
  <c r="AL84" i="8"/>
  <c r="AD84" i="8"/>
  <c r="AV83" i="8"/>
  <c r="AN83" i="8"/>
  <c r="AF83" i="8"/>
  <c r="AX82" i="8"/>
  <c r="AP82" i="8"/>
  <c r="AK82" i="8"/>
  <c r="AG82" i="8"/>
  <c r="AC82" i="8"/>
  <c r="AY81" i="8"/>
  <c r="AU81" i="8"/>
  <c r="AQ81" i="8"/>
  <c r="AM81" i="8"/>
  <c r="AI81" i="8"/>
  <c r="AE81" i="8"/>
  <c r="AA81" i="8"/>
  <c r="AW80" i="8"/>
  <c r="AS80" i="8"/>
  <c r="AO80" i="8"/>
  <c r="AK80" i="8"/>
  <c r="AG80" i="8"/>
  <c r="AC80" i="8"/>
  <c r="AY79" i="8"/>
  <c r="AU79" i="8"/>
  <c r="AQ79" i="8"/>
  <c r="AM79" i="8"/>
  <c r="AI79" i="8"/>
  <c r="AE79" i="8"/>
  <c r="AU110" i="8"/>
  <c r="AE110" i="8"/>
  <c r="AM109" i="8"/>
  <c r="AU108" i="8"/>
  <c r="AE108" i="8"/>
  <c r="AM107" i="8"/>
  <c r="AU106" i="8"/>
  <c r="AE106" i="8"/>
  <c r="AM105" i="8"/>
  <c r="AU104" i="8"/>
  <c r="AM103" i="8"/>
  <c r="AE102" i="8"/>
  <c r="AU100" i="8"/>
  <c r="AM99" i="8"/>
  <c r="AE98" i="8"/>
  <c r="AO97" i="8"/>
  <c r="AQ96" i="8"/>
  <c r="AT95" i="8"/>
  <c r="AW94" i="8"/>
  <c r="AY93" i="8"/>
  <c r="AD93" i="8"/>
  <c r="AG92" i="8"/>
  <c r="AX90" i="8"/>
  <c r="AP90" i="8"/>
  <c r="AY89" i="8"/>
  <c r="AI89" i="8"/>
  <c r="AR88" i="8"/>
  <c r="AB88" i="8"/>
  <c r="AK87" i="8"/>
  <c r="AU86" i="8"/>
  <c r="AE86" i="8"/>
  <c r="AO85" i="8"/>
  <c r="AY84" i="8"/>
  <c r="AI84" i="8"/>
  <c r="AS83" i="8"/>
  <c r="AK83" i="8"/>
  <c r="AU82" i="8"/>
  <c r="AJ82" i="8"/>
  <c r="AB82" i="8"/>
  <c r="AT81" i="8"/>
  <c r="AL81" i="8"/>
  <c r="AD81" i="8"/>
  <c r="AV80" i="8"/>
  <c r="AN80" i="8"/>
  <c r="AF80" i="8"/>
  <c r="AX79" i="8"/>
  <c r="AP79" i="8"/>
  <c r="AH79" i="8"/>
  <c r="AI112" i="8"/>
  <c r="AD106" i="8"/>
  <c r="AD104" i="8"/>
  <c r="AT102" i="8"/>
  <c r="AL101" i="8"/>
  <c r="AD100" i="8"/>
  <c r="AT98" i="8"/>
  <c r="AD98" i="8"/>
  <c r="AC97" i="8"/>
  <c r="AE96" i="8"/>
  <c r="AH95" i="8"/>
  <c r="AK94" i="8"/>
  <c r="AM93" i="8"/>
  <c r="AP92" i="8"/>
  <c r="AS91" i="8"/>
  <c r="AW90" i="8"/>
  <c r="AO90" i="8"/>
  <c r="AX89" i="8"/>
  <c r="AH89" i="8"/>
  <c r="AQ88" i="8"/>
  <c r="AZ87" i="8"/>
  <c r="AR87" i="8"/>
  <c r="AB87" i="8"/>
  <c r="AD86" i="8"/>
  <c r="AN85" i="8"/>
  <c r="AX84" i="8"/>
  <c r="AH84" i="8"/>
  <c r="AR83" i="8"/>
  <c r="AB83" i="8"/>
  <c r="AM82" i="8"/>
  <c r="AE82" i="8"/>
  <c r="AW81" i="8"/>
  <c r="AO81" i="8"/>
  <c r="AG81" i="8"/>
  <c r="AY80" i="8"/>
  <c r="AQ80" i="8"/>
  <c r="AI80" i="8"/>
  <c r="AA80" i="8"/>
  <c r="AS79" i="8"/>
  <c r="AK79" i="8"/>
  <c r="AC79" i="8"/>
  <c r="AA79" i="8"/>
  <c r="AI130" i="8"/>
  <c r="AI129" i="8"/>
  <c r="AI128" i="8"/>
  <c r="AI127" i="8"/>
  <c r="AI126" i="8"/>
  <c r="AI125" i="8"/>
  <c r="AI124" i="8"/>
  <c r="AI123" i="8"/>
  <c r="AI122" i="8"/>
  <c r="AI121" i="8"/>
  <c r="AI120" i="8"/>
  <c r="AI119" i="8"/>
  <c r="AI118" i="8"/>
  <c r="AI117" i="8"/>
  <c r="AE130" i="8"/>
  <c r="AE126" i="8"/>
  <c r="AE122" i="8"/>
  <c r="AE118" i="8"/>
  <c r="AE114" i="8"/>
  <c r="AC129" i="8"/>
  <c r="AC127" i="8"/>
  <c r="AC125" i="8"/>
  <c r="AC123" i="8"/>
  <c r="AC121" i="8"/>
  <c r="AC119" i="8"/>
  <c r="AC117" i="8"/>
  <c r="AC115" i="8"/>
  <c r="AC113" i="8"/>
  <c r="AC111" i="8"/>
  <c r="AB127" i="8"/>
  <c r="AB123" i="8"/>
  <c r="AB119" i="8"/>
  <c r="AB115" i="8"/>
  <c r="AB111" i="8"/>
  <c r="AB107" i="8"/>
  <c r="AB103" i="8"/>
  <c r="AB99" i="8"/>
  <c r="AB95" i="8"/>
  <c r="Z130" i="8"/>
  <c r="Z128" i="8"/>
  <c r="Z126" i="8"/>
  <c r="Z124" i="8"/>
  <c r="Z122" i="8"/>
  <c r="Z120" i="8"/>
  <c r="Z118" i="8"/>
  <c r="Z116" i="8"/>
  <c r="Z114" i="8"/>
  <c r="Z112" i="8"/>
  <c r="Z110" i="8"/>
  <c r="Z108" i="8"/>
  <c r="Z106" i="8"/>
  <c r="Z104" i="8"/>
  <c r="Z102" i="8"/>
  <c r="Z100" i="8"/>
  <c r="Z98" i="8"/>
  <c r="Z96" i="8"/>
  <c r="Z94" i="8"/>
  <c r="Z92" i="8"/>
  <c r="Z90" i="8"/>
  <c r="Y104" i="8"/>
  <c r="Y100" i="8"/>
  <c r="Y96" i="8"/>
  <c r="Y92" i="8"/>
  <c r="Z88" i="8"/>
  <c r="Z86" i="8"/>
  <c r="Z84" i="8"/>
  <c r="Z82" i="8"/>
  <c r="Z80" i="8"/>
  <c r="AG129" i="8"/>
  <c r="AG124" i="8"/>
  <c r="AG122" i="8"/>
  <c r="AG120" i="8"/>
  <c r="AG118" i="8"/>
  <c r="AE124" i="8"/>
  <c r="AE116" i="8"/>
  <c r="AC128" i="8"/>
  <c r="AC126" i="8"/>
  <c r="AC122" i="8"/>
  <c r="AC118" i="8"/>
  <c r="AC114" i="8"/>
  <c r="AB129" i="8"/>
  <c r="AB121" i="8"/>
  <c r="AB113" i="8"/>
  <c r="AB105" i="8"/>
  <c r="AB97" i="8"/>
  <c r="Z129" i="8"/>
  <c r="Z125" i="8"/>
  <c r="Z121" i="8"/>
  <c r="Z117" i="8"/>
  <c r="Z113" i="8"/>
  <c r="Z109" i="8"/>
  <c r="Z105" i="8"/>
  <c r="Z101" i="8"/>
  <c r="Z97" i="8"/>
  <c r="Z93" i="8"/>
  <c r="Z89" i="8"/>
  <c r="Y98" i="8"/>
  <c r="Z87" i="8"/>
  <c r="Z83" i="8"/>
  <c r="Z79" i="8"/>
  <c r="AF130" i="8"/>
  <c r="AF128" i="8"/>
  <c r="AF127" i="8"/>
  <c r="AF126" i="8"/>
  <c r="AF124" i="8"/>
  <c r="AF122" i="8"/>
  <c r="AF120" i="8"/>
  <c r="AF118" i="8"/>
  <c r="AE127" i="8"/>
  <c r="AE119" i="8"/>
  <c r="AD129" i="8"/>
  <c r="AD125" i="8"/>
  <c r="AD121" i="8"/>
  <c r="AD115" i="8"/>
  <c r="AD111" i="8"/>
  <c r="AB124" i="8"/>
  <c r="AB116" i="8"/>
  <c r="AB108" i="8"/>
  <c r="AB100" i="8"/>
  <c r="AA130" i="8"/>
  <c r="AA126" i="8"/>
  <c r="AA122" i="8"/>
  <c r="AA118" i="8"/>
  <c r="AA114" i="8"/>
  <c r="AA110" i="8"/>
  <c r="AH130" i="8"/>
  <c r="AH129" i="8"/>
  <c r="AH128" i="8"/>
  <c r="AH127" i="8"/>
  <c r="AH126" i="8"/>
  <c r="AH125" i="8"/>
  <c r="AH124" i="8"/>
  <c r="AH123" i="8"/>
  <c r="AH122" i="8"/>
  <c r="AH121" i="8"/>
  <c r="AH120" i="8"/>
  <c r="AH119" i="8"/>
  <c r="AH118" i="8"/>
  <c r="AH117" i="8"/>
  <c r="AE129" i="8"/>
  <c r="AE125" i="8"/>
  <c r="AE121" i="8"/>
  <c r="AE117" i="8"/>
  <c r="AD130" i="8"/>
  <c r="AD128" i="8"/>
  <c r="AD126" i="8"/>
  <c r="AD124" i="8"/>
  <c r="AD122" i="8"/>
  <c r="AD120" i="8"/>
  <c r="AD118" i="8"/>
  <c r="AD116" i="8"/>
  <c r="AD114" i="8"/>
  <c r="AD112" i="8"/>
  <c r="AB130" i="8"/>
  <c r="AB126" i="8"/>
  <c r="AB122" i="8"/>
  <c r="AB118" i="8"/>
  <c r="AB114" i="8"/>
  <c r="AB110" i="8"/>
  <c r="AB106" i="8"/>
  <c r="AB102" i="8"/>
  <c r="AB98" i="8"/>
  <c r="AB94" i="8"/>
  <c r="AA129" i="8"/>
  <c r="AA127" i="8"/>
  <c r="AA125" i="8"/>
  <c r="AA123" i="8"/>
  <c r="AA121" i="8"/>
  <c r="AA119" i="8"/>
  <c r="AA117" i="8"/>
  <c r="AA115" i="8"/>
  <c r="AA113" i="8"/>
  <c r="AA111" i="8"/>
  <c r="AA109" i="8"/>
  <c r="AA107" i="8"/>
  <c r="AA105" i="8"/>
  <c r="AA103" i="8"/>
  <c r="AA101" i="8"/>
  <c r="AA99" i="8"/>
  <c r="AA97" i="8"/>
  <c r="AA95" i="8"/>
  <c r="AA93" i="8"/>
  <c r="AA91" i="8"/>
  <c r="AA89" i="8"/>
  <c r="Y103" i="8"/>
  <c r="Y99" i="8"/>
  <c r="Y95" i="8"/>
  <c r="Y91" i="8"/>
  <c r="Y88" i="8"/>
  <c r="Y86" i="8"/>
  <c r="Y84" i="8"/>
  <c r="Y82" i="8"/>
  <c r="Y80" i="8"/>
  <c r="AG130" i="8"/>
  <c r="AG128" i="8"/>
  <c r="AG127" i="8"/>
  <c r="AG126" i="8"/>
  <c r="AG125" i="8"/>
  <c r="AG123" i="8"/>
  <c r="AG121" i="8"/>
  <c r="AG119" i="8"/>
  <c r="AG117" i="8"/>
  <c r="AE128" i="8"/>
  <c r="AE120" i="8"/>
  <c r="AC130" i="8"/>
  <c r="AC124" i="8"/>
  <c r="AC120" i="8"/>
  <c r="AC116" i="8"/>
  <c r="AC112" i="8"/>
  <c r="AB125" i="8"/>
  <c r="AB117" i="8"/>
  <c r="AB109" i="8"/>
  <c r="AB101" i="8"/>
  <c r="AB93" i="8"/>
  <c r="Z127" i="8"/>
  <c r="Z123" i="8"/>
  <c r="Z119" i="8"/>
  <c r="Z115" i="8"/>
  <c r="Z111" i="8"/>
  <c r="Z107" i="8"/>
  <c r="Z103" i="8"/>
  <c r="Z99" i="8"/>
  <c r="Z95" i="8"/>
  <c r="Z91" i="8"/>
  <c r="Y102" i="8"/>
  <c r="Y94" i="8"/>
  <c r="Y90" i="8"/>
  <c r="Z85" i="8"/>
  <c r="Z81" i="8"/>
  <c r="AF129" i="8"/>
  <c r="AF125" i="8"/>
  <c r="AF123" i="8"/>
  <c r="AF121" i="8"/>
  <c r="AF119" i="8"/>
  <c r="AF117" i="8"/>
  <c r="AE123" i="8"/>
  <c r="AE115" i="8"/>
  <c r="AD127" i="8"/>
  <c r="AD123" i="8"/>
  <c r="AD119" i="8"/>
  <c r="AD117" i="8"/>
  <c r="AD113" i="8"/>
  <c r="AB128" i="8"/>
  <c r="AB120" i="8"/>
  <c r="AB112" i="8"/>
  <c r="AB104" i="8"/>
  <c r="AB96" i="8"/>
  <c r="AA128" i="8"/>
  <c r="AA124" i="8"/>
  <c r="AA120" i="8"/>
  <c r="AA116" i="8"/>
  <c r="AA112" i="8"/>
  <c r="AA108" i="8"/>
  <c r="AA100" i="8"/>
  <c r="AA92" i="8"/>
  <c r="Y97" i="8"/>
  <c r="Y85" i="8"/>
  <c r="AA90" i="8"/>
  <c r="Y83" i="8"/>
  <c r="AA104" i="8"/>
  <c r="Y105" i="8"/>
  <c r="Y81" i="8"/>
  <c r="AA102" i="8"/>
  <c r="Y101" i="8"/>
  <c r="AA106" i="8"/>
  <c r="AA98" i="8"/>
  <c r="Y93" i="8"/>
  <c r="AA96" i="8"/>
  <c r="Y89" i="8"/>
  <c r="AA94" i="8"/>
  <c r="Y87" i="8"/>
  <c r="Y79" i="8"/>
  <c r="AN171" i="8"/>
  <c r="AJ171" i="8"/>
  <c r="AK170" i="8"/>
  <c r="AL169" i="8"/>
  <c r="AM168" i="8"/>
  <c r="AN167" i="8"/>
  <c r="AJ167" i="8"/>
  <c r="AK166" i="8"/>
  <c r="AL165" i="8"/>
  <c r="AM164" i="8"/>
  <c r="AN163" i="8"/>
  <c r="AJ163" i="8"/>
  <c r="AK162" i="8"/>
  <c r="AL161" i="8"/>
  <c r="AM160" i="8"/>
  <c r="AN159" i="8"/>
  <c r="AJ159" i="8"/>
  <c r="AK158" i="8"/>
  <c r="AL157" i="8"/>
  <c r="AM156" i="8"/>
  <c r="AN155" i="8"/>
  <c r="AJ155" i="8"/>
  <c r="AK154" i="8"/>
  <c r="AL153" i="8"/>
  <c r="AM152" i="8"/>
  <c r="AN151" i="8"/>
  <c r="AJ151" i="8"/>
  <c r="AK150" i="8"/>
  <c r="AL149" i="8"/>
  <c r="AM148" i="8"/>
  <c r="AN147" i="8"/>
  <c r="AJ147" i="8"/>
  <c r="AK146" i="8"/>
  <c r="AL145" i="8"/>
  <c r="AM144" i="8"/>
  <c r="AN143" i="8"/>
  <c r="AJ143" i="8"/>
  <c r="AK142" i="8"/>
  <c r="AL141" i="8"/>
  <c r="AH171" i="8"/>
  <c r="AD171" i="8"/>
  <c r="AG170" i="8"/>
  <c r="AC170" i="8"/>
  <c r="AF169" i="8"/>
  <c r="AI168" i="8"/>
  <c r="AE168" i="8"/>
  <c r="AH167" i="8"/>
  <c r="AD167" i="8"/>
  <c r="AG166" i="8"/>
  <c r="AC166" i="8"/>
  <c r="AF165" i="8"/>
  <c r="AI164" i="8"/>
  <c r="AE164" i="8"/>
  <c r="AH163" i="8"/>
  <c r="AD163" i="8"/>
  <c r="AG162" i="8"/>
  <c r="AC162" i="8"/>
  <c r="AF161" i="8"/>
  <c r="AI160" i="8"/>
  <c r="AE160" i="8"/>
  <c r="AH159" i="8"/>
  <c r="AD159" i="8"/>
  <c r="AG158" i="8"/>
  <c r="AC158" i="8"/>
  <c r="AF157" i="8"/>
  <c r="AI156" i="8"/>
  <c r="AE156" i="8"/>
  <c r="AH155" i="8"/>
  <c r="AD155" i="8"/>
  <c r="AG154" i="8"/>
  <c r="AC154" i="8"/>
  <c r="AF153" i="8"/>
  <c r="AI152" i="8"/>
  <c r="AE152" i="8"/>
  <c r="AH151" i="8"/>
  <c r="AD151" i="8"/>
  <c r="AG150" i="8"/>
  <c r="AC150" i="8"/>
  <c r="AF149" i="8"/>
  <c r="AI148" i="8"/>
  <c r="AE148" i="8"/>
  <c r="AH147" i="8"/>
  <c r="AD147" i="8"/>
  <c r="AG146" i="8"/>
  <c r="AC146" i="8"/>
  <c r="AF145" i="8"/>
  <c r="AI144" i="8"/>
  <c r="AE144" i="8"/>
  <c r="AH143" i="8"/>
  <c r="AD143" i="8"/>
  <c r="AG142" i="8"/>
  <c r="AC142" i="8"/>
  <c r="AF141" i="8"/>
  <c r="AI140" i="8"/>
  <c r="AE140" i="8"/>
  <c r="AH139" i="8"/>
  <c r="AD139" i="8"/>
  <c r="AG138" i="8"/>
  <c r="AC138" i="8"/>
  <c r="AF137" i="8"/>
  <c r="AI136" i="8"/>
  <c r="AE136" i="8"/>
  <c r="AH135" i="8"/>
  <c r="AD135" i="8"/>
  <c r="AG134" i="8"/>
  <c r="AC134" i="8"/>
  <c r="AF133" i="8"/>
  <c r="AI132" i="8"/>
  <c r="AE132" i="8"/>
  <c r="AH131" i="8"/>
  <c r="AM171" i="8"/>
  <c r="AN170" i="8"/>
  <c r="AJ170" i="8"/>
  <c r="AK169" i="8"/>
  <c r="AL168" i="8"/>
  <c r="AM167" i="8"/>
  <c r="AN166" i="8"/>
  <c r="AJ166" i="8"/>
  <c r="AK165" i="8"/>
  <c r="AL164" i="8"/>
  <c r="AM163" i="8"/>
  <c r="AN162" i="8"/>
  <c r="AJ162" i="8"/>
  <c r="AK161" i="8"/>
  <c r="AL160" i="8"/>
  <c r="AM159" i="8"/>
  <c r="AN158" i="8"/>
  <c r="AJ158" i="8"/>
  <c r="AK157" i="8"/>
  <c r="AL156" i="8"/>
  <c r="AM155" i="8"/>
  <c r="AN154" i="8"/>
  <c r="AJ154" i="8"/>
  <c r="AK153" i="8"/>
  <c r="AL152" i="8"/>
  <c r="AM151" i="8"/>
  <c r="AN150" i="8"/>
  <c r="AJ150" i="8"/>
  <c r="AK149" i="8"/>
  <c r="AL148" i="8"/>
  <c r="AM147" i="8"/>
  <c r="AN146" i="8"/>
  <c r="AJ146" i="8"/>
  <c r="AK145" i="8"/>
  <c r="AL144" i="8"/>
  <c r="AM143" i="8"/>
  <c r="AN142" i="8"/>
  <c r="AJ142" i="8"/>
  <c r="AK141" i="8"/>
  <c r="AG171" i="8"/>
  <c r="AC171" i="8"/>
  <c r="AF170" i="8"/>
  <c r="AI169" i="8"/>
  <c r="AE169" i="8"/>
  <c r="AH168" i="8"/>
  <c r="AD168" i="8"/>
  <c r="AG167" i="8"/>
  <c r="AC167" i="8"/>
  <c r="AF166" i="8"/>
  <c r="AI165" i="8"/>
  <c r="AE165" i="8"/>
  <c r="AH164" i="8"/>
  <c r="AD164" i="8"/>
  <c r="AG163" i="8"/>
  <c r="AC163" i="8"/>
  <c r="AF162" i="8"/>
  <c r="AI161" i="8"/>
  <c r="AE161" i="8"/>
  <c r="AH160" i="8"/>
  <c r="AD160" i="8"/>
  <c r="AG159" i="8"/>
  <c r="AC159" i="8"/>
  <c r="AF158" i="8"/>
  <c r="AI157" i="8"/>
  <c r="AE157" i="8"/>
  <c r="AH156" i="8"/>
  <c r="AD156" i="8"/>
  <c r="AG155" i="8"/>
  <c r="AC155" i="8"/>
  <c r="AF154" i="8"/>
  <c r="AI153" i="8"/>
  <c r="AE153" i="8"/>
  <c r="AH152" i="8"/>
  <c r="AD152" i="8"/>
  <c r="AG151" i="8"/>
  <c r="AC151" i="8"/>
  <c r="AF150" i="8"/>
  <c r="AI149" i="8"/>
  <c r="AE149" i="8"/>
  <c r="AH148" i="8"/>
  <c r="AD148" i="8"/>
  <c r="AG147" i="8"/>
  <c r="AC147" i="8"/>
  <c r="AF146" i="8"/>
  <c r="AI145" i="8"/>
  <c r="AE145" i="8"/>
  <c r="AH144" i="8"/>
  <c r="AD144" i="8"/>
  <c r="AG143" i="8"/>
  <c r="AC143" i="8"/>
  <c r="AF142" i="8"/>
  <c r="AI141" i="8"/>
  <c r="AE141" i="8"/>
  <c r="AH140" i="8"/>
  <c r="AD140" i="8"/>
  <c r="AG139" i="8"/>
  <c r="AC139" i="8"/>
  <c r="AF138" i="8"/>
  <c r="AI137" i="8"/>
  <c r="AE137" i="8"/>
  <c r="AH136" i="8"/>
  <c r="AD136" i="8"/>
  <c r="AG135" i="8"/>
  <c r="AC135" i="8"/>
  <c r="AF134" i="8"/>
  <c r="AI133" i="8"/>
  <c r="AE133" i="8"/>
  <c r="AH132" i="8"/>
  <c r="AD132" i="8"/>
  <c r="AG131" i="8"/>
  <c r="AL171" i="8"/>
  <c r="AM170" i="8"/>
  <c r="AN169" i="8"/>
  <c r="AJ169" i="8"/>
  <c r="AK168" i="8"/>
  <c r="AL167" i="8"/>
  <c r="AM166" i="8"/>
  <c r="AN165" i="8"/>
  <c r="AJ165" i="8"/>
  <c r="AK164" i="8"/>
  <c r="AL163" i="8"/>
  <c r="AM162" i="8"/>
  <c r="AN161" i="8"/>
  <c r="AJ161" i="8"/>
  <c r="AK160" i="8"/>
  <c r="AL159" i="8"/>
  <c r="AM158" i="8"/>
  <c r="AK171" i="8"/>
  <c r="AJ168" i="8"/>
  <c r="AN164" i="8"/>
  <c r="AM161" i="8"/>
  <c r="AL158" i="8"/>
  <c r="AN156" i="8"/>
  <c r="AK155" i="8"/>
  <c r="AM153" i="8"/>
  <c r="AJ152" i="8"/>
  <c r="AL150" i="8"/>
  <c r="AN148" i="8"/>
  <c r="AK147" i="8"/>
  <c r="AM145" i="8"/>
  <c r="AJ144" i="8"/>
  <c r="AL142" i="8"/>
  <c r="AI171" i="8"/>
  <c r="AH170" i="8"/>
  <c r="AG169" i="8"/>
  <c r="AF168" i="8"/>
  <c r="AE167" i="8"/>
  <c r="AD166" i="8"/>
  <c r="AC165" i="8"/>
  <c r="AI163" i="8"/>
  <c r="AH162" i="8"/>
  <c r="AG161" i="8"/>
  <c r="AF160" i="8"/>
  <c r="AE159" i="8"/>
  <c r="AD158" i="8"/>
  <c r="AC157" i="8"/>
  <c r="AI155" i="8"/>
  <c r="AH154" i="8"/>
  <c r="AG153" i="8"/>
  <c r="AF152" i="8"/>
  <c r="AE151" i="8"/>
  <c r="AD150" i="8"/>
  <c r="AC149" i="8"/>
  <c r="AI147" i="8"/>
  <c r="AH146" i="8"/>
  <c r="AG145" i="8"/>
  <c r="AF144" i="8"/>
  <c r="AE143" i="8"/>
  <c r="AD142" i="8"/>
  <c r="AC141" i="8"/>
  <c r="AI139" i="8"/>
  <c r="AH138" i="8"/>
  <c r="AG137" i="8"/>
  <c r="AF136" i="8"/>
  <c r="AE135" i="8"/>
  <c r="AD134" i="8"/>
  <c r="AC133" i="8"/>
  <c r="AI131" i="8"/>
  <c r="AM169" i="8"/>
  <c r="AM149" i="8"/>
  <c r="AN144" i="8"/>
  <c r="AE171" i="8"/>
  <c r="AD170" i="8"/>
  <c r="AI167" i="8"/>
  <c r="AG165" i="8"/>
  <c r="AE163" i="8"/>
  <c r="AC161" i="8"/>
  <c r="AH158" i="8"/>
  <c r="AF156" i="8"/>
  <c r="AD154" i="8"/>
  <c r="AI151" i="8"/>
  <c r="AG149" i="8"/>
  <c r="AE147" i="8"/>
  <c r="AC145" i="8"/>
  <c r="AG141" i="8"/>
  <c r="AE139" i="8"/>
  <c r="AC137" i="8"/>
  <c r="AH134" i="8"/>
  <c r="AF132" i="8"/>
  <c r="AE131" i="8"/>
  <c r="AN168" i="8"/>
  <c r="AL162" i="8"/>
  <c r="AK159" i="8"/>
  <c r="AJ157" i="8"/>
  <c r="AL155" i="8"/>
  <c r="AK152" i="8"/>
  <c r="AJ149" i="8"/>
  <c r="AN145" i="8"/>
  <c r="AM142" i="8"/>
  <c r="AI170" i="8"/>
  <c r="AG168" i="8"/>
  <c r="AE166" i="8"/>
  <c r="AC164" i="8"/>
  <c r="AH161" i="8"/>
  <c r="AF159" i="8"/>
  <c r="AD157" i="8"/>
  <c r="AI154" i="8"/>
  <c r="AG152" i="8"/>
  <c r="AE150" i="8"/>
  <c r="AD149" i="8"/>
  <c r="AI146" i="8"/>
  <c r="AG144" i="8"/>
  <c r="AE142" i="8"/>
  <c r="AC140" i="8"/>
  <c r="AH137" i="8"/>
  <c r="AF135" i="8"/>
  <c r="AD133" i="8"/>
  <c r="AD131" i="8"/>
  <c r="AL170" i="8"/>
  <c r="AK167" i="8"/>
  <c r="AJ164" i="8"/>
  <c r="AN160" i="8"/>
  <c r="AN157" i="8"/>
  <c r="AK156" i="8"/>
  <c r="AM154" i="8"/>
  <c r="AJ153" i="8"/>
  <c r="AL151" i="8"/>
  <c r="AN149" i="8"/>
  <c r="AK148" i="8"/>
  <c r="AM146" i="8"/>
  <c r="AJ145" i="8"/>
  <c r="AL143" i="8"/>
  <c r="AN141" i="8"/>
  <c r="AF171" i="8"/>
  <c r="AE170" i="8"/>
  <c r="AD169" i="8"/>
  <c r="AC168" i="8"/>
  <c r="AI166" i="8"/>
  <c r="AH165" i="8"/>
  <c r="AG164" i="8"/>
  <c r="AF163" i="8"/>
  <c r="AE162" i="8"/>
  <c r="AD161" i="8"/>
  <c r="AC160" i="8"/>
  <c r="AI158" i="8"/>
  <c r="AH157" i="8"/>
  <c r="AG156" i="8"/>
  <c r="AF155" i="8"/>
  <c r="AE154" i="8"/>
  <c r="AD153" i="8"/>
  <c r="AC152" i="8"/>
  <c r="AI150" i="8"/>
  <c r="AH149" i="8"/>
  <c r="AG148" i="8"/>
  <c r="AF147" i="8"/>
  <c r="AE146" i="8"/>
  <c r="AD145" i="8"/>
  <c r="AC144" i="8"/>
  <c r="AI142" i="8"/>
  <c r="AH141" i="8"/>
  <c r="AG140" i="8"/>
  <c r="AF139" i="8"/>
  <c r="AE138" i="8"/>
  <c r="AD137" i="8"/>
  <c r="AC136" i="8"/>
  <c r="AI134" i="8"/>
  <c r="AH133" i="8"/>
  <c r="AG132" i="8"/>
  <c r="AF131" i="8"/>
  <c r="AL166" i="8"/>
  <c r="AK163" i="8"/>
  <c r="AJ160" i="8"/>
  <c r="AM157" i="8"/>
  <c r="AJ156" i="8"/>
  <c r="AL154" i="8"/>
  <c r="AN152" i="8"/>
  <c r="AK151" i="8"/>
  <c r="AJ148" i="8"/>
  <c r="AL146" i="8"/>
  <c r="AK143" i="8"/>
  <c r="AM141" i="8"/>
  <c r="AC169" i="8"/>
  <c r="AH166" i="8"/>
  <c r="AF164" i="8"/>
  <c r="AD162" i="8"/>
  <c r="AI159" i="8"/>
  <c r="AG157" i="8"/>
  <c r="AE155" i="8"/>
  <c r="AC153" i="8"/>
  <c r="AH150" i="8"/>
  <c r="AF148" i="8"/>
  <c r="AD146" i="8"/>
  <c r="AI143" i="8"/>
  <c r="AH142" i="8"/>
  <c r="AF140" i="8"/>
  <c r="AD138" i="8"/>
  <c r="AI135" i="8"/>
  <c r="AG133" i="8"/>
  <c r="AM165" i="8"/>
  <c r="AN153" i="8"/>
  <c r="AM150" i="8"/>
  <c r="AL147" i="8"/>
  <c r="AK144" i="8"/>
  <c r="AJ141" i="8"/>
  <c r="AH169" i="8"/>
  <c r="AF167" i="8"/>
  <c r="AD165" i="8"/>
  <c r="AI162" i="8"/>
  <c r="AG160" i="8"/>
  <c r="AE158" i="8"/>
  <c r="AC156" i="8"/>
  <c r="AH153" i="8"/>
  <c r="AF151" i="8"/>
  <c r="AC148" i="8"/>
  <c r="AH145" i="8"/>
  <c r="AF143" i="8"/>
  <c r="AD141" i="8"/>
  <c r="AI138" i="8"/>
  <c r="AG136" i="8"/>
  <c r="AE134" i="8"/>
  <c r="AC132" i="8"/>
  <c r="AC131" i="8"/>
  <c r="AB183" i="8"/>
  <c r="AB179" i="8"/>
  <c r="AB202" i="8"/>
  <c r="AA200" i="8"/>
  <c r="AA198" i="8"/>
  <c r="AA196" i="8"/>
  <c r="AA194" i="8"/>
  <c r="AA192" i="8"/>
  <c r="AA190" i="8"/>
  <c r="AA188" i="8"/>
  <c r="AA186" i="8"/>
  <c r="AH206" i="8"/>
  <c r="AI207" i="8"/>
  <c r="AL210" i="8"/>
  <c r="AM209" i="8"/>
  <c r="AN208" i="8"/>
  <c r="AJ208" i="8"/>
  <c r="AK207" i="8"/>
  <c r="AL206" i="8"/>
  <c r="AM205" i="8"/>
  <c r="AI205" i="8"/>
  <c r="AE205" i="8"/>
  <c r="AK204" i="8"/>
  <c r="AG204" i="8"/>
  <c r="AD204" i="8"/>
  <c r="AK203" i="8"/>
  <c r="AG203" i="8"/>
  <c r="AC203" i="8"/>
  <c r="AK202" i="8"/>
  <c r="AG202" i="8"/>
  <c r="AC202" i="8"/>
  <c r="AK201" i="8"/>
  <c r="AG201" i="8"/>
  <c r="AC201" i="8"/>
  <c r="AK200" i="8"/>
  <c r="AG200" i="8"/>
  <c r="AC200" i="8"/>
  <c r="AK199" i="8"/>
  <c r="AG199" i="8"/>
  <c r="AC199" i="8"/>
  <c r="AK198" i="8"/>
  <c r="AG198" i="8"/>
  <c r="AC198" i="8"/>
  <c r="AK197" i="8"/>
  <c r="AG197" i="8"/>
  <c r="AC197" i="8"/>
  <c r="AK196" i="8"/>
  <c r="AG196" i="8"/>
  <c r="AC196" i="8"/>
  <c r="AK195" i="8"/>
  <c r="AG195" i="8"/>
  <c r="AC195" i="8"/>
  <c r="AK194" i="8"/>
  <c r="AG194" i="8"/>
  <c r="AC194" i="8"/>
  <c r="AK193" i="8"/>
  <c r="AG193" i="8"/>
  <c r="AC193" i="8"/>
  <c r="AK192" i="8"/>
  <c r="AG192" i="8"/>
  <c r="AC192" i="8"/>
  <c r="AK191" i="8"/>
  <c r="AG191" i="8"/>
  <c r="AC191" i="8"/>
  <c r="AK190" i="8"/>
  <c r="AG190" i="8"/>
  <c r="AC190" i="8"/>
  <c r="AK189" i="8"/>
  <c r="AG189" i="8"/>
  <c r="AC189" i="8"/>
  <c r="AK188" i="8"/>
  <c r="AG188" i="8"/>
  <c r="AC188" i="8"/>
  <c r="AK187" i="8"/>
  <c r="AG187" i="8"/>
  <c r="AC187" i="8"/>
  <c r="AK186" i="8"/>
  <c r="AG186" i="8"/>
  <c r="AC186" i="8"/>
  <c r="AK185" i="8"/>
  <c r="AG185" i="8"/>
  <c r="AC185" i="8"/>
  <c r="AK184" i="8"/>
  <c r="AG184" i="8"/>
  <c r="AC184" i="8"/>
  <c r="AK183" i="8"/>
  <c r="AG183" i="8"/>
  <c r="AC183" i="8"/>
  <c r="AK182" i="8"/>
  <c r="AG182" i="8"/>
  <c r="AC182" i="8"/>
  <c r="AK181" i="8"/>
  <c r="AG181" i="8"/>
  <c r="AC181" i="8"/>
  <c r="AK180" i="8"/>
  <c r="AG180" i="8"/>
  <c r="AC180" i="8"/>
  <c r="AK179" i="8"/>
  <c r="AG179" i="8"/>
  <c r="AC179" i="8"/>
  <c r="AK178" i="8"/>
  <c r="AG178" i="8"/>
  <c r="AC178" i="8"/>
  <c r="AK177" i="8"/>
  <c r="AG177" i="8"/>
  <c r="AC177" i="8"/>
  <c r="AB182" i="8"/>
  <c r="AB178" i="8"/>
  <c r="AB201" i="8"/>
  <c r="AB199" i="8"/>
  <c r="AB197" i="8"/>
  <c r="AB195" i="8"/>
  <c r="AB193" i="8"/>
  <c r="AB191" i="8"/>
  <c r="AB189" i="8"/>
  <c r="AB187" i="8"/>
  <c r="AH208" i="8"/>
  <c r="AG206" i="8"/>
  <c r="AI206" i="8"/>
  <c r="AK210" i="8"/>
  <c r="AL209" i="8"/>
  <c r="AM208" i="8"/>
  <c r="AN207" i="8"/>
  <c r="AJ207" i="8"/>
  <c r="AK206" i="8"/>
  <c r="AL205" i="8"/>
  <c r="AH205" i="8"/>
  <c r="AN204" i="8"/>
  <c r="AJ204" i="8"/>
  <c r="AF204" i="8"/>
  <c r="AN203" i="8"/>
  <c r="AJ203" i="8"/>
  <c r="AF203" i="8"/>
  <c r="AN202" i="8"/>
  <c r="AJ202" i="8"/>
  <c r="AF202" i="8"/>
  <c r="AN201" i="8"/>
  <c r="AJ201" i="8"/>
  <c r="AF201" i="8"/>
  <c r="AN200" i="8"/>
  <c r="AJ200" i="8"/>
  <c r="AF200" i="8"/>
  <c r="AN199" i="8"/>
  <c r="AJ199" i="8"/>
  <c r="AF199" i="8"/>
  <c r="AN198" i="8"/>
  <c r="AJ198" i="8"/>
  <c r="AF198" i="8"/>
  <c r="AN197" i="8"/>
  <c r="AJ197" i="8"/>
  <c r="AF197" i="8"/>
  <c r="AN196" i="8"/>
  <c r="AJ196" i="8"/>
  <c r="AF196" i="8"/>
  <c r="AN195" i="8"/>
  <c r="AJ195" i="8"/>
  <c r="AF195" i="8"/>
  <c r="AN194" i="8"/>
  <c r="AJ194" i="8"/>
  <c r="AF194" i="8"/>
  <c r="AN193" i="8"/>
  <c r="AJ193" i="8"/>
  <c r="AF193" i="8"/>
  <c r="AN192" i="8"/>
  <c r="AJ192" i="8"/>
  <c r="AF192" i="8"/>
  <c r="AN191" i="8"/>
  <c r="AJ191" i="8"/>
  <c r="AF191" i="8"/>
  <c r="AN190" i="8"/>
  <c r="AJ190" i="8"/>
  <c r="AF190" i="8"/>
  <c r="AN189" i="8"/>
  <c r="AJ189" i="8"/>
  <c r="AF189" i="8"/>
  <c r="AN188" i="8"/>
  <c r="AJ188" i="8"/>
  <c r="AF188" i="8"/>
  <c r="AN187" i="8"/>
  <c r="AJ187" i="8"/>
  <c r="AF187" i="8"/>
  <c r="AN186" i="8"/>
  <c r="AJ186" i="8"/>
  <c r="AF186" i="8"/>
  <c r="AN185" i="8"/>
  <c r="AJ185" i="8"/>
  <c r="AF185" i="8"/>
  <c r="AN184" i="8"/>
  <c r="AJ184" i="8"/>
  <c r="AF184" i="8"/>
  <c r="AN183" i="8"/>
  <c r="AJ183" i="8"/>
  <c r="AF183" i="8"/>
  <c r="AN182" i="8"/>
  <c r="AJ182" i="8"/>
  <c r="AF182" i="8"/>
  <c r="AN181" i="8"/>
  <c r="AJ181" i="8"/>
  <c r="AF181" i="8"/>
  <c r="AN180" i="8"/>
  <c r="AJ180" i="8"/>
  <c r="AF180" i="8"/>
  <c r="AN179" i="8"/>
  <c r="AJ179" i="8"/>
  <c r="AF179" i="8"/>
  <c r="AN178" i="8"/>
  <c r="AJ178" i="8"/>
  <c r="AF178" i="8"/>
  <c r="AN177" i="8"/>
  <c r="AJ177" i="8"/>
  <c r="AF177" i="8"/>
  <c r="AN176" i="8"/>
  <c r="AJ176" i="8"/>
  <c r="AF176" i="8"/>
  <c r="AN175" i="8"/>
  <c r="AJ175" i="8"/>
  <c r="AF175" i="8"/>
  <c r="AN174" i="8"/>
  <c r="AJ174" i="8"/>
  <c r="AF174" i="8"/>
  <c r="AN173" i="8"/>
  <c r="AJ173" i="8"/>
  <c r="AF173" i="8"/>
  <c r="AN172" i="8"/>
  <c r="AJ172" i="8"/>
  <c r="AF172" i="8"/>
  <c r="AB181" i="8"/>
  <c r="AB177" i="8"/>
  <c r="AA201" i="8"/>
  <c r="AA199" i="8"/>
  <c r="AA197" i="8"/>
  <c r="AA195" i="8"/>
  <c r="AA193" i="8"/>
  <c r="AB180" i="8"/>
  <c r="AB196" i="8"/>
  <c r="AB190" i="8"/>
  <c r="AB186" i="8"/>
  <c r="AI208" i="8"/>
  <c r="AN209" i="8"/>
  <c r="AK208" i="8"/>
  <c r="AM206" i="8"/>
  <c r="AJ205" i="8"/>
  <c r="AL204" i="8"/>
  <c r="AF206" i="8"/>
  <c r="AH203" i="8"/>
  <c r="AL202" i="8"/>
  <c r="AD202" i="8"/>
  <c r="AH201" i="8"/>
  <c r="AL200" i="8"/>
  <c r="AD200" i="8"/>
  <c r="AH199" i="8"/>
  <c r="AL198" i="8"/>
  <c r="AD198" i="8"/>
  <c r="AH197" i="8"/>
  <c r="AL196" i="8"/>
  <c r="AD196" i="8"/>
  <c r="AH195" i="8"/>
  <c r="AL194" i="8"/>
  <c r="AD194" i="8"/>
  <c r="AH193" i="8"/>
  <c r="AL192" i="8"/>
  <c r="AD192" i="8"/>
  <c r="AH191" i="8"/>
  <c r="AL190" i="8"/>
  <c r="AD190" i="8"/>
  <c r="AH189" i="8"/>
  <c r="AL188" i="8"/>
  <c r="AD188" i="8"/>
  <c r="AH187" i="8"/>
  <c r="AL186" i="8"/>
  <c r="AD186" i="8"/>
  <c r="AH185" i="8"/>
  <c r="AL184" i="8"/>
  <c r="AD184" i="8"/>
  <c r="AH183" i="8"/>
  <c r="AL182" i="8"/>
  <c r="AD182" i="8"/>
  <c r="AH181" i="8"/>
  <c r="AL180" i="8"/>
  <c r="AD180" i="8"/>
  <c r="AH179" i="8"/>
  <c r="AL178" i="8"/>
  <c r="AD178" i="8"/>
  <c r="AH177" i="8"/>
  <c r="AL176" i="8"/>
  <c r="AG176" i="8"/>
  <c r="AM175" i="8"/>
  <c r="AH175" i="8"/>
  <c r="AC175" i="8"/>
  <c r="AI174" i="8"/>
  <c r="AD174" i="8"/>
  <c r="AK173" i="8"/>
  <c r="AE173" i="8"/>
  <c r="AL172" i="8"/>
  <c r="AG172" i="8"/>
  <c r="AB192" i="8"/>
  <c r="AH204" i="8"/>
  <c r="AH202" i="8"/>
  <c r="AD201" i="8"/>
  <c r="AL199" i="8"/>
  <c r="AH198" i="8"/>
  <c r="AD197" i="8"/>
  <c r="AD195" i="8"/>
  <c r="AL193" i="8"/>
  <c r="AH192" i="8"/>
  <c r="AD191" i="8"/>
  <c r="AL189" i="8"/>
  <c r="AH188" i="8"/>
  <c r="AD187" i="8"/>
  <c r="AL185" i="8"/>
  <c r="AH184" i="8"/>
  <c r="AD183" i="8"/>
  <c r="AL181" i="8"/>
  <c r="AD181" i="8"/>
  <c r="AD179" i="8"/>
  <c r="AL177" i="8"/>
  <c r="AD177" i="8"/>
  <c r="AD176" i="8"/>
  <c r="AE175" i="8"/>
  <c r="AG174" i="8"/>
  <c r="AH173" i="8"/>
  <c r="AI172" i="8"/>
  <c r="AB198" i="8"/>
  <c r="AI209" i="8"/>
  <c r="AL208" i="8"/>
  <c r="AK205" i="8"/>
  <c r="AI203" i="8"/>
  <c r="AE202" i="8"/>
  <c r="AM200" i="8"/>
  <c r="AI199" i="8"/>
  <c r="AE198" i="8"/>
  <c r="AM196" i="8"/>
  <c r="AI195" i="8"/>
  <c r="AE194" i="8"/>
  <c r="AM192" i="8"/>
  <c r="AI191" i="8"/>
  <c r="AE190" i="8"/>
  <c r="AM188" i="8"/>
  <c r="AI187" i="8"/>
  <c r="AE186" i="8"/>
  <c r="AI185" i="8"/>
  <c r="AI183" i="8"/>
  <c r="AE182" i="8"/>
  <c r="AM180" i="8"/>
  <c r="AI179" i="8"/>
  <c r="AE178" i="8"/>
  <c r="AM176" i="8"/>
  <c r="AC176" i="8"/>
  <c r="AD175" i="8"/>
  <c r="AE174" i="8"/>
  <c r="AG173" i="8"/>
  <c r="AH172" i="8"/>
  <c r="AB176" i="8"/>
  <c r="AB194" i="8"/>
  <c r="AA189" i="8"/>
  <c r="AH207" i="8"/>
  <c r="AN210" i="8"/>
  <c r="AK209" i="8"/>
  <c r="AM207" i="8"/>
  <c r="AJ206" i="8"/>
  <c r="AG205" i="8"/>
  <c r="AI204" i="8"/>
  <c r="AM203" i="8"/>
  <c r="AE203" i="8"/>
  <c r="AI202" i="8"/>
  <c r="AM201" i="8"/>
  <c r="AE201" i="8"/>
  <c r="AI200" i="8"/>
  <c r="AM199" i="8"/>
  <c r="AE199" i="8"/>
  <c r="AI198" i="8"/>
  <c r="AM197" i="8"/>
  <c r="AE197" i="8"/>
  <c r="AI196" i="8"/>
  <c r="AM195" i="8"/>
  <c r="AE195" i="8"/>
  <c r="AI194" i="8"/>
  <c r="AM193" i="8"/>
  <c r="AE193" i="8"/>
  <c r="AI192" i="8"/>
  <c r="AM191" i="8"/>
  <c r="AE191" i="8"/>
  <c r="AI190" i="8"/>
  <c r="AM189" i="8"/>
  <c r="AE189" i="8"/>
  <c r="AI188" i="8"/>
  <c r="AM187" i="8"/>
  <c r="AE187" i="8"/>
  <c r="AI186" i="8"/>
  <c r="AM185" i="8"/>
  <c r="AE185" i="8"/>
  <c r="AI184" i="8"/>
  <c r="AM183" i="8"/>
  <c r="AE183" i="8"/>
  <c r="AI182" i="8"/>
  <c r="AM181" i="8"/>
  <c r="AE181" i="8"/>
  <c r="AI180" i="8"/>
  <c r="AM179" i="8"/>
  <c r="AE179" i="8"/>
  <c r="AI178" i="8"/>
  <c r="AM177" i="8"/>
  <c r="AE177" i="8"/>
  <c r="AK176" i="8"/>
  <c r="AE176" i="8"/>
  <c r="AL175" i="8"/>
  <c r="AG175" i="8"/>
  <c r="AM174" i="8"/>
  <c r="AH174" i="8"/>
  <c r="AC174" i="8"/>
  <c r="AI173" i="8"/>
  <c r="AD173" i="8"/>
  <c r="AK172" i="8"/>
  <c r="AE172" i="8"/>
  <c r="AB200" i="8"/>
  <c r="AB188" i="8"/>
  <c r="AG207" i="8"/>
  <c r="AM210" i="8"/>
  <c r="AJ209" i="8"/>
  <c r="AL207" i="8"/>
  <c r="AN205" i="8"/>
  <c r="AF205" i="8"/>
  <c r="AL203" i="8"/>
  <c r="AD203" i="8"/>
  <c r="AL201" i="8"/>
  <c r="AH200" i="8"/>
  <c r="AD199" i="8"/>
  <c r="AL197" i="8"/>
  <c r="AH196" i="8"/>
  <c r="AL195" i="8"/>
  <c r="AH194" i="8"/>
  <c r="AD193" i="8"/>
  <c r="AL191" i="8"/>
  <c r="AH190" i="8"/>
  <c r="AD189" i="8"/>
  <c r="AL187" i="8"/>
  <c r="AH186" i="8"/>
  <c r="AD185" i="8"/>
  <c r="AL183" i="8"/>
  <c r="AH182" i="8"/>
  <c r="AH180" i="8"/>
  <c r="AL179" i="8"/>
  <c r="AH178" i="8"/>
  <c r="AI176" i="8"/>
  <c r="AK175" i="8"/>
  <c r="AL174" i="8"/>
  <c r="AM173" i="8"/>
  <c r="AC173" i="8"/>
  <c r="AD172" i="8"/>
  <c r="AA191" i="8"/>
  <c r="AA187" i="8"/>
  <c r="AJ210" i="8"/>
  <c r="AN206" i="8"/>
  <c r="AM204" i="8"/>
  <c r="AE204" i="8"/>
  <c r="AM202" i="8"/>
  <c r="AI201" i="8"/>
  <c r="AE200" i="8"/>
  <c r="AM198" i="8"/>
  <c r="AI197" i="8"/>
  <c r="AE196" i="8"/>
  <c r="AM194" i="8"/>
  <c r="AI193" i="8"/>
  <c r="AE192" i="8"/>
  <c r="AM190" i="8"/>
  <c r="AI189" i="8"/>
  <c r="AE188" i="8"/>
  <c r="AM186" i="8"/>
  <c r="AM184" i="8"/>
  <c r="AE184" i="8"/>
  <c r="AM182" i="8"/>
  <c r="AI181" i="8"/>
  <c r="AE180" i="8"/>
  <c r="AM178" i="8"/>
  <c r="AI177" i="8"/>
  <c r="AH176" i="8"/>
  <c r="AI175" i="8"/>
  <c r="AK174" i="8"/>
  <c r="AL173" i="8"/>
  <c r="AM172" i="8"/>
  <c r="AC172" i="8"/>
  <c r="AL235" i="8"/>
  <c r="AO233" i="8"/>
  <c r="AM233" i="8"/>
  <c r="AL232" i="8"/>
  <c r="AI228" i="8"/>
  <c r="AG226" i="8"/>
  <c r="AD223" i="8"/>
  <c r="AM234" i="8"/>
  <c r="AO232" i="8"/>
  <c r="AL233" i="8"/>
  <c r="AN231" i="8"/>
  <c r="AI227" i="8"/>
  <c r="AE224" i="8"/>
  <c r="AL234" i="8"/>
  <c r="AN234" i="8"/>
  <c r="AN232" i="8"/>
  <c r="AM231" i="8"/>
  <c r="AH227" i="8"/>
  <c r="AD224" i="8"/>
  <c r="AM235" i="8"/>
  <c r="AM230" i="8"/>
  <c r="AN233" i="8"/>
  <c r="AM232" i="8"/>
  <c r="AL231" i="8"/>
  <c r="AH226" i="8"/>
  <c r="AE223" i="8"/>
  <c r="AB221" i="8"/>
  <c r="J231" i="8"/>
  <c r="J225" i="8"/>
  <c r="K229" i="8"/>
  <c r="G252" i="8"/>
  <c r="G248" i="8"/>
  <c r="G240" i="8"/>
  <c r="G236" i="8"/>
  <c r="H250" i="8"/>
  <c r="H246" i="8"/>
  <c r="H242" i="8"/>
  <c r="H238" i="8"/>
  <c r="J254" i="8"/>
  <c r="J252" i="8"/>
  <c r="J250" i="8"/>
  <c r="J248" i="8"/>
  <c r="J246" i="8"/>
  <c r="J244" i="8"/>
  <c r="J242" i="8"/>
  <c r="J240" i="8"/>
  <c r="J238" i="8"/>
  <c r="J236" i="8"/>
  <c r="J234" i="8"/>
  <c r="K253" i="8"/>
  <c r="K249" i="8"/>
  <c r="K245" i="8"/>
  <c r="K241" i="8"/>
  <c r="K237" i="8"/>
  <c r="F269" i="8"/>
  <c r="H266" i="8"/>
  <c r="I264" i="8"/>
  <c r="J263" i="8"/>
  <c r="K264" i="8"/>
  <c r="K260" i="8"/>
  <c r="L263" i="8"/>
  <c r="O260" i="8"/>
  <c r="N260" i="8"/>
  <c r="L262" i="8"/>
  <c r="L260" i="8"/>
  <c r="L258" i="8"/>
  <c r="N268" i="8"/>
  <c r="O267" i="8"/>
  <c r="T263" i="8"/>
  <c r="T261" i="8"/>
  <c r="U263" i="8"/>
  <c r="U261" i="8"/>
  <c r="U259" i="8"/>
  <c r="X264" i="8"/>
  <c r="X262" i="8"/>
  <c r="X260" i="8"/>
  <c r="X258" i="8"/>
  <c r="X256" i="8"/>
  <c r="X254" i="8"/>
  <c r="X252" i="8"/>
  <c r="X250" i="8"/>
  <c r="X248" i="8"/>
  <c r="X246" i="8"/>
  <c r="X244" i="8"/>
  <c r="X242" i="8"/>
  <c r="X240" i="8"/>
  <c r="X238" i="8"/>
  <c r="X236" i="8"/>
  <c r="X234" i="8"/>
  <c r="X232" i="8"/>
  <c r="X230" i="8"/>
  <c r="X228" i="8"/>
  <c r="X226" i="8"/>
  <c r="X224" i="8"/>
  <c r="X222" i="8"/>
  <c r="X220" i="8"/>
  <c r="X218" i="8"/>
  <c r="X216" i="8"/>
  <c r="W214" i="8"/>
  <c r="T257" i="8"/>
  <c r="P257" i="8"/>
  <c r="L257" i="8"/>
  <c r="S256" i="8"/>
  <c r="O256" i="8"/>
  <c r="V255" i="8"/>
  <c r="R255" i="8"/>
  <c r="N255" i="8"/>
  <c r="U254" i="8"/>
  <c r="Q254" i="8"/>
  <c r="M254" i="8"/>
  <c r="T253" i="8"/>
  <c r="P253" i="8"/>
  <c r="J230" i="8"/>
  <c r="J226" i="8"/>
  <c r="K228" i="8"/>
  <c r="G251" i="8"/>
  <c r="G243" i="8"/>
  <c r="G239" i="8"/>
  <c r="H253" i="8"/>
  <c r="H249" i="8"/>
  <c r="H245" i="8"/>
  <c r="H241" i="8"/>
  <c r="H237" i="8"/>
  <c r="I254" i="8"/>
  <c r="I252" i="8"/>
  <c r="I250" i="8"/>
  <c r="I248" i="8"/>
  <c r="I246" i="8"/>
  <c r="I244" i="8"/>
  <c r="I242" i="8"/>
  <c r="I240" i="8"/>
  <c r="I238" i="8"/>
  <c r="I236" i="8"/>
  <c r="I234" i="8"/>
  <c r="K252" i="8"/>
  <c r="K248" i="8"/>
  <c r="K244" i="8"/>
  <c r="K240" i="8"/>
  <c r="K236" i="8"/>
  <c r="G268" i="8"/>
  <c r="H265" i="8"/>
  <c r="I263" i="8"/>
  <c r="J262" i="8"/>
  <c r="K263" i="8"/>
  <c r="K259" i="8"/>
  <c r="P259" i="8"/>
  <c r="O259" i="8"/>
  <c r="N259" i="8"/>
  <c r="M261" i="8"/>
  <c r="M259" i="8"/>
  <c r="M269" i="8"/>
  <c r="N265" i="8"/>
  <c r="R265" i="8"/>
  <c r="S263" i="8"/>
  <c r="S261" i="8"/>
  <c r="V262" i="8"/>
  <c r="V260" i="8"/>
  <c r="V258" i="8"/>
  <c r="W264" i="8"/>
  <c r="W262" i="8"/>
  <c r="W260" i="8"/>
  <c r="W258" i="8"/>
  <c r="W256" i="8"/>
  <c r="W254" i="8"/>
  <c r="W252" i="8"/>
  <c r="W250" i="8"/>
  <c r="W248" i="8"/>
  <c r="W246" i="8"/>
  <c r="W244" i="8"/>
  <c r="W242" i="8"/>
  <c r="W240" i="8"/>
  <c r="W238" i="8"/>
  <c r="W236" i="8"/>
  <c r="W234" i="8"/>
  <c r="W232" i="8"/>
  <c r="W230" i="8"/>
  <c r="W228" i="8"/>
  <c r="W226" i="8"/>
  <c r="W224" i="8"/>
  <c r="W222" i="8"/>
  <c r="W220" i="8"/>
  <c r="W218" i="8"/>
  <c r="W216" i="8"/>
  <c r="W213" i="8"/>
  <c r="S257" i="8"/>
  <c r="O257" i="8"/>
  <c r="V256" i="8"/>
  <c r="R256" i="8"/>
  <c r="N256" i="8"/>
  <c r="U255" i="8"/>
  <c r="Q255" i="8"/>
  <c r="M255" i="8"/>
  <c r="T254" i="8"/>
  <c r="P254" i="8"/>
  <c r="L254" i="8"/>
  <c r="S253" i="8"/>
  <c r="O253" i="8"/>
  <c r="V252" i="8"/>
  <c r="R252" i="8"/>
  <c r="N252" i="8"/>
  <c r="U251" i="8"/>
  <c r="Q251" i="8"/>
  <c r="M251" i="8"/>
  <c r="T250" i="8"/>
  <c r="P250" i="8"/>
  <c r="L250" i="8"/>
  <c r="S249" i="8"/>
  <c r="O249" i="8"/>
  <c r="V248" i="8"/>
  <c r="R248" i="8"/>
  <c r="N248" i="8"/>
  <c r="U247" i="8"/>
  <c r="Q247" i="8"/>
  <c r="M247" i="8"/>
  <c r="T246" i="8"/>
  <c r="P246" i="8"/>
  <c r="L246" i="8"/>
  <c r="S245" i="8"/>
  <c r="O245" i="8"/>
  <c r="V244" i="8"/>
  <c r="R244" i="8"/>
  <c r="N244" i="8"/>
  <c r="U243" i="8"/>
  <c r="Q243" i="8"/>
  <c r="M243" i="8"/>
  <c r="T242" i="8"/>
  <c r="P242" i="8"/>
  <c r="L242" i="8"/>
  <c r="S241" i="8"/>
  <c r="O241" i="8"/>
  <c r="V240" i="8"/>
  <c r="R240" i="8"/>
  <c r="N240" i="8"/>
  <c r="U239" i="8"/>
  <c r="Q239" i="8"/>
  <c r="M239" i="8"/>
  <c r="T238" i="8"/>
  <c r="P238" i="8"/>
  <c r="L238" i="8"/>
  <c r="J229" i="8"/>
  <c r="K227" i="8"/>
  <c r="G242" i="8"/>
  <c r="H252" i="8"/>
  <c r="H244" i="8"/>
  <c r="H236" i="8"/>
  <c r="J251" i="8"/>
  <c r="J247" i="8"/>
  <c r="J243" i="8"/>
  <c r="J239" i="8"/>
  <c r="J235" i="8"/>
  <c r="K251" i="8"/>
  <c r="K243" i="8"/>
  <c r="K235" i="8"/>
  <c r="I266" i="8"/>
  <c r="J261" i="8"/>
  <c r="K258" i="8"/>
  <c r="O258" i="8"/>
  <c r="L261" i="8"/>
  <c r="R264" i="8"/>
  <c r="T260" i="8"/>
  <c r="U260" i="8"/>
  <c r="X263" i="8"/>
  <c r="X259" i="8"/>
  <c r="X255" i="8"/>
  <c r="X251" i="8"/>
  <c r="X247" i="8"/>
  <c r="X243" i="8"/>
  <c r="X239" i="8"/>
  <c r="X235" i="8"/>
  <c r="X231" i="8"/>
  <c r="X227" i="8"/>
  <c r="X223" i="8"/>
  <c r="X219" i="8"/>
  <c r="X215" i="8"/>
  <c r="R257" i="8"/>
  <c r="U256" i="8"/>
  <c r="M256" i="8"/>
  <c r="P255" i="8"/>
  <c r="S254" i="8"/>
  <c r="V253" i="8"/>
  <c r="N253" i="8"/>
  <c r="T252" i="8"/>
  <c r="O252" i="8"/>
  <c r="T251" i="8"/>
  <c r="O251" i="8"/>
  <c r="U250" i="8"/>
  <c r="O250" i="8"/>
  <c r="U249" i="8"/>
  <c r="P249" i="8"/>
  <c r="U248" i="8"/>
  <c r="P248" i="8"/>
  <c r="V247" i="8"/>
  <c r="P247" i="8"/>
  <c r="V246" i="8"/>
  <c r="Q246" i="8"/>
  <c r="V245" i="8"/>
  <c r="Q245" i="8"/>
  <c r="L245" i="8"/>
  <c r="Q244" i="8"/>
  <c r="L244" i="8"/>
  <c r="R243" i="8"/>
  <c r="L243" i="8"/>
  <c r="R242" i="8"/>
  <c r="M242" i="8"/>
  <c r="R241" i="8"/>
  <c r="M241" i="8"/>
  <c r="S240" i="8"/>
  <c r="M240" i="8"/>
  <c r="S239" i="8"/>
  <c r="N239" i="8"/>
  <c r="S238" i="8"/>
  <c r="N238" i="8"/>
  <c r="T237" i="8"/>
  <c r="P237" i="8"/>
  <c r="L237" i="8"/>
  <c r="S236" i="8"/>
  <c r="O236" i="8"/>
  <c r="V235" i="8"/>
  <c r="R235" i="8"/>
  <c r="N235" i="8"/>
  <c r="U234" i="8"/>
  <c r="Q234" i="8"/>
  <c r="M234" i="8"/>
  <c r="T233" i="8"/>
  <c r="P233" i="8"/>
  <c r="L233" i="8"/>
  <c r="S232" i="8"/>
  <c r="O232" i="8"/>
  <c r="V231" i="8"/>
  <c r="R231" i="8"/>
  <c r="N231" i="8"/>
  <c r="U230" i="8"/>
  <c r="Q230" i="8"/>
  <c r="M230" i="8"/>
  <c r="T229" i="8"/>
  <c r="P229" i="8"/>
  <c r="L229" i="8"/>
  <c r="S228" i="8"/>
  <c r="O228" i="8"/>
  <c r="V227" i="8"/>
  <c r="R227" i="8"/>
  <c r="N227" i="8"/>
  <c r="U226" i="8"/>
  <c r="Q226" i="8"/>
  <c r="M226" i="8"/>
  <c r="T225" i="8"/>
  <c r="P225" i="8"/>
  <c r="L225" i="8"/>
  <c r="S224" i="8"/>
  <c r="O224" i="8"/>
  <c r="V223" i="8"/>
  <c r="R223" i="8"/>
  <c r="N223" i="8"/>
  <c r="U222" i="8"/>
  <c r="Q222" i="8"/>
  <c r="M222" i="8"/>
  <c r="T221" i="8"/>
  <c r="P221" i="8"/>
  <c r="L221" i="8"/>
  <c r="S220" i="8"/>
  <c r="O220" i="8"/>
  <c r="V219" i="8"/>
  <c r="R219" i="8"/>
  <c r="N219" i="8"/>
  <c r="U218" i="8"/>
  <c r="J228" i="8"/>
  <c r="K226" i="8"/>
  <c r="G241" i="8"/>
  <c r="H251" i="8"/>
  <c r="H243" i="8"/>
  <c r="H235" i="8"/>
  <c r="I251" i="8"/>
  <c r="I247" i="8"/>
  <c r="I243" i="8"/>
  <c r="I239" i="8"/>
  <c r="I235" i="8"/>
  <c r="K250" i="8"/>
  <c r="K242" i="8"/>
  <c r="K234" i="8"/>
  <c r="I265" i="8"/>
  <c r="J260" i="8"/>
  <c r="K257" i="8"/>
  <c r="N261" i="8"/>
  <c r="M260" i="8"/>
  <c r="M268" i="8"/>
  <c r="S264" i="8"/>
  <c r="V263" i="8"/>
  <c r="V259" i="8"/>
  <c r="W263" i="8"/>
  <c r="W259" i="8"/>
  <c r="W255" i="8"/>
  <c r="W251" i="8"/>
  <c r="W247" i="8"/>
  <c r="W243" i="8"/>
  <c r="W239" i="8"/>
  <c r="W235" i="8"/>
  <c r="W231" i="8"/>
  <c r="W227" i="8"/>
  <c r="W223" i="8"/>
  <c r="W219" i="8"/>
  <c r="W215" i="8"/>
  <c r="Q257" i="8"/>
  <c r="T256" i="8"/>
  <c r="L256" i="8"/>
  <c r="O255" i="8"/>
  <c r="R254" i="8"/>
  <c r="U253" i="8"/>
  <c r="M253" i="8"/>
  <c r="S252" i="8"/>
  <c r="M252" i="8"/>
  <c r="S251" i="8"/>
  <c r="N251" i="8"/>
  <c r="S250" i="8"/>
  <c r="N250" i="8"/>
  <c r="T249" i="8"/>
  <c r="N249" i="8"/>
  <c r="T248" i="8"/>
  <c r="O248" i="8"/>
  <c r="T247" i="8"/>
  <c r="O247" i="8"/>
  <c r="U246" i="8"/>
  <c r="O246" i="8"/>
  <c r="U245" i="8"/>
  <c r="P245" i="8"/>
  <c r="U244" i="8"/>
  <c r="P244" i="8"/>
  <c r="V243" i="8"/>
  <c r="P243" i="8"/>
  <c r="V242" i="8"/>
  <c r="Q242" i="8"/>
  <c r="V241" i="8"/>
  <c r="Q241" i="8"/>
  <c r="L241" i="8"/>
  <c r="Q240" i="8"/>
  <c r="L240" i="8"/>
  <c r="R239" i="8"/>
  <c r="L239" i="8"/>
  <c r="R238" i="8"/>
  <c r="M238" i="8"/>
  <c r="S237" i="8"/>
  <c r="O237" i="8"/>
  <c r="V236" i="8"/>
  <c r="R236" i="8"/>
  <c r="N236" i="8"/>
  <c r="U235" i="8"/>
  <c r="Q235" i="8"/>
  <c r="M235" i="8"/>
  <c r="T234" i="8"/>
  <c r="P234" i="8"/>
  <c r="L234" i="8"/>
  <c r="S233" i="8"/>
  <c r="O233" i="8"/>
  <c r="V232" i="8"/>
  <c r="R232" i="8"/>
  <c r="N232" i="8"/>
  <c r="U231" i="8"/>
  <c r="Q231" i="8"/>
  <c r="M231" i="8"/>
  <c r="T230" i="8"/>
  <c r="P230" i="8"/>
  <c r="L230" i="8"/>
  <c r="S229" i="8"/>
  <c r="O229" i="8"/>
  <c r="V228" i="8"/>
  <c r="R228" i="8"/>
  <c r="N228" i="8"/>
  <c r="U227" i="8"/>
  <c r="Q227" i="8"/>
  <c r="M227" i="8"/>
  <c r="T226" i="8"/>
  <c r="P226" i="8"/>
  <c r="L226" i="8"/>
  <c r="S225" i="8"/>
  <c r="O225" i="8"/>
  <c r="V224" i="8"/>
  <c r="R224" i="8"/>
  <c r="N224" i="8"/>
  <c r="U223" i="8"/>
  <c r="Q223" i="8"/>
  <c r="M223" i="8"/>
  <c r="T222" i="8"/>
  <c r="P222" i="8"/>
  <c r="L222" i="8"/>
  <c r="S221" i="8"/>
  <c r="O221" i="8"/>
  <c r="V220" i="8"/>
  <c r="R220" i="8"/>
  <c r="N220" i="8"/>
  <c r="U219" i="8"/>
  <c r="Q219" i="8"/>
  <c r="M219" i="8"/>
  <c r="T218" i="8"/>
  <c r="P218" i="8"/>
  <c r="L218" i="8"/>
  <c r="S217" i="8"/>
  <c r="O217" i="8"/>
  <c r="V216" i="8"/>
  <c r="R216" i="8"/>
  <c r="N216" i="8"/>
  <c r="U215" i="8"/>
  <c r="Q215" i="8"/>
  <c r="M215" i="8"/>
  <c r="T214" i="8"/>
  <c r="P214" i="8"/>
  <c r="L214" i="8"/>
  <c r="S213" i="8"/>
  <c r="O213" i="8"/>
  <c r="V212" i="8"/>
  <c r="R212" i="8"/>
  <c r="N212" i="8"/>
  <c r="U211" i="8"/>
  <c r="Q211" i="8"/>
  <c r="M211" i="8"/>
  <c r="T210" i="8"/>
  <c r="P210" i="8"/>
  <c r="U209" i="8"/>
  <c r="Q209" i="8"/>
  <c r="M209" i="8"/>
  <c r="R208" i="8"/>
  <c r="N208" i="8"/>
  <c r="Q207" i="8"/>
  <c r="K231" i="8"/>
  <c r="G238" i="8"/>
  <c r="H240" i="8"/>
  <c r="J249" i="8"/>
  <c r="J241" i="8"/>
  <c r="K255" i="8"/>
  <c r="K239" i="8"/>
  <c r="J265" i="8"/>
  <c r="P258" i="8"/>
  <c r="L259" i="8"/>
  <c r="T262" i="8"/>
  <c r="U258" i="8"/>
  <c r="X257" i="8"/>
  <c r="X249" i="8"/>
  <c r="X241" i="8"/>
  <c r="X233" i="8"/>
  <c r="X225" i="8"/>
  <c r="X217" i="8"/>
  <c r="N257" i="8"/>
  <c r="T255" i="8"/>
  <c r="O254" i="8"/>
  <c r="L253" i="8"/>
  <c r="L252" i="8"/>
  <c r="L251" i="8"/>
  <c r="M250" i="8"/>
  <c r="M249" i="8"/>
  <c r="M248" i="8"/>
  <c r="N247" i="8"/>
  <c r="N246" i="8"/>
  <c r="N245" i="8"/>
  <c r="O244" i="8"/>
  <c r="O243" i="8"/>
  <c r="O242" i="8"/>
  <c r="P241" i="8"/>
  <c r="P240" i="8"/>
  <c r="P239" i="8"/>
  <c r="Q238" i="8"/>
  <c r="R237" i="8"/>
  <c r="U236" i="8"/>
  <c r="M236" i="8"/>
  <c r="P235" i="8"/>
  <c r="S234" i="8"/>
  <c r="V233" i="8"/>
  <c r="N233" i="8"/>
  <c r="Q232" i="8"/>
  <c r="T231" i="8"/>
  <c r="L231" i="8"/>
  <c r="O230" i="8"/>
  <c r="R229" i="8"/>
  <c r="U228" i="8"/>
  <c r="M228" i="8"/>
  <c r="P227" i="8"/>
  <c r="S226" i="8"/>
  <c r="V225" i="8"/>
  <c r="N225" i="8"/>
  <c r="Q224" i="8"/>
  <c r="T223" i="8"/>
  <c r="L223" i="8"/>
  <c r="O222" i="8"/>
  <c r="R221" i="8"/>
  <c r="U220" i="8"/>
  <c r="M220" i="8"/>
  <c r="P219" i="8"/>
  <c r="S218" i="8"/>
  <c r="N218" i="8"/>
  <c r="T217" i="8"/>
  <c r="N217" i="8"/>
  <c r="T216" i="8"/>
  <c r="O216" i="8"/>
  <c r="T215" i="8"/>
  <c r="O215" i="8"/>
  <c r="U214" i="8"/>
  <c r="O214" i="8"/>
  <c r="U213" i="8"/>
  <c r="P213" i="8"/>
  <c r="U212" i="8"/>
  <c r="P212" i="8"/>
  <c r="V211" i="8"/>
  <c r="P211" i="8"/>
  <c r="V210" i="8"/>
  <c r="Q210" i="8"/>
  <c r="T209" i="8"/>
  <c r="O209" i="8"/>
  <c r="S208" i="8"/>
  <c r="T207" i="8"/>
  <c r="O207" i="8"/>
  <c r="P206" i="8"/>
  <c r="P205" i="8"/>
  <c r="G250" i="8"/>
  <c r="N258" i="8"/>
  <c r="X261" i="8"/>
  <c r="X245" i="8"/>
  <c r="X229" i="8"/>
  <c r="V257" i="8"/>
  <c r="L255" i="8"/>
  <c r="Q252" i="8"/>
  <c r="R250" i="8"/>
  <c r="S248" i="8"/>
  <c r="S246" i="8"/>
  <c r="T244" i="8"/>
  <c r="U242" i="8"/>
  <c r="U240" i="8"/>
  <c r="V238" i="8"/>
  <c r="N237" i="8"/>
  <c r="T235" i="8"/>
  <c r="O234" i="8"/>
  <c r="U232" i="8"/>
  <c r="P231" i="8"/>
  <c r="S230" i="8"/>
  <c r="N229" i="8"/>
  <c r="T227" i="8"/>
  <c r="O226" i="8"/>
  <c r="U224" i="8"/>
  <c r="P223" i="8"/>
  <c r="V221" i="8"/>
  <c r="Q220" i="8"/>
  <c r="L219" i="8"/>
  <c r="V217" i="8"/>
  <c r="L217" i="8"/>
  <c r="L216" i="8"/>
  <c r="L215" i="8"/>
  <c r="M214" i="8"/>
  <c r="M213" i="8"/>
  <c r="M212" i="8"/>
  <c r="N211" i="8"/>
  <c r="N210" i="8"/>
  <c r="U208" i="8"/>
  <c r="R207" i="8"/>
  <c r="R205" i="8"/>
  <c r="H247" i="8"/>
  <c r="I253" i="8"/>
  <c r="I245" i="8"/>
  <c r="K246" i="8"/>
  <c r="K261" i="8"/>
  <c r="N267" i="8"/>
  <c r="W261" i="8"/>
  <c r="W245" i="8"/>
  <c r="W229" i="8"/>
  <c r="U257" i="8"/>
  <c r="V254" i="8"/>
  <c r="P252" i="8"/>
  <c r="Q250" i="8"/>
  <c r="Q248" i="8"/>
  <c r="R247" i="8"/>
  <c r="R245" i="8"/>
  <c r="S242" i="8"/>
  <c r="T240" i="8"/>
  <c r="U238" i="8"/>
  <c r="M237" i="8"/>
  <c r="S235" i="8"/>
  <c r="N234" i="8"/>
  <c r="T232" i="8"/>
  <c r="O231" i="8"/>
  <c r="U229" i="8"/>
  <c r="S227" i="8"/>
  <c r="Q225" i="8"/>
  <c r="L224" i="8"/>
  <c r="O223" i="8"/>
  <c r="U221" i="8"/>
  <c r="P220" i="8"/>
  <c r="V218" i="8"/>
  <c r="U217" i="8"/>
  <c r="U216" i="8"/>
  <c r="V215" i="8"/>
  <c r="V214" i="8"/>
  <c r="V213" i="8"/>
  <c r="L213" i="8"/>
  <c r="L212" i="8"/>
  <c r="L211" i="8"/>
  <c r="M210" i="8"/>
  <c r="T208" i="8"/>
  <c r="P207" i="8"/>
  <c r="Q205" i="8"/>
  <c r="K230" i="8"/>
  <c r="G237" i="8"/>
  <c r="H239" i="8"/>
  <c r="I249" i="8"/>
  <c r="I241" i="8"/>
  <c r="K254" i="8"/>
  <c r="K238" i="8"/>
  <c r="J264" i="8"/>
  <c r="Q258" i="8"/>
  <c r="M258" i="8"/>
  <c r="S262" i="8"/>
  <c r="X265" i="8"/>
  <c r="W257" i="8"/>
  <c r="W249" i="8"/>
  <c r="W241" i="8"/>
  <c r="W233" i="8"/>
  <c r="W225" i="8"/>
  <c r="W217" i="8"/>
  <c r="M257" i="8"/>
  <c r="S255" i="8"/>
  <c r="N254" i="8"/>
  <c r="U252" i="8"/>
  <c r="V251" i="8"/>
  <c r="V250" i="8"/>
  <c r="V249" i="8"/>
  <c r="L249" i="8"/>
  <c r="L248" i="8"/>
  <c r="L247" i="8"/>
  <c r="M246" i="8"/>
  <c r="M245" i="8"/>
  <c r="M244" i="8"/>
  <c r="N243" i="8"/>
  <c r="N242" i="8"/>
  <c r="N241" i="8"/>
  <c r="O240" i="8"/>
  <c r="O239" i="8"/>
  <c r="O238" i="8"/>
  <c r="Q237" i="8"/>
  <c r="T236" i="8"/>
  <c r="L236" i="8"/>
  <c r="O235" i="8"/>
  <c r="R234" i="8"/>
  <c r="U233" i="8"/>
  <c r="M233" i="8"/>
  <c r="P232" i="8"/>
  <c r="S231" i="8"/>
  <c r="V230" i="8"/>
  <c r="N230" i="8"/>
  <c r="Q229" i="8"/>
  <c r="T228" i="8"/>
  <c r="L228" i="8"/>
  <c r="O227" i="8"/>
  <c r="R226" i="8"/>
  <c r="U225" i="8"/>
  <c r="M225" i="8"/>
  <c r="P224" i="8"/>
  <c r="S223" i="8"/>
  <c r="V222" i="8"/>
  <c r="N222" i="8"/>
  <c r="Q221" i="8"/>
  <c r="T220" i="8"/>
  <c r="L220" i="8"/>
  <c r="O219" i="8"/>
  <c r="R218" i="8"/>
  <c r="M218" i="8"/>
  <c r="R217" i="8"/>
  <c r="M217" i="8"/>
  <c r="S216" i="8"/>
  <c r="M216" i="8"/>
  <c r="S215" i="8"/>
  <c r="N215" i="8"/>
  <c r="S214" i="8"/>
  <c r="N214" i="8"/>
  <c r="T213" i="8"/>
  <c r="N213" i="8"/>
  <c r="T212" i="8"/>
  <c r="O212" i="8"/>
  <c r="T211" i="8"/>
  <c r="O211" i="8"/>
  <c r="U210" i="8"/>
  <c r="O210" i="8"/>
  <c r="S209" i="8"/>
  <c r="N209" i="8"/>
  <c r="Q208" i="8"/>
  <c r="S207" i="8"/>
  <c r="S206" i="8"/>
  <c r="O206" i="8"/>
  <c r="H248" i="8"/>
  <c r="J253" i="8"/>
  <c r="J245" i="8"/>
  <c r="J237" i="8"/>
  <c r="K247" i="8"/>
  <c r="G267" i="8"/>
  <c r="K262" i="8"/>
  <c r="N266" i="8"/>
  <c r="U262" i="8"/>
  <c r="X253" i="8"/>
  <c r="X237" i="8"/>
  <c r="X221" i="8"/>
  <c r="Q256" i="8"/>
  <c r="R253" i="8"/>
  <c r="R251" i="8"/>
  <c r="R249" i="8"/>
  <c r="S247" i="8"/>
  <c r="T245" i="8"/>
  <c r="T243" i="8"/>
  <c r="U241" i="8"/>
  <c r="V239" i="8"/>
  <c r="V237" i="8"/>
  <c r="Q236" i="8"/>
  <c r="L235" i="8"/>
  <c r="R233" i="8"/>
  <c r="M232" i="8"/>
  <c r="V229" i="8"/>
  <c r="Q228" i="8"/>
  <c r="L227" i="8"/>
  <c r="R225" i="8"/>
  <c r="M224" i="8"/>
  <c r="S222" i="8"/>
  <c r="N221" i="8"/>
  <c r="T219" i="8"/>
  <c r="Q218" i="8"/>
  <c r="Q217" i="8"/>
  <c r="Q216" i="8"/>
  <c r="R215" i="8"/>
  <c r="R214" i="8"/>
  <c r="R213" i="8"/>
  <c r="S212" i="8"/>
  <c r="S211" i="8"/>
  <c r="S210" i="8"/>
  <c r="R209" i="8"/>
  <c r="P208" i="8"/>
  <c r="R206" i="8"/>
  <c r="G249" i="8"/>
  <c r="I237" i="8"/>
  <c r="H267" i="8"/>
  <c r="M262" i="8"/>
  <c r="V261" i="8"/>
  <c r="W253" i="8"/>
  <c r="W237" i="8"/>
  <c r="W221" i="8"/>
  <c r="P256" i="8"/>
  <c r="Q253" i="8"/>
  <c r="P251" i="8"/>
  <c r="Q249" i="8"/>
  <c r="R246" i="8"/>
  <c r="S244" i="8"/>
  <c r="S243" i="8"/>
  <c r="T241" i="8"/>
  <c r="T239" i="8"/>
  <c r="U237" i="8"/>
  <c r="P236" i="8"/>
  <c r="V234" i="8"/>
  <c r="Q233" i="8"/>
  <c r="L232" i="8"/>
  <c r="R230" i="8"/>
  <c r="M229" i="8"/>
  <c r="P228" i="8"/>
  <c r="V226" i="8"/>
  <c r="N226" i="8"/>
  <c r="T224" i="8"/>
  <c r="R222" i="8"/>
  <c r="M221" i="8"/>
  <c r="S219" i="8"/>
  <c r="O218" i="8"/>
  <c r="P217" i="8"/>
  <c r="P216" i="8"/>
  <c r="P215" i="8"/>
  <c r="Q214" i="8"/>
  <c r="Q213" i="8"/>
  <c r="Q212" i="8"/>
  <c r="R211" i="8"/>
  <c r="R210" i="8"/>
  <c r="P209" i="8"/>
  <c r="O208" i="8"/>
  <c r="Q206" i="8"/>
  <c r="L210" i="8"/>
  <c r="W160" i="8"/>
  <c r="X163" i="8"/>
  <c r="X159" i="8"/>
  <c r="Y165" i="8"/>
  <c r="Y161" i="8"/>
  <c r="Z169" i="8"/>
  <c r="Z165" i="8"/>
  <c r="Z161" i="8"/>
  <c r="AA173" i="8"/>
  <c r="AA169" i="8"/>
  <c r="AA165" i="8"/>
  <c r="AA161" i="8"/>
  <c r="AB173" i="8"/>
  <c r="AB169" i="8"/>
  <c r="AB165" i="8"/>
  <c r="AB161" i="8"/>
  <c r="AA158" i="8"/>
  <c r="AA157" i="8"/>
  <c r="W157" i="8"/>
  <c r="Z156" i="8"/>
  <c r="V156" i="8"/>
  <c r="Y155" i="8"/>
  <c r="U155" i="8"/>
  <c r="U154" i="8"/>
  <c r="Y153" i="8"/>
  <c r="U153" i="8"/>
  <c r="Y152" i="8"/>
  <c r="U152" i="8"/>
  <c r="Z151" i="8"/>
  <c r="V151" i="8"/>
  <c r="AA150" i="8"/>
  <c r="W150" i="8"/>
  <c r="AB149" i="8"/>
  <c r="X149" i="8"/>
  <c r="T149" i="8"/>
  <c r="Y148" i="8"/>
  <c r="U148" i="8"/>
  <c r="Z147" i="8"/>
  <c r="V147" i="8"/>
  <c r="AA146" i="8"/>
  <c r="W146" i="8"/>
  <c r="AB145" i="8"/>
  <c r="X145" i="8"/>
  <c r="T145" i="8"/>
  <c r="Y144" i="8"/>
  <c r="U144" i="8"/>
  <c r="Z143" i="8"/>
  <c r="V143" i="8"/>
  <c r="AA142" i="8"/>
  <c r="W142" i="8"/>
  <c r="AB141" i="8"/>
  <c r="X141" i="8"/>
  <c r="T141" i="8"/>
  <c r="Y140" i="8"/>
  <c r="U140" i="8"/>
  <c r="Z139" i="8"/>
  <c r="V139" i="8"/>
  <c r="AA138" i="8"/>
  <c r="W138" i="8"/>
  <c r="AB137" i="8"/>
  <c r="X137" i="8"/>
  <c r="T137" i="8"/>
  <c r="Y136" i="8"/>
  <c r="U136" i="8"/>
  <c r="Z135" i="8"/>
  <c r="V135" i="8"/>
  <c r="AA134" i="8"/>
  <c r="W134" i="8"/>
  <c r="AB133" i="8"/>
  <c r="X133" i="8"/>
  <c r="T133" i="8"/>
  <c r="Y132" i="8"/>
  <c r="U132" i="8"/>
  <c r="Z131" i="8"/>
  <c r="V131" i="8"/>
  <c r="W159" i="8"/>
  <c r="X162" i="8"/>
  <c r="X158" i="8"/>
  <c r="Y164" i="8"/>
  <c r="Y160" i="8"/>
  <c r="Z168" i="8"/>
  <c r="Z164" i="8"/>
  <c r="Z160" i="8"/>
  <c r="AA172" i="8"/>
  <c r="AA168" i="8"/>
  <c r="AA164" i="8"/>
  <c r="AA160" i="8"/>
  <c r="AB172" i="8"/>
  <c r="AB168" i="8"/>
  <c r="AB164" i="8"/>
  <c r="AB160" i="8"/>
  <c r="Y158" i="8"/>
  <c r="Z157" i="8"/>
  <c r="V157" i="8"/>
  <c r="Y156" i="8"/>
  <c r="AB155" i="8"/>
  <c r="X155" i="8"/>
  <c r="AB154" i="8"/>
  <c r="X154" i="8"/>
  <c r="AB153" i="8"/>
  <c r="X153" i="8"/>
  <c r="AB152" i="8"/>
  <c r="X152" i="8"/>
  <c r="T152" i="8"/>
  <c r="Y151" i="8"/>
  <c r="U151" i="8"/>
  <c r="Z150" i="8"/>
  <c r="V150" i="8"/>
  <c r="AA149" i="8"/>
  <c r="W149" i="8"/>
  <c r="AB148" i="8"/>
  <c r="X148" i="8"/>
  <c r="T148" i="8"/>
  <c r="Y147" i="8"/>
  <c r="U147" i="8"/>
  <c r="Z146" i="8"/>
  <c r="V146" i="8"/>
  <c r="AA145" i="8"/>
  <c r="W145" i="8"/>
  <c r="AB144" i="8"/>
  <c r="X144" i="8"/>
  <c r="T144" i="8"/>
  <c r="Y143" i="8"/>
  <c r="U143" i="8"/>
  <c r="Z142" i="8"/>
  <c r="V142" i="8"/>
  <c r="W158" i="8"/>
  <c r="Y167" i="8"/>
  <c r="Y159" i="8"/>
  <c r="Z163" i="8"/>
  <c r="AA171" i="8"/>
  <c r="AA163" i="8"/>
  <c r="AB171" i="8"/>
  <c r="AB163" i="8"/>
  <c r="V158" i="8"/>
  <c r="AB156" i="8"/>
  <c r="AA155" i="8"/>
  <c r="AA154" i="8"/>
  <c r="AA153" i="8"/>
  <c r="AA152" i="8"/>
  <c r="AB151" i="8"/>
  <c r="T151" i="8"/>
  <c r="U150" i="8"/>
  <c r="V149" i="8"/>
  <c r="W148" i="8"/>
  <c r="X147" i="8"/>
  <c r="Y146" i="8"/>
  <c r="Z145" i="8"/>
  <c r="AA144" i="8"/>
  <c r="AB143" i="8"/>
  <c r="T143" i="8"/>
  <c r="U142" i="8"/>
  <c r="Y141" i="8"/>
  <c r="AB140" i="8"/>
  <c r="W140" i="8"/>
  <c r="AA139" i="8"/>
  <c r="U139" i="8"/>
  <c r="Y138" i="8"/>
  <c r="T138" i="8"/>
  <c r="W137" i="8"/>
  <c r="AA136" i="8"/>
  <c r="V136" i="8"/>
  <c r="Y135" i="8"/>
  <c r="T135" i="8"/>
  <c r="X134" i="8"/>
  <c r="AA133" i="8"/>
  <c r="V133" i="8"/>
  <c r="Z132" i="8"/>
  <c r="T132" i="8"/>
  <c r="X131" i="8"/>
  <c r="X164" i="8"/>
  <c r="Y166" i="8"/>
  <c r="Z170" i="8"/>
  <c r="Z162" i="8"/>
  <c r="AA170" i="8"/>
  <c r="AA162" i="8"/>
  <c r="AB170" i="8"/>
  <c r="AB162" i="8"/>
  <c r="AB157" i="8"/>
  <c r="AA156" i="8"/>
  <c r="Z155" i="8"/>
  <c r="Z154" i="8"/>
  <c r="Z153" i="8"/>
  <c r="Z152" i="8"/>
  <c r="AA151" i="8"/>
  <c r="AB150" i="8"/>
  <c r="T150" i="8"/>
  <c r="U149" i="8"/>
  <c r="V148" i="8"/>
  <c r="W147" i="8"/>
  <c r="X146" i="8"/>
  <c r="Y145" i="8"/>
  <c r="Z144" i="8"/>
  <c r="AA143" i="8"/>
  <c r="AB142" i="8"/>
  <c r="T142" i="8"/>
  <c r="W141" i="8"/>
  <c r="AA140" i="8"/>
  <c r="V140" i="8"/>
  <c r="Y139" i="8"/>
  <c r="T139" i="8"/>
  <c r="X138" i="8"/>
  <c r="AA137" i="8"/>
  <c r="V137" i="8"/>
  <c r="Z136" i="8"/>
  <c r="T136" i="8"/>
  <c r="X135" i="8"/>
  <c r="AB134" i="8"/>
  <c r="V134" i="8"/>
  <c r="Z133" i="8"/>
  <c r="U133" i="8"/>
  <c r="X132" i="8"/>
  <c r="AB131" i="8"/>
  <c r="W131" i="8"/>
  <c r="X161" i="8"/>
  <c r="Y163" i="8"/>
  <c r="Z167" i="8"/>
  <c r="Z159" i="8"/>
  <c r="AA167" i="8"/>
  <c r="AA159" i="8"/>
  <c r="AB167" i="8"/>
  <c r="AB159" i="8"/>
  <c r="Y157" i="8"/>
  <c r="X156" i="8"/>
  <c r="W155" i="8"/>
  <c r="W154" i="8"/>
  <c r="W153" i="8"/>
  <c r="W152" i="8"/>
  <c r="X151" i="8"/>
  <c r="Y150" i="8"/>
  <c r="Z149" i="8"/>
  <c r="AA148" i="8"/>
  <c r="AB147" i="8"/>
  <c r="T147" i="8"/>
  <c r="U146" i="8"/>
  <c r="V145" i="8"/>
  <c r="W144" i="8"/>
  <c r="X143" i="8"/>
  <c r="Y142" i="8"/>
  <c r="AA141" i="8"/>
  <c r="V141" i="8"/>
  <c r="Z140" i="8"/>
  <c r="T140" i="8"/>
  <c r="X139" i="8"/>
  <c r="AB138" i="8"/>
  <c r="V138" i="8"/>
  <c r="Z137" i="8"/>
  <c r="U137" i="8"/>
  <c r="X136" i="8"/>
  <c r="AB135" i="8"/>
  <c r="W135" i="8"/>
  <c r="Z134" i="8"/>
  <c r="U134" i="8"/>
  <c r="Y133" i="8"/>
  <c r="AB132" i="8"/>
  <c r="W132" i="8"/>
  <c r="AA131" i="8"/>
  <c r="U131" i="8"/>
  <c r="W161" i="8"/>
  <c r="X160" i="8"/>
  <c r="Y162" i="8"/>
  <c r="Z166" i="8"/>
  <c r="Z158" i="8"/>
  <c r="AA166" i="8"/>
  <c r="AB174" i="8"/>
  <c r="AB166" i="8"/>
  <c r="AB158" i="8"/>
  <c r="X157" i="8"/>
  <c r="W156" i="8"/>
  <c r="V155" i="8"/>
  <c r="V154" i="8"/>
  <c r="V153" i="8"/>
  <c r="V152" i="8"/>
  <c r="W151" i="8"/>
  <c r="X150" i="8"/>
  <c r="Y149" i="8"/>
  <c r="Z148" i="8"/>
  <c r="AA147" i="8"/>
  <c r="AB146" i="8"/>
  <c r="T146" i="8"/>
  <c r="U145" i="8"/>
  <c r="V144" i="8"/>
  <c r="W143" i="8"/>
  <c r="X142" i="8"/>
  <c r="Z141" i="8"/>
  <c r="U141" i="8"/>
  <c r="X140" i="8"/>
  <c r="AB139" i="8"/>
  <c r="W139" i="8"/>
  <c r="Z138" i="8"/>
  <c r="U138" i="8"/>
  <c r="Y137" i="8"/>
  <c r="AB136" i="8"/>
  <c r="W136" i="8"/>
  <c r="AA135" i="8"/>
  <c r="U135" i="8"/>
  <c r="Y134" i="8"/>
  <c r="T134" i="8"/>
  <c r="W133" i="8"/>
  <c r="AA132" i="8"/>
  <c r="V132" i="8"/>
  <c r="Y131" i="8"/>
  <c r="T131" i="8"/>
  <c r="Z199" i="8"/>
  <c r="Z198" i="8"/>
  <c r="Z197" i="8"/>
  <c r="Z196" i="8"/>
  <c r="Z195" i="8"/>
  <c r="Z194" i="8"/>
  <c r="V194" i="8"/>
  <c r="W193" i="8"/>
  <c r="R181" i="8"/>
  <c r="S187" i="8"/>
  <c r="S183" i="8"/>
  <c r="S179" i="8"/>
  <c r="X192" i="8"/>
  <c r="T192" i="8"/>
  <c r="W191" i="8"/>
  <c r="Z190" i="8"/>
  <c r="V190" i="8"/>
  <c r="Y189" i="8"/>
  <c r="U189" i="8"/>
  <c r="X188" i="8"/>
  <c r="T188" i="8"/>
  <c r="W187" i="8"/>
  <c r="Z186" i="8"/>
  <c r="V186" i="8"/>
  <c r="Y185" i="8"/>
  <c r="U185" i="8"/>
  <c r="X184" i="8"/>
  <c r="T184" i="8"/>
  <c r="W183" i="8"/>
  <c r="Z182" i="8"/>
  <c r="V182" i="8"/>
  <c r="Y181" i="8"/>
  <c r="U181" i="8"/>
  <c r="X180" i="8"/>
  <c r="T180" i="8"/>
  <c r="W179" i="8"/>
  <c r="Z178" i="8"/>
  <c r="V178" i="8"/>
  <c r="AA184" i="8"/>
  <c r="AA180" i="8"/>
  <c r="AA176" i="8"/>
  <c r="X177" i="8"/>
  <c r="T177" i="8"/>
  <c r="Z176" i="8"/>
  <c r="V176" i="8"/>
  <c r="R176" i="8"/>
  <c r="X175" i="8"/>
  <c r="T175" i="8"/>
  <c r="Z174" i="8"/>
  <c r="V174" i="8"/>
  <c r="R174" i="8"/>
  <c r="Y173" i="8"/>
  <c r="Y169" i="8"/>
  <c r="W173" i="8"/>
  <c r="S173" i="8"/>
  <c r="X172" i="8"/>
  <c r="T172" i="8"/>
  <c r="P172" i="8"/>
  <c r="U171" i="8"/>
  <c r="Q171" i="8"/>
  <c r="V170" i="8"/>
  <c r="R170" i="8"/>
  <c r="W169" i="8"/>
  <c r="S169" i="8"/>
  <c r="X168" i="8"/>
  <c r="T168" i="8"/>
  <c r="P168" i="8"/>
  <c r="W167" i="8"/>
  <c r="S167" i="8"/>
  <c r="O167" i="8"/>
  <c r="T166" i="8"/>
  <c r="P166" i="8"/>
  <c r="U165" i="8"/>
  <c r="Q165" i="8"/>
  <c r="V164" i="8"/>
  <c r="R164" i="8"/>
  <c r="W163" i="8"/>
  <c r="S163" i="8"/>
  <c r="O163" i="8"/>
  <c r="Y199" i="8"/>
  <c r="Y198" i="8"/>
  <c r="Y197" i="8"/>
  <c r="Y196" i="8"/>
  <c r="Y195" i="8"/>
  <c r="Y194" i="8"/>
  <c r="Z193" i="8"/>
  <c r="V193" i="8"/>
  <c r="R180" i="8"/>
  <c r="S186" i="8"/>
  <c r="S182" i="8"/>
  <c r="S178" i="8"/>
  <c r="W192" i="8"/>
  <c r="Z191" i="8"/>
  <c r="V191" i="8"/>
  <c r="Y190" i="8"/>
  <c r="U190" i="8"/>
  <c r="X189" i="8"/>
  <c r="T189" i="8"/>
  <c r="W188" i="8"/>
  <c r="Z187" i="8"/>
  <c r="V187" i="8"/>
  <c r="Y186" i="8"/>
  <c r="U186" i="8"/>
  <c r="X185" i="8"/>
  <c r="T185" i="8"/>
  <c r="W184" i="8"/>
  <c r="Z183" i="8"/>
  <c r="V183" i="8"/>
  <c r="Y182" i="8"/>
  <c r="U182" i="8"/>
  <c r="X181" i="8"/>
  <c r="T181" i="8"/>
  <c r="W180" i="8"/>
  <c r="Z179" i="8"/>
  <c r="V179" i="8"/>
  <c r="Y178" i="8"/>
  <c r="U178" i="8"/>
  <c r="AA183" i="8"/>
  <c r="AA179" i="8"/>
  <c r="AA175" i="8"/>
  <c r="W177" i="8"/>
  <c r="S177" i="8"/>
  <c r="Y176" i="8"/>
  <c r="U176" i="8"/>
  <c r="Q176" i="8"/>
  <c r="W175" i="8"/>
  <c r="S175" i="8"/>
  <c r="X199" i="8"/>
  <c r="X197" i="8"/>
  <c r="X195" i="8"/>
  <c r="Y193" i="8"/>
  <c r="R179" i="8"/>
  <c r="S181" i="8"/>
  <c r="V192" i="8"/>
  <c r="U191" i="8"/>
  <c r="T190" i="8"/>
  <c r="Z188" i="8"/>
  <c r="Y187" i="8"/>
  <c r="X186" i="8"/>
  <c r="W185" i="8"/>
  <c r="V184" i="8"/>
  <c r="U183" i="8"/>
  <c r="T182" i="8"/>
  <c r="Z180" i="8"/>
  <c r="Y179" i="8"/>
  <c r="X178" i="8"/>
  <c r="AA182" i="8"/>
  <c r="Z177" i="8"/>
  <c r="R177" i="8"/>
  <c r="T176" i="8"/>
  <c r="V175" i="8"/>
  <c r="Y174" i="8"/>
  <c r="T174" i="8"/>
  <c r="Z172" i="8"/>
  <c r="X167" i="8"/>
  <c r="U173" i="8"/>
  <c r="P173" i="8"/>
  <c r="S172" i="8"/>
  <c r="W171" i="8"/>
  <c r="R171" i="8"/>
  <c r="U170" i="8"/>
  <c r="P170" i="8"/>
  <c r="T169" i="8"/>
  <c r="W168" i="8"/>
  <c r="R168" i="8"/>
  <c r="V160" i="8"/>
  <c r="R167" i="8"/>
  <c r="V166" i="8"/>
  <c r="Q166" i="8"/>
  <c r="T165" i="8"/>
  <c r="O165" i="8"/>
  <c r="S164" i="8"/>
  <c r="V163" i="8"/>
  <c r="Q163" i="8"/>
  <c r="W199" i="8"/>
  <c r="W197" i="8"/>
  <c r="W195" i="8"/>
  <c r="X193" i="8"/>
  <c r="R178" i="8"/>
  <c r="S180" i="8"/>
  <c r="U192" i="8"/>
  <c r="T191" i="8"/>
  <c r="Z189" i="8"/>
  <c r="Y188" i="8"/>
  <c r="X187" i="8"/>
  <c r="W186" i="8"/>
  <c r="V185" i="8"/>
  <c r="U184" i="8"/>
  <c r="T183" i="8"/>
  <c r="Z181" i="8"/>
  <c r="Y180" i="8"/>
  <c r="X179" i="8"/>
  <c r="W178" i="8"/>
  <c r="AA181" i="8"/>
  <c r="Y177" i="8"/>
  <c r="Q177" i="8"/>
  <c r="S176" i="8"/>
  <c r="U175" i="8"/>
  <c r="X174" i="8"/>
  <c r="S174" i="8"/>
  <c r="Y172" i="8"/>
  <c r="X166" i="8"/>
  <c r="T173" i="8"/>
  <c r="W172" i="8"/>
  <c r="R172" i="8"/>
  <c r="V171" i="8"/>
  <c r="P171" i="8"/>
  <c r="T170" i="8"/>
  <c r="X169" i="8"/>
  <c r="R169" i="8"/>
  <c r="V168" i="8"/>
  <c r="Q168" i="8"/>
  <c r="V167" i="8"/>
  <c r="Q167" i="8"/>
  <c r="U166" i="8"/>
  <c r="O166" i="8"/>
  <c r="S165" i="8"/>
  <c r="W164" i="8"/>
  <c r="Q164" i="8"/>
  <c r="U163" i="8"/>
  <c r="P163" i="8"/>
  <c r="X198" i="8"/>
  <c r="X196" i="8"/>
  <c r="X194" i="8"/>
  <c r="U193" i="8"/>
  <c r="S185" i="8"/>
  <c r="Z192" i="8"/>
  <c r="Y191" i="8"/>
  <c r="X190" i="8"/>
  <c r="W189" i="8"/>
  <c r="V188" i="8"/>
  <c r="U187" i="8"/>
  <c r="T186" i="8"/>
  <c r="Z184" i="8"/>
  <c r="Y183" i="8"/>
  <c r="X182" i="8"/>
  <c r="W181" i="8"/>
  <c r="V180" i="8"/>
  <c r="U179" i="8"/>
  <c r="T178" i="8"/>
  <c r="AA178" i="8"/>
  <c r="V177" i="8"/>
  <c r="X176" i="8"/>
  <c r="Z175" i="8"/>
  <c r="R175" i="8"/>
  <c r="W174" i="8"/>
  <c r="Q174" i="8"/>
  <c r="Y171" i="8"/>
  <c r="X173" i="8"/>
  <c r="R173" i="8"/>
  <c r="V172" i="8"/>
  <c r="Q172" i="8"/>
  <c r="T171" i="8"/>
  <c r="X170" i="8"/>
  <c r="S170" i="8"/>
  <c r="V169" i="8"/>
  <c r="Q169" i="8"/>
  <c r="U168" i="8"/>
  <c r="V162" i="8"/>
  <c r="U167" i="8"/>
  <c r="P167" i="8"/>
  <c r="S166" i="8"/>
  <c r="W165" i="8"/>
  <c r="R165" i="8"/>
  <c r="U164" i="8"/>
  <c r="P164" i="8"/>
  <c r="T163" i="8"/>
  <c r="W198" i="8"/>
  <c r="W196" i="8"/>
  <c r="W194" i="8"/>
  <c r="R182" i="8"/>
  <c r="S184" i="8"/>
  <c r="Y192" i="8"/>
  <c r="X191" i="8"/>
  <c r="W190" i="8"/>
  <c r="V189" i="8"/>
  <c r="U188" i="8"/>
  <c r="T187" i="8"/>
  <c r="Z185" i="8"/>
  <c r="Y184" i="8"/>
  <c r="X183" i="8"/>
  <c r="W182" i="8"/>
  <c r="V181" i="8"/>
  <c r="U180" i="8"/>
  <c r="T179" i="8"/>
  <c r="AA185" i="8"/>
  <c r="AA177" i="8"/>
  <c r="U177" i="8"/>
  <c r="W176" i="8"/>
  <c r="Y175" i="8"/>
  <c r="Q175" i="8"/>
  <c r="U174" i="8"/>
  <c r="Z173" i="8"/>
  <c r="Y170" i="8"/>
  <c r="V173" i="8"/>
  <c r="Q173" i="8"/>
  <c r="U172" i="8"/>
  <c r="X171" i="8"/>
  <c r="S171" i="8"/>
  <c r="W170" i="8"/>
  <c r="Q170" i="8"/>
  <c r="U169" i="8"/>
  <c r="P169" i="8"/>
  <c r="S168" i="8"/>
  <c r="V161" i="8"/>
  <c r="T167" i="8"/>
  <c r="W166" i="8"/>
  <c r="R166" i="8"/>
  <c r="V165" i="8"/>
  <c r="P165" i="8"/>
  <c r="T164" i="8"/>
  <c r="O164" i="8"/>
  <c r="R163" i="8"/>
  <c r="T155" i="8"/>
  <c r="T162" i="8"/>
  <c r="P162" i="8"/>
  <c r="T161" i="8"/>
  <c r="P161" i="8"/>
  <c r="T160" i="8"/>
  <c r="P160" i="8"/>
  <c r="T159" i="8"/>
  <c r="P159" i="8"/>
  <c r="T158" i="8"/>
  <c r="P158" i="8"/>
  <c r="T157" i="8"/>
  <c r="P157" i="8"/>
  <c r="S156" i="8"/>
  <c r="O156" i="8"/>
  <c r="Q155" i="8"/>
  <c r="M155" i="8"/>
  <c r="P154" i="8"/>
  <c r="S153" i="8"/>
  <c r="O153" i="8"/>
  <c r="R152" i="8"/>
  <c r="N152" i="8"/>
  <c r="Q151" i="8"/>
  <c r="M151" i="8"/>
  <c r="P150" i="8"/>
  <c r="L150" i="8"/>
  <c r="P149" i="8"/>
  <c r="L149" i="8"/>
  <c r="P148" i="8"/>
  <c r="L148" i="8"/>
  <c r="P147" i="8"/>
  <c r="L147" i="8"/>
  <c r="P146" i="8"/>
  <c r="L146" i="8"/>
  <c r="P145" i="8"/>
  <c r="L145" i="8"/>
  <c r="P144" i="8"/>
  <c r="L144" i="8"/>
  <c r="P143" i="8"/>
  <c r="L143" i="8"/>
  <c r="P142" i="8"/>
  <c r="L142" i="8"/>
  <c r="P141" i="8"/>
  <c r="L141" i="8"/>
  <c r="P140" i="8"/>
  <c r="L140" i="8"/>
  <c r="P139" i="8"/>
  <c r="L139" i="8"/>
  <c r="P138" i="8"/>
  <c r="L138" i="8"/>
  <c r="P137" i="8"/>
  <c r="L137" i="8"/>
  <c r="P136" i="8"/>
  <c r="L136" i="8"/>
  <c r="P135" i="8"/>
  <c r="L135" i="8"/>
  <c r="P134" i="8"/>
  <c r="L134" i="8"/>
  <c r="P133" i="8"/>
  <c r="L133" i="8"/>
  <c r="P132" i="8"/>
  <c r="L132" i="8"/>
  <c r="P131" i="8"/>
  <c r="N148" i="8"/>
  <c r="R145" i="8"/>
  <c r="N144" i="8"/>
  <c r="R143" i="8"/>
  <c r="R142" i="8"/>
  <c r="N141" i="8"/>
  <c r="N140" i="8"/>
  <c r="N139" i="8"/>
  <c r="R138" i="8"/>
  <c r="R137" i="8"/>
  <c r="R136" i="8"/>
  <c r="R135" i="8"/>
  <c r="R134" i="8"/>
  <c r="R133" i="8"/>
  <c r="N133" i="8"/>
  <c r="N132" i="8"/>
  <c r="N131" i="8"/>
  <c r="Q162" i="8"/>
  <c r="Q160" i="8"/>
  <c r="Q159" i="8"/>
  <c r="Q158" i="8"/>
  <c r="Q157" i="8"/>
  <c r="P156" i="8"/>
  <c r="N155" i="8"/>
  <c r="M154" i="8"/>
  <c r="O152" i="8"/>
  <c r="N151" i="8"/>
  <c r="M150" i="8"/>
  <c r="M149" i="8"/>
  <c r="M148" i="8"/>
  <c r="M147" i="8"/>
  <c r="Q146" i="8"/>
  <c r="Q145" i="8"/>
  <c r="T154" i="8"/>
  <c r="S162" i="8"/>
  <c r="O162" i="8"/>
  <c r="S161" i="8"/>
  <c r="O161" i="8"/>
  <c r="S160" i="8"/>
  <c r="O160" i="8"/>
  <c r="S159" i="8"/>
  <c r="O159" i="8"/>
  <c r="S158" i="8"/>
  <c r="O158" i="8"/>
  <c r="S157" i="8"/>
  <c r="O157" i="8"/>
  <c r="R156" i="8"/>
  <c r="N156" i="8"/>
  <c r="P155" i="8"/>
  <c r="S154" i="8"/>
  <c r="O154" i="8"/>
  <c r="R153" i="8"/>
  <c r="N153" i="8"/>
  <c r="Q152" i="8"/>
  <c r="M152" i="8"/>
  <c r="P151" i="8"/>
  <c r="S150" i="8"/>
  <c r="O150" i="8"/>
  <c r="S149" i="8"/>
  <c r="O149" i="8"/>
  <c r="S148" i="8"/>
  <c r="O148" i="8"/>
  <c r="S147" i="8"/>
  <c r="O147" i="8"/>
  <c r="S146" i="8"/>
  <c r="O146" i="8"/>
  <c r="S145" i="8"/>
  <c r="O145" i="8"/>
  <c r="S144" i="8"/>
  <c r="O144" i="8"/>
  <c r="S143" i="8"/>
  <c r="O143" i="8"/>
  <c r="S142" i="8"/>
  <c r="O142" i="8"/>
  <c r="S141" i="8"/>
  <c r="O141" i="8"/>
  <c r="S140" i="8"/>
  <c r="O140" i="8"/>
  <c r="S139" i="8"/>
  <c r="O139" i="8"/>
  <c r="S138" i="8"/>
  <c r="O138" i="8"/>
  <c r="S137" i="8"/>
  <c r="O137" i="8"/>
  <c r="S136" i="8"/>
  <c r="O136" i="8"/>
  <c r="S135" i="8"/>
  <c r="O135" i="8"/>
  <c r="S134" i="8"/>
  <c r="O134" i="8"/>
  <c r="S133" i="8"/>
  <c r="O133" i="8"/>
  <c r="S132" i="8"/>
  <c r="O132" i="8"/>
  <c r="S131" i="8"/>
  <c r="O131" i="8"/>
  <c r="R162" i="8"/>
  <c r="N162" i="8"/>
  <c r="R161" i="8"/>
  <c r="N161" i="8"/>
  <c r="R160" i="8"/>
  <c r="N160" i="8"/>
  <c r="R159" i="8"/>
  <c r="N159" i="8"/>
  <c r="R158" i="8"/>
  <c r="N158" i="8"/>
  <c r="R157" i="8"/>
  <c r="N157" i="8"/>
  <c r="Q156" i="8"/>
  <c r="S155" i="8"/>
  <c r="O155" i="8"/>
  <c r="R154" i="8"/>
  <c r="N154" i="8"/>
  <c r="Q153" i="8"/>
  <c r="M153" i="8"/>
  <c r="P152" i="8"/>
  <c r="S151" i="8"/>
  <c r="O151" i="8"/>
  <c r="R150" i="8"/>
  <c r="N150" i="8"/>
  <c r="R149" i="8"/>
  <c r="N149" i="8"/>
  <c r="R148" i="8"/>
  <c r="R147" i="8"/>
  <c r="N147" i="8"/>
  <c r="R146" i="8"/>
  <c r="N146" i="8"/>
  <c r="N145" i="8"/>
  <c r="R144" i="8"/>
  <c r="N143" i="8"/>
  <c r="N142" i="8"/>
  <c r="R141" i="8"/>
  <c r="R140" i="8"/>
  <c r="R139" i="8"/>
  <c r="N138" i="8"/>
  <c r="N137" i="8"/>
  <c r="N136" i="8"/>
  <c r="N135" i="8"/>
  <c r="N134" i="8"/>
  <c r="R132" i="8"/>
  <c r="R131" i="8"/>
  <c r="U162" i="8"/>
  <c r="U161" i="8"/>
  <c r="Q161" i="8"/>
  <c r="U160" i="8"/>
  <c r="U159" i="8"/>
  <c r="U158" i="8"/>
  <c r="U157" i="8"/>
  <c r="T156" i="8"/>
  <c r="R155" i="8"/>
  <c r="Q154" i="8"/>
  <c r="P153" i="8"/>
  <c r="S152" i="8"/>
  <c r="R151" i="8"/>
  <c r="Q150" i="8"/>
  <c r="Q149" i="8"/>
  <c r="Q148" i="8"/>
  <c r="Q147" i="8"/>
  <c r="M146" i="8"/>
  <c r="M145" i="8"/>
  <c r="M143" i="8"/>
  <c r="M141" i="8"/>
  <c r="M139" i="8"/>
  <c r="M137" i="8"/>
  <c r="M135" i="8"/>
  <c r="M133" i="8"/>
  <c r="M131" i="8"/>
  <c r="Q132" i="8"/>
  <c r="M144" i="8"/>
  <c r="M140" i="8"/>
  <c r="M136" i="8"/>
  <c r="M132" i="8"/>
  <c r="Q141" i="8"/>
  <c r="Q139" i="8"/>
  <c r="Q135" i="8"/>
  <c r="Q144" i="8"/>
  <c r="Q142" i="8"/>
  <c r="Q140" i="8"/>
  <c r="Q138" i="8"/>
  <c r="Q136" i="8"/>
  <c r="Q134" i="8"/>
  <c r="M142" i="8"/>
  <c r="M138" i="8"/>
  <c r="M134" i="8"/>
  <c r="Q143" i="8"/>
  <c r="Q137" i="8"/>
  <c r="Q133" i="8"/>
  <c r="Q131" i="8"/>
  <c r="L131" i="8"/>
  <c r="X102" i="8"/>
  <c r="T102" i="8"/>
  <c r="X104" i="8"/>
  <c r="T104" i="8"/>
  <c r="P104" i="8"/>
  <c r="V103" i="8"/>
  <c r="R103" i="8"/>
  <c r="X107" i="8"/>
  <c r="T107" i="8"/>
  <c r="P107" i="8"/>
  <c r="X106" i="8"/>
  <c r="T106" i="8"/>
  <c r="P106" i="8"/>
  <c r="X105" i="8"/>
  <c r="T105" i="8"/>
  <c r="P105" i="8"/>
  <c r="N104" i="8"/>
  <c r="W130" i="8"/>
  <c r="S130" i="8"/>
  <c r="O130" i="8"/>
  <c r="Y129" i="8"/>
  <c r="U129" i="8"/>
  <c r="Q129" i="8"/>
  <c r="M129" i="8"/>
  <c r="W128" i="8"/>
  <c r="S128" i="8"/>
  <c r="O128" i="8"/>
  <c r="Y127" i="8"/>
  <c r="U127" i="8"/>
  <c r="Q127" i="8"/>
  <c r="M127" i="8"/>
  <c r="W126" i="8"/>
  <c r="S126" i="8"/>
  <c r="O126" i="8"/>
  <c r="Y125" i="8"/>
  <c r="U125" i="8"/>
  <c r="Q125" i="8"/>
  <c r="M125" i="8"/>
  <c r="W124" i="8"/>
  <c r="S124" i="8"/>
  <c r="O124" i="8"/>
  <c r="Y123" i="8"/>
  <c r="U123" i="8"/>
  <c r="Q123" i="8"/>
  <c r="M123" i="8"/>
  <c r="W122" i="8"/>
  <c r="S122" i="8"/>
  <c r="O122" i="8"/>
  <c r="Y121" i="8"/>
  <c r="U121" i="8"/>
  <c r="Q121" i="8"/>
  <c r="M121" i="8"/>
  <c r="W120" i="8"/>
  <c r="S120" i="8"/>
  <c r="O120" i="8"/>
  <c r="Y119" i="8"/>
  <c r="U119" i="8"/>
  <c r="Q119" i="8"/>
  <c r="M119" i="8"/>
  <c r="W118" i="8"/>
  <c r="S118" i="8"/>
  <c r="O118" i="8"/>
  <c r="Y117" i="8"/>
  <c r="U117" i="8"/>
  <c r="Q117" i="8"/>
  <c r="M117" i="8"/>
  <c r="W116" i="8"/>
  <c r="S116" i="8"/>
  <c r="O116" i="8"/>
  <c r="Y115" i="8"/>
  <c r="U115" i="8"/>
  <c r="Q115" i="8"/>
  <c r="M115" i="8"/>
  <c r="W114" i="8"/>
  <c r="S114" i="8"/>
  <c r="O114" i="8"/>
  <c r="Y113" i="8"/>
  <c r="U113" i="8"/>
  <c r="Q113" i="8"/>
  <c r="M113" i="8"/>
  <c r="W112" i="8"/>
  <c r="S112" i="8"/>
  <c r="O112" i="8"/>
  <c r="Y111" i="8"/>
  <c r="U111" i="8"/>
  <c r="Q111" i="8"/>
  <c r="M111" i="8"/>
  <c r="W110" i="8"/>
  <c r="S110" i="8"/>
  <c r="O110" i="8"/>
  <c r="Y109" i="8"/>
  <c r="U109" i="8"/>
  <c r="Q109" i="8"/>
  <c r="M109" i="8"/>
  <c r="W108" i="8"/>
  <c r="S108" i="8"/>
  <c r="O108" i="8"/>
  <c r="Y107" i="8"/>
  <c r="K127" i="8"/>
  <c r="K123" i="8"/>
  <c r="K119" i="8"/>
  <c r="K115" i="8"/>
  <c r="K111" i="8"/>
  <c r="K107" i="8"/>
  <c r="K105" i="8"/>
  <c r="K103" i="8"/>
  <c r="V104" i="8"/>
  <c r="U130" i="8"/>
  <c r="S129" i="8"/>
  <c r="Y128" i="8"/>
  <c r="Q128" i="8"/>
  <c r="W127" i="8"/>
  <c r="W102" i="8"/>
  <c r="S102" i="8"/>
  <c r="W104" i="8"/>
  <c r="S104" i="8"/>
  <c r="O104" i="8"/>
  <c r="U103" i="8"/>
  <c r="Q103" i="8"/>
  <c r="W107" i="8"/>
  <c r="S107" i="8"/>
  <c r="O107" i="8"/>
  <c r="W106" i="8"/>
  <c r="S106" i="8"/>
  <c r="O106" i="8"/>
  <c r="W105" i="8"/>
  <c r="S105" i="8"/>
  <c r="O105" i="8"/>
  <c r="M104" i="8"/>
  <c r="V130" i="8"/>
  <c r="R130" i="8"/>
  <c r="N130" i="8"/>
  <c r="X129" i="8"/>
  <c r="T129" i="8"/>
  <c r="P129" i="8"/>
  <c r="L129" i="8"/>
  <c r="V128" i="8"/>
  <c r="R128" i="8"/>
  <c r="N128" i="8"/>
  <c r="X127" i="8"/>
  <c r="T127" i="8"/>
  <c r="P127" i="8"/>
  <c r="L127" i="8"/>
  <c r="V126" i="8"/>
  <c r="R126" i="8"/>
  <c r="N126" i="8"/>
  <c r="X125" i="8"/>
  <c r="T125" i="8"/>
  <c r="P125" i="8"/>
  <c r="L125" i="8"/>
  <c r="V124" i="8"/>
  <c r="R124" i="8"/>
  <c r="N124" i="8"/>
  <c r="X123" i="8"/>
  <c r="T123" i="8"/>
  <c r="P123" i="8"/>
  <c r="L123" i="8"/>
  <c r="V122" i="8"/>
  <c r="R122" i="8"/>
  <c r="N122" i="8"/>
  <c r="X121" i="8"/>
  <c r="T121" i="8"/>
  <c r="P121" i="8"/>
  <c r="L121" i="8"/>
  <c r="V120" i="8"/>
  <c r="R120" i="8"/>
  <c r="N120" i="8"/>
  <c r="X119" i="8"/>
  <c r="T119" i="8"/>
  <c r="P119" i="8"/>
  <c r="L119" i="8"/>
  <c r="V118" i="8"/>
  <c r="R118" i="8"/>
  <c r="N118" i="8"/>
  <c r="X117" i="8"/>
  <c r="T117" i="8"/>
  <c r="P117" i="8"/>
  <c r="L117" i="8"/>
  <c r="V116" i="8"/>
  <c r="R116" i="8"/>
  <c r="N116" i="8"/>
  <c r="X115" i="8"/>
  <c r="T115" i="8"/>
  <c r="P115" i="8"/>
  <c r="L115" i="8"/>
  <c r="V114" i="8"/>
  <c r="R114" i="8"/>
  <c r="N114" i="8"/>
  <c r="X113" i="8"/>
  <c r="T113" i="8"/>
  <c r="P113" i="8"/>
  <c r="L113" i="8"/>
  <c r="V112" i="8"/>
  <c r="R112" i="8"/>
  <c r="N112" i="8"/>
  <c r="X111" i="8"/>
  <c r="T111" i="8"/>
  <c r="P111" i="8"/>
  <c r="L111" i="8"/>
  <c r="V110" i="8"/>
  <c r="R110" i="8"/>
  <c r="N110" i="8"/>
  <c r="X109" i="8"/>
  <c r="T109" i="8"/>
  <c r="P109" i="8"/>
  <c r="L109" i="8"/>
  <c r="V108" i="8"/>
  <c r="R108" i="8"/>
  <c r="N108" i="8"/>
  <c r="L107" i="8"/>
  <c r="K126" i="8"/>
  <c r="K122" i="8"/>
  <c r="K118" i="8"/>
  <c r="K114" i="8"/>
  <c r="K110" i="8"/>
  <c r="L106" i="8"/>
  <c r="L104" i="8"/>
  <c r="V102" i="8"/>
  <c r="R102" i="8"/>
  <c r="R104" i="8"/>
  <c r="X103" i="8"/>
  <c r="T103" i="8"/>
  <c r="P103" i="8"/>
  <c r="V107" i="8"/>
  <c r="R107" i="8"/>
  <c r="N107" i="8"/>
  <c r="V106" i="8"/>
  <c r="R106" i="8"/>
  <c r="N106" i="8"/>
  <c r="V105" i="8"/>
  <c r="R105" i="8"/>
  <c r="N105" i="8"/>
  <c r="Y130" i="8"/>
  <c r="Q130" i="8"/>
  <c r="M130" i="8"/>
  <c r="W129" i="8"/>
  <c r="O129" i="8"/>
  <c r="U128" i="8"/>
  <c r="M128" i="8"/>
  <c r="U102" i="8"/>
  <c r="W103" i="8"/>
  <c r="Q107" i="8"/>
  <c r="M106" i="8"/>
  <c r="X130" i="8"/>
  <c r="V129" i="8"/>
  <c r="T128" i="8"/>
  <c r="S127" i="8"/>
  <c r="Y126" i="8"/>
  <c r="Q126" i="8"/>
  <c r="W125" i="8"/>
  <c r="O125" i="8"/>
  <c r="U124" i="8"/>
  <c r="M124" i="8"/>
  <c r="S123" i="8"/>
  <c r="Y122" i="8"/>
  <c r="Q122" i="8"/>
  <c r="W121" i="8"/>
  <c r="O121" i="8"/>
  <c r="U120" i="8"/>
  <c r="M120" i="8"/>
  <c r="S119" i="8"/>
  <c r="Y118" i="8"/>
  <c r="Q118" i="8"/>
  <c r="W117" i="8"/>
  <c r="O117" i="8"/>
  <c r="U116" i="8"/>
  <c r="M116" i="8"/>
  <c r="S115" i="8"/>
  <c r="Y114" i="8"/>
  <c r="Q114" i="8"/>
  <c r="W113" i="8"/>
  <c r="O113" i="8"/>
  <c r="U112" i="8"/>
  <c r="M112" i="8"/>
  <c r="S111" i="8"/>
  <c r="Y110" i="8"/>
  <c r="Q110" i="8"/>
  <c r="W109" i="8"/>
  <c r="O109" i="8"/>
  <c r="U108" i="8"/>
  <c r="M108" i="8"/>
  <c r="K125" i="8"/>
  <c r="K117" i="8"/>
  <c r="K109" i="8"/>
  <c r="K104" i="8"/>
  <c r="L103" i="8"/>
  <c r="U104" i="8"/>
  <c r="Q105" i="8"/>
  <c r="N129" i="8"/>
  <c r="O127" i="8"/>
  <c r="S125" i="8"/>
  <c r="Q124" i="8"/>
  <c r="O123" i="8"/>
  <c r="M122" i="8"/>
  <c r="Y120" i="8"/>
  <c r="W119" i="8"/>
  <c r="O119" i="8"/>
  <c r="M118" i="8"/>
  <c r="Y116" i="8"/>
  <c r="W115" i="8"/>
  <c r="U114" i="8"/>
  <c r="S113" i="8"/>
  <c r="Q112" i="8"/>
  <c r="O111" i="8"/>
  <c r="M110" i="8"/>
  <c r="Y108" i="8"/>
  <c r="K129" i="8"/>
  <c r="K113" i="8"/>
  <c r="U107" i="8"/>
  <c r="L130" i="8"/>
  <c r="V127" i="8"/>
  <c r="T126" i="8"/>
  <c r="R125" i="8"/>
  <c r="P124" i="8"/>
  <c r="V123" i="8"/>
  <c r="T122" i="8"/>
  <c r="R121" i="8"/>
  <c r="P120" i="8"/>
  <c r="N119" i="8"/>
  <c r="L118" i="8"/>
  <c r="P116" i="8"/>
  <c r="N115" i="8"/>
  <c r="L114" i="8"/>
  <c r="X112" i="8"/>
  <c r="P112" i="8"/>
  <c r="N111" i="8"/>
  <c r="T110" i="8"/>
  <c r="R109" i="8"/>
  <c r="P108" i="8"/>
  <c r="K120" i="8"/>
  <c r="L105" i="8"/>
  <c r="Q102" i="8"/>
  <c r="S103" i="8"/>
  <c r="M107" i="8"/>
  <c r="U105" i="8"/>
  <c r="T130" i="8"/>
  <c r="R129" i="8"/>
  <c r="P128" i="8"/>
  <c r="R127" i="8"/>
  <c r="X126" i="8"/>
  <c r="P126" i="8"/>
  <c r="V125" i="8"/>
  <c r="N125" i="8"/>
  <c r="T124" i="8"/>
  <c r="L124" i="8"/>
  <c r="R123" i="8"/>
  <c r="X122" i="8"/>
  <c r="P122" i="8"/>
  <c r="V121" i="8"/>
  <c r="N121" i="8"/>
  <c r="T120" i="8"/>
  <c r="L120" i="8"/>
  <c r="R119" i="8"/>
  <c r="X118" i="8"/>
  <c r="P118" i="8"/>
  <c r="V117" i="8"/>
  <c r="N117" i="8"/>
  <c r="T116" i="8"/>
  <c r="L116" i="8"/>
  <c r="R115" i="8"/>
  <c r="X114" i="8"/>
  <c r="P114" i="8"/>
  <c r="V113" i="8"/>
  <c r="N113" i="8"/>
  <c r="T112" i="8"/>
  <c r="L112" i="8"/>
  <c r="R111" i="8"/>
  <c r="X110" i="8"/>
  <c r="P110" i="8"/>
  <c r="V109" i="8"/>
  <c r="N109" i="8"/>
  <c r="T108" i="8"/>
  <c r="L108" i="8"/>
  <c r="K124" i="8"/>
  <c r="K116" i="8"/>
  <c r="K108" i="8"/>
  <c r="O103" i="8"/>
  <c r="U106" i="8"/>
  <c r="P130" i="8"/>
  <c r="L128" i="8"/>
  <c r="U126" i="8"/>
  <c r="M126" i="8"/>
  <c r="Y124" i="8"/>
  <c r="W123" i="8"/>
  <c r="U122" i="8"/>
  <c r="S121" i="8"/>
  <c r="Q120" i="8"/>
  <c r="U118" i="8"/>
  <c r="S117" i="8"/>
  <c r="Q116" i="8"/>
  <c r="O115" i="8"/>
  <c r="M114" i="8"/>
  <c r="Y112" i="8"/>
  <c r="W111" i="8"/>
  <c r="U110" i="8"/>
  <c r="S109" i="8"/>
  <c r="Q108" i="8"/>
  <c r="K121" i="8"/>
  <c r="K106" i="8"/>
  <c r="Q104" i="8"/>
  <c r="Q106" i="8"/>
  <c r="M105" i="8"/>
  <c r="X128" i="8"/>
  <c r="N127" i="8"/>
  <c r="L126" i="8"/>
  <c r="X124" i="8"/>
  <c r="N123" i="8"/>
  <c r="L122" i="8"/>
  <c r="X120" i="8"/>
  <c r="V119" i="8"/>
  <c r="T118" i="8"/>
  <c r="R117" i="8"/>
  <c r="X116" i="8"/>
  <c r="V115" i="8"/>
  <c r="T114" i="8"/>
  <c r="R113" i="8"/>
  <c r="V111" i="8"/>
  <c r="L110" i="8"/>
  <c r="X108" i="8"/>
  <c r="K128" i="8"/>
  <c r="K112" i="8"/>
  <c r="K102" i="8"/>
  <c r="W93" i="8"/>
  <c r="X92" i="8"/>
  <c r="T92" i="8"/>
  <c r="U91" i="8"/>
  <c r="V90" i="8"/>
  <c r="W89" i="8"/>
  <c r="X88" i="8"/>
  <c r="T88" i="8"/>
  <c r="U87" i="8"/>
  <c r="Q87" i="8"/>
  <c r="V86" i="8"/>
  <c r="R86" i="8"/>
  <c r="W85" i="8"/>
  <c r="S85" i="8"/>
  <c r="X84" i="8"/>
  <c r="T84" i="8"/>
  <c r="P84" i="8"/>
  <c r="U83" i="8"/>
  <c r="Q83" i="8"/>
  <c r="V82" i="8"/>
  <c r="R82" i="8"/>
  <c r="N82" i="8"/>
  <c r="U81" i="8"/>
  <c r="Q81" i="8"/>
  <c r="X80" i="8"/>
  <c r="T80" i="8"/>
  <c r="P80" i="8"/>
  <c r="W79" i="8"/>
  <c r="S79" i="8"/>
  <c r="O79" i="8"/>
  <c r="V101" i="8"/>
  <c r="R101" i="8"/>
  <c r="W100" i="8"/>
  <c r="S100" i="8"/>
  <c r="X99" i="8"/>
  <c r="T99" i="8"/>
  <c r="P99" i="8"/>
  <c r="U98" i="8"/>
  <c r="Q98" i="8"/>
  <c r="V97" i="8"/>
  <c r="R97" i="8"/>
  <c r="W96" i="8"/>
  <c r="S96" i="8"/>
  <c r="X95" i="8"/>
  <c r="T95" i="8"/>
  <c r="P95" i="8"/>
  <c r="U94" i="8"/>
  <c r="Q94" i="8"/>
  <c r="M102" i="8"/>
  <c r="M101" i="8"/>
  <c r="M100" i="8"/>
  <c r="N99" i="8"/>
  <c r="O98" i="8"/>
  <c r="K98" i="8"/>
  <c r="L97" i="8"/>
  <c r="M96" i="8"/>
  <c r="N95" i="8"/>
  <c r="O94" i="8"/>
  <c r="K94" i="8"/>
  <c r="L93" i="8"/>
  <c r="M92" i="8"/>
  <c r="N91" i="8"/>
  <c r="O90" i="8"/>
  <c r="K90" i="8"/>
  <c r="L89" i="8"/>
  <c r="M88" i="8"/>
  <c r="N87" i="8"/>
  <c r="O86" i="8"/>
  <c r="K86" i="8"/>
  <c r="L85" i="8"/>
  <c r="M84" i="8"/>
  <c r="N83" i="8"/>
  <c r="M82" i="8"/>
  <c r="J99" i="8"/>
  <c r="J95" i="8"/>
  <c r="J91" i="8"/>
  <c r="J87" i="8"/>
  <c r="J83" i="8"/>
  <c r="V93" i="8"/>
  <c r="W92" i="8"/>
  <c r="X91" i="8"/>
  <c r="T91" i="8"/>
  <c r="U90" i="8"/>
  <c r="V89" i="8"/>
  <c r="W88" i="8"/>
  <c r="X87" i="8"/>
  <c r="T87" i="8"/>
  <c r="P87" i="8"/>
  <c r="U86" i="8"/>
  <c r="Q86" i="8"/>
  <c r="V85" i="8"/>
  <c r="R85" i="8"/>
  <c r="W84" i="8"/>
  <c r="S84" i="8"/>
  <c r="X83" i="8"/>
  <c r="T83" i="8"/>
  <c r="P83" i="8"/>
  <c r="U82" i="8"/>
  <c r="Q82" i="8"/>
  <c r="X81" i="8"/>
  <c r="T81" i="8"/>
  <c r="P81" i="8"/>
  <c r="W80" i="8"/>
  <c r="S80" i="8"/>
  <c r="O80" i="8"/>
  <c r="V79" i="8"/>
  <c r="R79" i="8"/>
  <c r="N79" i="8"/>
  <c r="U101" i="8"/>
  <c r="Q101" i="8"/>
  <c r="V100" i="8"/>
  <c r="R100" i="8"/>
  <c r="W99" i="8"/>
  <c r="S99" i="8"/>
  <c r="X98" i="8"/>
  <c r="T98" i="8"/>
  <c r="P98" i="8"/>
  <c r="U97" i="8"/>
  <c r="Q97" i="8"/>
  <c r="V96" i="8"/>
  <c r="R96" i="8"/>
  <c r="W95" i="8"/>
  <c r="S95" i="8"/>
  <c r="X94" i="8"/>
  <c r="T94" i="8"/>
  <c r="P94" i="8"/>
  <c r="L102" i="8"/>
  <c r="U93" i="8"/>
  <c r="W91" i="8"/>
  <c r="T90" i="8"/>
  <c r="V88" i="8"/>
  <c r="S87" i="8"/>
  <c r="T86" i="8"/>
  <c r="U85" i="8"/>
  <c r="V84" i="8"/>
  <c r="W83" i="8"/>
  <c r="X82" i="8"/>
  <c r="P82" i="8"/>
  <c r="S81" i="8"/>
  <c r="V80" i="8"/>
  <c r="N80" i="8"/>
  <c r="Q79" i="8"/>
  <c r="T101" i="8"/>
  <c r="U100" i="8"/>
  <c r="V99" i="8"/>
  <c r="W98" i="8"/>
  <c r="X97" i="8"/>
  <c r="P97" i="8"/>
  <c r="Q96" i="8"/>
  <c r="R95" i="8"/>
  <c r="S94" i="8"/>
  <c r="O101" i="8"/>
  <c r="N100" i="8"/>
  <c r="M99" i="8"/>
  <c r="M98" i="8"/>
  <c r="M97" i="8"/>
  <c r="L96" i="8"/>
  <c r="L95" i="8"/>
  <c r="L94" i="8"/>
  <c r="K93" i="8"/>
  <c r="K92" i="8"/>
  <c r="K91" i="8"/>
  <c r="O89" i="8"/>
  <c r="O88" i="8"/>
  <c r="O87" i="8"/>
  <c r="N86" i="8"/>
  <c r="N85" i="8"/>
  <c r="N84" i="8"/>
  <c r="M83" i="8"/>
  <c r="K82" i="8"/>
  <c r="J96" i="8"/>
  <c r="J90" i="8"/>
  <c r="J85" i="8"/>
  <c r="T93" i="8"/>
  <c r="V91" i="8"/>
  <c r="X89" i="8"/>
  <c r="U88" i="8"/>
  <c r="R87" i="8"/>
  <c r="S86" i="8"/>
  <c r="T85" i="8"/>
  <c r="U84" i="8"/>
  <c r="V83" i="8"/>
  <c r="W82" i="8"/>
  <c r="O82" i="8"/>
  <c r="R81" i="8"/>
  <c r="U80" i="8"/>
  <c r="X79" i="8"/>
  <c r="P79" i="8"/>
  <c r="S101" i="8"/>
  <c r="T100" i="8"/>
  <c r="U99" i="8"/>
  <c r="V98" i="8"/>
  <c r="W97" i="8"/>
  <c r="X96" i="8"/>
  <c r="P96" i="8"/>
  <c r="Q95" i="8"/>
  <c r="R94" i="8"/>
  <c r="N101" i="8"/>
  <c r="L100" i="8"/>
  <c r="L99" i="8"/>
  <c r="L98" i="8"/>
  <c r="K97" i="8"/>
  <c r="K96" i="8"/>
  <c r="K95" i="8"/>
  <c r="O93" i="8"/>
  <c r="O92" i="8"/>
  <c r="O91" i="8"/>
  <c r="N90" i="8"/>
  <c r="N89" i="8"/>
  <c r="N88" i="8"/>
  <c r="M87" i="8"/>
  <c r="M86" i="8"/>
  <c r="M85" i="8"/>
  <c r="L84" i="8"/>
  <c r="L83" i="8"/>
  <c r="J100" i="8"/>
  <c r="J94" i="8"/>
  <c r="J89" i="8"/>
  <c r="J84" i="8"/>
  <c r="V92" i="8"/>
  <c r="X90" i="8"/>
  <c r="U89" i="8"/>
  <c r="W87" i="8"/>
  <c r="X86" i="8"/>
  <c r="P86" i="8"/>
  <c r="Q85" i="8"/>
  <c r="R84" i="8"/>
  <c r="S83" i="8"/>
  <c r="T82" i="8"/>
  <c r="W81" i="8"/>
  <c r="O81" i="8"/>
  <c r="R80" i="8"/>
  <c r="U79" i="8"/>
  <c r="X101" i="8"/>
  <c r="P101" i="8"/>
  <c r="Q100" i="8"/>
  <c r="R99" i="8"/>
  <c r="S98" i="8"/>
  <c r="T97" i="8"/>
  <c r="U96" i="8"/>
  <c r="V95" i="8"/>
  <c r="W94" i="8"/>
  <c r="O102" i="8"/>
  <c r="L101" i="8"/>
  <c r="K100" i="8"/>
  <c r="K99" i="8"/>
  <c r="O97" i="8"/>
  <c r="O96" i="8"/>
  <c r="O95" i="8"/>
  <c r="N94" i="8"/>
  <c r="N93" i="8"/>
  <c r="N92" i="8"/>
  <c r="M91" i="8"/>
  <c r="M90" i="8"/>
  <c r="M89" i="8"/>
  <c r="L88" i="8"/>
  <c r="L87" i="8"/>
  <c r="L86" i="8"/>
  <c r="K85" i="8"/>
  <c r="K84" i="8"/>
  <c r="K83" i="8"/>
  <c r="J98" i="8"/>
  <c r="J93" i="8"/>
  <c r="J88" i="8"/>
  <c r="J82" i="8"/>
  <c r="X93" i="8"/>
  <c r="U92" i="8"/>
  <c r="W90" i="8"/>
  <c r="T89" i="8"/>
  <c r="V87" i="8"/>
  <c r="W86" i="8"/>
  <c r="X85" i="8"/>
  <c r="P85" i="8"/>
  <c r="Q84" i="8"/>
  <c r="R83" i="8"/>
  <c r="S82" i="8"/>
  <c r="V81" i="8"/>
  <c r="N81" i="8"/>
  <c r="Q80" i="8"/>
  <c r="T79" i="8"/>
  <c r="W101" i="8"/>
  <c r="X100" i="8"/>
  <c r="P100" i="8"/>
  <c r="Q99" i="8"/>
  <c r="R98" i="8"/>
  <c r="S97" i="8"/>
  <c r="T96" i="8"/>
  <c r="U95" i="8"/>
  <c r="V94" i="8"/>
  <c r="N102" i="8"/>
  <c r="O100" i="8"/>
  <c r="O99" i="8"/>
  <c r="N98" i="8"/>
  <c r="N97" i="8"/>
  <c r="N96" i="8"/>
  <c r="M95" i="8"/>
  <c r="M94" i="8"/>
  <c r="M93" i="8"/>
  <c r="L92" i="8"/>
  <c r="L91" i="8"/>
  <c r="L90" i="8"/>
  <c r="K89" i="8"/>
  <c r="K88" i="8"/>
  <c r="K87" i="8"/>
  <c r="O85" i="8"/>
  <c r="O84" i="8"/>
  <c r="O83" i="8"/>
  <c r="L82" i="8"/>
  <c r="J97" i="8"/>
  <c r="J92" i="8"/>
  <c r="J86" i="8"/>
  <c r="AX322" i="8" l="1"/>
  <c r="AX329" i="8"/>
  <c r="AE329" i="8"/>
  <c r="AX321" i="8"/>
  <c r="AE321" i="8"/>
  <c r="T321" i="8"/>
  <c r="AX313" i="8"/>
  <c r="AE313" i="8"/>
  <c r="T313" i="8"/>
  <c r="AX305" i="8"/>
  <c r="AE305" i="8"/>
  <c r="AX297" i="8"/>
  <c r="AE297" i="8"/>
  <c r="AE289" i="8"/>
  <c r="AX289" i="8"/>
  <c r="AE281" i="8"/>
  <c r="AX281" i="8"/>
  <c r="T289" i="8"/>
  <c r="AX328" i="8"/>
  <c r="AE328" i="8"/>
  <c r="AX320" i="8"/>
  <c r="AE320" i="8"/>
  <c r="AX312" i="8"/>
  <c r="AE312" i="8"/>
  <c r="AX304" i="8"/>
  <c r="AE304" i="8"/>
  <c r="AX296" i="8"/>
  <c r="AE296" i="8"/>
  <c r="AX288" i="8"/>
  <c r="AE288" i="8"/>
  <c r="BE3" i="7"/>
  <c r="AE290" i="8"/>
  <c r="AX314" i="8"/>
  <c r="AE291" i="8"/>
  <c r="AE303" i="8"/>
  <c r="AX325" i="8"/>
  <c r="AE325" i="8"/>
  <c r="AX317" i="8"/>
  <c r="AE317" i="8"/>
  <c r="AX309" i="8"/>
  <c r="AE309" i="8"/>
  <c r="AX301" i="8"/>
  <c r="AE301" i="8"/>
  <c r="AX293" i="8"/>
  <c r="AE293" i="8"/>
  <c r="AE285" i="8"/>
  <c r="AX285" i="8"/>
  <c r="AX327" i="8"/>
  <c r="AX319" i="8"/>
  <c r="AX311" i="8"/>
  <c r="AX303" i="8"/>
  <c r="AX295" i="8"/>
  <c r="AX291" i="8"/>
  <c r="AX290" i="8"/>
  <c r="AE287" i="8"/>
  <c r="AE286" i="8"/>
  <c r="AX324" i="8"/>
  <c r="AE324" i="8"/>
  <c r="AX316" i="8"/>
  <c r="AE316" i="8"/>
  <c r="AX308" i="8"/>
  <c r="AE308" i="8"/>
  <c r="AX300" i="8"/>
  <c r="AE300" i="8"/>
  <c r="AX292" i="8"/>
  <c r="AX284" i="8"/>
  <c r="AE284" i="8"/>
  <c r="AE295" i="8"/>
  <c r="AE327" i="8"/>
  <c r="AX326" i="8"/>
  <c r="AX318" i="8"/>
  <c r="AX310" i="8"/>
  <c r="AX302" i="8"/>
  <c r="AX294" i="8"/>
  <c r="AX286" i="8"/>
  <c r="AE282" i="8"/>
  <c r="AE292" i="8"/>
  <c r="AX298" i="8"/>
  <c r="AE311" i="8"/>
  <c r="AX330" i="8"/>
  <c r="T323" i="8"/>
  <c r="T307" i="8"/>
  <c r="AE283" i="8"/>
  <c r="AX287" i="8"/>
  <c r="AE299" i="8"/>
  <c r="AE307" i="8"/>
  <c r="AE315" i="8"/>
  <c r="AE323" i="8"/>
  <c r="AE331" i="8"/>
  <c r="AX280" i="8"/>
  <c r="AE330" i="8"/>
  <c r="AE326" i="8"/>
  <c r="T326" i="8"/>
  <c r="AE322" i="8"/>
  <c r="T322" i="8"/>
  <c r="AE318" i="8"/>
  <c r="AE314" i="8"/>
  <c r="AE310" i="8"/>
  <c r="T310" i="8"/>
  <c r="AE306" i="8"/>
  <c r="T306" i="8"/>
  <c r="AE302" i="8"/>
  <c r="AE298" i="8"/>
  <c r="AE294" i="8"/>
  <c r="T294" i="8"/>
  <c r="T286" i="8"/>
  <c r="AE280" i="8"/>
  <c r="AX282" i="8"/>
  <c r="AX283" i="8"/>
  <c r="T291" i="8"/>
  <c r="AX299" i="8"/>
  <c r="AX307" i="8"/>
  <c r="AX315" i="8"/>
  <c r="AX323" i="8"/>
  <c r="AX331" i="8"/>
  <c r="C150" i="13"/>
  <c r="C77" i="13"/>
  <c r="C60" i="13"/>
  <c r="C22" i="13"/>
  <c r="C6" i="13"/>
  <c r="C146" i="13"/>
  <c r="C109" i="13"/>
  <c r="C73" i="13"/>
  <c r="C2" i="13"/>
  <c r="C142" i="13"/>
  <c r="C105" i="13"/>
  <c r="C99" i="13"/>
  <c r="C81" i="13"/>
  <c r="C68" i="13"/>
  <c r="C56" i="13"/>
  <c r="C10" i="13"/>
  <c r="C53" i="13"/>
  <c r="C45" i="13"/>
  <c r="C37" i="13"/>
  <c r="C33" i="13"/>
  <c r="C25" i="13"/>
  <c r="C5" i="13"/>
  <c r="C80" i="13"/>
  <c r="C72" i="13"/>
  <c r="C98" i="13"/>
  <c r="C90" i="13"/>
  <c r="C145" i="13"/>
  <c r="C129" i="13"/>
  <c r="C113" i="13"/>
  <c r="C153" i="13"/>
  <c r="C48" i="13"/>
  <c r="C44" i="13"/>
  <c r="C40" i="13"/>
  <c r="C32" i="13"/>
  <c r="C28" i="13"/>
  <c r="C24" i="13"/>
  <c r="C20" i="13"/>
  <c r="C16" i="13"/>
  <c r="C12" i="13"/>
  <c r="C8" i="13"/>
  <c r="C4" i="13"/>
  <c r="C70" i="13"/>
  <c r="C66" i="13"/>
  <c r="C62" i="13"/>
  <c r="C58" i="13"/>
  <c r="C87" i="13"/>
  <c r="C83" i="13"/>
  <c r="C75" i="13"/>
  <c r="C71" i="13"/>
  <c r="C101" i="13"/>
  <c r="C97" i="13"/>
  <c r="C93" i="13"/>
  <c r="C107" i="13"/>
  <c r="C144" i="13"/>
  <c r="C140" i="13"/>
  <c r="C136" i="13"/>
  <c r="C128" i="13"/>
  <c r="C124" i="13"/>
  <c r="C120" i="13"/>
  <c r="C112" i="13"/>
  <c r="C156" i="13"/>
  <c r="C152" i="13"/>
  <c r="C148" i="13"/>
  <c r="C137" i="13"/>
  <c r="C121" i="13"/>
  <c r="C52" i="13"/>
  <c r="C36" i="13"/>
  <c r="C49" i="13"/>
  <c r="C29" i="13"/>
  <c r="C21" i="13"/>
  <c r="C13" i="13"/>
  <c r="C9" i="13"/>
  <c r="C54" i="13"/>
  <c r="C67" i="13"/>
  <c r="C59" i="13"/>
  <c r="C55" i="13"/>
  <c r="C76" i="13"/>
  <c r="C102" i="13"/>
  <c r="C94" i="13"/>
  <c r="C108" i="13"/>
  <c r="C141" i="13"/>
  <c r="C133" i="13"/>
  <c r="C125" i="13"/>
  <c r="C117" i="13"/>
  <c r="C157" i="13"/>
  <c r="C149" i="13"/>
  <c r="C63" i="13"/>
  <c r="C41" i="13"/>
  <c r="C84" i="13"/>
  <c r="C17" i="13"/>
  <c r="C19" i="13"/>
  <c r="C3" i="13"/>
  <c r="C82" i="13"/>
  <c r="C74" i="13"/>
  <c r="C106" i="13"/>
  <c r="C135" i="13"/>
  <c r="C119" i="13"/>
  <c r="C92" i="13"/>
  <c r="C65" i="13"/>
  <c r="C39" i="13"/>
  <c r="C27" i="13"/>
  <c r="C50" i="13"/>
  <c r="C42" i="13"/>
  <c r="C34" i="13"/>
  <c r="C138" i="13"/>
  <c r="C134" i="13"/>
  <c r="C130" i="13"/>
  <c r="C126" i="13"/>
  <c r="C122" i="13"/>
  <c r="C118" i="13"/>
  <c r="C114" i="13"/>
  <c r="C110" i="13"/>
  <c r="C155" i="13"/>
  <c r="C151" i="13"/>
  <c r="C147" i="13"/>
  <c r="C143" i="13"/>
  <c r="C139" i="13"/>
  <c r="C123" i="13"/>
  <c r="C96" i="13"/>
  <c r="C91" i="13"/>
  <c r="C85" i="13"/>
  <c r="C69" i="13"/>
  <c r="C64" i="13"/>
  <c r="C43" i="13"/>
  <c r="C26" i="13"/>
  <c r="C18" i="13"/>
  <c r="C11" i="13"/>
  <c r="B4" i="12"/>
  <c r="C4" i="12" s="1"/>
  <c r="B3" i="12"/>
  <c r="C3" i="12" s="1"/>
  <c r="B2" i="12"/>
  <c r="BF108" i="7"/>
  <c r="BF109" i="7"/>
  <c r="BF110" i="7"/>
  <c r="BF111" i="7"/>
  <c r="BF112" i="7"/>
  <c r="BF113" i="7"/>
  <c r="BF114" i="7"/>
  <c r="BF115" i="7"/>
  <c r="BF116" i="7"/>
  <c r="BF117" i="7"/>
  <c r="BF118" i="7"/>
  <c r="BF119" i="7"/>
  <c r="BF120" i="7"/>
  <c r="BF121" i="7"/>
  <c r="BF122" i="7"/>
  <c r="BF123" i="7"/>
  <c r="BF124" i="7"/>
  <c r="BF125" i="7"/>
  <c r="BF126" i="7"/>
  <c r="BF127" i="7"/>
  <c r="BF128" i="7"/>
  <c r="BF129" i="7"/>
  <c r="BF130" i="7"/>
  <c r="BF131" i="7"/>
  <c r="BF132" i="7"/>
  <c r="BF133" i="7"/>
  <c r="BF134" i="7"/>
  <c r="BF135" i="7"/>
  <c r="BF136" i="7"/>
  <c r="BF137" i="7"/>
  <c r="BF138" i="7"/>
  <c r="BF139" i="7"/>
  <c r="BF140" i="7"/>
  <c r="BF141" i="7"/>
  <c r="BF142" i="7"/>
  <c r="BF143" i="7"/>
  <c r="BF144" i="7"/>
  <c r="BF145" i="7"/>
  <c r="BF146" i="7"/>
  <c r="BF147" i="7"/>
  <c r="BF148" i="7"/>
  <c r="BF149" i="7"/>
  <c r="BF150" i="7"/>
  <c r="BF151" i="7"/>
  <c r="BF152" i="7"/>
  <c r="BF153" i="7"/>
  <c r="BF154" i="7"/>
  <c r="BF155" i="7"/>
  <c r="BF156" i="7"/>
  <c r="BF157" i="7"/>
  <c r="BF158" i="7"/>
  <c r="BF107" i="7"/>
  <c r="BF56" i="7"/>
  <c r="BF57" i="7"/>
  <c r="BF58" i="7"/>
  <c r="BF59" i="7"/>
  <c r="BF60" i="7"/>
  <c r="BF61" i="7"/>
  <c r="BF62" i="7"/>
  <c r="BF63" i="7"/>
  <c r="BF64" i="7"/>
  <c r="BF65" i="7"/>
  <c r="BF66" i="7"/>
  <c r="BF67" i="7"/>
  <c r="BF68" i="7"/>
  <c r="BF69" i="7"/>
  <c r="BF70" i="7"/>
  <c r="BF71" i="7"/>
  <c r="BF72" i="7"/>
  <c r="BF73" i="7"/>
  <c r="BF74" i="7"/>
  <c r="BF75" i="7"/>
  <c r="BF76" i="7"/>
  <c r="BF77" i="7"/>
  <c r="BF78" i="7"/>
  <c r="BF79" i="7"/>
  <c r="BF80" i="7"/>
  <c r="BF81" i="7"/>
  <c r="BF82" i="7"/>
  <c r="BF83" i="7"/>
  <c r="BF84" i="7"/>
  <c r="BF85" i="7"/>
  <c r="BF86" i="7"/>
  <c r="BF87" i="7"/>
  <c r="BF88" i="7"/>
  <c r="BF89" i="7"/>
  <c r="BF90" i="7"/>
  <c r="BF91" i="7"/>
  <c r="BF92" i="7"/>
  <c r="BF93" i="7"/>
  <c r="BF94" i="7"/>
  <c r="BF95" i="7"/>
  <c r="BF96" i="7"/>
  <c r="BF97" i="7"/>
  <c r="BF98" i="7"/>
  <c r="BF99" i="7"/>
  <c r="BF100" i="7"/>
  <c r="BF101" i="7"/>
  <c r="BF102" i="7"/>
  <c r="BF103" i="7"/>
  <c r="BF104" i="7"/>
  <c r="BF105" i="7"/>
  <c r="BF106" i="7"/>
  <c r="BF55" i="7"/>
  <c r="BF4" i="7"/>
  <c r="T281" i="8" s="1"/>
  <c r="BF5" i="7"/>
  <c r="T282" i="8" s="1"/>
  <c r="BF6" i="7"/>
  <c r="T283" i="8" s="1"/>
  <c r="BF7" i="7"/>
  <c r="T284" i="8" s="1"/>
  <c r="BF8" i="7"/>
  <c r="T285" i="8" s="1"/>
  <c r="BF9" i="7"/>
  <c r="BF10" i="7"/>
  <c r="T287" i="8" s="1"/>
  <c r="BF11" i="7"/>
  <c r="T288" i="8" s="1"/>
  <c r="BF12" i="7"/>
  <c r="BF13" i="7"/>
  <c r="T290" i="8" s="1"/>
  <c r="BF14" i="7"/>
  <c r="BF15" i="7"/>
  <c r="T292" i="8" s="1"/>
  <c r="BF16" i="7"/>
  <c r="T293" i="8" s="1"/>
  <c r="BF17" i="7"/>
  <c r="BF18" i="7"/>
  <c r="T295" i="8" s="1"/>
  <c r="BF19" i="7"/>
  <c r="T296" i="8" s="1"/>
  <c r="BF20" i="7"/>
  <c r="T297" i="8" s="1"/>
  <c r="BF21" i="7"/>
  <c r="T298" i="8" s="1"/>
  <c r="BF22" i="7"/>
  <c r="T299" i="8" s="1"/>
  <c r="BF23" i="7"/>
  <c r="T300" i="8" s="1"/>
  <c r="BF24" i="7"/>
  <c r="T301" i="8" s="1"/>
  <c r="BF25" i="7"/>
  <c r="T302" i="8" s="1"/>
  <c r="BF26" i="7"/>
  <c r="T303" i="8" s="1"/>
  <c r="BF27" i="7"/>
  <c r="T304" i="8" s="1"/>
  <c r="BF28" i="7"/>
  <c r="T305" i="8" s="1"/>
  <c r="BF29" i="7"/>
  <c r="BF30" i="7"/>
  <c r="BF31" i="7"/>
  <c r="T308" i="8" s="1"/>
  <c r="BF32" i="7"/>
  <c r="T309" i="8" s="1"/>
  <c r="BF33" i="7"/>
  <c r="BF34" i="7"/>
  <c r="T311" i="8" s="1"/>
  <c r="BF35" i="7"/>
  <c r="T312" i="8" s="1"/>
  <c r="BF36" i="7"/>
  <c r="BF37" i="7"/>
  <c r="T314" i="8" s="1"/>
  <c r="BF38" i="7"/>
  <c r="T315" i="8" s="1"/>
  <c r="BF39" i="7"/>
  <c r="T316" i="8" s="1"/>
  <c r="BF40" i="7"/>
  <c r="T317" i="8" s="1"/>
  <c r="BF41" i="7"/>
  <c r="T318" i="8" s="1"/>
  <c r="BF42" i="7"/>
  <c r="T319" i="8" s="1"/>
  <c r="BF43" i="7"/>
  <c r="T320" i="8" s="1"/>
  <c r="BF44" i="7"/>
  <c r="BF45" i="7"/>
  <c r="BF46" i="7"/>
  <c r="BF47" i="7"/>
  <c r="T324" i="8" s="1"/>
  <c r="BF48" i="7"/>
  <c r="T325" i="8" s="1"/>
  <c r="BF49" i="7"/>
  <c r="BF50" i="7"/>
  <c r="T327" i="8" s="1"/>
  <c r="BF51" i="7"/>
  <c r="T328" i="8" s="1"/>
  <c r="BF52" i="7"/>
  <c r="T329" i="8" s="1"/>
  <c r="BF53" i="7"/>
  <c r="T330" i="8" s="1"/>
  <c r="BF54" i="7"/>
  <c r="T331" i="8" s="1"/>
  <c r="BF3" i="7"/>
  <c r="T280" i="8" s="1"/>
  <c r="J81" i="8"/>
  <c r="AR3" i="8" l="1"/>
  <c r="D3" i="12"/>
  <c r="H3" i="12"/>
  <c r="E3" i="12"/>
  <c r="F3" i="12"/>
  <c r="G3" i="12"/>
  <c r="G4" i="12"/>
  <c r="D4" i="12"/>
  <c r="H4" i="12"/>
  <c r="E4" i="12"/>
  <c r="F4" i="12"/>
  <c r="C2" i="12"/>
  <c r="BI5" i="7"/>
  <c r="BQ282" i="8" s="1"/>
  <c r="BI7" i="7"/>
  <c r="BQ284" i="8" s="1"/>
  <c r="BI9" i="7"/>
  <c r="BQ286" i="8" s="1"/>
  <c r="BI11" i="7"/>
  <c r="BQ288" i="8" s="1"/>
  <c r="BI13" i="7"/>
  <c r="BQ290" i="8" s="1"/>
  <c r="BI15" i="7"/>
  <c r="BQ292" i="8" s="1"/>
  <c r="BI17" i="7"/>
  <c r="BQ294" i="8" s="1"/>
  <c r="BI19" i="7"/>
  <c r="BQ296" i="8" s="1"/>
  <c r="BI21" i="7"/>
  <c r="BQ298" i="8" s="1"/>
  <c r="BI23" i="7"/>
  <c r="BQ300" i="8" s="1"/>
  <c r="BI25" i="7"/>
  <c r="BQ302" i="8" s="1"/>
  <c r="BI27" i="7"/>
  <c r="BQ304" i="8" s="1"/>
  <c r="BI29" i="7"/>
  <c r="BQ306" i="8" s="1"/>
  <c r="BI31" i="7"/>
  <c r="BQ308" i="8" s="1"/>
  <c r="BI33" i="7"/>
  <c r="BQ310" i="8" s="1"/>
  <c r="BI35" i="7"/>
  <c r="BQ312" i="8" s="1"/>
  <c r="BI37" i="7"/>
  <c r="BQ314" i="8" s="1"/>
  <c r="BI39" i="7"/>
  <c r="BQ316" i="8" s="1"/>
  <c r="BI41" i="7"/>
  <c r="BQ318" i="8" s="1"/>
  <c r="BI43" i="7"/>
  <c r="BQ320" i="8" s="1"/>
  <c r="BI45" i="7"/>
  <c r="BQ322" i="8" s="1"/>
  <c r="BI47" i="7"/>
  <c r="BQ324" i="8" s="1"/>
  <c r="BI49" i="7"/>
  <c r="BQ326" i="8" s="1"/>
  <c r="BI51" i="7"/>
  <c r="BQ328" i="8" s="1"/>
  <c r="BI53" i="7"/>
  <c r="BQ330" i="8" s="1"/>
  <c r="BI55" i="7"/>
  <c r="BI57" i="7"/>
  <c r="BI59" i="7"/>
  <c r="BI61" i="7"/>
  <c r="BI63" i="7"/>
  <c r="BI65" i="7"/>
  <c r="BI67" i="7"/>
  <c r="BI69" i="7"/>
  <c r="BI71" i="7"/>
  <c r="BI73" i="7"/>
  <c r="BI75" i="7"/>
  <c r="BI77" i="7"/>
  <c r="BI79" i="7"/>
  <c r="BI81" i="7"/>
  <c r="BI83" i="7"/>
  <c r="BI85" i="7"/>
  <c r="BI87" i="7"/>
  <c r="BI89" i="7"/>
  <c r="BI91" i="7"/>
  <c r="BI93" i="7"/>
  <c r="BI95" i="7"/>
  <c r="BI97" i="7"/>
  <c r="BI99" i="7"/>
  <c r="BJ5" i="7"/>
  <c r="CB282" i="8" s="1"/>
  <c r="BJ7" i="7"/>
  <c r="CB284" i="8" s="1"/>
  <c r="BJ9" i="7"/>
  <c r="CB286" i="8" s="1"/>
  <c r="BJ11" i="7"/>
  <c r="CB288" i="8" s="1"/>
  <c r="BJ13" i="7"/>
  <c r="CB290" i="8" s="1"/>
  <c r="BJ15" i="7"/>
  <c r="CB292" i="8" s="1"/>
  <c r="BJ17" i="7"/>
  <c r="CB294" i="8" s="1"/>
  <c r="BJ19" i="7"/>
  <c r="CB296" i="8" s="1"/>
  <c r="BJ21" i="7"/>
  <c r="CB298" i="8" s="1"/>
  <c r="BJ23" i="7"/>
  <c r="CB300" i="8" s="1"/>
  <c r="BJ25" i="7"/>
  <c r="CB302" i="8" s="1"/>
  <c r="BJ27" i="7"/>
  <c r="CB304" i="8" s="1"/>
  <c r="BJ29" i="7"/>
  <c r="CB306" i="8" s="1"/>
  <c r="BJ31" i="7"/>
  <c r="CB308" i="8" s="1"/>
  <c r="BJ33" i="7"/>
  <c r="CB310" i="8" s="1"/>
  <c r="BJ35" i="7"/>
  <c r="CB312" i="8" s="1"/>
  <c r="BJ37" i="7"/>
  <c r="CB314" i="8" s="1"/>
  <c r="BJ39" i="7"/>
  <c r="CB316" i="8" s="1"/>
  <c r="BJ41" i="7"/>
  <c r="CB318" i="8" s="1"/>
  <c r="BJ43" i="7"/>
  <c r="CB320" i="8" s="1"/>
  <c r="BJ45" i="7"/>
  <c r="CB322" i="8" s="1"/>
  <c r="BJ47" i="7"/>
  <c r="CB324" i="8" s="1"/>
  <c r="BJ49" i="7"/>
  <c r="CB326" i="8" s="1"/>
  <c r="BJ51" i="7"/>
  <c r="CB328" i="8" s="1"/>
  <c r="BJ53" i="7"/>
  <c r="CB330" i="8" s="1"/>
  <c r="BJ55" i="7"/>
  <c r="BJ57" i="7"/>
  <c r="BJ59" i="7"/>
  <c r="BJ61" i="7"/>
  <c r="BJ63" i="7"/>
  <c r="BJ65" i="7"/>
  <c r="BJ67" i="7"/>
  <c r="BJ69" i="7"/>
  <c r="BJ71" i="7"/>
  <c r="BJ73" i="7"/>
  <c r="BJ75" i="7"/>
  <c r="BJ77" i="7"/>
  <c r="BJ79" i="7"/>
  <c r="BJ81" i="7"/>
  <c r="BJ83" i="7"/>
  <c r="BJ85" i="7"/>
  <c r="BJ87" i="7"/>
  <c r="BJ89" i="7"/>
  <c r="BJ91" i="7"/>
  <c r="BJ93" i="7"/>
  <c r="BJ95" i="7"/>
  <c r="BJ97" i="7"/>
  <c r="BJ99" i="7"/>
  <c r="BJ6" i="7"/>
  <c r="CB283" i="8" s="1"/>
  <c r="BJ10" i="7"/>
  <c r="CB287" i="8" s="1"/>
  <c r="BJ14" i="7"/>
  <c r="CB291" i="8" s="1"/>
  <c r="BJ18" i="7"/>
  <c r="CB295" i="8" s="1"/>
  <c r="BJ22" i="7"/>
  <c r="CB299" i="8" s="1"/>
  <c r="BJ26" i="7"/>
  <c r="CB303" i="8" s="1"/>
  <c r="BJ30" i="7"/>
  <c r="CB307" i="8" s="1"/>
  <c r="BJ34" i="7"/>
  <c r="CB311" i="8" s="1"/>
  <c r="BJ38" i="7"/>
  <c r="CB315" i="8" s="1"/>
  <c r="BJ42" i="7"/>
  <c r="CB319" i="8" s="1"/>
  <c r="BJ46" i="7"/>
  <c r="CB323" i="8" s="1"/>
  <c r="BJ50" i="7"/>
  <c r="CB327" i="8" s="1"/>
  <c r="BJ54" i="7"/>
  <c r="CB331" i="8" s="1"/>
  <c r="BJ58" i="7"/>
  <c r="BJ62" i="7"/>
  <c r="BJ66" i="7"/>
  <c r="BJ70" i="7"/>
  <c r="BJ74" i="7"/>
  <c r="BJ78" i="7"/>
  <c r="BJ82" i="7"/>
  <c r="BJ86" i="7"/>
  <c r="BJ90" i="7"/>
  <c r="BJ94" i="7"/>
  <c r="BJ98" i="7"/>
  <c r="BJ101" i="7"/>
  <c r="BJ103" i="7"/>
  <c r="BJ105" i="7"/>
  <c r="BJ107" i="7"/>
  <c r="BJ109" i="7"/>
  <c r="BJ111" i="7"/>
  <c r="BJ113" i="7"/>
  <c r="BJ115" i="7"/>
  <c r="BJ117" i="7"/>
  <c r="BJ119" i="7"/>
  <c r="BJ121" i="7"/>
  <c r="BJ123" i="7"/>
  <c r="BJ125" i="7"/>
  <c r="BJ127" i="7"/>
  <c r="BJ129" i="7"/>
  <c r="BJ131" i="7"/>
  <c r="BJ133" i="7"/>
  <c r="BJ135" i="7"/>
  <c r="BJ137" i="7"/>
  <c r="BJ139" i="7"/>
  <c r="BJ141" i="7"/>
  <c r="BJ143" i="7"/>
  <c r="BJ145" i="7"/>
  <c r="BJ147" i="7"/>
  <c r="BJ149" i="7"/>
  <c r="BJ151" i="7"/>
  <c r="BJ153" i="7"/>
  <c r="BJ155" i="7"/>
  <c r="BJ157" i="7"/>
  <c r="BI3" i="7"/>
  <c r="BQ280" i="8" s="1"/>
  <c r="BJ4" i="7"/>
  <c r="CB281" i="8" s="1"/>
  <c r="BJ8" i="7"/>
  <c r="CB285" i="8" s="1"/>
  <c r="BJ12" i="7"/>
  <c r="CB289" i="8" s="1"/>
  <c r="BJ16" i="7"/>
  <c r="CB293" i="8" s="1"/>
  <c r="BJ20" i="7"/>
  <c r="CB297" i="8" s="1"/>
  <c r="BJ24" i="7"/>
  <c r="CB301" i="8" s="1"/>
  <c r="BJ28" i="7"/>
  <c r="CB305" i="8" s="1"/>
  <c r="BJ32" i="7"/>
  <c r="CB309" i="8" s="1"/>
  <c r="BJ36" i="7"/>
  <c r="CB313" i="8" s="1"/>
  <c r="BJ40" i="7"/>
  <c r="CB317" i="8" s="1"/>
  <c r="BJ44" i="7"/>
  <c r="CB321" i="8" s="1"/>
  <c r="BJ48" i="7"/>
  <c r="CB325" i="8" s="1"/>
  <c r="BJ52" i="7"/>
  <c r="CB329" i="8" s="1"/>
  <c r="BJ56" i="7"/>
  <c r="BJ60" i="7"/>
  <c r="BJ64" i="7"/>
  <c r="BJ68" i="7"/>
  <c r="BJ72" i="7"/>
  <c r="BJ76" i="7"/>
  <c r="BJ80" i="7"/>
  <c r="BJ84" i="7"/>
  <c r="BJ88" i="7"/>
  <c r="BJ92" i="7"/>
  <c r="BJ96" i="7"/>
  <c r="BJ100" i="7"/>
  <c r="BJ102" i="7"/>
  <c r="BJ104" i="7"/>
  <c r="BJ106" i="7"/>
  <c r="BJ108" i="7"/>
  <c r="BJ110" i="7"/>
  <c r="BJ112" i="7"/>
  <c r="BJ114" i="7"/>
  <c r="BJ116" i="7"/>
  <c r="BJ118" i="7"/>
  <c r="BJ120" i="7"/>
  <c r="BJ122" i="7"/>
  <c r="BJ124" i="7"/>
  <c r="BJ126" i="7"/>
  <c r="BJ128" i="7"/>
  <c r="BJ130" i="7"/>
  <c r="BJ132" i="7"/>
  <c r="BJ134" i="7"/>
  <c r="BJ136" i="7"/>
  <c r="BJ138" i="7"/>
  <c r="BJ140" i="7"/>
  <c r="BJ142" i="7"/>
  <c r="BJ144" i="7"/>
  <c r="BJ146" i="7"/>
  <c r="BJ148" i="7"/>
  <c r="BJ150" i="7"/>
  <c r="BJ152" i="7"/>
  <c r="BJ154" i="7"/>
  <c r="BJ156" i="7"/>
  <c r="BJ158" i="7"/>
  <c r="BI8" i="7"/>
  <c r="BQ285" i="8" s="1"/>
  <c r="BI16" i="7"/>
  <c r="BQ293" i="8" s="1"/>
  <c r="BI24" i="7"/>
  <c r="BQ301" i="8" s="1"/>
  <c r="BI32" i="7"/>
  <c r="BQ309" i="8" s="1"/>
  <c r="BI40" i="7"/>
  <c r="BQ317" i="8" s="1"/>
  <c r="BI48" i="7"/>
  <c r="BQ325" i="8" s="1"/>
  <c r="BI56" i="7"/>
  <c r="BI64" i="7"/>
  <c r="BI72" i="7"/>
  <c r="BI80" i="7"/>
  <c r="BI88" i="7"/>
  <c r="BI96" i="7"/>
  <c r="BI102" i="7"/>
  <c r="BI106" i="7"/>
  <c r="BI110" i="7"/>
  <c r="BI114" i="7"/>
  <c r="BI118" i="7"/>
  <c r="BI122" i="7"/>
  <c r="BI126" i="7"/>
  <c r="BI130" i="7"/>
  <c r="BI134" i="7"/>
  <c r="BI138" i="7"/>
  <c r="BI142" i="7"/>
  <c r="BI146" i="7"/>
  <c r="BI150" i="7"/>
  <c r="BI154" i="7"/>
  <c r="BI158" i="7"/>
  <c r="BI10" i="7"/>
  <c r="BQ287" i="8" s="1"/>
  <c r="BI18" i="7"/>
  <c r="BQ295" i="8" s="1"/>
  <c r="BI26" i="7"/>
  <c r="BQ303" i="8" s="1"/>
  <c r="BI34" i="7"/>
  <c r="BQ311" i="8" s="1"/>
  <c r="BI42" i="7"/>
  <c r="BQ319" i="8" s="1"/>
  <c r="BI50" i="7"/>
  <c r="BQ327" i="8" s="1"/>
  <c r="BI58" i="7"/>
  <c r="BI66" i="7"/>
  <c r="BI74" i="7"/>
  <c r="BI82" i="7"/>
  <c r="BI90" i="7"/>
  <c r="BI98" i="7"/>
  <c r="BI103" i="7"/>
  <c r="BI107" i="7"/>
  <c r="BI111" i="7"/>
  <c r="BI115" i="7"/>
  <c r="BI119" i="7"/>
  <c r="BI123" i="7"/>
  <c r="BI127" i="7"/>
  <c r="BI131" i="7"/>
  <c r="BI135" i="7"/>
  <c r="BI139" i="7"/>
  <c r="BI143" i="7"/>
  <c r="BI147" i="7"/>
  <c r="BI151" i="7"/>
  <c r="BI155" i="7"/>
  <c r="BJ3" i="7"/>
  <c r="CB280" i="8" s="1"/>
  <c r="BI4" i="7"/>
  <c r="BQ281" i="8" s="1"/>
  <c r="BI12" i="7"/>
  <c r="BQ289" i="8" s="1"/>
  <c r="BI20" i="7"/>
  <c r="BQ297" i="8" s="1"/>
  <c r="BI28" i="7"/>
  <c r="BQ305" i="8" s="1"/>
  <c r="BI36" i="7"/>
  <c r="BQ313" i="8" s="1"/>
  <c r="BI44" i="7"/>
  <c r="BQ321" i="8" s="1"/>
  <c r="BI52" i="7"/>
  <c r="BQ329" i="8" s="1"/>
  <c r="BI60" i="7"/>
  <c r="BI68" i="7"/>
  <c r="BI76" i="7"/>
  <c r="BI84" i="7"/>
  <c r="BI92" i="7"/>
  <c r="BI100" i="7"/>
  <c r="BI104" i="7"/>
  <c r="BI108" i="7"/>
  <c r="BI112" i="7"/>
  <c r="BI116" i="7"/>
  <c r="BI120" i="7"/>
  <c r="BI124" i="7"/>
  <c r="BI128" i="7"/>
  <c r="BI132" i="7"/>
  <c r="BI136" i="7"/>
  <c r="BI140" i="7"/>
  <c r="BI144" i="7"/>
  <c r="BI148" i="7"/>
  <c r="BI152" i="7"/>
  <c r="BI156" i="7"/>
  <c r="BI6" i="7"/>
  <c r="BQ283" i="8" s="1"/>
  <c r="BI14" i="7"/>
  <c r="BQ291" i="8" s="1"/>
  <c r="BI22" i="7"/>
  <c r="BQ299" i="8" s="1"/>
  <c r="BI30" i="7"/>
  <c r="BQ307" i="8" s="1"/>
  <c r="BI38" i="7"/>
  <c r="BQ315" i="8" s="1"/>
  <c r="BI46" i="7"/>
  <c r="BQ323" i="8" s="1"/>
  <c r="BI54" i="7"/>
  <c r="BQ331" i="8" s="1"/>
  <c r="BI62" i="7"/>
  <c r="BI70" i="7"/>
  <c r="BI78" i="7"/>
  <c r="BI86" i="7"/>
  <c r="BI94" i="7"/>
  <c r="BI101" i="7"/>
  <c r="BI105" i="7"/>
  <c r="BI109" i="7"/>
  <c r="BI113" i="7"/>
  <c r="BI117" i="7"/>
  <c r="BI121" i="7"/>
  <c r="BI125" i="7"/>
  <c r="BI129" i="7"/>
  <c r="BI133" i="7"/>
  <c r="BI137" i="7"/>
  <c r="BI141" i="7"/>
  <c r="BI145" i="7"/>
  <c r="BI149" i="7"/>
  <c r="BI153" i="7"/>
  <c r="BI157" i="7"/>
  <c r="D2" i="12" l="1"/>
  <c r="AR61" i="8" s="1"/>
  <c r="F2" i="12"/>
  <c r="AR63" i="8" s="1"/>
  <c r="G2" i="12"/>
  <c r="AR64" i="8" s="1"/>
  <c r="E2" i="12"/>
  <c r="AR62" i="8" s="1"/>
  <c r="H2" i="12"/>
  <c r="DJ62" i="1"/>
  <c r="DI62" i="1"/>
  <c r="DH62" i="1"/>
  <c r="DG62" i="1"/>
  <c r="DF62" i="1"/>
  <c r="DE62" i="1"/>
  <c r="DD62" i="1"/>
  <c r="DC62" i="1"/>
  <c r="DB62" i="1"/>
  <c r="DA62" i="1"/>
  <c r="CZ62" i="1"/>
  <c r="CY62" i="1"/>
  <c r="CX62" i="1"/>
  <c r="CW62" i="1"/>
  <c r="CV62" i="1"/>
  <c r="CU62" i="1"/>
  <c r="CT62" i="1"/>
  <c r="CS62" i="1"/>
  <c r="CR62" i="1"/>
  <c r="CQ62" i="1"/>
  <c r="CP62" i="1"/>
  <c r="CO62" i="1"/>
  <c r="CN62" i="1"/>
  <c r="CM62" i="1"/>
  <c r="CL62" i="1"/>
  <c r="CK62" i="1"/>
  <c r="CJ62" i="1"/>
  <c r="CI62" i="1"/>
  <c r="CH62" i="1"/>
  <c r="CG62" i="1"/>
  <c r="CF62" i="1"/>
  <c r="CE62" i="1"/>
  <c r="CD62" i="1"/>
  <c r="CC62" i="1"/>
  <c r="CB62" i="1"/>
  <c r="CA62" i="1"/>
  <c r="BZ62" i="1"/>
  <c r="BY62" i="1"/>
  <c r="BX62" i="1"/>
  <c r="BW62" i="1"/>
  <c r="BV62" i="1"/>
  <c r="BU62" i="1"/>
  <c r="BT62" i="1"/>
  <c r="BS62" i="1"/>
  <c r="BR62" i="1"/>
  <c r="BQ62" i="1"/>
  <c r="BP62" i="1"/>
  <c r="BO62" i="1"/>
  <c r="BN62" i="1"/>
  <c r="BM62" i="1"/>
  <c r="BL62" i="1"/>
  <c r="BK62" i="1"/>
  <c r="BJ62" i="1"/>
  <c r="BI62" i="1"/>
  <c r="BH62" i="1"/>
  <c r="BG62" i="1"/>
  <c r="BF62" i="1"/>
  <c r="BE62" i="1"/>
  <c r="BD62" i="1"/>
  <c r="BC62" i="1"/>
  <c r="BB62"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I62" i="1"/>
  <c r="DJ61" i="1"/>
  <c r="DI61" i="1"/>
  <c r="DH61" i="1"/>
  <c r="DG61" i="1"/>
  <c r="DF61" i="1"/>
  <c r="DE61" i="1"/>
  <c r="DD61" i="1"/>
  <c r="DC61" i="1"/>
  <c r="DB61" i="1"/>
  <c r="DA61" i="1"/>
  <c r="CZ61" i="1"/>
  <c r="CY61" i="1"/>
  <c r="CX61" i="1"/>
  <c r="CW61" i="1"/>
  <c r="CV61" i="1"/>
  <c r="CU61" i="1"/>
  <c r="CT61" i="1"/>
  <c r="CS61" i="1"/>
  <c r="CR61" i="1"/>
  <c r="CQ61" i="1"/>
  <c r="CP61" i="1"/>
  <c r="CO61" i="1"/>
  <c r="CN61" i="1"/>
  <c r="CM61" i="1"/>
  <c r="CL61" i="1"/>
  <c r="CK61" i="1"/>
  <c r="CJ61" i="1"/>
  <c r="CI61" i="1"/>
  <c r="CH61" i="1"/>
  <c r="CG61" i="1"/>
  <c r="CF61" i="1"/>
  <c r="CE61" i="1"/>
  <c r="CD61" i="1"/>
  <c r="CC61" i="1"/>
  <c r="CB61" i="1"/>
  <c r="CA61" i="1"/>
  <c r="BZ61" i="1"/>
  <c r="BY61" i="1"/>
  <c r="BX61" i="1"/>
  <c r="BW61" i="1"/>
  <c r="BV61" i="1"/>
  <c r="BU61" i="1"/>
  <c r="BT61" i="1"/>
  <c r="BS61" i="1"/>
  <c r="BR61" i="1"/>
  <c r="BQ61" i="1"/>
  <c r="BP61" i="1"/>
  <c r="BO61" i="1"/>
  <c r="BN61" i="1"/>
  <c r="BM61" i="1"/>
  <c r="BL61" i="1"/>
  <c r="BK61" i="1"/>
  <c r="BJ61" i="1"/>
  <c r="BI61" i="1"/>
  <c r="BH61" i="1"/>
  <c r="BG61" i="1"/>
  <c r="BF61" i="1"/>
  <c r="BE61" i="1"/>
  <c r="BD61" i="1"/>
  <c r="BC61" i="1"/>
  <c r="BB61" i="1"/>
  <c r="BA61" i="1"/>
  <c r="AZ61" i="1"/>
  <c r="AY61"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DJ60" i="1"/>
  <c r="DI60" i="1"/>
  <c r="DH60" i="1"/>
  <c r="DG60" i="1"/>
  <c r="DF60" i="1"/>
  <c r="DE60" i="1"/>
  <c r="DD60" i="1"/>
  <c r="DC60" i="1"/>
  <c r="DB60" i="1"/>
  <c r="DA60" i="1"/>
  <c r="CZ60" i="1"/>
  <c r="CY60" i="1"/>
  <c r="CX60" i="1"/>
  <c r="CW60" i="1"/>
  <c r="CV60" i="1"/>
  <c r="CU60" i="1"/>
  <c r="CT60" i="1"/>
  <c r="CS60" i="1"/>
  <c r="CR60" i="1"/>
  <c r="CQ60" i="1"/>
  <c r="CP60" i="1"/>
  <c r="CO60" i="1"/>
  <c r="CN60" i="1"/>
  <c r="CM60" i="1"/>
  <c r="CL60" i="1"/>
  <c r="CK60" i="1"/>
  <c r="CJ60" i="1"/>
  <c r="CI60" i="1"/>
  <c r="CH60" i="1"/>
  <c r="CG60" i="1"/>
  <c r="CF60" i="1"/>
  <c r="CE60" i="1"/>
  <c r="CD60" i="1"/>
  <c r="CC60" i="1"/>
  <c r="CB60" i="1"/>
  <c r="CA60" i="1"/>
  <c r="BZ60"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DJ59" i="1"/>
  <c r="DI59" i="1"/>
  <c r="DH59" i="1"/>
  <c r="DG59" i="1"/>
  <c r="DF59" i="1"/>
  <c r="DE59" i="1"/>
  <c r="DD59" i="1"/>
  <c r="DC59" i="1"/>
  <c r="DB59" i="1"/>
  <c r="DA59" i="1"/>
  <c r="CZ59" i="1"/>
  <c r="CY59" i="1"/>
  <c r="CX59" i="1"/>
  <c r="CW59" i="1"/>
  <c r="CV59" i="1"/>
  <c r="CU59" i="1"/>
  <c r="CT59" i="1"/>
  <c r="CS59" i="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DJ58" i="1"/>
  <c r="DI58" i="1"/>
  <c r="DH58" i="1"/>
  <c r="DG58" i="1"/>
  <c r="DF58" i="1"/>
  <c r="DE58" i="1"/>
  <c r="DD58" i="1"/>
  <c r="DC58" i="1"/>
  <c r="DB58" i="1"/>
  <c r="DA58" i="1"/>
  <c r="CZ58" i="1"/>
  <c r="CY58" i="1"/>
  <c r="CX58" i="1"/>
  <c r="CW58" i="1"/>
  <c r="CV58" i="1"/>
  <c r="CU58" i="1"/>
  <c r="CT58" i="1"/>
  <c r="CS58" i="1"/>
  <c r="CR58" i="1"/>
  <c r="CQ58" i="1"/>
  <c r="CP58" i="1"/>
  <c r="CO58" i="1"/>
  <c r="CN58" i="1"/>
  <c r="CM58" i="1"/>
  <c r="CL58" i="1"/>
  <c r="CK58" i="1"/>
  <c r="CJ58" i="1"/>
  <c r="CI58" i="1"/>
  <c r="CH58" i="1"/>
  <c r="CG58" i="1"/>
  <c r="CF58" i="1"/>
  <c r="CE58" i="1"/>
  <c r="CD58" i="1"/>
  <c r="CC58" i="1"/>
  <c r="CB58" i="1"/>
  <c r="CA58" i="1"/>
  <c r="BZ58" i="1"/>
  <c r="BY58" i="1"/>
  <c r="BX58" i="1"/>
  <c r="BW58" i="1"/>
  <c r="BV58" i="1"/>
  <c r="BU58" i="1"/>
  <c r="BT58" i="1"/>
  <c r="BS58" i="1"/>
  <c r="BR58" i="1"/>
  <c r="BQ58" i="1"/>
  <c r="BP58" i="1"/>
  <c r="BO58" i="1"/>
  <c r="BN58" i="1"/>
  <c r="BM58" i="1"/>
  <c r="BL58" i="1"/>
  <c r="BK58" i="1"/>
  <c r="BJ58" i="1"/>
  <c r="BI58" i="1"/>
  <c r="BH58" i="1"/>
  <c r="BG58" i="1"/>
  <c r="BF58" i="1"/>
  <c r="BE58" i="1"/>
  <c r="BD58" i="1"/>
  <c r="BC58" i="1"/>
  <c r="BB58"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I58" i="1"/>
  <c r="DJ57" i="1"/>
  <c r="DI57" i="1"/>
  <c r="DH57" i="1"/>
  <c r="DG57" i="1"/>
  <c r="DF57" i="1"/>
  <c r="DE57" i="1"/>
  <c r="DD57" i="1"/>
  <c r="DC57" i="1"/>
  <c r="DB57" i="1"/>
  <c r="DA57" i="1"/>
  <c r="CZ57" i="1"/>
  <c r="CY57" i="1"/>
  <c r="CX57" i="1"/>
  <c r="CW57" i="1"/>
  <c r="CV57" i="1"/>
  <c r="CU57" i="1"/>
  <c r="CT57" i="1"/>
  <c r="CS57" i="1"/>
  <c r="CR57" i="1"/>
  <c r="CQ57" i="1"/>
  <c r="CP57" i="1"/>
  <c r="CO57" i="1"/>
  <c r="CN57" i="1"/>
  <c r="CM57" i="1"/>
  <c r="CL57" i="1"/>
  <c r="CK57" i="1"/>
  <c r="CJ57" i="1"/>
  <c r="CI57" i="1"/>
  <c r="CH57" i="1"/>
  <c r="CG57" i="1"/>
  <c r="CF57" i="1"/>
  <c r="CE57" i="1"/>
  <c r="CD57" i="1"/>
  <c r="CC57" i="1"/>
  <c r="CB57" i="1"/>
  <c r="CA57" i="1"/>
  <c r="BZ57"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DJ56" i="1"/>
  <c r="DI56" i="1"/>
  <c r="DH56" i="1"/>
  <c r="DG56" i="1"/>
  <c r="DF56" i="1"/>
  <c r="DE56" i="1"/>
  <c r="DD56" i="1"/>
  <c r="DC56" i="1"/>
  <c r="DB56" i="1"/>
  <c r="DA56" i="1"/>
  <c r="CZ56" i="1"/>
  <c r="CY56" i="1"/>
  <c r="CX56" i="1"/>
  <c r="CW56" i="1"/>
  <c r="CV56" i="1"/>
  <c r="CU56" i="1"/>
  <c r="CT56" i="1"/>
  <c r="CS56" i="1"/>
  <c r="CR56" i="1"/>
  <c r="CQ56" i="1"/>
  <c r="CP56" i="1"/>
  <c r="CO56" i="1"/>
  <c r="CN56" i="1"/>
  <c r="CM56" i="1"/>
  <c r="CL56" i="1"/>
  <c r="CK56" i="1"/>
  <c r="CJ56" i="1"/>
  <c r="CI56" i="1"/>
  <c r="CH56" i="1"/>
  <c r="CG56" i="1"/>
  <c r="CF56" i="1"/>
  <c r="CE56" i="1"/>
  <c r="CD56" i="1"/>
  <c r="CC56" i="1"/>
  <c r="CB56" i="1"/>
  <c r="CA56" i="1"/>
  <c r="BZ56"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DJ55" i="1"/>
  <c r="DI55" i="1"/>
  <c r="DH55" i="1"/>
  <c r="DG55" i="1"/>
  <c r="DF55" i="1"/>
  <c r="DE55" i="1"/>
  <c r="DD55" i="1"/>
  <c r="DC55" i="1"/>
  <c r="DB55" i="1"/>
  <c r="DA55" i="1"/>
  <c r="CZ55" i="1"/>
  <c r="CY55" i="1"/>
  <c r="CX55" i="1"/>
  <c r="CW55" i="1"/>
  <c r="CV55" i="1"/>
  <c r="CU55" i="1"/>
  <c r="CT55" i="1"/>
  <c r="CS55" i="1"/>
  <c r="CR55" i="1"/>
  <c r="CQ55" i="1"/>
  <c r="CP55" i="1"/>
  <c r="CO55" i="1"/>
  <c r="CN55" i="1"/>
  <c r="CM55" i="1"/>
  <c r="CL55" i="1"/>
  <c r="CK55" i="1"/>
  <c r="CJ55" i="1"/>
  <c r="CI55" i="1"/>
  <c r="CH55" i="1"/>
  <c r="CG55" i="1"/>
  <c r="CF55" i="1"/>
  <c r="CE55" i="1"/>
  <c r="CD55" i="1"/>
  <c r="CC55" i="1"/>
  <c r="CB55" i="1"/>
  <c r="CA55" i="1"/>
  <c r="BZ55" i="1"/>
  <c r="BY55" i="1"/>
  <c r="BX55" i="1"/>
  <c r="BW55" i="1"/>
  <c r="BV55" i="1"/>
  <c r="BU55" i="1"/>
  <c r="BT55" i="1"/>
  <c r="BS55" i="1"/>
  <c r="BR55" i="1"/>
  <c r="BQ55" i="1"/>
  <c r="BP55" i="1"/>
  <c r="BO55" i="1"/>
  <c r="BN55" i="1"/>
  <c r="BM55" i="1"/>
  <c r="BL55" i="1"/>
  <c r="BK55" i="1"/>
  <c r="BJ55" i="1"/>
  <c r="BI55" i="1"/>
  <c r="BH55" i="1"/>
  <c r="BG55" i="1"/>
  <c r="BF55" i="1"/>
  <c r="BE55" i="1"/>
  <c r="BD55" i="1"/>
  <c r="BC55" i="1"/>
  <c r="BB55" i="1"/>
  <c r="BA55" i="1"/>
  <c r="AZ55" i="1"/>
  <c r="AY55"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I55" i="1"/>
  <c r="DJ54" i="1"/>
  <c r="DI54" i="1"/>
  <c r="DH54" i="1"/>
  <c r="DG54" i="1"/>
  <c r="DF54" i="1"/>
  <c r="DE54" i="1"/>
  <c r="DD54" i="1"/>
  <c r="DC54" i="1"/>
  <c r="DB54" i="1"/>
  <c r="DA54" i="1"/>
  <c r="CZ54" i="1"/>
  <c r="CY54" i="1"/>
  <c r="CX54" i="1"/>
  <c r="CW54" i="1"/>
  <c r="CV54" i="1"/>
  <c r="CU54" i="1"/>
  <c r="CT54" i="1"/>
  <c r="CS54" i="1"/>
  <c r="CR54" i="1"/>
  <c r="CQ54" i="1"/>
  <c r="CP54" i="1"/>
  <c r="CO54" i="1"/>
  <c r="CN54" i="1"/>
  <c r="CM54" i="1"/>
  <c r="CL54" i="1"/>
  <c r="CK54" i="1"/>
  <c r="CJ54" i="1"/>
  <c r="CI54" i="1"/>
  <c r="CH54" i="1"/>
  <c r="CG54" i="1"/>
  <c r="CF54" i="1"/>
  <c r="CE54" i="1"/>
  <c r="CD54" i="1"/>
  <c r="CC54" i="1"/>
  <c r="CB54" i="1"/>
  <c r="CA54" i="1"/>
  <c r="BZ54" i="1"/>
  <c r="BY54" i="1"/>
  <c r="BX54" i="1"/>
  <c r="BW54" i="1"/>
  <c r="BV54" i="1"/>
  <c r="BU54" i="1"/>
  <c r="BT54" i="1"/>
  <c r="BS54" i="1"/>
  <c r="BR54" i="1"/>
  <c r="BQ54" i="1"/>
  <c r="BP54" i="1"/>
  <c r="BO54" i="1"/>
  <c r="BN54" i="1"/>
  <c r="BM54" i="1"/>
  <c r="BL54" i="1"/>
  <c r="BK54" i="1"/>
  <c r="BJ54" i="1"/>
  <c r="BI54" i="1"/>
  <c r="BH54" i="1"/>
  <c r="BG54" i="1"/>
  <c r="BF54" i="1"/>
  <c r="BE54" i="1"/>
  <c r="BD54" i="1"/>
  <c r="BC54" i="1"/>
  <c r="BB54"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I54"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DJ51" i="1"/>
  <c r="DI51" i="1"/>
  <c r="DH51" i="1"/>
  <c r="DG51" i="1"/>
  <c r="DF51" i="1"/>
  <c r="DE51" i="1"/>
  <c r="DD51" i="1"/>
  <c r="DC51" i="1"/>
  <c r="DB51" i="1"/>
  <c r="DA51" i="1"/>
  <c r="CZ51" i="1"/>
  <c r="CY51" i="1"/>
  <c r="CX51" i="1"/>
  <c r="CW51" i="1"/>
  <c r="CV51" i="1"/>
  <c r="CU51" i="1"/>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DJ50" i="1"/>
  <c r="DI50" i="1"/>
  <c r="DH50" i="1"/>
  <c r="DG50" i="1"/>
  <c r="DF50" i="1"/>
  <c r="DE50" i="1"/>
  <c r="DD50" i="1"/>
  <c r="DC50" i="1"/>
  <c r="DB50" i="1"/>
  <c r="DA50" i="1"/>
  <c r="CZ50" i="1"/>
  <c r="CY50" i="1"/>
  <c r="CX50" i="1"/>
  <c r="CW50" i="1"/>
  <c r="CV50" i="1"/>
  <c r="CU50"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DJ47" i="1"/>
  <c r="DI47" i="1"/>
  <c r="DH47" i="1"/>
  <c r="DG47" i="1"/>
  <c r="DF47" i="1"/>
  <c r="DE47" i="1"/>
  <c r="DD47" i="1"/>
  <c r="DC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DJ46" i="1"/>
  <c r="DI46" i="1"/>
  <c r="DH46" i="1"/>
  <c r="DG46" i="1"/>
  <c r="DF46" i="1"/>
  <c r="DE46" i="1"/>
  <c r="DD46" i="1"/>
  <c r="DC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DJ45" i="1"/>
  <c r="DI45" i="1"/>
  <c r="DH45" i="1"/>
  <c r="DG45" i="1"/>
  <c r="DF45" i="1"/>
  <c r="DE45" i="1"/>
  <c r="DD45" i="1"/>
  <c r="DC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DJ44" i="1"/>
  <c r="DI44" i="1"/>
  <c r="DH44" i="1"/>
  <c r="DG44" i="1"/>
  <c r="DF44" i="1"/>
  <c r="DE44" i="1"/>
  <c r="DD44" i="1"/>
  <c r="DC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DJ43" i="1"/>
  <c r="DI43" i="1"/>
  <c r="DH43" i="1"/>
  <c r="DG43" i="1"/>
  <c r="DF43" i="1"/>
  <c r="DE43" i="1"/>
  <c r="DD43" i="1"/>
  <c r="DC43" i="1"/>
  <c r="DB43" i="1"/>
  <c r="DA43" i="1"/>
  <c r="CZ43" i="1"/>
  <c r="CY43" i="1"/>
  <c r="CX43" i="1"/>
  <c r="CW43" i="1"/>
  <c r="CV43" i="1"/>
  <c r="CU43" i="1"/>
  <c r="CT43" i="1"/>
  <c r="CS43" i="1"/>
  <c r="CR43" i="1"/>
  <c r="CQ43" i="1"/>
  <c r="CP43" i="1"/>
  <c r="CO43" i="1"/>
  <c r="CN43"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DJ42" i="1"/>
  <c r="DI42" i="1"/>
  <c r="DH42" i="1"/>
  <c r="DG42" i="1"/>
  <c r="DF42" i="1"/>
  <c r="DE42" i="1"/>
  <c r="DD42" i="1"/>
  <c r="DC42" i="1"/>
  <c r="DB42" i="1"/>
  <c r="DA42" i="1"/>
  <c r="CZ42" i="1"/>
  <c r="CY42" i="1"/>
  <c r="CX42" i="1"/>
  <c r="CW42" i="1"/>
  <c r="CV42" i="1"/>
  <c r="CU42" i="1"/>
  <c r="CT42" i="1"/>
  <c r="CS42" i="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DJ41" i="1"/>
  <c r="DI41" i="1"/>
  <c r="DH41" i="1"/>
  <c r="DG41" i="1"/>
  <c r="DF41" i="1"/>
  <c r="DE41" i="1"/>
  <c r="DD41" i="1"/>
  <c r="DC41" i="1"/>
  <c r="DB41" i="1"/>
  <c r="DA41" i="1"/>
  <c r="CZ41" i="1"/>
  <c r="CY41" i="1"/>
  <c r="CX41" i="1"/>
  <c r="CW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DJ40" i="1"/>
  <c r="DI40" i="1"/>
  <c r="DH40" i="1"/>
  <c r="DG40" i="1"/>
  <c r="DF40" i="1"/>
  <c r="DE40" i="1"/>
  <c r="DD40" i="1"/>
  <c r="DC40" i="1"/>
  <c r="DB40" i="1"/>
  <c r="DA40" i="1"/>
  <c r="CZ40" i="1"/>
  <c r="CY40" i="1"/>
  <c r="CX40" i="1"/>
  <c r="CW40" i="1"/>
  <c r="CV40" i="1"/>
  <c r="CU40" i="1"/>
  <c r="CT40" i="1"/>
  <c r="CS40" i="1"/>
  <c r="CR40" i="1"/>
  <c r="CQ40" i="1"/>
  <c r="CP40" i="1"/>
  <c r="CO40" i="1"/>
  <c r="CN40"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DJ39" i="1"/>
  <c r="DI39" i="1"/>
  <c r="DH39" i="1"/>
  <c r="DG39" i="1"/>
  <c r="DF39" i="1"/>
  <c r="DE39"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DJ38" i="1"/>
  <c r="DI38" i="1"/>
  <c r="DH38" i="1"/>
  <c r="DG38" i="1"/>
  <c r="DF38" i="1"/>
  <c r="DE38"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DJ37" i="1"/>
  <c r="DI37" i="1"/>
  <c r="DH37" i="1"/>
  <c r="DG37" i="1"/>
  <c r="DF37" i="1"/>
  <c r="DE37" i="1"/>
  <c r="DD37" i="1"/>
  <c r="DC37" i="1"/>
  <c r="DB37" i="1"/>
  <c r="DA37" i="1"/>
  <c r="CZ37" i="1"/>
  <c r="CY37" i="1"/>
  <c r="CX37" i="1"/>
  <c r="CW37" i="1"/>
  <c r="CV37" i="1"/>
  <c r="CU37" i="1"/>
  <c r="CT37" i="1"/>
  <c r="CS37" i="1"/>
  <c r="CR37" i="1"/>
  <c r="CQ37" i="1"/>
  <c r="CP37" i="1"/>
  <c r="CO37" i="1"/>
  <c r="CN37" i="1"/>
  <c r="CM37" i="1"/>
  <c r="CL37" i="1"/>
  <c r="CK37" i="1"/>
  <c r="CJ37" i="1"/>
  <c r="CI37" i="1"/>
  <c r="CH37" i="1"/>
  <c r="CG37" i="1"/>
  <c r="CF37" i="1"/>
  <c r="CE37" i="1"/>
  <c r="CD37" i="1"/>
  <c r="CC37" i="1"/>
  <c r="CB37" i="1"/>
  <c r="CA37" i="1"/>
  <c r="BZ37" i="1"/>
  <c r="BY37" i="1"/>
  <c r="BX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DJ36" i="1"/>
  <c r="DI36" i="1"/>
  <c r="DH36" i="1"/>
  <c r="DG36" i="1"/>
  <c r="DF36" i="1"/>
  <c r="DE36" i="1"/>
  <c r="DD36" i="1"/>
  <c r="DC36" i="1"/>
  <c r="DB36" i="1"/>
  <c r="DA36" i="1"/>
  <c r="CZ36" i="1"/>
  <c r="CY36" i="1"/>
  <c r="CX36" i="1"/>
  <c r="CW36" i="1"/>
  <c r="CV36" i="1"/>
  <c r="CU36" i="1"/>
  <c r="CT36" i="1"/>
  <c r="CS36" i="1"/>
  <c r="CR36" i="1"/>
  <c r="CQ36" i="1"/>
  <c r="CP36" i="1"/>
  <c r="CO36" i="1"/>
  <c r="CN36" i="1"/>
  <c r="CM36" i="1"/>
  <c r="CL36" i="1"/>
  <c r="CK36" i="1"/>
  <c r="CJ36" i="1"/>
  <c r="CI36" i="1"/>
  <c r="CH36" i="1"/>
  <c r="CG36" i="1"/>
  <c r="CF36" i="1"/>
  <c r="CE36" i="1"/>
  <c r="CD36" i="1"/>
  <c r="CC36" i="1"/>
  <c r="CB36" i="1"/>
  <c r="CA36" i="1"/>
  <c r="BZ36" i="1"/>
  <c r="BY36" i="1"/>
  <c r="BX36" i="1"/>
  <c r="BW36" i="1"/>
  <c r="BV36" i="1"/>
  <c r="BU36" i="1"/>
  <c r="BT36" i="1"/>
  <c r="BS36" i="1"/>
  <c r="BR36" i="1"/>
  <c r="BQ36" i="1"/>
  <c r="BP36" i="1"/>
  <c r="BO36" i="1"/>
  <c r="BN36" i="1"/>
  <c r="BM36" i="1"/>
  <c r="BL36" i="1"/>
  <c r="BK36" i="1"/>
  <c r="BJ36" i="1"/>
  <c r="BI36" i="1"/>
  <c r="BH36" i="1"/>
  <c r="BG36" i="1"/>
  <c r="BF3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DJ35" i="1"/>
  <c r="DI35" i="1"/>
  <c r="DH35" i="1"/>
  <c r="DG35" i="1"/>
  <c r="DF35" i="1"/>
  <c r="DE35" i="1"/>
  <c r="DD35" i="1"/>
  <c r="DC35" i="1"/>
  <c r="DB35" i="1"/>
  <c r="DA35" i="1"/>
  <c r="CZ35" i="1"/>
  <c r="CY35" i="1"/>
  <c r="CX35" i="1"/>
  <c r="CW35" i="1"/>
  <c r="CV35" i="1"/>
  <c r="CU35" i="1"/>
  <c r="CT35" i="1"/>
  <c r="CS35" i="1"/>
  <c r="CR35" i="1"/>
  <c r="CQ35" i="1"/>
  <c r="CP35" i="1"/>
  <c r="CO35" i="1"/>
  <c r="CN35" i="1"/>
  <c r="CM35" i="1"/>
  <c r="CL35" i="1"/>
  <c r="CK35" i="1"/>
  <c r="CJ35" i="1"/>
  <c r="CI35" i="1"/>
  <c r="CH35" i="1"/>
  <c r="CG35" i="1"/>
  <c r="CF35" i="1"/>
  <c r="CE35" i="1"/>
  <c r="CD35" i="1"/>
  <c r="CC35" i="1"/>
  <c r="CB35" i="1"/>
  <c r="CA35" i="1"/>
  <c r="BZ35" i="1"/>
  <c r="BY35" i="1"/>
  <c r="BX35" i="1"/>
  <c r="BW35" i="1"/>
  <c r="BV35" i="1"/>
  <c r="BU35" i="1"/>
  <c r="BT35" i="1"/>
  <c r="BS35"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DJ34" i="1"/>
  <c r="DI34" i="1"/>
  <c r="DH34" i="1"/>
  <c r="DG34" i="1"/>
  <c r="DF34" i="1"/>
  <c r="DE34" i="1"/>
  <c r="DD34" i="1"/>
  <c r="DC34" i="1"/>
  <c r="DB34" i="1"/>
  <c r="DA34" i="1"/>
  <c r="CZ34" i="1"/>
  <c r="CY34" i="1"/>
  <c r="CX34" i="1"/>
  <c r="CW34" i="1"/>
  <c r="CV34" i="1"/>
  <c r="CU34" i="1"/>
  <c r="CT34" i="1"/>
  <c r="CS34" i="1"/>
  <c r="CR34" i="1"/>
  <c r="CQ34" i="1"/>
  <c r="CP34" i="1"/>
  <c r="CO34" i="1"/>
  <c r="CN34" i="1"/>
  <c r="CM34" i="1"/>
  <c r="CL34" i="1"/>
  <c r="CK34" i="1"/>
  <c r="CJ34" i="1"/>
  <c r="CI34" i="1"/>
  <c r="CH34" i="1"/>
  <c r="CG34" i="1"/>
  <c r="CF34" i="1"/>
  <c r="CE34" i="1"/>
  <c r="CD34" i="1"/>
  <c r="CC34" i="1"/>
  <c r="CB34" i="1"/>
  <c r="CA34" i="1"/>
  <c r="BZ34" i="1"/>
  <c r="BY34" i="1"/>
  <c r="BX34" i="1"/>
  <c r="BW34" i="1"/>
  <c r="BV34" i="1"/>
  <c r="BU34" i="1"/>
  <c r="BT34" i="1"/>
  <c r="BS34" i="1"/>
  <c r="BR34" i="1"/>
  <c r="BQ34" i="1"/>
  <c r="BP34" i="1"/>
  <c r="BO34" i="1"/>
  <c r="BN34" i="1"/>
  <c r="BM34" i="1"/>
  <c r="BL34" i="1"/>
  <c r="BK34" i="1"/>
  <c r="BJ34" i="1"/>
  <c r="BI34" i="1"/>
  <c r="BH34" i="1"/>
  <c r="BG34" i="1"/>
  <c r="BF34"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DJ33" i="1"/>
  <c r="DI33" i="1"/>
  <c r="DH33" i="1"/>
  <c r="DG33" i="1"/>
  <c r="DF33" i="1"/>
  <c r="DE33" i="1"/>
  <c r="DD33" i="1"/>
  <c r="DC33" i="1"/>
  <c r="DB33" i="1"/>
  <c r="DA33" i="1"/>
  <c r="CZ33" i="1"/>
  <c r="CY33" i="1"/>
  <c r="CX33" i="1"/>
  <c r="CW33" i="1"/>
  <c r="CV33" i="1"/>
  <c r="CU33" i="1"/>
  <c r="CT33" i="1"/>
  <c r="CS33" i="1"/>
  <c r="CR33" i="1"/>
  <c r="CQ33" i="1"/>
  <c r="CP33" i="1"/>
  <c r="CO33" i="1"/>
  <c r="CN33" i="1"/>
  <c r="CM33" i="1"/>
  <c r="CL33" i="1"/>
  <c r="CK33" i="1"/>
  <c r="CJ33" i="1"/>
  <c r="CI33" i="1"/>
  <c r="CH33" i="1"/>
  <c r="CG33" i="1"/>
  <c r="CF33" i="1"/>
  <c r="CE33" i="1"/>
  <c r="CD33" i="1"/>
  <c r="CC33" i="1"/>
  <c r="CB33" i="1"/>
  <c r="CA33" i="1"/>
  <c r="BZ33" i="1"/>
  <c r="BY33" i="1"/>
  <c r="BX33" i="1"/>
  <c r="BW33" i="1"/>
  <c r="BV33" i="1"/>
  <c r="BU33" i="1"/>
  <c r="BT33" i="1"/>
  <c r="BS33" i="1"/>
  <c r="BR33" i="1"/>
  <c r="BQ33" i="1"/>
  <c r="BP33" i="1"/>
  <c r="BO33" i="1"/>
  <c r="BN33" i="1"/>
  <c r="BM33" i="1"/>
  <c r="BL33" i="1"/>
  <c r="BK33" i="1"/>
  <c r="BJ33" i="1"/>
  <c r="BI33" i="1"/>
  <c r="BH33" i="1"/>
  <c r="BG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DJ32" i="1"/>
  <c r="DI32" i="1"/>
  <c r="DH32" i="1"/>
  <c r="DG32" i="1"/>
  <c r="DF32" i="1"/>
  <c r="DE32" i="1"/>
  <c r="DD32" i="1"/>
  <c r="DC32"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DJ31" i="1"/>
  <c r="DI31" i="1"/>
  <c r="DH31" i="1"/>
  <c r="DG31" i="1"/>
  <c r="DF31" i="1"/>
  <c r="DE31" i="1"/>
  <c r="DD31" i="1"/>
  <c r="DC31" i="1"/>
  <c r="DB31" i="1"/>
  <c r="DA31" i="1"/>
  <c r="CZ31" i="1"/>
  <c r="CY31" i="1"/>
  <c r="CX31" i="1"/>
  <c r="CW31" i="1"/>
  <c r="CV31" i="1"/>
  <c r="CU31" i="1"/>
  <c r="CT31" i="1"/>
  <c r="CS31" i="1"/>
  <c r="CR31" i="1"/>
  <c r="CQ31" i="1"/>
  <c r="CP31" i="1"/>
  <c r="CO31" i="1"/>
  <c r="CN31" i="1"/>
  <c r="CM31" i="1"/>
  <c r="CL31" i="1"/>
  <c r="CK31" i="1"/>
  <c r="CJ31" i="1"/>
  <c r="CI31" i="1"/>
  <c r="CH31" i="1"/>
  <c r="CG31" i="1"/>
  <c r="CF31" i="1"/>
  <c r="CE31" i="1"/>
  <c r="CD31" i="1"/>
  <c r="CC31" i="1"/>
  <c r="CB31" i="1"/>
  <c r="CA31" i="1"/>
  <c r="BZ31" i="1"/>
  <c r="BY31" i="1"/>
  <c r="BX31" i="1"/>
  <c r="BW31" i="1"/>
  <c r="BV31" i="1"/>
  <c r="BU31" i="1"/>
  <c r="BT31" i="1"/>
  <c r="BS31" i="1"/>
  <c r="BR31" i="1"/>
  <c r="BQ31" i="1"/>
  <c r="BP31" i="1"/>
  <c r="BO31" i="1"/>
  <c r="BN31" i="1"/>
  <c r="BM31" i="1"/>
  <c r="BL31" i="1"/>
  <c r="BK31" i="1"/>
  <c r="BJ31" i="1"/>
  <c r="BI31" i="1"/>
  <c r="BH31" i="1"/>
  <c r="BG31" i="1"/>
  <c r="BF31" i="1"/>
  <c r="BE31" i="1"/>
  <c r="BD31" i="1"/>
  <c r="BC31" i="1"/>
  <c r="BB31"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DJ30" i="1"/>
  <c r="DI30" i="1"/>
  <c r="DH30" i="1"/>
  <c r="DG30" i="1"/>
  <c r="DF30" i="1"/>
  <c r="DE30" i="1"/>
  <c r="DD30" i="1"/>
  <c r="DC30" i="1"/>
  <c r="DB30" i="1"/>
  <c r="DA30" i="1"/>
  <c r="CZ30" i="1"/>
  <c r="CY30" i="1"/>
  <c r="CX30" i="1"/>
  <c r="CW30" i="1"/>
  <c r="CV30" i="1"/>
  <c r="CU30" i="1"/>
  <c r="CT30" i="1"/>
  <c r="CS30" i="1"/>
  <c r="CR30" i="1"/>
  <c r="CQ30" i="1"/>
  <c r="CP30" i="1"/>
  <c r="CO30" i="1"/>
  <c r="CN30" i="1"/>
  <c r="CM30" i="1"/>
  <c r="CL30" i="1"/>
  <c r="CK30" i="1"/>
  <c r="CJ30" i="1"/>
  <c r="CI30" i="1"/>
  <c r="CH30" i="1"/>
  <c r="CG30" i="1"/>
  <c r="CF30" i="1"/>
  <c r="CE30" i="1"/>
  <c r="CD30" i="1"/>
  <c r="CC30" i="1"/>
  <c r="CB30" i="1"/>
  <c r="CA30" i="1"/>
  <c r="BZ30" i="1"/>
  <c r="BY30" i="1"/>
  <c r="BX30" i="1"/>
  <c r="BW30" i="1"/>
  <c r="BV30" i="1"/>
  <c r="BU30" i="1"/>
  <c r="BT30" i="1"/>
  <c r="BS30" i="1"/>
  <c r="BR30" i="1"/>
  <c r="BQ30" i="1"/>
  <c r="BP30" i="1"/>
  <c r="BO30" i="1"/>
  <c r="BN30" i="1"/>
  <c r="BM30" i="1"/>
  <c r="BL30" i="1"/>
  <c r="BK30" i="1"/>
  <c r="BJ30" i="1"/>
  <c r="BI30" i="1"/>
  <c r="BH30" i="1"/>
  <c r="BG30" i="1"/>
  <c r="BF30"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DJ29" i="1"/>
  <c r="DI29" i="1"/>
  <c r="DH29" i="1"/>
  <c r="DG29" i="1"/>
  <c r="DF29" i="1"/>
  <c r="DE29" i="1"/>
  <c r="DD29" i="1"/>
  <c r="DC29" i="1"/>
  <c r="DB29" i="1"/>
  <c r="DA29" i="1"/>
  <c r="CZ29" i="1"/>
  <c r="CY29" i="1"/>
  <c r="CX29" i="1"/>
  <c r="CW29" i="1"/>
  <c r="CV29" i="1"/>
  <c r="CU29" i="1"/>
  <c r="CT29" i="1"/>
  <c r="CS29" i="1"/>
  <c r="CR29" i="1"/>
  <c r="CQ29" i="1"/>
  <c r="CP29" i="1"/>
  <c r="CO29" i="1"/>
  <c r="CN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DJ28" i="1"/>
  <c r="DI28" i="1"/>
  <c r="DH28" i="1"/>
  <c r="DG28" i="1"/>
  <c r="DF28" i="1"/>
  <c r="DE28" i="1"/>
  <c r="DD28" i="1"/>
  <c r="DC28" i="1"/>
  <c r="DB28" i="1"/>
  <c r="DA28" i="1"/>
  <c r="CZ28" i="1"/>
  <c r="CY28" i="1"/>
  <c r="CX28" i="1"/>
  <c r="CW28" i="1"/>
  <c r="CV28" i="1"/>
  <c r="CU28" i="1"/>
  <c r="CT28" i="1"/>
  <c r="CS28"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DJ27" i="1"/>
  <c r="DI27" i="1"/>
  <c r="DH27" i="1"/>
  <c r="DG27" i="1"/>
  <c r="DF27" i="1"/>
  <c r="DE27" i="1"/>
  <c r="DD27" i="1"/>
  <c r="DC27" i="1"/>
  <c r="DB27" i="1"/>
  <c r="DA27" i="1"/>
  <c r="CZ27" i="1"/>
  <c r="CY27" i="1"/>
  <c r="CX27" i="1"/>
  <c r="CW27" i="1"/>
  <c r="CV27" i="1"/>
  <c r="CU27" i="1"/>
  <c r="CT27" i="1"/>
  <c r="CS27" i="1"/>
  <c r="CR27" i="1"/>
  <c r="CQ27" i="1"/>
  <c r="CP27" i="1"/>
  <c r="CO27" i="1"/>
  <c r="CN27" i="1"/>
  <c r="CM27" i="1"/>
  <c r="CL27" i="1"/>
  <c r="CK27" i="1"/>
  <c r="CJ27" i="1"/>
  <c r="CI27" i="1"/>
  <c r="CH27" i="1"/>
  <c r="CG27" i="1"/>
  <c r="CF27" i="1"/>
  <c r="CE27" i="1"/>
  <c r="CD27" i="1"/>
  <c r="CC27" i="1"/>
  <c r="CB27" i="1"/>
  <c r="CA27" i="1"/>
  <c r="BZ27" i="1"/>
  <c r="BY27" i="1"/>
  <c r="BX27" i="1"/>
  <c r="BW27" i="1"/>
  <c r="BV27" i="1"/>
  <c r="BU27" i="1"/>
  <c r="BT27"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DJ26" i="1"/>
  <c r="DI26" i="1"/>
  <c r="DH26" i="1"/>
  <c r="DG26" i="1"/>
  <c r="DF26" i="1"/>
  <c r="DE26" i="1"/>
  <c r="DD26" i="1"/>
  <c r="DC26" i="1"/>
  <c r="DB26" i="1"/>
  <c r="DA26" i="1"/>
  <c r="CZ26" i="1"/>
  <c r="CY26" i="1"/>
  <c r="CX26" i="1"/>
  <c r="CW26" i="1"/>
  <c r="CV26" i="1"/>
  <c r="CU26" i="1"/>
  <c r="CT26" i="1"/>
  <c r="CS26" i="1"/>
  <c r="CR26" i="1"/>
  <c r="CQ26" i="1"/>
  <c r="CP26" i="1"/>
  <c r="CO26" i="1"/>
  <c r="CN26" i="1"/>
  <c r="CM26" i="1"/>
  <c r="CL26" i="1"/>
  <c r="CK26" i="1"/>
  <c r="CJ26" i="1"/>
  <c r="CI26" i="1"/>
  <c r="CH26" i="1"/>
  <c r="CG26" i="1"/>
  <c r="CF26"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DJ25" i="1"/>
  <c r="DI25" i="1"/>
  <c r="DH25" i="1"/>
  <c r="DG25" i="1"/>
  <c r="DF25" i="1"/>
  <c r="DE25" i="1"/>
  <c r="DD25" i="1"/>
  <c r="DC25" i="1"/>
  <c r="DB25" i="1"/>
  <c r="DA25" i="1"/>
  <c r="CZ25" i="1"/>
  <c r="CY25" i="1"/>
  <c r="CX25" i="1"/>
  <c r="CW25" i="1"/>
  <c r="CV25" i="1"/>
  <c r="CU25" i="1"/>
  <c r="CT25" i="1"/>
  <c r="CS25" i="1"/>
  <c r="CR25" i="1"/>
  <c r="CQ25" i="1"/>
  <c r="CP25" i="1"/>
  <c r="CO25" i="1"/>
  <c r="CN25"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DJ24" i="1"/>
  <c r="DI24" i="1"/>
  <c r="DH24" i="1"/>
  <c r="DG24" i="1"/>
  <c r="DF24" i="1"/>
  <c r="DE24" i="1"/>
  <c r="DD24" i="1"/>
  <c r="DC24" i="1"/>
  <c r="DB24" i="1"/>
  <c r="DA24" i="1"/>
  <c r="CZ24" i="1"/>
  <c r="CY24" i="1"/>
  <c r="CX24" i="1"/>
  <c r="CW24" i="1"/>
  <c r="CV24" i="1"/>
  <c r="CU24" i="1"/>
  <c r="CT24" i="1"/>
  <c r="CS24" i="1"/>
  <c r="CR24" i="1"/>
  <c r="CQ24" i="1"/>
  <c r="CP24" i="1"/>
  <c r="CO24" i="1"/>
  <c r="CN24" i="1"/>
  <c r="CM24" i="1"/>
  <c r="CL24" i="1"/>
  <c r="CK24" i="1"/>
  <c r="CJ24" i="1"/>
  <c r="CI24" i="1"/>
  <c r="CH24" i="1"/>
  <c r="CG24" i="1"/>
  <c r="CF24" i="1"/>
  <c r="CE24" i="1"/>
  <c r="CD24" i="1"/>
  <c r="CC24" i="1"/>
  <c r="CB24" i="1"/>
  <c r="CA24" i="1"/>
  <c r="BZ24" i="1"/>
  <c r="BY24" i="1"/>
  <c r="BX24" i="1"/>
  <c r="BW24" i="1"/>
  <c r="BV24" i="1"/>
  <c r="BU24"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DJ23" i="1"/>
  <c r="DI23" i="1"/>
  <c r="DH23" i="1"/>
  <c r="DG23" i="1"/>
  <c r="DF23" i="1"/>
  <c r="DE23" i="1"/>
  <c r="DD23" i="1"/>
  <c r="DC23" i="1"/>
  <c r="DB23" i="1"/>
  <c r="DA23" i="1"/>
  <c r="CZ23" i="1"/>
  <c r="CY23" i="1"/>
  <c r="CX23" i="1"/>
  <c r="CW23" i="1"/>
  <c r="CV23" i="1"/>
  <c r="CU23" i="1"/>
  <c r="CT23" i="1"/>
  <c r="CS23" i="1"/>
  <c r="CR23" i="1"/>
  <c r="CQ23" i="1"/>
  <c r="CP23" i="1"/>
  <c r="CO23" i="1"/>
  <c r="CN23" i="1"/>
  <c r="CM23" i="1"/>
  <c r="CL23" i="1"/>
  <c r="CK23" i="1"/>
  <c r="CJ23" i="1"/>
  <c r="CI23" i="1"/>
  <c r="CH23" i="1"/>
  <c r="CG23" i="1"/>
  <c r="CF23" i="1"/>
  <c r="CE23" i="1"/>
  <c r="CD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DJ22" i="1"/>
  <c r="DI22" i="1"/>
  <c r="DH22" i="1"/>
  <c r="DG22" i="1"/>
  <c r="DF22" i="1"/>
  <c r="DE22" i="1"/>
  <c r="DD22" i="1"/>
  <c r="DC22" i="1"/>
  <c r="DB22" i="1"/>
  <c r="DA22" i="1"/>
  <c r="CZ22" i="1"/>
  <c r="CY22" i="1"/>
  <c r="CX22" i="1"/>
  <c r="CW22" i="1"/>
  <c r="CV22" i="1"/>
  <c r="CU22" i="1"/>
  <c r="CT22" i="1"/>
  <c r="CS22" i="1"/>
  <c r="CR22" i="1"/>
  <c r="CQ22" i="1"/>
  <c r="CP22" i="1"/>
  <c r="CO22" i="1"/>
  <c r="CN22" i="1"/>
  <c r="CM22" i="1"/>
  <c r="CL22" i="1"/>
  <c r="CK22" i="1"/>
  <c r="CJ22" i="1"/>
  <c r="CI22" i="1"/>
  <c r="CH22" i="1"/>
  <c r="CG22" i="1"/>
  <c r="CF22" i="1"/>
  <c r="CE22" i="1"/>
  <c r="CD22" i="1"/>
  <c r="CC22" i="1"/>
  <c r="CB22" i="1"/>
  <c r="CA22" i="1"/>
  <c r="BZ22" i="1"/>
  <c r="BY22" i="1"/>
  <c r="BX22" i="1"/>
  <c r="BW22" i="1"/>
  <c r="BV22" i="1"/>
  <c r="BU22" i="1"/>
  <c r="BT22" i="1"/>
  <c r="BS22" i="1"/>
  <c r="BR22" i="1"/>
  <c r="BQ22" i="1"/>
  <c r="BP22" i="1"/>
  <c r="BO22" i="1"/>
  <c r="BN22" i="1"/>
  <c r="BM22" i="1"/>
  <c r="BL22" i="1"/>
  <c r="BK22" i="1"/>
  <c r="BJ22" i="1"/>
  <c r="BI22" i="1"/>
  <c r="BH22" i="1"/>
  <c r="BG22" i="1"/>
  <c r="BF22"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DJ21" i="1"/>
  <c r="DI21" i="1"/>
  <c r="DH21" i="1"/>
  <c r="DG21" i="1"/>
  <c r="DF21" i="1"/>
  <c r="DE21" i="1"/>
  <c r="DD21" i="1"/>
  <c r="DC21"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BI21" i="1"/>
  <c r="BH21" i="1"/>
  <c r="BG21" i="1"/>
  <c r="BF21" i="1"/>
  <c r="BE21" i="1"/>
  <c r="BD21" i="1"/>
  <c r="BC21" i="1"/>
  <c r="BB21"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DJ20" i="1"/>
  <c r="DI20" i="1"/>
  <c r="DH20" i="1"/>
  <c r="DG20" i="1"/>
  <c r="DF20" i="1"/>
  <c r="DE20" i="1"/>
  <c r="DD20" i="1"/>
  <c r="DC20" i="1"/>
  <c r="DB20" i="1"/>
  <c r="DA20" i="1"/>
  <c r="CZ20" i="1"/>
  <c r="CY20" i="1"/>
  <c r="CX20" i="1"/>
  <c r="CW20" i="1"/>
  <c r="CV20" i="1"/>
  <c r="CU20" i="1"/>
  <c r="CT20" i="1"/>
  <c r="CS20" i="1"/>
  <c r="CR20" i="1"/>
  <c r="CQ20" i="1"/>
  <c r="CP20" i="1"/>
  <c r="CO20" i="1"/>
  <c r="CN20"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DJ19" i="1"/>
  <c r="DI19" i="1"/>
  <c r="DH19" i="1"/>
  <c r="DG19" i="1"/>
  <c r="DF19" i="1"/>
  <c r="DE19" i="1"/>
  <c r="DD19" i="1"/>
  <c r="DC19" i="1"/>
  <c r="DB19" i="1"/>
  <c r="DA19" i="1"/>
  <c r="CZ19" i="1"/>
  <c r="CY19" i="1"/>
  <c r="CX19" i="1"/>
  <c r="CW19" i="1"/>
  <c r="CV19" i="1"/>
  <c r="CU19" i="1"/>
  <c r="CT19" i="1"/>
  <c r="CS19" i="1"/>
  <c r="CR19" i="1"/>
  <c r="CQ19" i="1"/>
  <c r="CP19" i="1"/>
  <c r="CO19" i="1"/>
  <c r="CN19" i="1"/>
  <c r="CM19" i="1"/>
  <c r="CL19" i="1"/>
  <c r="CK19" i="1"/>
  <c r="CJ19" i="1"/>
  <c r="CI19" i="1"/>
  <c r="CH19" i="1"/>
  <c r="CG19" i="1"/>
  <c r="CF19" i="1"/>
  <c r="CE19" i="1"/>
  <c r="CD19" i="1"/>
  <c r="CC19" i="1"/>
  <c r="CB19" i="1"/>
  <c r="CA19" i="1"/>
  <c r="BZ19" i="1"/>
  <c r="BY19" i="1"/>
  <c r="BX19" i="1"/>
  <c r="BW19" i="1"/>
  <c r="BV19" i="1"/>
  <c r="BU19" i="1"/>
  <c r="BT19" i="1"/>
  <c r="BS19" i="1"/>
  <c r="BR19" i="1"/>
  <c r="BQ19" i="1"/>
  <c r="BP19" i="1"/>
  <c r="BO19" i="1"/>
  <c r="BN19" i="1"/>
  <c r="BM19" i="1"/>
  <c r="BL19" i="1"/>
  <c r="BK19" i="1"/>
  <c r="BJ19" i="1"/>
  <c r="BI19" i="1"/>
  <c r="BH19"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DJ18" i="1"/>
  <c r="DI18" i="1"/>
  <c r="DH18" i="1"/>
  <c r="DG18" i="1"/>
  <c r="DF18" i="1"/>
  <c r="DE18" i="1"/>
  <c r="DD18" i="1"/>
  <c r="DC18" i="1"/>
  <c r="DB18" i="1"/>
  <c r="DA18" i="1"/>
  <c r="CZ18" i="1"/>
  <c r="CY18" i="1"/>
  <c r="CX18" i="1"/>
  <c r="CW18" i="1"/>
  <c r="CV18" i="1"/>
  <c r="CU18" i="1"/>
  <c r="CT18" i="1"/>
  <c r="CS18" i="1"/>
  <c r="CR18" i="1"/>
  <c r="CQ18" i="1"/>
  <c r="CP18" i="1"/>
  <c r="CO18" i="1"/>
  <c r="CN18" i="1"/>
  <c r="CM18" i="1"/>
  <c r="CL18" i="1"/>
  <c r="CK18" i="1"/>
  <c r="CJ18" i="1"/>
  <c r="CI18" i="1"/>
  <c r="CH18" i="1"/>
  <c r="CG18" i="1"/>
  <c r="CF18" i="1"/>
  <c r="CE18" i="1"/>
  <c r="CD18" i="1"/>
  <c r="CC18" i="1"/>
  <c r="CB18" i="1"/>
  <c r="CA18" i="1"/>
  <c r="BZ18" i="1"/>
  <c r="BY18" i="1"/>
  <c r="BX18" i="1"/>
  <c r="BW18" i="1"/>
  <c r="BV18" i="1"/>
  <c r="BU18" i="1"/>
  <c r="BT18" i="1"/>
  <c r="BS18" i="1"/>
  <c r="BR18" i="1"/>
  <c r="BQ18" i="1"/>
  <c r="BP18" i="1"/>
  <c r="BO18" i="1"/>
  <c r="BN18" i="1"/>
  <c r="BM18" i="1"/>
  <c r="BL18" i="1"/>
  <c r="BK18" i="1"/>
  <c r="BJ18" i="1"/>
  <c r="BI18" i="1"/>
  <c r="BH18" i="1"/>
  <c r="BG18" i="1"/>
  <c r="BF18"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DJ17" i="1"/>
  <c r="DI17" i="1"/>
  <c r="DH17" i="1"/>
  <c r="DG17" i="1"/>
  <c r="DF17" i="1"/>
  <c r="DE17" i="1"/>
  <c r="DD17" i="1"/>
  <c r="DC17" i="1"/>
  <c r="DB17" i="1"/>
  <c r="DA17" i="1"/>
  <c r="CZ17" i="1"/>
  <c r="CY17" i="1"/>
  <c r="CX17" i="1"/>
  <c r="CW17" i="1"/>
  <c r="CV17" i="1"/>
  <c r="CU17" i="1"/>
  <c r="CT17" i="1"/>
  <c r="CS17" i="1"/>
  <c r="CR17" i="1"/>
  <c r="CQ17" i="1"/>
  <c r="CP17" i="1"/>
  <c r="CO17" i="1"/>
  <c r="CN17" i="1"/>
  <c r="CM17" i="1"/>
  <c r="CL17" i="1"/>
  <c r="CK17" i="1"/>
  <c r="CJ17" i="1"/>
  <c r="CI17" i="1"/>
  <c r="CH17" i="1"/>
  <c r="CG17" i="1"/>
  <c r="CF17" i="1"/>
  <c r="CE17" i="1"/>
  <c r="CD17" i="1"/>
  <c r="CC17" i="1"/>
  <c r="CB17" i="1"/>
  <c r="CA17" i="1"/>
  <c r="BZ17" i="1"/>
  <c r="BY17" i="1"/>
  <c r="BX17" i="1"/>
  <c r="BW17" i="1"/>
  <c r="BV17" i="1"/>
  <c r="BU17" i="1"/>
  <c r="BT17" i="1"/>
  <c r="BS17" i="1"/>
  <c r="BR17" i="1"/>
  <c r="BQ17" i="1"/>
  <c r="BP17" i="1"/>
  <c r="BO17" i="1"/>
  <c r="BN17" i="1"/>
  <c r="BM17" i="1"/>
  <c r="BL17" i="1"/>
  <c r="BK17" i="1"/>
  <c r="BJ17" i="1"/>
  <c r="BI17" i="1"/>
  <c r="BH17" i="1"/>
  <c r="BG17" i="1"/>
  <c r="BF17" i="1"/>
  <c r="BE17" i="1"/>
  <c r="BD17"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DJ16" i="1"/>
  <c r="DI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DJ15" i="1"/>
  <c r="DI15" i="1"/>
  <c r="DH15" i="1"/>
  <c r="DG15" i="1"/>
  <c r="DF15" i="1"/>
  <c r="DE15" i="1"/>
  <c r="DD15" i="1"/>
  <c r="DC15" i="1"/>
  <c r="DB15" i="1"/>
  <c r="DA15" i="1"/>
  <c r="CZ15" i="1"/>
  <c r="CY15" i="1"/>
  <c r="CX15" i="1"/>
  <c r="CW15" i="1"/>
  <c r="CV15" i="1"/>
  <c r="CU15" i="1"/>
  <c r="CT15" i="1"/>
  <c r="CS15" i="1"/>
  <c r="CR15" i="1"/>
  <c r="CQ15" i="1"/>
  <c r="CP15" i="1"/>
  <c r="CO15" i="1"/>
  <c r="CN15" i="1"/>
  <c r="CM15" i="1"/>
  <c r="CL15" i="1"/>
  <c r="CK15" i="1"/>
  <c r="CJ15" i="1"/>
  <c r="CI15" i="1"/>
  <c r="CH15" i="1"/>
  <c r="CG15" i="1"/>
  <c r="CF15" i="1"/>
  <c r="CE15" i="1"/>
  <c r="CD15" i="1"/>
  <c r="CC15" i="1"/>
  <c r="CB15" i="1"/>
  <c r="CA15" i="1"/>
  <c r="BZ15" i="1"/>
  <c r="BY15" i="1"/>
  <c r="BX15" i="1"/>
  <c r="BW15" i="1"/>
  <c r="BV15" i="1"/>
  <c r="BU15" i="1"/>
  <c r="BT15" i="1"/>
  <c r="BS1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DJ14" i="1"/>
  <c r="DI14" i="1"/>
  <c r="DH14" i="1"/>
  <c r="DG14" i="1"/>
  <c r="DF14" i="1"/>
  <c r="DE14" i="1"/>
  <c r="DD14" i="1"/>
  <c r="DC14" i="1"/>
  <c r="DB14" i="1"/>
  <c r="DA14" i="1"/>
  <c r="CZ14" i="1"/>
  <c r="CY14" i="1"/>
  <c r="CX14" i="1"/>
  <c r="CW14" i="1"/>
  <c r="CV14" i="1"/>
  <c r="CU14" i="1"/>
  <c r="CT14" i="1"/>
  <c r="CS14" i="1"/>
  <c r="CR14" i="1"/>
  <c r="CQ14"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DJ13" i="1"/>
  <c r="DI13" i="1"/>
  <c r="DH13" i="1"/>
  <c r="DG13" i="1"/>
  <c r="DF13" i="1"/>
  <c r="DE13" i="1"/>
  <c r="DD13" i="1"/>
  <c r="DC13" i="1"/>
  <c r="DB13" i="1"/>
  <c r="DA13" i="1"/>
  <c r="CZ13" i="1"/>
  <c r="CY13" i="1"/>
  <c r="CX13" i="1"/>
  <c r="CW13" i="1"/>
  <c r="CV13" i="1"/>
  <c r="CU13" i="1"/>
  <c r="CT13" i="1"/>
  <c r="CS13" i="1"/>
  <c r="CR13" i="1"/>
  <c r="CQ13" i="1"/>
  <c r="CP13" i="1"/>
  <c r="CO13" i="1"/>
  <c r="CN13" i="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DJ11" i="1"/>
  <c r="DI11" i="1"/>
  <c r="DH11" i="1"/>
  <c r="DG11" i="1"/>
  <c r="DF11" i="1"/>
  <c r="DE11" i="1"/>
  <c r="DD11" i="1"/>
  <c r="DC11" i="1"/>
  <c r="DB11" i="1"/>
  <c r="DA11" i="1"/>
  <c r="CZ11" i="1"/>
  <c r="CY11" i="1"/>
  <c r="CX11" i="1"/>
  <c r="CW11" i="1"/>
  <c r="CV11" i="1"/>
  <c r="CU11" i="1"/>
  <c r="CT11" i="1"/>
  <c r="CS11" i="1"/>
  <c r="CR11" i="1"/>
  <c r="CQ11" i="1"/>
  <c r="CP11" i="1"/>
  <c r="CO11" i="1"/>
  <c r="CN11" i="1"/>
  <c r="CM11" i="1"/>
  <c r="CL11" i="1"/>
  <c r="CK11" i="1"/>
  <c r="CJ11" i="1"/>
  <c r="CI11" i="1"/>
  <c r="CH11" i="1"/>
  <c r="CG11" i="1"/>
  <c r="CF11" i="1"/>
  <c r="CE11" i="1"/>
  <c r="CD11" i="1"/>
  <c r="CC11" i="1"/>
  <c r="CB11" i="1"/>
  <c r="CA11" i="1"/>
  <c r="BZ11" i="1"/>
  <c r="BY11" i="1"/>
  <c r="BX11" i="1"/>
  <c r="BW11" i="1"/>
  <c r="BV11" i="1"/>
  <c r="BU11" i="1"/>
  <c r="BT11" i="1"/>
  <c r="BS11" i="1"/>
  <c r="BR11" i="1"/>
  <c r="BQ11" i="1"/>
  <c r="BP11" i="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DJ10" i="1"/>
  <c r="DI10" i="1"/>
  <c r="DH10" i="1"/>
  <c r="DG10" i="1"/>
  <c r="DF10" i="1"/>
  <c r="DE10" i="1"/>
  <c r="DD10" i="1"/>
  <c r="DC10" i="1"/>
  <c r="DB10" i="1"/>
  <c r="DA10" i="1"/>
  <c r="CZ10" i="1"/>
  <c r="CY10" i="1"/>
  <c r="CX10" i="1"/>
  <c r="CW10" i="1"/>
  <c r="CV10" i="1"/>
  <c r="CU10" i="1"/>
  <c r="CT10" i="1"/>
  <c r="CS10" i="1"/>
  <c r="CR10" i="1"/>
  <c r="CQ10" i="1"/>
  <c r="CP10" i="1"/>
  <c r="CO10" i="1"/>
  <c r="CN10" i="1"/>
  <c r="CM10" i="1"/>
  <c r="CL10" i="1"/>
  <c r="CK10" i="1"/>
  <c r="CJ10" i="1"/>
  <c r="CI10" i="1"/>
  <c r="CH10" i="1"/>
  <c r="CG10" i="1"/>
  <c r="CF10" i="1"/>
  <c r="CE10" i="1"/>
  <c r="CD10" i="1"/>
  <c r="CC10" i="1"/>
  <c r="CB10" i="1"/>
  <c r="CA10"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DJ62" i="2"/>
  <c r="DI62" i="2"/>
  <c r="DH62" i="2"/>
  <c r="DG62" i="2"/>
  <c r="DF62" i="2"/>
  <c r="DE62" i="2"/>
  <c r="DD62" i="2"/>
  <c r="DC62" i="2"/>
  <c r="DB62" i="2"/>
  <c r="DA62" i="2"/>
  <c r="CZ62" i="2"/>
  <c r="CY62" i="2"/>
  <c r="CX62" i="2"/>
  <c r="CW62" i="2"/>
  <c r="CV62" i="2"/>
  <c r="CU62" i="2"/>
  <c r="CT62" i="2"/>
  <c r="CS62" i="2"/>
  <c r="CR62" i="2"/>
  <c r="CQ62" i="2"/>
  <c r="CP62" i="2"/>
  <c r="CO62" i="2"/>
  <c r="CN62" i="2"/>
  <c r="CM62" i="2"/>
  <c r="CL62" i="2"/>
  <c r="CK62" i="2"/>
  <c r="CJ62" i="2"/>
  <c r="CI62" i="2"/>
  <c r="CH62" i="2"/>
  <c r="CG62" i="2"/>
  <c r="CF62" i="2"/>
  <c r="CE62" i="2"/>
  <c r="CD62" i="2"/>
  <c r="CC62" i="2"/>
  <c r="CB62" i="2"/>
  <c r="CA62" i="2"/>
  <c r="BZ62" i="2"/>
  <c r="BY62" i="2"/>
  <c r="BX62" i="2"/>
  <c r="BW62" i="2"/>
  <c r="BV62" i="2"/>
  <c r="BU62" i="2"/>
  <c r="BT62" i="2"/>
  <c r="BS62" i="2"/>
  <c r="BR62" i="2"/>
  <c r="BQ62" i="2"/>
  <c r="BP62" i="2"/>
  <c r="BO62" i="2"/>
  <c r="BN62" i="2"/>
  <c r="BM62" i="2"/>
  <c r="BL62" i="2"/>
  <c r="BK62" i="2"/>
  <c r="BJ62" i="2"/>
  <c r="BI62" i="2"/>
  <c r="BH62" i="2"/>
  <c r="BG62" i="2"/>
  <c r="BF62" i="2"/>
  <c r="BE62" i="2"/>
  <c r="BD62" i="2"/>
  <c r="BC62" i="2"/>
  <c r="BB62" i="2"/>
  <c r="BA62" i="2"/>
  <c r="AZ62" i="2"/>
  <c r="AY62"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DJ61" i="2"/>
  <c r="DI61" i="2"/>
  <c r="DH61" i="2"/>
  <c r="DG61" i="2"/>
  <c r="DF61" i="2"/>
  <c r="DE61" i="2"/>
  <c r="DD61" i="2"/>
  <c r="DC61" i="2"/>
  <c r="DB61" i="2"/>
  <c r="DA61" i="2"/>
  <c r="CZ61" i="2"/>
  <c r="CY61" i="2"/>
  <c r="CX61" i="2"/>
  <c r="CW61" i="2"/>
  <c r="CV61" i="2"/>
  <c r="CU61" i="2"/>
  <c r="CT61" i="2"/>
  <c r="CS61" i="2"/>
  <c r="CR61" i="2"/>
  <c r="CQ61" i="2"/>
  <c r="CP61" i="2"/>
  <c r="CO61" i="2"/>
  <c r="CN61" i="2"/>
  <c r="CM61" i="2"/>
  <c r="CL61" i="2"/>
  <c r="CK61" i="2"/>
  <c r="CJ61" i="2"/>
  <c r="CI61" i="2"/>
  <c r="CH61" i="2"/>
  <c r="CG61" i="2"/>
  <c r="CF61" i="2"/>
  <c r="CE61" i="2"/>
  <c r="CD61" i="2"/>
  <c r="CC61" i="2"/>
  <c r="CB61" i="2"/>
  <c r="CA61" i="2"/>
  <c r="BZ61" i="2"/>
  <c r="BY61" i="2"/>
  <c r="BX61" i="2"/>
  <c r="BW61" i="2"/>
  <c r="BV61" i="2"/>
  <c r="BU61" i="2"/>
  <c r="BT61" i="2"/>
  <c r="BS61" i="2"/>
  <c r="BR61" i="2"/>
  <c r="BQ61" i="2"/>
  <c r="BP61" i="2"/>
  <c r="BO61" i="2"/>
  <c r="BN61" i="2"/>
  <c r="BM61" i="2"/>
  <c r="BL61" i="2"/>
  <c r="BK61" i="2"/>
  <c r="BJ61" i="2"/>
  <c r="BI61" i="2"/>
  <c r="BH61" i="2"/>
  <c r="BG61" i="2"/>
  <c r="BF61" i="2"/>
  <c r="BE61" i="2"/>
  <c r="BD61" i="2"/>
  <c r="BC61" i="2"/>
  <c r="BB61" i="2"/>
  <c r="BA61" i="2"/>
  <c r="AZ61" i="2"/>
  <c r="AY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J61" i="2"/>
  <c r="I61" i="2"/>
  <c r="DJ60" i="2"/>
  <c r="DI60" i="2"/>
  <c r="DH60" i="2"/>
  <c r="DG60" i="2"/>
  <c r="DF60" i="2"/>
  <c r="DE60" i="2"/>
  <c r="DD60" i="2"/>
  <c r="DC60" i="2"/>
  <c r="DB60" i="2"/>
  <c r="DA60" i="2"/>
  <c r="CZ60" i="2"/>
  <c r="CY60" i="2"/>
  <c r="CX60" i="2"/>
  <c r="CW60" i="2"/>
  <c r="CV60" i="2"/>
  <c r="CU60" i="2"/>
  <c r="CT60" i="2"/>
  <c r="CS60" i="2"/>
  <c r="CR60" i="2"/>
  <c r="CQ60" i="2"/>
  <c r="CP60" i="2"/>
  <c r="CO60" i="2"/>
  <c r="CN60" i="2"/>
  <c r="CM60" i="2"/>
  <c r="CL60" i="2"/>
  <c r="CK60" i="2"/>
  <c r="CJ60" i="2"/>
  <c r="CI60" i="2"/>
  <c r="CH60" i="2"/>
  <c r="CG60" i="2"/>
  <c r="CF60" i="2"/>
  <c r="CE60" i="2"/>
  <c r="CD60" i="2"/>
  <c r="CC60" i="2"/>
  <c r="CB60" i="2"/>
  <c r="CA60" i="2"/>
  <c r="BZ60" i="2"/>
  <c r="BY60" i="2"/>
  <c r="BX60" i="2"/>
  <c r="BW60" i="2"/>
  <c r="BV60" i="2"/>
  <c r="BU60" i="2"/>
  <c r="BT60" i="2"/>
  <c r="BS60" i="2"/>
  <c r="BR60" i="2"/>
  <c r="BQ60" i="2"/>
  <c r="BP60" i="2"/>
  <c r="BO60" i="2"/>
  <c r="BN60" i="2"/>
  <c r="BM60" i="2"/>
  <c r="BL60" i="2"/>
  <c r="BK60" i="2"/>
  <c r="BJ60" i="2"/>
  <c r="BI60" i="2"/>
  <c r="BH60" i="2"/>
  <c r="BG60" i="2"/>
  <c r="BF60" i="2"/>
  <c r="BE60" i="2"/>
  <c r="BD60" i="2"/>
  <c r="BC60" i="2"/>
  <c r="BB60" i="2"/>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DJ59" i="2"/>
  <c r="DI59" i="2"/>
  <c r="DH59" i="2"/>
  <c r="DG59" i="2"/>
  <c r="DF59" i="2"/>
  <c r="DE59" i="2"/>
  <c r="DD59" i="2"/>
  <c r="DC59" i="2"/>
  <c r="DB59" i="2"/>
  <c r="DA59" i="2"/>
  <c r="CZ59" i="2"/>
  <c r="CY59" i="2"/>
  <c r="CX59" i="2"/>
  <c r="CW59" i="2"/>
  <c r="CV59" i="2"/>
  <c r="CU59" i="2"/>
  <c r="CT59" i="2"/>
  <c r="CS59" i="2"/>
  <c r="CR59" i="2"/>
  <c r="CQ59" i="2"/>
  <c r="CP59" i="2"/>
  <c r="CO59" i="2"/>
  <c r="CN59" i="2"/>
  <c r="CM59" i="2"/>
  <c r="CL59" i="2"/>
  <c r="CK59" i="2"/>
  <c r="CJ59" i="2"/>
  <c r="CI59" i="2"/>
  <c r="CH59" i="2"/>
  <c r="CG59" i="2"/>
  <c r="CF59" i="2"/>
  <c r="CE59" i="2"/>
  <c r="CD59" i="2"/>
  <c r="CC59" i="2"/>
  <c r="CB59" i="2"/>
  <c r="CA59" i="2"/>
  <c r="BZ59" i="2"/>
  <c r="BY59" i="2"/>
  <c r="BX59" i="2"/>
  <c r="BW59" i="2"/>
  <c r="BV59" i="2"/>
  <c r="BU59" i="2"/>
  <c r="BT59" i="2"/>
  <c r="BS59" i="2"/>
  <c r="BR59" i="2"/>
  <c r="BQ59" i="2"/>
  <c r="BP59" i="2"/>
  <c r="BO59" i="2"/>
  <c r="BN59" i="2"/>
  <c r="BM59" i="2"/>
  <c r="BL59" i="2"/>
  <c r="BK59" i="2"/>
  <c r="BJ59" i="2"/>
  <c r="BI59" i="2"/>
  <c r="BH59" i="2"/>
  <c r="BG59" i="2"/>
  <c r="BF59" i="2"/>
  <c r="BE59" i="2"/>
  <c r="BD59" i="2"/>
  <c r="BC59" i="2"/>
  <c r="BB59" i="2"/>
  <c r="BA59" i="2"/>
  <c r="AZ59" i="2"/>
  <c r="AY59"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R59" i="2"/>
  <c r="Q59" i="2"/>
  <c r="P59" i="2"/>
  <c r="O59" i="2"/>
  <c r="N59" i="2"/>
  <c r="M59" i="2"/>
  <c r="L59" i="2"/>
  <c r="K59" i="2"/>
  <c r="J59" i="2"/>
  <c r="I59" i="2"/>
  <c r="DJ58" i="2"/>
  <c r="DI58" i="2"/>
  <c r="DH58" i="2"/>
  <c r="DG58" i="2"/>
  <c r="DF58" i="2"/>
  <c r="DE58" i="2"/>
  <c r="DD58" i="2"/>
  <c r="DC58" i="2"/>
  <c r="DB58" i="2"/>
  <c r="DA58" i="2"/>
  <c r="CZ58" i="2"/>
  <c r="CY58" i="2"/>
  <c r="CX58" i="2"/>
  <c r="CW58" i="2"/>
  <c r="CV58" i="2"/>
  <c r="CU58" i="2"/>
  <c r="CT58" i="2"/>
  <c r="CS58" i="2"/>
  <c r="CR58" i="2"/>
  <c r="CQ58" i="2"/>
  <c r="CP58" i="2"/>
  <c r="CO58" i="2"/>
  <c r="CN58" i="2"/>
  <c r="CM58" i="2"/>
  <c r="CL58" i="2"/>
  <c r="CK58" i="2"/>
  <c r="CJ58" i="2"/>
  <c r="CI58" i="2"/>
  <c r="CH58" i="2"/>
  <c r="CG58" i="2"/>
  <c r="CF58" i="2"/>
  <c r="CE58" i="2"/>
  <c r="CD58" i="2"/>
  <c r="CC58" i="2"/>
  <c r="CB58" i="2"/>
  <c r="CA58" i="2"/>
  <c r="BZ58" i="2"/>
  <c r="BY58" i="2"/>
  <c r="BX58" i="2"/>
  <c r="BW58" i="2"/>
  <c r="BV58" i="2"/>
  <c r="BU58" i="2"/>
  <c r="BT58" i="2"/>
  <c r="BS58" i="2"/>
  <c r="BR58" i="2"/>
  <c r="BQ58" i="2"/>
  <c r="BP58" i="2"/>
  <c r="BO58" i="2"/>
  <c r="BN58" i="2"/>
  <c r="BM58" i="2"/>
  <c r="BL58" i="2"/>
  <c r="BK58" i="2"/>
  <c r="BJ58" i="2"/>
  <c r="BI58" i="2"/>
  <c r="BH58" i="2"/>
  <c r="BG58" i="2"/>
  <c r="BF58" i="2"/>
  <c r="BE58" i="2"/>
  <c r="BD58" i="2"/>
  <c r="BC58" i="2"/>
  <c r="BB58" i="2"/>
  <c r="BA58" i="2"/>
  <c r="AZ58" i="2"/>
  <c r="AY58" i="2"/>
  <c r="AX58" i="2"/>
  <c r="AW58" i="2"/>
  <c r="AV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T58" i="2"/>
  <c r="S58" i="2"/>
  <c r="R58" i="2"/>
  <c r="Q58" i="2"/>
  <c r="P58" i="2"/>
  <c r="O58" i="2"/>
  <c r="N58" i="2"/>
  <c r="M58" i="2"/>
  <c r="L58" i="2"/>
  <c r="K58" i="2"/>
  <c r="J58" i="2"/>
  <c r="I58" i="2"/>
  <c r="DJ57" i="2"/>
  <c r="DI57" i="2"/>
  <c r="DH57" i="2"/>
  <c r="DG57" i="2"/>
  <c r="DF57" i="2"/>
  <c r="DE57" i="2"/>
  <c r="DD57" i="2"/>
  <c r="DC57" i="2"/>
  <c r="DB57" i="2"/>
  <c r="DA57" i="2"/>
  <c r="CZ57" i="2"/>
  <c r="CY57" i="2"/>
  <c r="CX57" i="2"/>
  <c r="CW57" i="2"/>
  <c r="CV57" i="2"/>
  <c r="CU57" i="2"/>
  <c r="CT57" i="2"/>
  <c r="CS57" i="2"/>
  <c r="CR57" i="2"/>
  <c r="CQ57" i="2"/>
  <c r="CP57" i="2"/>
  <c r="CO57" i="2"/>
  <c r="CN57" i="2"/>
  <c r="CM57" i="2"/>
  <c r="CL57" i="2"/>
  <c r="CK57" i="2"/>
  <c r="CJ57" i="2"/>
  <c r="CI57" i="2"/>
  <c r="CH57" i="2"/>
  <c r="CG57" i="2"/>
  <c r="CF57" i="2"/>
  <c r="CE57" i="2"/>
  <c r="CD57" i="2"/>
  <c r="CC57" i="2"/>
  <c r="CB57" i="2"/>
  <c r="CA57" i="2"/>
  <c r="BZ57" i="2"/>
  <c r="BY57" i="2"/>
  <c r="BX57" i="2"/>
  <c r="BW57" i="2"/>
  <c r="BV57" i="2"/>
  <c r="BU57" i="2"/>
  <c r="BT57" i="2"/>
  <c r="BS57" i="2"/>
  <c r="BR57" i="2"/>
  <c r="BQ57" i="2"/>
  <c r="BP57" i="2"/>
  <c r="BO57" i="2"/>
  <c r="BN57" i="2"/>
  <c r="BM57" i="2"/>
  <c r="BL57" i="2"/>
  <c r="BK57" i="2"/>
  <c r="BJ57" i="2"/>
  <c r="BI57" i="2"/>
  <c r="BH57" i="2"/>
  <c r="BG57" i="2"/>
  <c r="BF57" i="2"/>
  <c r="BE57" i="2"/>
  <c r="BD57" i="2"/>
  <c r="BC57" i="2"/>
  <c r="BB57" i="2"/>
  <c r="BA57" i="2"/>
  <c r="AZ57"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J57" i="2"/>
  <c r="I57" i="2"/>
  <c r="DJ56" i="2"/>
  <c r="DI56" i="2"/>
  <c r="DH56" i="2"/>
  <c r="DG56" i="2"/>
  <c r="DF56" i="2"/>
  <c r="DE56" i="2"/>
  <c r="DD56" i="2"/>
  <c r="DC56" i="2"/>
  <c r="DB56" i="2"/>
  <c r="DA56" i="2"/>
  <c r="CZ56" i="2"/>
  <c r="CY56" i="2"/>
  <c r="CX56" i="2"/>
  <c r="CW56" i="2"/>
  <c r="CV56" i="2"/>
  <c r="CU56" i="2"/>
  <c r="CT56" i="2"/>
  <c r="CS56" i="2"/>
  <c r="CR56" i="2"/>
  <c r="CQ56" i="2"/>
  <c r="CP56" i="2"/>
  <c r="CO56" i="2"/>
  <c r="CN56" i="2"/>
  <c r="CM56" i="2"/>
  <c r="CL56" i="2"/>
  <c r="CK56" i="2"/>
  <c r="CJ56" i="2"/>
  <c r="CI56" i="2"/>
  <c r="CH56" i="2"/>
  <c r="CG56" i="2"/>
  <c r="CF56" i="2"/>
  <c r="CE56" i="2"/>
  <c r="CD56" i="2"/>
  <c r="CC56" i="2"/>
  <c r="CB56" i="2"/>
  <c r="CA56" i="2"/>
  <c r="BZ56" i="2"/>
  <c r="BY56" i="2"/>
  <c r="BX56" i="2"/>
  <c r="BW56" i="2"/>
  <c r="BV56" i="2"/>
  <c r="BU56" i="2"/>
  <c r="BT56" i="2"/>
  <c r="BS56" i="2"/>
  <c r="BR56" i="2"/>
  <c r="BQ56" i="2"/>
  <c r="BP56" i="2"/>
  <c r="BO56" i="2"/>
  <c r="BN56" i="2"/>
  <c r="BM56" i="2"/>
  <c r="BL56" i="2"/>
  <c r="BK56" i="2"/>
  <c r="BJ56" i="2"/>
  <c r="BI56" i="2"/>
  <c r="BH56" i="2"/>
  <c r="BG56" i="2"/>
  <c r="BF56" i="2"/>
  <c r="BE56" i="2"/>
  <c r="BD56" i="2"/>
  <c r="BC56" i="2"/>
  <c r="BB56" i="2"/>
  <c r="BA56" i="2"/>
  <c r="AZ56" i="2"/>
  <c r="AY56"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J56" i="2"/>
  <c r="I56" i="2"/>
  <c r="DJ55" i="2"/>
  <c r="DI55" i="2"/>
  <c r="DH55" i="2"/>
  <c r="DG55" i="2"/>
  <c r="DF55" i="2"/>
  <c r="DE55" i="2"/>
  <c r="DD55" i="2"/>
  <c r="DC55" i="2"/>
  <c r="DB55" i="2"/>
  <c r="DA55" i="2"/>
  <c r="CZ55" i="2"/>
  <c r="CY55" i="2"/>
  <c r="CX55" i="2"/>
  <c r="CW55" i="2"/>
  <c r="CV55" i="2"/>
  <c r="CU55" i="2"/>
  <c r="CT55" i="2"/>
  <c r="CS55" i="2"/>
  <c r="CR55" i="2"/>
  <c r="CQ55" i="2"/>
  <c r="CP55" i="2"/>
  <c r="CO55" i="2"/>
  <c r="CN55" i="2"/>
  <c r="CM55" i="2"/>
  <c r="CL55" i="2"/>
  <c r="CK55" i="2"/>
  <c r="CJ55" i="2"/>
  <c r="CI55" i="2"/>
  <c r="CH55" i="2"/>
  <c r="CG55" i="2"/>
  <c r="CF55" i="2"/>
  <c r="CE55" i="2"/>
  <c r="CD55" i="2"/>
  <c r="CC55" i="2"/>
  <c r="CB55" i="2"/>
  <c r="CA55" i="2"/>
  <c r="BZ55" i="2"/>
  <c r="BY55" i="2"/>
  <c r="BX55" i="2"/>
  <c r="BW55" i="2"/>
  <c r="BV55" i="2"/>
  <c r="BU55" i="2"/>
  <c r="BT55" i="2"/>
  <c r="BS55" i="2"/>
  <c r="BR55" i="2"/>
  <c r="BQ55" i="2"/>
  <c r="BP55" i="2"/>
  <c r="BO55" i="2"/>
  <c r="BN55" i="2"/>
  <c r="BM55" i="2"/>
  <c r="BL55" i="2"/>
  <c r="BK55" i="2"/>
  <c r="BJ55" i="2"/>
  <c r="BI55" i="2"/>
  <c r="BH55" i="2"/>
  <c r="BG55" i="2"/>
  <c r="BF55" i="2"/>
  <c r="BE55" i="2"/>
  <c r="BD55" i="2"/>
  <c r="BC55" i="2"/>
  <c r="BB55" i="2"/>
  <c r="BA55" i="2"/>
  <c r="AZ55"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DJ54" i="2"/>
  <c r="DI54" i="2"/>
  <c r="DH54" i="2"/>
  <c r="DG54" i="2"/>
  <c r="DF54" i="2"/>
  <c r="DE54" i="2"/>
  <c r="DD54" i="2"/>
  <c r="DC54" i="2"/>
  <c r="DB54" i="2"/>
  <c r="DA54" i="2"/>
  <c r="CZ54" i="2"/>
  <c r="CY54" i="2"/>
  <c r="CX54" i="2"/>
  <c r="CW54" i="2"/>
  <c r="CV54" i="2"/>
  <c r="CU54" i="2"/>
  <c r="CT54" i="2"/>
  <c r="CS54" i="2"/>
  <c r="CR54" i="2"/>
  <c r="CQ54" i="2"/>
  <c r="CP54" i="2"/>
  <c r="CO54" i="2"/>
  <c r="CN54" i="2"/>
  <c r="CM54" i="2"/>
  <c r="CL54" i="2"/>
  <c r="CK54" i="2"/>
  <c r="CJ54" i="2"/>
  <c r="CI54" i="2"/>
  <c r="CH54" i="2"/>
  <c r="CG54" i="2"/>
  <c r="CF54" i="2"/>
  <c r="CE54" i="2"/>
  <c r="CD54" i="2"/>
  <c r="CC54" i="2"/>
  <c r="CB54" i="2"/>
  <c r="CA54" i="2"/>
  <c r="BZ54" i="2"/>
  <c r="BY54" i="2"/>
  <c r="BX54" i="2"/>
  <c r="BW54" i="2"/>
  <c r="BV54" i="2"/>
  <c r="BU54" i="2"/>
  <c r="BT54" i="2"/>
  <c r="BS54" i="2"/>
  <c r="BR54" i="2"/>
  <c r="BQ54" i="2"/>
  <c r="BP54" i="2"/>
  <c r="BO54" i="2"/>
  <c r="BN54" i="2"/>
  <c r="BM54" i="2"/>
  <c r="BL54" i="2"/>
  <c r="BK54" i="2"/>
  <c r="BJ54" i="2"/>
  <c r="BI54" i="2"/>
  <c r="BH54" i="2"/>
  <c r="BG54" i="2"/>
  <c r="BF54" i="2"/>
  <c r="BE54" i="2"/>
  <c r="BD54" i="2"/>
  <c r="BC54" i="2"/>
  <c r="BB54" i="2"/>
  <c r="BA54"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J54" i="2"/>
  <c r="I54" i="2"/>
  <c r="DJ53" i="2"/>
  <c r="DI53" i="2"/>
  <c r="DH53" i="2"/>
  <c r="DG53" i="2"/>
  <c r="DF53" i="2"/>
  <c r="DE53" i="2"/>
  <c r="DD53" i="2"/>
  <c r="DC53" i="2"/>
  <c r="DB53" i="2"/>
  <c r="DA53" i="2"/>
  <c r="CZ53" i="2"/>
  <c r="CY53" i="2"/>
  <c r="CX53" i="2"/>
  <c r="CW53" i="2"/>
  <c r="CV53" i="2"/>
  <c r="CU53" i="2"/>
  <c r="CT53" i="2"/>
  <c r="CS53" i="2"/>
  <c r="CR53" i="2"/>
  <c r="CQ53" i="2"/>
  <c r="CP53" i="2"/>
  <c r="CO53" i="2"/>
  <c r="CN53" i="2"/>
  <c r="CM53" i="2"/>
  <c r="CL53" i="2"/>
  <c r="CK53" i="2"/>
  <c r="CJ53" i="2"/>
  <c r="CI53" i="2"/>
  <c r="CH53" i="2"/>
  <c r="CG53" i="2"/>
  <c r="CF53" i="2"/>
  <c r="CE53" i="2"/>
  <c r="CD53" i="2"/>
  <c r="CC53" i="2"/>
  <c r="CB53" i="2"/>
  <c r="CA53" i="2"/>
  <c r="BZ53" i="2"/>
  <c r="BY53" i="2"/>
  <c r="BX53" i="2"/>
  <c r="BW53" i="2"/>
  <c r="BV53" i="2"/>
  <c r="BU53" i="2"/>
  <c r="BT53" i="2"/>
  <c r="BS53" i="2"/>
  <c r="BR53" i="2"/>
  <c r="BQ53" i="2"/>
  <c r="BP53" i="2"/>
  <c r="BO53" i="2"/>
  <c r="BN53" i="2"/>
  <c r="BM53" i="2"/>
  <c r="BL53" i="2"/>
  <c r="BK53" i="2"/>
  <c r="BJ53" i="2"/>
  <c r="BI53" i="2"/>
  <c r="BH53" i="2"/>
  <c r="BG53" i="2"/>
  <c r="BF53" i="2"/>
  <c r="BE53" i="2"/>
  <c r="BD53" i="2"/>
  <c r="BC53" i="2"/>
  <c r="BB53" i="2"/>
  <c r="BA53"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J53" i="2"/>
  <c r="I53" i="2"/>
  <c r="DJ52" i="2"/>
  <c r="DI52" i="2"/>
  <c r="DH52" i="2"/>
  <c r="DG52" i="2"/>
  <c r="DF52" i="2"/>
  <c r="DE52" i="2"/>
  <c r="DD52" i="2"/>
  <c r="DC52" i="2"/>
  <c r="DB52" i="2"/>
  <c r="DA52" i="2"/>
  <c r="CZ52" i="2"/>
  <c r="CY52" i="2"/>
  <c r="CX52" i="2"/>
  <c r="CW52" i="2"/>
  <c r="CV52" i="2"/>
  <c r="CU52" i="2"/>
  <c r="CT52" i="2"/>
  <c r="CS52" i="2"/>
  <c r="CR52" i="2"/>
  <c r="CQ52" i="2"/>
  <c r="CP52" i="2"/>
  <c r="CO52" i="2"/>
  <c r="CN52" i="2"/>
  <c r="CM52" i="2"/>
  <c r="CL52" i="2"/>
  <c r="CK52" i="2"/>
  <c r="CJ52" i="2"/>
  <c r="CI52" i="2"/>
  <c r="CH52" i="2"/>
  <c r="CG52" i="2"/>
  <c r="CF52" i="2"/>
  <c r="CE52" i="2"/>
  <c r="CD52" i="2"/>
  <c r="CC52" i="2"/>
  <c r="CB52" i="2"/>
  <c r="CA52" i="2"/>
  <c r="BZ52" i="2"/>
  <c r="BY52" i="2"/>
  <c r="BX52" i="2"/>
  <c r="BW52" i="2"/>
  <c r="BV52" i="2"/>
  <c r="BU52" i="2"/>
  <c r="BT52" i="2"/>
  <c r="BS52" i="2"/>
  <c r="BR52" i="2"/>
  <c r="BQ52" i="2"/>
  <c r="BP52" i="2"/>
  <c r="BO52" i="2"/>
  <c r="BN52" i="2"/>
  <c r="BM52" i="2"/>
  <c r="BL52" i="2"/>
  <c r="BK52" i="2"/>
  <c r="BJ52" i="2"/>
  <c r="BI52" i="2"/>
  <c r="BH52" i="2"/>
  <c r="BG52" i="2"/>
  <c r="BF52" i="2"/>
  <c r="BE52" i="2"/>
  <c r="BD52" i="2"/>
  <c r="BC52" i="2"/>
  <c r="BB52" i="2"/>
  <c r="BA52" i="2"/>
  <c r="AZ52"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DJ51" i="2"/>
  <c r="DI51" i="2"/>
  <c r="DH51" i="2"/>
  <c r="DG51" i="2"/>
  <c r="DF51" i="2"/>
  <c r="DE51" i="2"/>
  <c r="DD51" i="2"/>
  <c r="DC51" i="2"/>
  <c r="DB51" i="2"/>
  <c r="DA51" i="2"/>
  <c r="CZ51" i="2"/>
  <c r="CY51" i="2"/>
  <c r="CX51" i="2"/>
  <c r="CW51" i="2"/>
  <c r="CV51" i="2"/>
  <c r="CU51" i="2"/>
  <c r="CT51" i="2"/>
  <c r="CS51" i="2"/>
  <c r="CR51" i="2"/>
  <c r="CQ51" i="2"/>
  <c r="CP51" i="2"/>
  <c r="CO51" i="2"/>
  <c r="CN51" i="2"/>
  <c r="CM51" i="2"/>
  <c r="CL51" i="2"/>
  <c r="CK51" i="2"/>
  <c r="CJ51" i="2"/>
  <c r="CI51" i="2"/>
  <c r="CH51" i="2"/>
  <c r="CG51" i="2"/>
  <c r="CF51" i="2"/>
  <c r="CE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DJ50" i="2"/>
  <c r="DI50" i="2"/>
  <c r="DH50" i="2"/>
  <c r="DG50" i="2"/>
  <c r="DF50" i="2"/>
  <c r="DE50" i="2"/>
  <c r="DD50" i="2"/>
  <c r="DC50" i="2"/>
  <c r="DB50" i="2"/>
  <c r="DA50" i="2"/>
  <c r="CZ50" i="2"/>
  <c r="CY50" i="2"/>
  <c r="CX50" i="2"/>
  <c r="CW50" i="2"/>
  <c r="CV50" i="2"/>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BB50"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DJ49" i="2"/>
  <c r="DI49" i="2"/>
  <c r="DH49" i="2"/>
  <c r="DG49" i="2"/>
  <c r="DF49" i="2"/>
  <c r="DE49" i="2"/>
  <c r="DD49" i="2"/>
  <c r="DC49" i="2"/>
  <c r="DB49" i="2"/>
  <c r="DA49" i="2"/>
  <c r="CZ49" i="2"/>
  <c r="CY49" i="2"/>
  <c r="CX49" i="2"/>
  <c r="CW49" i="2"/>
  <c r="CV49" i="2"/>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DJ47" i="2"/>
  <c r="DI47" i="2"/>
  <c r="DH47" i="2"/>
  <c r="DG47" i="2"/>
  <c r="DF47" i="2"/>
  <c r="DE47" i="2"/>
  <c r="DD47" i="2"/>
  <c r="DC47" i="2"/>
  <c r="DB47" i="2"/>
  <c r="DA47" i="2"/>
  <c r="CZ47" i="2"/>
  <c r="CY47" i="2"/>
  <c r="CX47" i="2"/>
  <c r="CW47" i="2"/>
  <c r="CV47"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DJ45" i="2"/>
  <c r="DI45" i="2"/>
  <c r="DH45" i="2"/>
  <c r="DG45" i="2"/>
  <c r="DF45" i="2"/>
  <c r="DE45" i="2"/>
  <c r="DD45" i="2"/>
  <c r="DC45" i="2"/>
  <c r="DB45" i="2"/>
  <c r="DA45" i="2"/>
  <c r="CZ45" i="2"/>
  <c r="CY45" i="2"/>
  <c r="CX45" i="2"/>
  <c r="CW45" i="2"/>
  <c r="CV45"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DJ44" i="2"/>
  <c r="DI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DJ43" i="2"/>
  <c r="DI43" i="2"/>
  <c r="DH43" i="2"/>
  <c r="DG43" i="2"/>
  <c r="DF43" i="2"/>
  <c r="DE43" i="2"/>
  <c r="DD43" i="2"/>
  <c r="DC43" i="2"/>
  <c r="DB43" i="2"/>
  <c r="DA43" i="2"/>
  <c r="CZ43" i="2"/>
  <c r="CY43" i="2"/>
  <c r="CX43" i="2"/>
  <c r="CW43" i="2"/>
  <c r="CV43" i="2"/>
  <c r="CU43" i="2"/>
  <c r="CT43" i="2"/>
  <c r="CS43" i="2"/>
  <c r="CR43" i="2"/>
  <c r="CQ43" i="2"/>
  <c r="CP43" i="2"/>
  <c r="CO43" i="2"/>
  <c r="CN43" i="2"/>
  <c r="CM43" i="2"/>
  <c r="CL43" i="2"/>
  <c r="CK43" i="2"/>
  <c r="CJ43" i="2"/>
  <c r="CI43" i="2"/>
  <c r="CH43" i="2"/>
  <c r="CG43" i="2"/>
  <c r="CF43" i="2"/>
  <c r="CE43" i="2"/>
  <c r="CD43" i="2"/>
  <c r="CC43" i="2"/>
  <c r="CB43" i="2"/>
  <c r="CA43" i="2"/>
  <c r="BZ43" i="2"/>
  <c r="BY43" i="2"/>
  <c r="BX43" i="2"/>
  <c r="BW43" i="2"/>
  <c r="BV43" i="2"/>
  <c r="BU43" i="2"/>
  <c r="BT43" i="2"/>
  <c r="BS43" i="2"/>
  <c r="BR43" i="2"/>
  <c r="BQ43" i="2"/>
  <c r="BP43" i="2"/>
  <c r="BO43" i="2"/>
  <c r="BN43" i="2"/>
  <c r="BM43" i="2"/>
  <c r="BL43" i="2"/>
  <c r="BK43" i="2"/>
  <c r="BJ43" i="2"/>
  <c r="BI43" i="2"/>
  <c r="BH43" i="2"/>
  <c r="BG43" i="2"/>
  <c r="BF43" i="2"/>
  <c r="BE43" i="2"/>
  <c r="BD43" i="2"/>
  <c r="BC43" i="2"/>
  <c r="BB43"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I43" i="2"/>
  <c r="DJ42" i="2"/>
  <c r="DI42" i="2"/>
  <c r="DH42" i="2"/>
  <c r="DG42" i="2"/>
  <c r="DF42" i="2"/>
  <c r="DE42" i="2"/>
  <c r="DD42" i="2"/>
  <c r="DC42" i="2"/>
  <c r="DB42" i="2"/>
  <c r="DA42" i="2"/>
  <c r="CZ42" i="2"/>
  <c r="CY42" i="2"/>
  <c r="CX42" i="2"/>
  <c r="CW42" i="2"/>
  <c r="CV42" i="2"/>
  <c r="CU42" i="2"/>
  <c r="CT42" i="2"/>
  <c r="CS42" i="2"/>
  <c r="CR42" i="2"/>
  <c r="CQ42" i="2"/>
  <c r="CP42" i="2"/>
  <c r="CO42" i="2"/>
  <c r="CN42" i="2"/>
  <c r="CM42" i="2"/>
  <c r="CL42" i="2"/>
  <c r="CK42" i="2"/>
  <c r="CJ42" i="2"/>
  <c r="CI42" i="2"/>
  <c r="CH42" i="2"/>
  <c r="CG42" i="2"/>
  <c r="CF42" i="2"/>
  <c r="CE42" i="2"/>
  <c r="CD42" i="2"/>
  <c r="CC42" i="2"/>
  <c r="CB42" i="2"/>
  <c r="CA42" i="2"/>
  <c r="BZ42" i="2"/>
  <c r="BY42" i="2"/>
  <c r="BX42" i="2"/>
  <c r="BW42" i="2"/>
  <c r="BV42" i="2"/>
  <c r="BU42" i="2"/>
  <c r="BT42" i="2"/>
  <c r="BS42" i="2"/>
  <c r="BR42" i="2"/>
  <c r="BQ42" i="2"/>
  <c r="BP42" i="2"/>
  <c r="BO42" i="2"/>
  <c r="BN42" i="2"/>
  <c r="BM42" i="2"/>
  <c r="BL42" i="2"/>
  <c r="BK42" i="2"/>
  <c r="BJ42" i="2"/>
  <c r="BI42" i="2"/>
  <c r="BH42" i="2"/>
  <c r="BG42" i="2"/>
  <c r="BF42" i="2"/>
  <c r="BE42" i="2"/>
  <c r="BD42" i="2"/>
  <c r="BC42" i="2"/>
  <c r="BB42" i="2"/>
  <c r="BA42" i="2"/>
  <c r="AZ42"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R42" i="2"/>
  <c r="Q42" i="2"/>
  <c r="P42" i="2"/>
  <c r="O42" i="2"/>
  <c r="N42" i="2"/>
  <c r="M42" i="2"/>
  <c r="L42" i="2"/>
  <c r="K42" i="2"/>
  <c r="J42" i="2"/>
  <c r="I42" i="2"/>
  <c r="DJ41" i="2"/>
  <c r="DI41" i="2"/>
  <c r="DH41" i="2"/>
  <c r="DG41" i="2"/>
  <c r="DF41" i="2"/>
  <c r="DE41" i="2"/>
  <c r="DD41" i="2"/>
  <c r="DC41" i="2"/>
  <c r="DB41" i="2"/>
  <c r="DA41" i="2"/>
  <c r="CZ41" i="2"/>
  <c r="CY41" i="2"/>
  <c r="CX41" i="2"/>
  <c r="CW41" i="2"/>
  <c r="CV41" i="2"/>
  <c r="CU41" i="2"/>
  <c r="CT41" i="2"/>
  <c r="CS41" i="2"/>
  <c r="CR41" i="2"/>
  <c r="CQ41" i="2"/>
  <c r="CP41" i="2"/>
  <c r="CO41" i="2"/>
  <c r="CN41" i="2"/>
  <c r="CM41" i="2"/>
  <c r="CL41" i="2"/>
  <c r="CK41" i="2"/>
  <c r="CJ41" i="2"/>
  <c r="CI41" i="2"/>
  <c r="CH41" i="2"/>
  <c r="CG41" i="2"/>
  <c r="CF41" i="2"/>
  <c r="CE41" i="2"/>
  <c r="CD41" i="2"/>
  <c r="CC41" i="2"/>
  <c r="CB41" i="2"/>
  <c r="CA41" i="2"/>
  <c r="BZ41" i="2"/>
  <c r="BY41" i="2"/>
  <c r="BX41" i="2"/>
  <c r="BW41" i="2"/>
  <c r="BV41" i="2"/>
  <c r="BU41" i="2"/>
  <c r="BT41" i="2"/>
  <c r="BS41" i="2"/>
  <c r="BR41" i="2"/>
  <c r="BQ41" i="2"/>
  <c r="BP41" i="2"/>
  <c r="BO41" i="2"/>
  <c r="BN41" i="2"/>
  <c r="BM41" i="2"/>
  <c r="BL41" i="2"/>
  <c r="BK41" i="2"/>
  <c r="BJ41" i="2"/>
  <c r="BI41" i="2"/>
  <c r="BH41" i="2"/>
  <c r="BG41" i="2"/>
  <c r="BF41" i="2"/>
  <c r="BE41" i="2"/>
  <c r="BD41" i="2"/>
  <c r="BC41" i="2"/>
  <c r="BB41" i="2"/>
  <c r="BA41"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N41" i="2"/>
  <c r="M41" i="2"/>
  <c r="L41" i="2"/>
  <c r="K41" i="2"/>
  <c r="J41" i="2"/>
  <c r="I41" i="2"/>
  <c r="DJ40" i="2"/>
  <c r="DI40" i="2"/>
  <c r="DH40" i="2"/>
  <c r="DG40" i="2"/>
  <c r="DF40" i="2"/>
  <c r="DE40" i="2"/>
  <c r="DD40" i="2"/>
  <c r="DC40" i="2"/>
  <c r="DB40" i="2"/>
  <c r="DA40" i="2"/>
  <c r="CZ40" i="2"/>
  <c r="CY40" i="2"/>
  <c r="CX40" i="2"/>
  <c r="CW40" i="2"/>
  <c r="CV40" i="2"/>
  <c r="CU40" i="2"/>
  <c r="CT40" i="2"/>
  <c r="CS40" i="2"/>
  <c r="CR40" i="2"/>
  <c r="CQ40" i="2"/>
  <c r="CP40" i="2"/>
  <c r="CO40" i="2"/>
  <c r="CN40" i="2"/>
  <c r="CM40" i="2"/>
  <c r="CL40" i="2"/>
  <c r="CK40" i="2"/>
  <c r="CJ40" i="2"/>
  <c r="CI40" i="2"/>
  <c r="CH40" i="2"/>
  <c r="CG40" i="2"/>
  <c r="CF40" i="2"/>
  <c r="CE40" i="2"/>
  <c r="CD40" i="2"/>
  <c r="CC40" i="2"/>
  <c r="CB40" i="2"/>
  <c r="CA40" i="2"/>
  <c r="BZ40" i="2"/>
  <c r="BY40" i="2"/>
  <c r="BX40" i="2"/>
  <c r="BW40" i="2"/>
  <c r="BV40" i="2"/>
  <c r="BU40" i="2"/>
  <c r="BT40" i="2"/>
  <c r="BS40" i="2"/>
  <c r="BR40" i="2"/>
  <c r="BQ40" i="2"/>
  <c r="BP40" i="2"/>
  <c r="BO40" i="2"/>
  <c r="BN40" i="2"/>
  <c r="BM40" i="2"/>
  <c r="BL40" i="2"/>
  <c r="BK40" i="2"/>
  <c r="BJ40" i="2"/>
  <c r="BI40" i="2"/>
  <c r="BH40" i="2"/>
  <c r="BG40" i="2"/>
  <c r="BF40" i="2"/>
  <c r="BE40" i="2"/>
  <c r="BD40" i="2"/>
  <c r="BC40" i="2"/>
  <c r="BB40" i="2"/>
  <c r="BA40" i="2"/>
  <c r="AZ40" i="2"/>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N40" i="2"/>
  <c r="M40" i="2"/>
  <c r="L40" i="2"/>
  <c r="K40" i="2"/>
  <c r="J40" i="2"/>
  <c r="I40" i="2"/>
  <c r="DJ39" i="2"/>
  <c r="DI39" i="2"/>
  <c r="DH39" i="2"/>
  <c r="DG39" i="2"/>
  <c r="DF39" i="2"/>
  <c r="DE39" i="2"/>
  <c r="DD39" i="2"/>
  <c r="DC39" i="2"/>
  <c r="DB39" i="2"/>
  <c r="DA39" i="2"/>
  <c r="CZ39" i="2"/>
  <c r="CY39" i="2"/>
  <c r="CX39" i="2"/>
  <c r="CW39" i="2"/>
  <c r="CV39" i="2"/>
  <c r="CU39" i="2"/>
  <c r="CT39" i="2"/>
  <c r="CS39" i="2"/>
  <c r="CR39" i="2"/>
  <c r="CQ39" i="2"/>
  <c r="CP39" i="2"/>
  <c r="CO39" i="2"/>
  <c r="CN39" i="2"/>
  <c r="CM39" i="2"/>
  <c r="CL39" i="2"/>
  <c r="CK39" i="2"/>
  <c r="CJ39" i="2"/>
  <c r="CI39" i="2"/>
  <c r="CH39" i="2"/>
  <c r="CG39" i="2"/>
  <c r="CF39" i="2"/>
  <c r="CE39" i="2"/>
  <c r="CD39" i="2"/>
  <c r="CC39" i="2"/>
  <c r="CB39" i="2"/>
  <c r="CA39" i="2"/>
  <c r="BZ39" i="2"/>
  <c r="BY39" i="2"/>
  <c r="BX39" i="2"/>
  <c r="BW39" i="2"/>
  <c r="BV39" i="2"/>
  <c r="BU39" i="2"/>
  <c r="BT39" i="2"/>
  <c r="BS39" i="2"/>
  <c r="BR39" i="2"/>
  <c r="BQ39" i="2"/>
  <c r="BP39" i="2"/>
  <c r="BO39" i="2"/>
  <c r="BN39" i="2"/>
  <c r="BM39" i="2"/>
  <c r="BL39" i="2"/>
  <c r="BK39" i="2"/>
  <c r="BJ39" i="2"/>
  <c r="BI39" i="2"/>
  <c r="BH39" i="2"/>
  <c r="BG39" i="2"/>
  <c r="BF39" i="2"/>
  <c r="BE39" i="2"/>
  <c r="BD39" i="2"/>
  <c r="BC39"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N39" i="2"/>
  <c r="M39" i="2"/>
  <c r="L39" i="2"/>
  <c r="K39" i="2"/>
  <c r="J39" i="2"/>
  <c r="I39" i="2"/>
  <c r="DJ38" i="2"/>
  <c r="DI38" i="2"/>
  <c r="DH38" i="2"/>
  <c r="DG38" i="2"/>
  <c r="DF38" i="2"/>
  <c r="DE38" i="2"/>
  <c r="DD38" i="2"/>
  <c r="DC38" i="2"/>
  <c r="DB38" i="2"/>
  <c r="DA38" i="2"/>
  <c r="CZ38" i="2"/>
  <c r="CY38" i="2"/>
  <c r="CX38" i="2"/>
  <c r="CW38" i="2"/>
  <c r="CV38" i="2"/>
  <c r="CU38" i="2"/>
  <c r="CT38" i="2"/>
  <c r="CS38" i="2"/>
  <c r="CR38" i="2"/>
  <c r="CQ38" i="2"/>
  <c r="CP38" i="2"/>
  <c r="CO38" i="2"/>
  <c r="CN38" i="2"/>
  <c r="CM38" i="2"/>
  <c r="CL38" i="2"/>
  <c r="CK38" i="2"/>
  <c r="CJ38" i="2"/>
  <c r="CI38" i="2"/>
  <c r="CH38" i="2"/>
  <c r="CG38" i="2"/>
  <c r="CF38" i="2"/>
  <c r="CE38" i="2"/>
  <c r="CD38" i="2"/>
  <c r="CC38" i="2"/>
  <c r="CB38" i="2"/>
  <c r="CA38" i="2"/>
  <c r="BZ38" i="2"/>
  <c r="BY38" i="2"/>
  <c r="BX38" i="2"/>
  <c r="BW38" i="2"/>
  <c r="BV38" i="2"/>
  <c r="BU38" i="2"/>
  <c r="BT38" i="2"/>
  <c r="BS38" i="2"/>
  <c r="BR38" i="2"/>
  <c r="BQ38" i="2"/>
  <c r="BP38" i="2"/>
  <c r="BO38" i="2"/>
  <c r="BN38" i="2"/>
  <c r="BM38" i="2"/>
  <c r="BL38" i="2"/>
  <c r="BK38" i="2"/>
  <c r="BJ38" i="2"/>
  <c r="BI38" i="2"/>
  <c r="BH38" i="2"/>
  <c r="BG38" i="2"/>
  <c r="BF38" i="2"/>
  <c r="BE38" i="2"/>
  <c r="BD38" i="2"/>
  <c r="BC38" i="2"/>
  <c r="BB38" i="2"/>
  <c r="BA38"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DJ37" i="2"/>
  <c r="DI37" i="2"/>
  <c r="DH37" i="2"/>
  <c r="DG37" i="2"/>
  <c r="DF37" i="2"/>
  <c r="DE37" i="2"/>
  <c r="DD37" i="2"/>
  <c r="DC37" i="2"/>
  <c r="DB37" i="2"/>
  <c r="DA37" i="2"/>
  <c r="CZ37" i="2"/>
  <c r="CY37" i="2"/>
  <c r="CX37" i="2"/>
  <c r="CW37" i="2"/>
  <c r="CV37" i="2"/>
  <c r="CU37" i="2"/>
  <c r="CT37" i="2"/>
  <c r="CS37" i="2"/>
  <c r="CR37" i="2"/>
  <c r="CQ37" i="2"/>
  <c r="CP37" i="2"/>
  <c r="CO37" i="2"/>
  <c r="CN37" i="2"/>
  <c r="CM37" i="2"/>
  <c r="CL37" i="2"/>
  <c r="CK37" i="2"/>
  <c r="CJ37" i="2"/>
  <c r="CI37" i="2"/>
  <c r="CH37" i="2"/>
  <c r="CG37" i="2"/>
  <c r="CF37" i="2"/>
  <c r="CE37" i="2"/>
  <c r="CD37" i="2"/>
  <c r="CC37" i="2"/>
  <c r="CB37" i="2"/>
  <c r="CA37" i="2"/>
  <c r="BZ37" i="2"/>
  <c r="BY37" i="2"/>
  <c r="BX37" i="2"/>
  <c r="BW37" i="2"/>
  <c r="BV37" i="2"/>
  <c r="BU37" i="2"/>
  <c r="BT37" i="2"/>
  <c r="BS37" i="2"/>
  <c r="BR37" i="2"/>
  <c r="BQ37" i="2"/>
  <c r="BP37" i="2"/>
  <c r="BO37" i="2"/>
  <c r="BN37" i="2"/>
  <c r="BM37" i="2"/>
  <c r="BL37" i="2"/>
  <c r="BK37" i="2"/>
  <c r="BJ37" i="2"/>
  <c r="BI37" i="2"/>
  <c r="BH37" i="2"/>
  <c r="BG37" i="2"/>
  <c r="BF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I37" i="2"/>
  <c r="DJ36" i="2"/>
  <c r="DI36" i="2"/>
  <c r="DH36" i="2"/>
  <c r="DG36" i="2"/>
  <c r="DF36" i="2"/>
  <c r="DE36" i="2"/>
  <c r="DD36" i="2"/>
  <c r="DC36" i="2"/>
  <c r="DB36" i="2"/>
  <c r="DA36" i="2"/>
  <c r="CZ36" i="2"/>
  <c r="CY36" i="2"/>
  <c r="CX36" i="2"/>
  <c r="CW36" i="2"/>
  <c r="CV36" i="2"/>
  <c r="CU36" i="2"/>
  <c r="CT36" i="2"/>
  <c r="CS36" i="2"/>
  <c r="CR36" i="2"/>
  <c r="CQ36" i="2"/>
  <c r="CP36" i="2"/>
  <c r="CO36" i="2"/>
  <c r="CN36" i="2"/>
  <c r="CM36" i="2"/>
  <c r="CL36" i="2"/>
  <c r="CK36" i="2"/>
  <c r="CJ36" i="2"/>
  <c r="CI36" i="2"/>
  <c r="CH36" i="2"/>
  <c r="CG36" i="2"/>
  <c r="CF36" i="2"/>
  <c r="CE36" i="2"/>
  <c r="CD36" i="2"/>
  <c r="CC36" i="2"/>
  <c r="CB36" i="2"/>
  <c r="CA36" i="2"/>
  <c r="BZ36" i="2"/>
  <c r="BY36" i="2"/>
  <c r="BX36" i="2"/>
  <c r="BW36" i="2"/>
  <c r="BV36" i="2"/>
  <c r="BU36" i="2"/>
  <c r="BT36" i="2"/>
  <c r="BS36" i="2"/>
  <c r="BR36" i="2"/>
  <c r="BQ36" i="2"/>
  <c r="BP36" i="2"/>
  <c r="BO36" i="2"/>
  <c r="BN36" i="2"/>
  <c r="BM36" i="2"/>
  <c r="BL36" i="2"/>
  <c r="BK36" i="2"/>
  <c r="BJ36" i="2"/>
  <c r="BI36" i="2"/>
  <c r="BH36" i="2"/>
  <c r="BG36" i="2"/>
  <c r="BF36" i="2"/>
  <c r="BE36" i="2"/>
  <c r="BD36" i="2"/>
  <c r="BC36" i="2"/>
  <c r="BB36" i="2"/>
  <c r="BA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J36" i="2"/>
  <c r="I36" i="2"/>
  <c r="DJ35" i="2"/>
  <c r="DI35" i="2"/>
  <c r="DH35" i="2"/>
  <c r="DG35" i="2"/>
  <c r="DF35" i="2"/>
  <c r="DE35" i="2"/>
  <c r="DD35" i="2"/>
  <c r="DC35" i="2"/>
  <c r="DB35" i="2"/>
  <c r="DA35" i="2"/>
  <c r="CZ35" i="2"/>
  <c r="CY35" i="2"/>
  <c r="CX35" i="2"/>
  <c r="CW35" i="2"/>
  <c r="CV35" i="2"/>
  <c r="CU35" i="2"/>
  <c r="CT35" i="2"/>
  <c r="CS35" i="2"/>
  <c r="CR35" i="2"/>
  <c r="CQ35" i="2"/>
  <c r="CP35" i="2"/>
  <c r="CO35" i="2"/>
  <c r="CN35" i="2"/>
  <c r="CM35" i="2"/>
  <c r="CL35" i="2"/>
  <c r="CK35" i="2"/>
  <c r="CJ35" i="2"/>
  <c r="CI35" i="2"/>
  <c r="CH35" i="2"/>
  <c r="CG35" i="2"/>
  <c r="CF35" i="2"/>
  <c r="CE35" i="2"/>
  <c r="CD35" i="2"/>
  <c r="CC35" i="2"/>
  <c r="CB35" i="2"/>
  <c r="CA35" i="2"/>
  <c r="BZ35" i="2"/>
  <c r="BY35" i="2"/>
  <c r="BX35" i="2"/>
  <c r="BW35" i="2"/>
  <c r="BV35" i="2"/>
  <c r="BU35" i="2"/>
  <c r="BT35" i="2"/>
  <c r="BS35" i="2"/>
  <c r="BR35" i="2"/>
  <c r="BQ35" i="2"/>
  <c r="BP35" i="2"/>
  <c r="BO35" i="2"/>
  <c r="BN35" i="2"/>
  <c r="BM35" i="2"/>
  <c r="BL35" i="2"/>
  <c r="BK35" i="2"/>
  <c r="BJ35" i="2"/>
  <c r="BI35" i="2"/>
  <c r="BH35" i="2"/>
  <c r="BG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DJ34" i="2"/>
  <c r="DI34" i="2"/>
  <c r="DH34" i="2"/>
  <c r="DG34" i="2"/>
  <c r="DF34" i="2"/>
  <c r="DE34" i="2"/>
  <c r="DD34" i="2"/>
  <c r="DC34" i="2"/>
  <c r="DB34" i="2"/>
  <c r="DA34" i="2"/>
  <c r="CZ34" i="2"/>
  <c r="CY34" i="2"/>
  <c r="CX34" i="2"/>
  <c r="CW34" i="2"/>
  <c r="CV34" i="2"/>
  <c r="CU34" i="2"/>
  <c r="CT34" i="2"/>
  <c r="CS34" i="2"/>
  <c r="CR34" i="2"/>
  <c r="CQ34" i="2"/>
  <c r="CP34" i="2"/>
  <c r="CO34" i="2"/>
  <c r="CN34" i="2"/>
  <c r="CM34" i="2"/>
  <c r="CL34" i="2"/>
  <c r="CK34" i="2"/>
  <c r="CJ34" i="2"/>
  <c r="CI34" i="2"/>
  <c r="CH34" i="2"/>
  <c r="CG34" i="2"/>
  <c r="CF34" i="2"/>
  <c r="CE34" i="2"/>
  <c r="CD34" i="2"/>
  <c r="CC34" i="2"/>
  <c r="CB34" i="2"/>
  <c r="CA34" i="2"/>
  <c r="BZ34" i="2"/>
  <c r="BY34" i="2"/>
  <c r="BX34" i="2"/>
  <c r="BW34" i="2"/>
  <c r="BV34" i="2"/>
  <c r="BU34" i="2"/>
  <c r="BT34" i="2"/>
  <c r="BS34" i="2"/>
  <c r="BR34" i="2"/>
  <c r="BQ34" i="2"/>
  <c r="BP34" i="2"/>
  <c r="BO34" i="2"/>
  <c r="BN34" i="2"/>
  <c r="BM34" i="2"/>
  <c r="BL34" i="2"/>
  <c r="BK34" i="2"/>
  <c r="BJ34" i="2"/>
  <c r="BI34" i="2"/>
  <c r="BH34" i="2"/>
  <c r="BG34" i="2"/>
  <c r="BF34" i="2"/>
  <c r="BE34" i="2"/>
  <c r="BD34" i="2"/>
  <c r="BC34" i="2"/>
  <c r="BB34" i="2"/>
  <c r="BA34" i="2"/>
  <c r="AZ34"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DJ33" i="2"/>
  <c r="DI33" i="2"/>
  <c r="DH33" i="2"/>
  <c r="DG33" i="2"/>
  <c r="DF33" i="2"/>
  <c r="DE33" i="2"/>
  <c r="DD33" i="2"/>
  <c r="DC33" i="2"/>
  <c r="DB33" i="2"/>
  <c r="DA33" i="2"/>
  <c r="CZ33" i="2"/>
  <c r="CY33" i="2"/>
  <c r="CX33" i="2"/>
  <c r="CW33" i="2"/>
  <c r="CV33" i="2"/>
  <c r="CU33" i="2"/>
  <c r="CT33" i="2"/>
  <c r="CS33" i="2"/>
  <c r="CR33" i="2"/>
  <c r="CQ33" i="2"/>
  <c r="CP33" i="2"/>
  <c r="CO33" i="2"/>
  <c r="CN33" i="2"/>
  <c r="CM33" i="2"/>
  <c r="CL33" i="2"/>
  <c r="CK33" i="2"/>
  <c r="CJ33" i="2"/>
  <c r="CI33" i="2"/>
  <c r="CH33" i="2"/>
  <c r="CG33" i="2"/>
  <c r="CF33" i="2"/>
  <c r="CE33" i="2"/>
  <c r="CD33" i="2"/>
  <c r="CC33" i="2"/>
  <c r="CB33" i="2"/>
  <c r="CA33" i="2"/>
  <c r="BZ33" i="2"/>
  <c r="BY33" i="2"/>
  <c r="BX33" i="2"/>
  <c r="BW33" i="2"/>
  <c r="BV33" i="2"/>
  <c r="BU33" i="2"/>
  <c r="BT33" i="2"/>
  <c r="BS33" i="2"/>
  <c r="BR33" i="2"/>
  <c r="BQ33" i="2"/>
  <c r="BP33" i="2"/>
  <c r="BO33" i="2"/>
  <c r="BN33" i="2"/>
  <c r="BM33" i="2"/>
  <c r="BL33" i="2"/>
  <c r="BK33" i="2"/>
  <c r="BJ33" i="2"/>
  <c r="BI33" i="2"/>
  <c r="BH33" i="2"/>
  <c r="BG33" i="2"/>
  <c r="BF33" i="2"/>
  <c r="BE33" i="2"/>
  <c r="BD33" i="2"/>
  <c r="BC33" i="2"/>
  <c r="BB33" i="2"/>
  <c r="BA33"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DJ32" i="2"/>
  <c r="DI32" i="2"/>
  <c r="DH32" i="2"/>
  <c r="DG32" i="2"/>
  <c r="DF32" i="2"/>
  <c r="DE32" i="2"/>
  <c r="DD32" i="2"/>
  <c r="DC32" i="2"/>
  <c r="DB32" i="2"/>
  <c r="DA32" i="2"/>
  <c r="CZ32" i="2"/>
  <c r="CY32" i="2"/>
  <c r="CX32" i="2"/>
  <c r="CW32" i="2"/>
  <c r="CV32" i="2"/>
  <c r="CU32" i="2"/>
  <c r="CT32" i="2"/>
  <c r="CS32" i="2"/>
  <c r="CR32" i="2"/>
  <c r="CQ32" i="2"/>
  <c r="CP32" i="2"/>
  <c r="CO32" i="2"/>
  <c r="CN32" i="2"/>
  <c r="CM32" i="2"/>
  <c r="CL32" i="2"/>
  <c r="CK32" i="2"/>
  <c r="CJ32" i="2"/>
  <c r="CI32" i="2"/>
  <c r="CH32" i="2"/>
  <c r="CG32" i="2"/>
  <c r="CF32" i="2"/>
  <c r="CE32" i="2"/>
  <c r="CD32" i="2"/>
  <c r="CC32" i="2"/>
  <c r="CB32" i="2"/>
  <c r="CA32" i="2"/>
  <c r="BZ32" i="2"/>
  <c r="BY32" i="2"/>
  <c r="BX32" i="2"/>
  <c r="BW32" i="2"/>
  <c r="BV32" i="2"/>
  <c r="BU32" i="2"/>
  <c r="BT32" i="2"/>
  <c r="BS32" i="2"/>
  <c r="BR32" i="2"/>
  <c r="BQ32" i="2"/>
  <c r="BP32" i="2"/>
  <c r="BO32" i="2"/>
  <c r="BN32" i="2"/>
  <c r="BM32" i="2"/>
  <c r="BL32" i="2"/>
  <c r="BK32" i="2"/>
  <c r="BJ32" i="2"/>
  <c r="BI32" i="2"/>
  <c r="BH32" i="2"/>
  <c r="BG32" i="2"/>
  <c r="BF32" i="2"/>
  <c r="BE32" i="2"/>
  <c r="BD32" i="2"/>
  <c r="BC32" i="2"/>
  <c r="BB32" i="2"/>
  <c r="BA32"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DJ31" i="2"/>
  <c r="DI31" i="2"/>
  <c r="DH31" i="2"/>
  <c r="DG31" i="2"/>
  <c r="DF31" i="2"/>
  <c r="DE31" i="2"/>
  <c r="DD31" i="2"/>
  <c r="DC31" i="2"/>
  <c r="DB31" i="2"/>
  <c r="DA31" i="2"/>
  <c r="CZ31" i="2"/>
  <c r="CY31" i="2"/>
  <c r="CX31" i="2"/>
  <c r="CW31" i="2"/>
  <c r="CV31" i="2"/>
  <c r="CU31" i="2"/>
  <c r="CT31" i="2"/>
  <c r="CS31" i="2"/>
  <c r="CR31" i="2"/>
  <c r="CQ31" i="2"/>
  <c r="CP31" i="2"/>
  <c r="CO31" i="2"/>
  <c r="CN31" i="2"/>
  <c r="CM31" i="2"/>
  <c r="CL31" i="2"/>
  <c r="CK31" i="2"/>
  <c r="CJ31" i="2"/>
  <c r="CI31" i="2"/>
  <c r="CH31" i="2"/>
  <c r="CG31" i="2"/>
  <c r="CF31" i="2"/>
  <c r="CE31" i="2"/>
  <c r="CD31" i="2"/>
  <c r="CC31" i="2"/>
  <c r="CB31" i="2"/>
  <c r="CA31" i="2"/>
  <c r="BZ31" i="2"/>
  <c r="BY31" i="2"/>
  <c r="BX31" i="2"/>
  <c r="BW31" i="2"/>
  <c r="BV31" i="2"/>
  <c r="BU31" i="2"/>
  <c r="BT31" i="2"/>
  <c r="BS31" i="2"/>
  <c r="BR31" i="2"/>
  <c r="BQ31" i="2"/>
  <c r="BP31" i="2"/>
  <c r="BO31" i="2"/>
  <c r="BN31" i="2"/>
  <c r="BM31" i="2"/>
  <c r="BL31" i="2"/>
  <c r="BK31" i="2"/>
  <c r="BJ31" i="2"/>
  <c r="BI31" i="2"/>
  <c r="BH31" i="2"/>
  <c r="BG31" i="2"/>
  <c r="BF31" i="2"/>
  <c r="BE31" i="2"/>
  <c r="BD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J31" i="2"/>
  <c r="I31" i="2"/>
  <c r="DJ30" i="2"/>
  <c r="DI30" i="2"/>
  <c r="DH30" i="2"/>
  <c r="DG30" i="2"/>
  <c r="DF30" i="2"/>
  <c r="DE30" i="2"/>
  <c r="DD30" i="2"/>
  <c r="DC30" i="2"/>
  <c r="DB30" i="2"/>
  <c r="DA30" i="2"/>
  <c r="CZ30" i="2"/>
  <c r="CY30" i="2"/>
  <c r="CX30" i="2"/>
  <c r="CW30" i="2"/>
  <c r="CV30" i="2"/>
  <c r="CU30" i="2"/>
  <c r="CT30" i="2"/>
  <c r="CS30" i="2"/>
  <c r="CR30" i="2"/>
  <c r="CQ30" i="2"/>
  <c r="CP30" i="2"/>
  <c r="CO30" i="2"/>
  <c r="CN30" i="2"/>
  <c r="CM30" i="2"/>
  <c r="CL30" i="2"/>
  <c r="CK30" i="2"/>
  <c r="CJ30" i="2"/>
  <c r="CI30" i="2"/>
  <c r="CH30" i="2"/>
  <c r="CG30" i="2"/>
  <c r="CF30" i="2"/>
  <c r="CE30" i="2"/>
  <c r="CD30" i="2"/>
  <c r="CC30" i="2"/>
  <c r="CB30" i="2"/>
  <c r="CA30" i="2"/>
  <c r="BZ30" i="2"/>
  <c r="BY30" i="2"/>
  <c r="BX30" i="2"/>
  <c r="BW30" i="2"/>
  <c r="BV30" i="2"/>
  <c r="BU30" i="2"/>
  <c r="BT30" i="2"/>
  <c r="BS30" i="2"/>
  <c r="BR30" i="2"/>
  <c r="BQ30" i="2"/>
  <c r="BP30" i="2"/>
  <c r="BO30" i="2"/>
  <c r="BN30" i="2"/>
  <c r="BM30" i="2"/>
  <c r="BL30" i="2"/>
  <c r="BK30" i="2"/>
  <c r="BJ30" i="2"/>
  <c r="BI30" i="2"/>
  <c r="BH30" i="2"/>
  <c r="BG30" i="2"/>
  <c r="BF30" i="2"/>
  <c r="BE30" i="2"/>
  <c r="BD30" i="2"/>
  <c r="BC30" i="2"/>
  <c r="BB30" i="2"/>
  <c r="BA30" i="2"/>
  <c r="AZ30"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DJ29" i="2"/>
  <c r="DI29" i="2"/>
  <c r="DH29" i="2"/>
  <c r="DG29" i="2"/>
  <c r="DF29" i="2"/>
  <c r="DE29" i="2"/>
  <c r="DD29" i="2"/>
  <c r="DC29" i="2"/>
  <c r="DB29" i="2"/>
  <c r="DA29" i="2"/>
  <c r="CZ29" i="2"/>
  <c r="CY29" i="2"/>
  <c r="CX29" i="2"/>
  <c r="CW29" i="2"/>
  <c r="CV29" i="2"/>
  <c r="CU29" i="2"/>
  <c r="CT29" i="2"/>
  <c r="CS29" i="2"/>
  <c r="CR29" i="2"/>
  <c r="CQ29" i="2"/>
  <c r="CP29" i="2"/>
  <c r="CO29" i="2"/>
  <c r="CN29" i="2"/>
  <c r="CM29" i="2"/>
  <c r="CL29" i="2"/>
  <c r="CK29" i="2"/>
  <c r="CJ29" i="2"/>
  <c r="CI29" i="2"/>
  <c r="CH29" i="2"/>
  <c r="CG29" i="2"/>
  <c r="CF29" i="2"/>
  <c r="CE29" i="2"/>
  <c r="CD29" i="2"/>
  <c r="CC29" i="2"/>
  <c r="CB29" i="2"/>
  <c r="CA29" i="2"/>
  <c r="BZ29" i="2"/>
  <c r="BY29" i="2"/>
  <c r="BX29" i="2"/>
  <c r="BW29" i="2"/>
  <c r="BV29" i="2"/>
  <c r="BU29" i="2"/>
  <c r="BT29" i="2"/>
  <c r="BS29" i="2"/>
  <c r="BR29" i="2"/>
  <c r="BQ29" i="2"/>
  <c r="BP29" i="2"/>
  <c r="BO29" i="2"/>
  <c r="BN29" i="2"/>
  <c r="BM29" i="2"/>
  <c r="BL29" i="2"/>
  <c r="BK29" i="2"/>
  <c r="BJ29" i="2"/>
  <c r="BI29" i="2"/>
  <c r="BH29" i="2"/>
  <c r="BG29" i="2"/>
  <c r="BF29" i="2"/>
  <c r="BE29" i="2"/>
  <c r="BD29" i="2"/>
  <c r="BC29" i="2"/>
  <c r="BB29" i="2"/>
  <c r="BA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L29" i="2"/>
  <c r="K29" i="2"/>
  <c r="J29" i="2"/>
  <c r="I29" i="2"/>
  <c r="DJ28" i="2"/>
  <c r="DI28" i="2"/>
  <c r="DH28" i="2"/>
  <c r="DG28" i="2"/>
  <c r="DF28" i="2"/>
  <c r="DE28" i="2"/>
  <c r="DD28" i="2"/>
  <c r="DC28" i="2"/>
  <c r="DB28" i="2"/>
  <c r="DA28" i="2"/>
  <c r="CZ28" i="2"/>
  <c r="CY28" i="2"/>
  <c r="CX28" i="2"/>
  <c r="CW28" i="2"/>
  <c r="CV28" i="2"/>
  <c r="CU28" i="2"/>
  <c r="CT28" i="2"/>
  <c r="CS28" i="2"/>
  <c r="CR28" i="2"/>
  <c r="CQ28" i="2"/>
  <c r="CP28" i="2"/>
  <c r="CO28" i="2"/>
  <c r="CN28" i="2"/>
  <c r="CM28" i="2"/>
  <c r="CL28" i="2"/>
  <c r="CK28" i="2"/>
  <c r="CJ28" i="2"/>
  <c r="CI28" i="2"/>
  <c r="CH28" i="2"/>
  <c r="CG28" i="2"/>
  <c r="CF28" i="2"/>
  <c r="CE28" i="2"/>
  <c r="CD28" i="2"/>
  <c r="CC28" i="2"/>
  <c r="CB28" i="2"/>
  <c r="CA28" i="2"/>
  <c r="BZ28" i="2"/>
  <c r="BY28" i="2"/>
  <c r="BX28" i="2"/>
  <c r="BW28" i="2"/>
  <c r="BV28" i="2"/>
  <c r="BU28" i="2"/>
  <c r="BT28" i="2"/>
  <c r="BS28" i="2"/>
  <c r="BR28" i="2"/>
  <c r="BQ28" i="2"/>
  <c r="BP28" i="2"/>
  <c r="BO28" i="2"/>
  <c r="BN28" i="2"/>
  <c r="BM28" i="2"/>
  <c r="BL28" i="2"/>
  <c r="BK28" i="2"/>
  <c r="BJ28" i="2"/>
  <c r="BI28" i="2"/>
  <c r="BH28" i="2"/>
  <c r="BG28" i="2"/>
  <c r="BF28" i="2"/>
  <c r="BE28" i="2"/>
  <c r="BD28" i="2"/>
  <c r="BC28"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DJ27" i="2"/>
  <c r="DI27" i="2"/>
  <c r="DH27" i="2"/>
  <c r="DG27" i="2"/>
  <c r="DF27" i="2"/>
  <c r="DE27" i="2"/>
  <c r="DD27" i="2"/>
  <c r="DC27" i="2"/>
  <c r="DB27" i="2"/>
  <c r="DA27" i="2"/>
  <c r="CZ27" i="2"/>
  <c r="CY27" i="2"/>
  <c r="CX27" i="2"/>
  <c r="CW27" i="2"/>
  <c r="CV27" i="2"/>
  <c r="CU27" i="2"/>
  <c r="CT27" i="2"/>
  <c r="CS27" i="2"/>
  <c r="CR27" i="2"/>
  <c r="CQ27" i="2"/>
  <c r="CP27" i="2"/>
  <c r="CO27" i="2"/>
  <c r="CN27" i="2"/>
  <c r="CM27" i="2"/>
  <c r="CL27" i="2"/>
  <c r="CK27" i="2"/>
  <c r="CJ27" i="2"/>
  <c r="CI27" i="2"/>
  <c r="CH27" i="2"/>
  <c r="CG27" i="2"/>
  <c r="CF27" i="2"/>
  <c r="CE27" i="2"/>
  <c r="CD27" i="2"/>
  <c r="CC27" i="2"/>
  <c r="CB27" i="2"/>
  <c r="CA27" i="2"/>
  <c r="BZ27" i="2"/>
  <c r="BY27" i="2"/>
  <c r="BX27" i="2"/>
  <c r="BW27" i="2"/>
  <c r="BV27" i="2"/>
  <c r="BU27" i="2"/>
  <c r="BT27" i="2"/>
  <c r="BS27" i="2"/>
  <c r="BR27" i="2"/>
  <c r="BQ27" i="2"/>
  <c r="BP27" i="2"/>
  <c r="BO27" i="2"/>
  <c r="BN27" i="2"/>
  <c r="BM27" i="2"/>
  <c r="BL27" i="2"/>
  <c r="BK27" i="2"/>
  <c r="BJ27" i="2"/>
  <c r="BI27" i="2"/>
  <c r="BH27" i="2"/>
  <c r="BG27" i="2"/>
  <c r="BF27" i="2"/>
  <c r="BE27" i="2"/>
  <c r="BD27" i="2"/>
  <c r="BC27" i="2"/>
  <c r="BB27"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DJ26" i="2"/>
  <c r="DI26" i="2"/>
  <c r="DH26" i="2"/>
  <c r="DG26" i="2"/>
  <c r="DF26" i="2"/>
  <c r="DE26" i="2"/>
  <c r="DD26" i="2"/>
  <c r="DC26" i="2"/>
  <c r="DB26" i="2"/>
  <c r="DA26" i="2"/>
  <c r="CZ26" i="2"/>
  <c r="CY26" i="2"/>
  <c r="CX26" i="2"/>
  <c r="CW26" i="2"/>
  <c r="CV26" i="2"/>
  <c r="CU26" i="2"/>
  <c r="CT26" i="2"/>
  <c r="CS26" i="2"/>
  <c r="CR26" i="2"/>
  <c r="CQ26" i="2"/>
  <c r="CP26" i="2"/>
  <c r="CO26" i="2"/>
  <c r="CN26" i="2"/>
  <c r="CM26" i="2"/>
  <c r="CL26" i="2"/>
  <c r="CK26" i="2"/>
  <c r="CJ26" i="2"/>
  <c r="CI26" i="2"/>
  <c r="CH26" i="2"/>
  <c r="CG26" i="2"/>
  <c r="CF26" i="2"/>
  <c r="CE26" i="2"/>
  <c r="CD26" i="2"/>
  <c r="CC26" i="2"/>
  <c r="CB26" i="2"/>
  <c r="CA26" i="2"/>
  <c r="BZ26" i="2"/>
  <c r="BY26" i="2"/>
  <c r="BX26" i="2"/>
  <c r="BW26" i="2"/>
  <c r="BV26" i="2"/>
  <c r="BU26" i="2"/>
  <c r="BT26" i="2"/>
  <c r="BS26" i="2"/>
  <c r="BR26" i="2"/>
  <c r="BQ26" i="2"/>
  <c r="BP26" i="2"/>
  <c r="BO26" i="2"/>
  <c r="BN26" i="2"/>
  <c r="BM26" i="2"/>
  <c r="BL26" i="2"/>
  <c r="BK26" i="2"/>
  <c r="BJ26" i="2"/>
  <c r="BI26" i="2"/>
  <c r="BH26" i="2"/>
  <c r="BG26" i="2"/>
  <c r="BF26" i="2"/>
  <c r="BE26" i="2"/>
  <c r="BD26" i="2"/>
  <c r="BC26" i="2"/>
  <c r="BB26" i="2"/>
  <c r="BA26" i="2"/>
  <c r="AZ26" i="2"/>
  <c r="AY26"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R26" i="2"/>
  <c r="Q26" i="2"/>
  <c r="P26" i="2"/>
  <c r="O26" i="2"/>
  <c r="N26" i="2"/>
  <c r="M26" i="2"/>
  <c r="L26" i="2"/>
  <c r="K26" i="2"/>
  <c r="J26" i="2"/>
  <c r="I26" i="2"/>
  <c r="DJ25" i="2"/>
  <c r="DI25" i="2"/>
  <c r="DH25" i="2"/>
  <c r="DG25" i="2"/>
  <c r="DF25" i="2"/>
  <c r="DE25" i="2"/>
  <c r="DD25" i="2"/>
  <c r="DC25" i="2"/>
  <c r="DB25" i="2"/>
  <c r="DA25" i="2"/>
  <c r="CZ25" i="2"/>
  <c r="CY25" i="2"/>
  <c r="CX25" i="2"/>
  <c r="CW25" i="2"/>
  <c r="CV25" i="2"/>
  <c r="CU25" i="2"/>
  <c r="CT25" i="2"/>
  <c r="CS25" i="2"/>
  <c r="CR25" i="2"/>
  <c r="CQ25" i="2"/>
  <c r="CP25" i="2"/>
  <c r="CO25" i="2"/>
  <c r="CN25" i="2"/>
  <c r="CM25" i="2"/>
  <c r="CL25" i="2"/>
  <c r="CK25" i="2"/>
  <c r="CJ25" i="2"/>
  <c r="CI25" i="2"/>
  <c r="CH25" i="2"/>
  <c r="CG25" i="2"/>
  <c r="CF25" i="2"/>
  <c r="CE25" i="2"/>
  <c r="CD25" i="2"/>
  <c r="CC25" i="2"/>
  <c r="CB25" i="2"/>
  <c r="CA25" i="2"/>
  <c r="BZ25" i="2"/>
  <c r="BY25" i="2"/>
  <c r="BX25" i="2"/>
  <c r="BW25" i="2"/>
  <c r="BV25" i="2"/>
  <c r="BU25" i="2"/>
  <c r="BT25" i="2"/>
  <c r="BS25" i="2"/>
  <c r="BR25" i="2"/>
  <c r="BQ25" i="2"/>
  <c r="BP25" i="2"/>
  <c r="BO25" i="2"/>
  <c r="BN25" i="2"/>
  <c r="BM25" i="2"/>
  <c r="BL25" i="2"/>
  <c r="BK25" i="2"/>
  <c r="BJ25" i="2"/>
  <c r="BI25" i="2"/>
  <c r="BH25" i="2"/>
  <c r="BG25" i="2"/>
  <c r="BF25" i="2"/>
  <c r="BE25" i="2"/>
  <c r="BD25" i="2"/>
  <c r="BC25" i="2"/>
  <c r="BB25" i="2"/>
  <c r="BA25" i="2"/>
  <c r="AZ25"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T25" i="2"/>
  <c r="S25" i="2"/>
  <c r="R25" i="2"/>
  <c r="Q25" i="2"/>
  <c r="P25" i="2"/>
  <c r="O25" i="2"/>
  <c r="N25" i="2"/>
  <c r="M25" i="2"/>
  <c r="L25" i="2"/>
  <c r="K25" i="2"/>
  <c r="J25" i="2"/>
  <c r="I25" i="2"/>
  <c r="DJ24" i="2"/>
  <c r="DI24" i="2"/>
  <c r="DH24" i="2"/>
  <c r="DG24" i="2"/>
  <c r="DF24" i="2"/>
  <c r="DE24" i="2"/>
  <c r="DD24" i="2"/>
  <c r="DC24" i="2"/>
  <c r="DB24" i="2"/>
  <c r="DA24" i="2"/>
  <c r="CZ24" i="2"/>
  <c r="CY24" i="2"/>
  <c r="CX24" i="2"/>
  <c r="CW24" i="2"/>
  <c r="CV24" i="2"/>
  <c r="CU24" i="2"/>
  <c r="CT24" i="2"/>
  <c r="CS24" i="2"/>
  <c r="CR24" i="2"/>
  <c r="CQ24" i="2"/>
  <c r="CP24" i="2"/>
  <c r="CO24" i="2"/>
  <c r="CN24" i="2"/>
  <c r="CM24" i="2"/>
  <c r="CL24" i="2"/>
  <c r="CK24" i="2"/>
  <c r="CJ24" i="2"/>
  <c r="CI24" i="2"/>
  <c r="CH24" i="2"/>
  <c r="CG24" i="2"/>
  <c r="CF24" i="2"/>
  <c r="CE24" i="2"/>
  <c r="CD24" i="2"/>
  <c r="CC24" i="2"/>
  <c r="CB24" i="2"/>
  <c r="CA24" i="2"/>
  <c r="BZ24" i="2"/>
  <c r="BY24" i="2"/>
  <c r="BX24" i="2"/>
  <c r="BW24" i="2"/>
  <c r="BV24" i="2"/>
  <c r="BU24" i="2"/>
  <c r="BT24" i="2"/>
  <c r="BS24" i="2"/>
  <c r="BR24" i="2"/>
  <c r="BQ24" i="2"/>
  <c r="BP24" i="2"/>
  <c r="BO24" i="2"/>
  <c r="BN24" i="2"/>
  <c r="BM24" i="2"/>
  <c r="BL24" i="2"/>
  <c r="BK24" i="2"/>
  <c r="BJ24" i="2"/>
  <c r="BI24" i="2"/>
  <c r="BH24" i="2"/>
  <c r="BG24"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DJ23" i="2"/>
  <c r="DI23" i="2"/>
  <c r="DH23" i="2"/>
  <c r="DG23" i="2"/>
  <c r="DF23" i="2"/>
  <c r="DE23" i="2"/>
  <c r="DD23" i="2"/>
  <c r="DC23" i="2"/>
  <c r="DB23" i="2"/>
  <c r="DA23" i="2"/>
  <c r="CZ23" i="2"/>
  <c r="CY23" i="2"/>
  <c r="CX23" i="2"/>
  <c r="CW23" i="2"/>
  <c r="CV23" i="2"/>
  <c r="CU23" i="2"/>
  <c r="CT23" i="2"/>
  <c r="CS23" i="2"/>
  <c r="CR23" i="2"/>
  <c r="CQ23" i="2"/>
  <c r="CP23" i="2"/>
  <c r="CO23" i="2"/>
  <c r="CN23" i="2"/>
  <c r="CM23" i="2"/>
  <c r="CL23" i="2"/>
  <c r="CK23" i="2"/>
  <c r="CJ23" i="2"/>
  <c r="CI23" i="2"/>
  <c r="CH23" i="2"/>
  <c r="CG23" i="2"/>
  <c r="CF23" i="2"/>
  <c r="CE23" i="2"/>
  <c r="CD23" i="2"/>
  <c r="CC23" i="2"/>
  <c r="CB23" i="2"/>
  <c r="CA23" i="2"/>
  <c r="BZ23" i="2"/>
  <c r="BY23" i="2"/>
  <c r="BX23" i="2"/>
  <c r="BW23" i="2"/>
  <c r="BV23" i="2"/>
  <c r="BU23" i="2"/>
  <c r="BT23" i="2"/>
  <c r="BS23" i="2"/>
  <c r="BR23" i="2"/>
  <c r="BQ23" i="2"/>
  <c r="BP23" i="2"/>
  <c r="BO23" i="2"/>
  <c r="BN23" i="2"/>
  <c r="BM23" i="2"/>
  <c r="BL23" i="2"/>
  <c r="BK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DJ22" i="2"/>
  <c r="DI22" i="2"/>
  <c r="DH22" i="2"/>
  <c r="DG22" i="2"/>
  <c r="DF22" i="2"/>
  <c r="DE22" i="2"/>
  <c r="DD22" i="2"/>
  <c r="DC22" i="2"/>
  <c r="DB22" i="2"/>
  <c r="DA22" i="2"/>
  <c r="CZ22" i="2"/>
  <c r="CY22" i="2"/>
  <c r="CX22" i="2"/>
  <c r="CW22" i="2"/>
  <c r="CV22" i="2"/>
  <c r="CU22" i="2"/>
  <c r="CT22" i="2"/>
  <c r="CS22" i="2"/>
  <c r="CR22" i="2"/>
  <c r="CQ22" i="2"/>
  <c r="CP22" i="2"/>
  <c r="CO22" i="2"/>
  <c r="CN22" i="2"/>
  <c r="CM22" i="2"/>
  <c r="CL22" i="2"/>
  <c r="CK22" i="2"/>
  <c r="CJ22" i="2"/>
  <c r="CI22" i="2"/>
  <c r="CH22" i="2"/>
  <c r="CG22" i="2"/>
  <c r="CF22" i="2"/>
  <c r="CE22" i="2"/>
  <c r="CD22" i="2"/>
  <c r="CC22" i="2"/>
  <c r="CB22" i="2"/>
  <c r="CA22" i="2"/>
  <c r="BZ22" i="2"/>
  <c r="BY22" i="2"/>
  <c r="BX22" i="2"/>
  <c r="BW22" i="2"/>
  <c r="BV22" i="2"/>
  <c r="BU22" i="2"/>
  <c r="BT22" i="2"/>
  <c r="BS22" i="2"/>
  <c r="BR22" i="2"/>
  <c r="BQ22" i="2"/>
  <c r="BP22" i="2"/>
  <c r="BO22" i="2"/>
  <c r="BN22" i="2"/>
  <c r="BM22" i="2"/>
  <c r="BL22" i="2"/>
  <c r="BK22" i="2"/>
  <c r="BJ22" i="2"/>
  <c r="BI22" i="2"/>
  <c r="BH22" i="2"/>
  <c r="BG22" i="2"/>
  <c r="BF22" i="2"/>
  <c r="BE22" i="2"/>
  <c r="BD22" i="2"/>
  <c r="BC22" i="2"/>
  <c r="BB22"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I22" i="2"/>
  <c r="DJ21" i="2"/>
  <c r="DI21" i="2"/>
  <c r="DH21" i="2"/>
  <c r="DG21" i="2"/>
  <c r="DF21" i="2"/>
  <c r="DE21" i="2"/>
  <c r="DD21" i="2"/>
  <c r="DC21" i="2"/>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A21" i="2"/>
  <c r="BZ21" i="2"/>
  <c r="BY21" i="2"/>
  <c r="BX21" i="2"/>
  <c r="BW21" i="2"/>
  <c r="BV21" i="2"/>
  <c r="BU21" i="2"/>
  <c r="BT21" i="2"/>
  <c r="BS21" i="2"/>
  <c r="BR21" i="2"/>
  <c r="BQ21" i="2"/>
  <c r="BP21" i="2"/>
  <c r="BO21" i="2"/>
  <c r="BN21" i="2"/>
  <c r="BM21" i="2"/>
  <c r="BL21" i="2"/>
  <c r="BK21" i="2"/>
  <c r="BJ21" i="2"/>
  <c r="BI21" i="2"/>
  <c r="BH21" i="2"/>
  <c r="BG21" i="2"/>
  <c r="BF21" i="2"/>
  <c r="BE21" i="2"/>
  <c r="BD21" i="2"/>
  <c r="BC21" i="2"/>
  <c r="BB21" i="2"/>
  <c r="BA21"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DJ20" i="2"/>
  <c r="DI20" i="2"/>
  <c r="DH20" i="2"/>
  <c r="DG20" i="2"/>
  <c r="DF20" i="2"/>
  <c r="DE20" i="2"/>
  <c r="DD20" i="2"/>
  <c r="DC20" i="2"/>
  <c r="DB20" i="2"/>
  <c r="DA20" i="2"/>
  <c r="CZ20" i="2"/>
  <c r="CY20" i="2"/>
  <c r="CX20" i="2"/>
  <c r="CW20" i="2"/>
  <c r="CV20" i="2"/>
  <c r="CU20" i="2"/>
  <c r="CT20" i="2"/>
  <c r="CS20" i="2"/>
  <c r="CR20" i="2"/>
  <c r="CQ20" i="2"/>
  <c r="CP20" i="2"/>
  <c r="CO20" i="2"/>
  <c r="CN20" i="2"/>
  <c r="CM20" i="2"/>
  <c r="CL20" i="2"/>
  <c r="CK20" i="2"/>
  <c r="CJ20" i="2"/>
  <c r="CI20" i="2"/>
  <c r="CH20" i="2"/>
  <c r="CG20" i="2"/>
  <c r="CF20" i="2"/>
  <c r="CE20" i="2"/>
  <c r="CD20" i="2"/>
  <c r="CC20" i="2"/>
  <c r="CB20" i="2"/>
  <c r="CA20" i="2"/>
  <c r="BZ20" i="2"/>
  <c r="BY20" i="2"/>
  <c r="BX20" i="2"/>
  <c r="BW20" i="2"/>
  <c r="BV20" i="2"/>
  <c r="BU20" i="2"/>
  <c r="BT20" i="2"/>
  <c r="BS20" i="2"/>
  <c r="BR20" i="2"/>
  <c r="BQ20" i="2"/>
  <c r="BP20" i="2"/>
  <c r="BO20" i="2"/>
  <c r="BN20" i="2"/>
  <c r="BM20" i="2"/>
  <c r="BL20" i="2"/>
  <c r="BK20" i="2"/>
  <c r="BJ20" i="2"/>
  <c r="BI20" i="2"/>
  <c r="BH20" i="2"/>
  <c r="BG20" i="2"/>
  <c r="BF20" i="2"/>
  <c r="BE20" i="2"/>
  <c r="BD20" i="2"/>
  <c r="BC20" i="2"/>
  <c r="BB20"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DJ19" i="2"/>
  <c r="DI19" i="2"/>
  <c r="DH19" i="2"/>
  <c r="DG19" i="2"/>
  <c r="DF19" i="2"/>
  <c r="DE19" i="2"/>
  <c r="DD19" i="2"/>
  <c r="DC19" i="2"/>
  <c r="DB19" i="2"/>
  <c r="DA19" i="2"/>
  <c r="CZ19" i="2"/>
  <c r="CY19" i="2"/>
  <c r="CX19" i="2"/>
  <c r="CW19" i="2"/>
  <c r="CV19" i="2"/>
  <c r="CU19" i="2"/>
  <c r="CT19" i="2"/>
  <c r="CS19" i="2"/>
  <c r="CR19" i="2"/>
  <c r="CQ19" i="2"/>
  <c r="CP19" i="2"/>
  <c r="CO19" i="2"/>
  <c r="CN19" i="2"/>
  <c r="CM19" i="2"/>
  <c r="CL19" i="2"/>
  <c r="CK19" i="2"/>
  <c r="CJ19" i="2"/>
  <c r="CI19" i="2"/>
  <c r="CH19" i="2"/>
  <c r="CG19" i="2"/>
  <c r="CF19" i="2"/>
  <c r="CE19" i="2"/>
  <c r="CD19" i="2"/>
  <c r="CC19" i="2"/>
  <c r="CB19" i="2"/>
  <c r="CA19" i="2"/>
  <c r="BZ19" i="2"/>
  <c r="BY19" i="2"/>
  <c r="BX19" i="2"/>
  <c r="BW19" i="2"/>
  <c r="BV19" i="2"/>
  <c r="BU19" i="2"/>
  <c r="BT19" i="2"/>
  <c r="BS19" i="2"/>
  <c r="BR19" i="2"/>
  <c r="BQ19" i="2"/>
  <c r="BP19" i="2"/>
  <c r="BO19" i="2"/>
  <c r="BN19" i="2"/>
  <c r="BM19" i="2"/>
  <c r="BL19" i="2"/>
  <c r="BK19" i="2"/>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DJ18" i="2"/>
  <c r="DI18" i="2"/>
  <c r="DH18" i="2"/>
  <c r="DG18" i="2"/>
  <c r="DF18" i="2"/>
  <c r="DE18" i="2"/>
  <c r="DD18" i="2"/>
  <c r="DC18" i="2"/>
  <c r="DB18" i="2"/>
  <c r="DA18" i="2"/>
  <c r="CZ18" i="2"/>
  <c r="CY18" i="2"/>
  <c r="CX18" i="2"/>
  <c r="CW18" i="2"/>
  <c r="CV18" i="2"/>
  <c r="CU18" i="2"/>
  <c r="CT18" i="2"/>
  <c r="CS18" i="2"/>
  <c r="CR18" i="2"/>
  <c r="CQ18" i="2"/>
  <c r="CP18" i="2"/>
  <c r="CO18" i="2"/>
  <c r="CN18" i="2"/>
  <c r="CM18" i="2"/>
  <c r="CL18" i="2"/>
  <c r="CK18" i="2"/>
  <c r="CJ18" i="2"/>
  <c r="CI18" i="2"/>
  <c r="CH18" i="2"/>
  <c r="CG18" i="2"/>
  <c r="CF18" i="2"/>
  <c r="CE18" i="2"/>
  <c r="CD18" i="2"/>
  <c r="CC18" i="2"/>
  <c r="CB18" i="2"/>
  <c r="CA18" i="2"/>
  <c r="BZ18" i="2"/>
  <c r="BY18" i="2"/>
  <c r="BX18" i="2"/>
  <c r="BW18" i="2"/>
  <c r="BV18" i="2"/>
  <c r="BU18" i="2"/>
  <c r="BT18" i="2"/>
  <c r="BS18" i="2"/>
  <c r="BR18" i="2"/>
  <c r="BQ18" i="2"/>
  <c r="BP18" i="2"/>
  <c r="BO18" i="2"/>
  <c r="BN18" i="2"/>
  <c r="BM18" i="2"/>
  <c r="BL18" i="2"/>
  <c r="BK18" i="2"/>
  <c r="BJ18" i="2"/>
  <c r="BI18" i="2"/>
  <c r="BH18" i="2"/>
  <c r="BG18" i="2"/>
  <c r="BF18" i="2"/>
  <c r="BE18" i="2"/>
  <c r="BD18" i="2"/>
  <c r="BC18" i="2"/>
  <c r="BB18" i="2"/>
  <c r="BA18"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DJ17" i="2"/>
  <c r="DI17" i="2"/>
  <c r="DH17" i="2"/>
  <c r="DG17" i="2"/>
  <c r="DF17" i="2"/>
  <c r="DE17" i="2"/>
  <c r="DD17" i="2"/>
  <c r="DC17" i="2"/>
  <c r="DB17" i="2"/>
  <c r="DA17" i="2"/>
  <c r="CZ17" i="2"/>
  <c r="CY17" i="2"/>
  <c r="CX17" i="2"/>
  <c r="CW17" i="2"/>
  <c r="CV17" i="2"/>
  <c r="CU17" i="2"/>
  <c r="CT17" i="2"/>
  <c r="CS17" i="2"/>
  <c r="CR17" i="2"/>
  <c r="CQ17" i="2"/>
  <c r="CP17" i="2"/>
  <c r="CO17" i="2"/>
  <c r="CN17" i="2"/>
  <c r="CM17" i="2"/>
  <c r="CL17" i="2"/>
  <c r="CK17" i="2"/>
  <c r="CJ17" i="2"/>
  <c r="CI17" i="2"/>
  <c r="CH17" i="2"/>
  <c r="CG17" i="2"/>
  <c r="CF17" i="2"/>
  <c r="CE17" i="2"/>
  <c r="CD17" i="2"/>
  <c r="CC17" i="2"/>
  <c r="CB17" i="2"/>
  <c r="CA17" i="2"/>
  <c r="BZ17" i="2"/>
  <c r="BY17" i="2"/>
  <c r="BX17" i="2"/>
  <c r="BW17" i="2"/>
  <c r="BV17" i="2"/>
  <c r="BU17" i="2"/>
  <c r="BT17" i="2"/>
  <c r="BS17" i="2"/>
  <c r="BR17" i="2"/>
  <c r="BQ17" i="2"/>
  <c r="BP17" i="2"/>
  <c r="BO17" i="2"/>
  <c r="BN17" i="2"/>
  <c r="BM17" i="2"/>
  <c r="BL17" i="2"/>
  <c r="BK17" i="2"/>
  <c r="BJ17" i="2"/>
  <c r="BI17" i="2"/>
  <c r="BH17" i="2"/>
  <c r="BG17" i="2"/>
  <c r="BF17" i="2"/>
  <c r="BE17" i="2"/>
  <c r="BD17" i="2"/>
  <c r="BC17" i="2"/>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DJ16" i="2"/>
  <c r="DI16" i="2"/>
  <c r="DH16" i="2"/>
  <c r="DG16" i="2"/>
  <c r="DF16" i="2"/>
  <c r="DE16" i="2"/>
  <c r="DD16" i="2"/>
  <c r="DC16" i="2"/>
  <c r="DB16" i="2"/>
  <c r="DA16" i="2"/>
  <c r="CZ16" i="2"/>
  <c r="CY16" i="2"/>
  <c r="CX16" i="2"/>
  <c r="CW16" i="2"/>
  <c r="CV16" i="2"/>
  <c r="CU16" i="2"/>
  <c r="CT16" i="2"/>
  <c r="CS16" i="2"/>
  <c r="CR16" i="2"/>
  <c r="CQ16" i="2"/>
  <c r="CP16" i="2"/>
  <c r="CO16" i="2"/>
  <c r="CN16" i="2"/>
  <c r="CM16" i="2"/>
  <c r="CL16" i="2"/>
  <c r="CK16" i="2"/>
  <c r="CJ16" i="2"/>
  <c r="CI16" i="2"/>
  <c r="CH16" i="2"/>
  <c r="CG16" i="2"/>
  <c r="CF16" i="2"/>
  <c r="CE16" i="2"/>
  <c r="CD16" i="2"/>
  <c r="CC16" i="2"/>
  <c r="CB16" i="2"/>
  <c r="CA16" i="2"/>
  <c r="BZ16" i="2"/>
  <c r="BY16" i="2"/>
  <c r="BX16" i="2"/>
  <c r="BW16" i="2"/>
  <c r="BV16" i="2"/>
  <c r="BU16" i="2"/>
  <c r="BT16" i="2"/>
  <c r="BS16" i="2"/>
  <c r="BR16" i="2"/>
  <c r="BQ16" i="2"/>
  <c r="BP16" i="2"/>
  <c r="BO16" i="2"/>
  <c r="BN16" i="2"/>
  <c r="BM16" i="2"/>
  <c r="BL16" i="2"/>
  <c r="BK16" i="2"/>
  <c r="BJ16" i="2"/>
  <c r="BI16" i="2"/>
  <c r="BH16" i="2"/>
  <c r="BG16" i="2"/>
  <c r="BF16" i="2"/>
  <c r="BE16" i="2"/>
  <c r="BD16" i="2"/>
  <c r="BC16" i="2"/>
  <c r="BB16" i="2"/>
  <c r="BA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I16" i="2"/>
  <c r="DJ15" i="2"/>
  <c r="DI15" i="2"/>
  <c r="DH15" i="2"/>
  <c r="DG15" i="2"/>
  <c r="DF15" i="2"/>
  <c r="DE15" i="2"/>
  <c r="DD15" i="2"/>
  <c r="DC15" i="2"/>
  <c r="DB15" i="2"/>
  <c r="DA15" i="2"/>
  <c r="CZ15" i="2"/>
  <c r="CY15" i="2"/>
  <c r="CX15" i="2"/>
  <c r="CW15" i="2"/>
  <c r="CV15" i="2"/>
  <c r="CU15" i="2"/>
  <c r="CT15" i="2"/>
  <c r="CS15" i="2"/>
  <c r="CR15" i="2"/>
  <c r="CQ15" i="2"/>
  <c r="CP15" i="2"/>
  <c r="CO15" i="2"/>
  <c r="CN15" i="2"/>
  <c r="CM15" i="2"/>
  <c r="CL15" i="2"/>
  <c r="CK15" i="2"/>
  <c r="CJ15" i="2"/>
  <c r="CI15" i="2"/>
  <c r="CH15" i="2"/>
  <c r="CG15" i="2"/>
  <c r="CF15" i="2"/>
  <c r="CE15" i="2"/>
  <c r="CD15" i="2"/>
  <c r="CC15" i="2"/>
  <c r="CB15" i="2"/>
  <c r="CA15" i="2"/>
  <c r="BZ15" i="2"/>
  <c r="BY15" i="2"/>
  <c r="BX15" i="2"/>
  <c r="BW15" i="2"/>
  <c r="BV15" i="2"/>
  <c r="BU15" i="2"/>
  <c r="BT15" i="2"/>
  <c r="BS15" i="2"/>
  <c r="BR15" i="2"/>
  <c r="BQ15" i="2"/>
  <c r="BP15" i="2"/>
  <c r="BO15" i="2"/>
  <c r="BN15" i="2"/>
  <c r="BM15" i="2"/>
  <c r="BL15" i="2"/>
  <c r="BK15" i="2"/>
  <c r="BJ15" i="2"/>
  <c r="BI15" i="2"/>
  <c r="BH15" i="2"/>
  <c r="BG15" i="2"/>
  <c r="BF15" i="2"/>
  <c r="BE15" i="2"/>
  <c r="BD15" i="2"/>
  <c r="BC15"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DJ14" i="2"/>
  <c r="DI14" i="2"/>
  <c r="DH14" i="2"/>
  <c r="DG14" i="2"/>
  <c r="DF14" i="2"/>
  <c r="DE14" i="2"/>
  <c r="DD14" i="2"/>
  <c r="DC14" i="2"/>
  <c r="DB14" i="2"/>
  <c r="DA14" i="2"/>
  <c r="CZ14" i="2"/>
  <c r="CY14" i="2"/>
  <c r="CX14" i="2"/>
  <c r="CW14" i="2"/>
  <c r="CV14" i="2"/>
  <c r="CU14" i="2"/>
  <c r="CT14" i="2"/>
  <c r="CS14" i="2"/>
  <c r="CR14" i="2"/>
  <c r="CQ14" i="2"/>
  <c r="CP14" i="2"/>
  <c r="CO14" i="2"/>
  <c r="CN14" i="2"/>
  <c r="CM14" i="2"/>
  <c r="CL14" i="2"/>
  <c r="CK14" i="2"/>
  <c r="CJ14" i="2"/>
  <c r="CI14" i="2"/>
  <c r="CH14" i="2"/>
  <c r="CG14" i="2"/>
  <c r="CF14" i="2"/>
  <c r="CE14" i="2"/>
  <c r="CD14" i="2"/>
  <c r="CC14" i="2"/>
  <c r="CB14" i="2"/>
  <c r="CA14" i="2"/>
  <c r="BZ14" i="2"/>
  <c r="BY14" i="2"/>
  <c r="BX14" i="2"/>
  <c r="BW14" i="2"/>
  <c r="BV14" i="2"/>
  <c r="BU14" i="2"/>
  <c r="BT14" i="2"/>
  <c r="BS14" i="2"/>
  <c r="BR14" i="2"/>
  <c r="BQ14" i="2"/>
  <c r="BP14" i="2"/>
  <c r="BO14" i="2"/>
  <c r="BN14" i="2"/>
  <c r="BM14" i="2"/>
  <c r="BL14" i="2"/>
  <c r="BK14" i="2"/>
  <c r="BJ14" i="2"/>
  <c r="BI14" i="2"/>
  <c r="BH14" i="2"/>
  <c r="BG14" i="2"/>
  <c r="BF14" i="2"/>
  <c r="BE14" i="2"/>
  <c r="BD14" i="2"/>
  <c r="BC14" i="2"/>
  <c r="BB14" i="2"/>
  <c r="BA14" i="2"/>
  <c r="AZ14" i="2"/>
  <c r="AY14" i="2"/>
  <c r="AX14" i="2"/>
  <c r="AW14" i="2"/>
  <c r="AV14"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DJ13" i="2"/>
  <c r="DI13" i="2"/>
  <c r="DH13" i="2"/>
  <c r="DG13" i="2"/>
  <c r="DF13" i="2"/>
  <c r="DE13" i="2"/>
  <c r="DD13" i="2"/>
  <c r="DC13" i="2"/>
  <c r="DB13" i="2"/>
  <c r="DA13" i="2"/>
  <c r="CZ13" i="2"/>
  <c r="CY13" i="2"/>
  <c r="CX13" i="2"/>
  <c r="CW13" i="2"/>
  <c r="CV13" i="2"/>
  <c r="CU13" i="2"/>
  <c r="CT13" i="2"/>
  <c r="CS13" i="2"/>
  <c r="CR13" i="2"/>
  <c r="CQ13" i="2"/>
  <c r="CP13" i="2"/>
  <c r="CO13" i="2"/>
  <c r="CN13" i="2"/>
  <c r="CM13" i="2"/>
  <c r="CL13" i="2"/>
  <c r="CK13" i="2"/>
  <c r="CJ13" i="2"/>
  <c r="CI13" i="2"/>
  <c r="CH13" i="2"/>
  <c r="CG13" i="2"/>
  <c r="CF13" i="2"/>
  <c r="CE13" i="2"/>
  <c r="CD13" i="2"/>
  <c r="CC13" i="2"/>
  <c r="CB13" i="2"/>
  <c r="CA13" i="2"/>
  <c r="BZ13" i="2"/>
  <c r="BY13" i="2"/>
  <c r="BX13" i="2"/>
  <c r="BW13" i="2"/>
  <c r="BV13" i="2"/>
  <c r="BU13" i="2"/>
  <c r="BT13" i="2"/>
  <c r="BS13" i="2"/>
  <c r="BR13" i="2"/>
  <c r="BQ13" i="2"/>
  <c r="BP13" i="2"/>
  <c r="BO13" i="2"/>
  <c r="BN13" i="2"/>
  <c r="BM13" i="2"/>
  <c r="BL13" i="2"/>
  <c r="BK13" i="2"/>
  <c r="BJ13" i="2"/>
  <c r="BI13" i="2"/>
  <c r="BH13" i="2"/>
  <c r="BG13" i="2"/>
  <c r="BF13" i="2"/>
  <c r="BE13" i="2"/>
  <c r="BD13" i="2"/>
  <c r="BC13" i="2"/>
  <c r="BB13" i="2"/>
  <c r="BA13" i="2"/>
  <c r="AZ13" i="2"/>
  <c r="AY13" i="2"/>
  <c r="AX13" i="2"/>
  <c r="AW13" i="2"/>
  <c r="AV13" i="2"/>
  <c r="AU13"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DJ12" i="2"/>
  <c r="DI12" i="2"/>
  <c r="DH12" i="2"/>
  <c r="DG12" i="2"/>
  <c r="DF12" i="2"/>
  <c r="DE12" i="2"/>
  <c r="DD12" i="2"/>
  <c r="DC12" i="2"/>
  <c r="DB12" i="2"/>
  <c r="DA12" i="2"/>
  <c r="CZ12" i="2"/>
  <c r="CY12" i="2"/>
  <c r="CX12" i="2"/>
  <c r="CW12" i="2"/>
  <c r="CV12" i="2"/>
  <c r="CU12" i="2"/>
  <c r="CT12" i="2"/>
  <c r="CS12" i="2"/>
  <c r="CR12" i="2"/>
  <c r="CQ12" i="2"/>
  <c r="CP12" i="2"/>
  <c r="CO12" i="2"/>
  <c r="CN12" i="2"/>
  <c r="CM12" i="2"/>
  <c r="CL12" i="2"/>
  <c r="CK12" i="2"/>
  <c r="CJ12" i="2"/>
  <c r="CI12" i="2"/>
  <c r="CH12" i="2"/>
  <c r="CG12" i="2"/>
  <c r="CF12" i="2"/>
  <c r="CE12" i="2"/>
  <c r="CD12" i="2"/>
  <c r="CC12" i="2"/>
  <c r="CB12" i="2"/>
  <c r="CA12" i="2"/>
  <c r="BZ12" i="2"/>
  <c r="BY12" i="2"/>
  <c r="BX12" i="2"/>
  <c r="BW12" i="2"/>
  <c r="BV12" i="2"/>
  <c r="BU12" i="2"/>
  <c r="BT12" i="2"/>
  <c r="BS12" i="2"/>
  <c r="BR12" i="2"/>
  <c r="BQ12" i="2"/>
  <c r="BP12" i="2"/>
  <c r="BO12" i="2"/>
  <c r="BN12" i="2"/>
  <c r="BM12" i="2"/>
  <c r="BL12" i="2"/>
  <c r="BK12" i="2"/>
  <c r="BJ12" i="2"/>
  <c r="BI12" i="2"/>
  <c r="BH12" i="2"/>
  <c r="BG12" i="2"/>
  <c r="BF12" i="2"/>
  <c r="BE12" i="2"/>
  <c r="BD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DJ11" i="2"/>
  <c r="DI11" i="2"/>
  <c r="DH11" i="2"/>
  <c r="DG11" i="2"/>
  <c r="DF11" i="2"/>
  <c r="DE11" i="2"/>
  <c r="DD11" i="2"/>
  <c r="DC11" i="2"/>
  <c r="DB11" i="2"/>
  <c r="DA11" i="2"/>
  <c r="CZ11" i="2"/>
  <c r="CY11" i="2"/>
  <c r="CX11" i="2"/>
  <c r="CW11" i="2"/>
  <c r="CV11" i="2"/>
  <c r="CU11" i="2"/>
  <c r="CT11" i="2"/>
  <c r="CS11" i="2"/>
  <c r="CR11" i="2"/>
  <c r="CQ11" i="2"/>
  <c r="CP11" i="2"/>
  <c r="CO11" i="2"/>
  <c r="CN11" i="2"/>
  <c r="CM11" i="2"/>
  <c r="CL11" i="2"/>
  <c r="CK11" i="2"/>
  <c r="CJ11" i="2"/>
  <c r="CI11" i="2"/>
  <c r="CH11" i="2"/>
  <c r="CG11" i="2"/>
  <c r="CF11" i="2"/>
  <c r="CE11" i="2"/>
  <c r="CD11" i="2"/>
  <c r="CC11" i="2"/>
  <c r="CB11" i="2"/>
  <c r="CA11" i="2"/>
  <c r="BZ11" i="2"/>
  <c r="BY11" i="2"/>
  <c r="BX11" i="2"/>
  <c r="BW11" i="2"/>
  <c r="BV11" i="2"/>
  <c r="BU11" i="2"/>
  <c r="BT11" i="2"/>
  <c r="BS11" i="2"/>
  <c r="BR11" i="2"/>
  <c r="BQ11" i="2"/>
  <c r="BP11" i="2"/>
  <c r="BO11" i="2"/>
  <c r="BN11" i="2"/>
  <c r="BM11" i="2"/>
  <c r="BL11" i="2"/>
  <c r="BK11" i="2"/>
  <c r="BJ11" i="2"/>
  <c r="BI11" i="2"/>
  <c r="BH11" i="2"/>
  <c r="BG11" i="2"/>
  <c r="BF11" i="2"/>
  <c r="BE11" i="2"/>
  <c r="BD11" i="2"/>
  <c r="BC11" i="2"/>
  <c r="BB11" i="2"/>
  <c r="BA11" i="2"/>
  <c r="AZ11" i="2"/>
  <c r="AY11"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DJ10" i="2"/>
  <c r="DI10" i="2"/>
  <c r="DH10" i="2"/>
  <c r="DG10" i="2"/>
  <c r="DF10" i="2"/>
  <c r="DE10" i="2"/>
  <c r="DD10" i="2"/>
  <c r="DC10" i="2"/>
  <c r="DB10" i="2"/>
  <c r="DA10" i="2"/>
  <c r="CZ10" i="2"/>
  <c r="CY10" i="2"/>
  <c r="CX10" i="2"/>
  <c r="CW10" i="2"/>
  <c r="CV10"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J10" i="2"/>
  <c r="BI10" i="2"/>
  <c r="BH10" i="2"/>
  <c r="BG10" i="2"/>
  <c r="BF10" i="2"/>
  <c r="BE10" i="2"/>
  <c r="BD10" i="2"/>
  <c r="BC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CR11" i="3"/>
  <c r="CS11" i="3"/>
  <c r="CT11" i="3"/>
  <c r="CU11" i="3"/>
  <c r="CV11" i="3"/>
  <c r="CW11" i="3"/>
  <c r="CX11" i="3"/>
  <c r="CY11" i="3"/>
  <c r="CZ11" i="3"/>
  <c r="DA11" i="3"/>
  <c r="DB11" i="3"/>
  <c r="DC11" i="3"/>
  <c r="DD11" i="3"/>
  <c r="DE11" i="3"/>
  <c r="DF11" i="3"/>
  <c r="DG11" i="3"/>
  <c r="DH11" i="3"/>
  <c r="DI11" i="3"/>
  <c r="DJ11"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DF12" i="3"/>
  <c r="DG12" i="3"/>
  <c r="DH12" i="3"/>
  <c r="DI12" i="3"/>
  <c r="DJ12"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CF13" i="3"/>
  <c r="CG13" i="3"/>
  <c r="CH13" i="3"/>
  <c r="CI13" i="3"/>
  <c r="CJ13" i="3"/>
  <c r="CK13" i="3"/>
  <c r="CL13" i="3"/>
  <c r="CM13" i="3"/>
  <c r="CN13" i="3"/>
  <c r="CO13" i="3"/>
  <c r="CP13" i="3"/>
  <c r="CQ13" i="3"/>
  <c r="CR13" i="3"/>
  <c r="CS13" i="3"/>
  <c r="CT13" i="3"/>
  <c r="CU13" i="3"/>
  <c r="CV13" i="3"/>
  <c r="CW13" i="3"/>
  <c r="CX13" i="3"/>
  <c r="CY13" i="3"/>
  <c r="CZ13" i="3"/>
  <c r="DA13" i="3"/>
  <c r="DB13" i="3"/>
  <c r="DC13" i="3"/>
  <c r="DD13" i="3"/>
  <c r="DE13" i="3"/>
  <c r="DF13" i="3"/>
  <c r="DG13" i="3"/>
  <c r="DH13" i="3"/>
  <c r="DI13" i="3"/>
  <c r="DJ13"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DF14" i="3"/>
  <c r="DG14" i="3"/>
  <c r="DH14" i="3"/>
  <c r="DI14" i="3"/>
  <c r="DJ14"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DF15" i="3"/>
  <c r="DG15" i="3"/>
  <c r="DH15" i="3"/>
  <c r="DI15" i="3"/>
  <c r="DJ15"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DF16" i="3"/>
  <c r="DG16" i="3"/>
  <c r="DH16" i="3"/>
  <c r="DI16" i="3"/>
  <c r="DJ16"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DF17" i="3"/>
  <c r="DG17" i="3"/>
  <c r="DH17" i="3"/>
  <c r="DI17" i="3"/>
  <c r="DJ17"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DF18" i="3"/>
  <c r="DG18" i="3"/>
  <c r="DH18" i="3"/>
  <c r="DI18" i="3"/>
  <c r="DJ18"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DF19" i="3"/>
  <c r="DG19" i="3"/>
  <c r="DH19" i="3"/>
  <c r="DI19" i="3"/>
  <c r="DJ19"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DF20" i="3"/>
  <c r="DG20" i="3"/>
  <c r="DH20" i="3"/>
  <c r="DI20" i="3"/>
  <c r="DJ20"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DF21" i="3"/>
  <c r="DG21" i="3"/>
  <c r="DH21" i="3"/>
  <c r="DI21" i="3"/>
  <c r="DJ21"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DF22" i="3"/>
  <c r="DG22" i="3"/>
  <c r="DH22" i="3"/>
  <c r="DI22" i="3"/>
  <c r="DJ22"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DF23" i="3"/>
  <c r="DG23" i="3"/>
  <c r="DH23" i="3"/>
  <c r="DI23" i="3"/>
  <c r="DJ23"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DF24" i="3"/>
  <c r="DG24" i="3"/>
  <c r="DH24" i="3"/>
  <c r="DI24" i="3"/>
  <c r="DJ24"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DF25" i="3"/>
  <c r="DG25" i="3"/>
  <c r="DH25" i="3"/>
  <c r="DI25" i="3"/>
  <c r="DJ25"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DF26" i="3"/>
  <c r="DG26" i="3"/>
  <c r="DH26" i="3"/>
  <c r="DI26" i="3"/>
  <c r="DJ26"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DF27" i="3"/>
  <c r="DG27" i="3"/>
  <c r="DH27" i="3"/>
  <c r="DI27" i="3"/>
  <c r="DJ27"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DF28" i="3"/>
  <c r="DG28" i="3"/>
  <c r="DH28" i="3"/>
  <c r="DI28" i="3"/>
  <c r="DJ28"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DF29" i="3"/>
  <c r="DG29" i="3"/>
  <c r="DH29" i="3"/>
  <c r="DI29" i="3"/>
  <c r="DJ29"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 r="DF30" i="3"/>
  <c r="DG30" i="3"/>
  <c r="DH30" i="3"/>
  <c r="DI30" i="3"/>
  <c r="DJ30"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BR31" i="3"/>
  <c r="BS31" i="3"/>
  <c r="BT31" i="3"/>
  <c r="BU31" i="3"/>
  <c r="BV31" i="3"/>
  <c r="BW31" i="3"/>
  <c r="BX31" i="3"/>
  <c r="BY31" i="3"/>
  <c r="BZ31" i="3"/>
  <c r="CA31" i="3"/>
  <c r="CB31" i="3"/>
  <c r="CC31" i="3"/>
  <c r="CD31" i="3"/>
  <c r="CE31" i="3"/>
  <c r="CF31" i="3"/>
  <c r="CG31" i="3"/>
  <c r="CH31" i="3"/>
  <c r="CI31" i="3"/>
  <c r="CJ31" i="3"/>
  <c r="CK31" i="3"/>
  <c r="CL31" i="3"/>
  <c r="CM31" i="3"/>
  <c r="CN31" i="3"/>
  <c r="CO31" i="3"/>
  <c r="CP31" i="3"/>
  <c r="CQ31" i="3"/>
  <c r="CR31" i="3"/>
  <c r="CS31" i="3"/>
  <c r="CT31" i="3"/>
  <c r="CU31" i="3"/>
  <c r="CV31" i="3"/>
  <c r="CW31" i="3"/>
  <c r="CX31" i="3"/>
  <c r="CY31" i="3"/>
  <c r="CZ31" i="3"/>
  <c r="DA31" i="3"/>
  <c r="DB31" i="3"/>
  <c r="DC31" i="3"/>
  <c r="DD31" i="3"/>
  <c r="DE31" i="3"/>
  <c r="DF31" i="3"/>
  <c r="DG31" i="3"/>
  <c r="DH31" i="3"/>
  <c r="DI31" i="3"/>
  <c r="DJ31"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BU32" i="3"/>
  <c r="BV32" i="3"/>
  <c r="BW32" i="3"/>
  <c r="BX32" i="3"/>
  <c r="BY32" i="3"/>
  <c r="BZ32" i="3"/>
  <c r="CA32" i="3"/>
  <c r="CB32" i="3"/>
  <c r="CC32" i="3"/>
  <c r="CD32" i="3"/>
  <c r="CE32" i="3"/>
  <c r="CF32" i="3"/>
  <c r="CG32" i="3"/>
  <c r="CH32" i="3"/>
  <c r="CI32" i="3"/>
  <c r="CJ32" i="3"/>
  <c r="CK32" i="3"/>
  <c r="CL32" i="3"/>
  <c r="CM32" i="3"/>
  <c r="CN32" i="3"/>
  <c r="CO32" i="3"/>
  <c r="CP32" i="3"/>
  <c r="CQ32" i="3"/>
  <c r="CR32" i="3"/>
  <c r="CS32" i="3"/>
  <c r="CT32" i="3"/>
  <c r="CU32" i="3"/>
  <c r="CV32" i="3"/>
  <c r="CW32" i="3"/>
  <c r="CX32" i="3"/>
  <c r="CY32" i="3"/>
  <c r="CZ32" i="3"/>
  <c r="DA32" i="3"/>
  <c r="DB32" i="3"/>
  <c r="DC32" i="3"/>
  <c r="DD32" i="3"/>
  <c r="DE32" i="3"/>
  <c r="DF32" i="3"/>
  <c r="DG32" i="3"/>
  <c r="DH32" i="3"/>
  <c r="DI32" i="3"/>
  <c r="DJ32"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BS33" i="3"/>
  <c r="BT33" i="3"/>
  <c r="BU33" i="3"/>
  <c r="BV33" i="3"/>
  <c r="BW33" i="3"/>
  <c r="BX33" i="3"/>
  <c r="BY33" i="3"/>
  <c r="BZ33" i="3"/>
  <c r="CA33" i="3"/>
  <c r="CB33" i="3"/>
  <c r="CC33" i="3"/>
  <c r="CD33" i="3"/>
  <c r="CE33" i="3"/>
  <c r="CF33" i="3"/>
  <c r="CG33" i="3"/>
  <c r="CH33" i="3"/>
  <c r="CI33" i="3"/>
  <c r="CJ33" i="3"/>
  <c r="CK33" i="3"/>
  <c r="CL33" i="3"/>
  <c r="CM33" i="3"/>
  <c r="CN33" i="3"/>
  <c r="CO33" i="3"/>
  <c r="CP33" i="3"/>
  <c r="CQ33" i="3"/>
  <c r="CR33" i="3"/>
  <c r="CS33" i="3"/>
  <c r="CT33" i="3"/>
  <c r="CU33" i="3"/>
  <c r="CV33" i="3"/>
  <c r="CW33" i="3"/>
  <c r="CX33" i="3"/>
  <c r="CY33" i="3"/>
  <c r="CZ33" i="3"/>
  <c r="DA33" i="3"/>
  <c r="DB33" i="3"/>
  <c r="DC33" i="3"/>
  <c r="DD33" i="3"/>
  <c r="DE33" i="3"/>
  <c r="DF33" i="3"/>
  <c r="DG33" i="3"/>
  <c r="DH33" i="3"/>
  <c r="DI33" i="3"/>
  <c r="DJ33"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BR34" i="3"/>
  <c r="BS34" i="3"/>
  <c r="BT34" i="3"/>
  <c r="BU34" i="3"/>
  <c r="BV34" i="3"/>
  <c r="BW34" i="3"/>
  <c r="BX34" i="3"/>
  <c r="BY34" i="3"/>
  <c r="BZ34" i="3"/>
  <c r="CA34" i="3"/>
  <c r="CB34" i="3"/>
  <c r="CC34" i="3"/>
  <c r="CD34" i="3"/>
  <c r="CE34" i="3"/>
  <c r="CF34" i="3"/>
  <c r="CG34" i="3"/>
  <c r="CH34" i="3"/>
  <c r="CI34" i="3"/>
  <c r="CJ34" i="3"/>
  <c r="CK34" i="3"/>
  <c r="CL34" i="3"/>
  <c r="CM34" i="3"/>
  <c r="CN34" i="3"/>
  <c r="CO34" i="3"/>
  <c r="CP34" i="3"/>
  <c r="CQ34" i="3"/>
  <c r="CR34" i="3"/>
  <c r="CS34" i="3"/>
  <c r="CT34" i="3"/>
  <c r="CU34" i="3"/>
  <c r="CV34" i="3"/>
  <c r="CW34" i="3"/>
  <c r="CX34" i="3"/>
  <c r="CY34" i="3"/>
  <c r="CZ34" i="3"/>
  <c r="DA34" i="3"/>
  <c r="DB34" i="3"/>
  <c r="DC34" i="3"/>
  <c r="DD34" i="3"/>
  <c r="DE34" i="3"/>
  <c r="DF34" i="3"/>
  <c r="DG34" i="3"/>
  <c r="DH34" i="3"/>
  <c r="DI34" i="3"/>
  <c r="DJ34"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BR35" i="3"/>
  <c r="BS35" i="3"/>
  <c r="BT35" i="3"/>
  <c r="BU35" i="3"/>
  <c r="BV35" i="3"/>
  <c r="BW35" i="3"/>
  <c r="BX35" i="3"/>
  <c r="BY35" i="3"/>
  <c r="BZ35" i="3"/>
  <c r="CA35" i="3"/>
  <c r="CB35" i="3"/>
  <c r="CC35" i="3"/>
  <c r="CD35" i="3"/>
  <c r="CE35" i="3"/>
  <c r="CF35" i="3"/>
  <c r="CG35" i="3"/>
  <c r="CH35" i="3"/>
  <c r="CI35" i="3"/>
  <c r="CJ35" i="3"/>
  <c r="CK35" i="3"/>
  <c r="CL35" i="3"/>
  <c r="CM35" i="3"/>
  <c r="CN35" i="3"/>
  <c r="CO35" i="3"/>
  <c r="CP35" i="3"/>
  <c r="CQ35" i="3"/>
  <c r="CR35" i="3"/>
  <c r="CS35" i="3"/>
  <c r="CT35" i="3"/>
  <c r="CU35" i="3"/>
  <c r="CV35" i="3"/>
  <c r="CW35" i="3"/>
  <c r="CX35" i="3"/>
  <c r="CY35" i="3"/>
  <c r="CZ35" i="3"/>
  <c r="DA35" i="3"/>
  <c r="DB35" i="3"/>
  <c r="DC35" i="3"/>
  <c r="DD35" i="3"/>
  <c r="DE35" i="3"/>
  <c r="DF35" i="3"/>
  <c r="DG35" i="3"/>
  <c r="DH35" i="3"/>
  <c r="DI35" i="3"/>
  <c r="DJ35"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BR36" i="3"/>
  <c r="BS36" i="3"/>
  <c r="BT36" i="3"/>
  <c r="BU36" i="3"/>
  <c r="BV36" i="3"/>
  <c r="BW36" i="3"/>
  <c r="BX36" i="3"/>
  <c r="BY36" i="3"/>
  <c r="BZ36" i="3"/>
  <c r="CA36" i="3"/>
  <c r="CB36" i="3"/>
  <c r="CC36" i="3"/>
  <c r="CD36" i="3"/>
  <c r="CE36" i="3"/>
  <c r="CF36" i="3"/>
  <c r="CG36" i="3"/>
  <c r="CH36" i="3"/>
  <c r="CI36" i="3"/>
  <c r="CJ36" i="3"/>
  <c r="CK36" i="3"/>
  <c r="CL36" i="3"/>
  <c r="CM36" i="3"/>
  <c r="CN36" i="3"/>
  <c r="CO36" i="3"/>
  <c r="CP36" i="3"/>
  <c r="CQ36" i="3"/>
  <c r="CR36" i="3"/>
  <c r="CS36" i="3"/>
  <c r="CT36" i="3"/>
  <c r="CU36" i="3"/>
  <c r="CV36" i="3"/>
  <c r="CW36" i="3"/>
  <c r="CX36" i="3"/>
  <c r="CY36" i="3"/>
  <c r="CZ36" i="3"/>
  <c r="DA36" i="3"/>
  <c r="DB36" i="3"/>
  <c r="DC36" i="3"/>
  <c r="DD36" i="3"/>
  <c r="DE36" i="3"/>
  <c r="DF36" i="3"/>
  <c r="DG36" i="3"/>
  <c r="DH36" i="3"/>
  <c r="DI36" i="3"/>
  <c r="DJ36"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BR37" i="3"/>
  <c r="BS37" i="3"/>
  <c r="BT37" i="3"/>
  <c r="BU37" i="3"/>
  <c r="BV37" i="3"/>
  <c r="BW37" i="3"/>
  <c r="BX37" i="3"/>
  <c r="BY37" i="3"/>
  <c r="BZ37" i="3"/>
  <c r="CA37" i="3"/>
  <c r="CB37" i="3"/>
  <c r="CC37" i="3"/>
  <c r="CD37" i="3"/>
  <c r="CE37" i="3"/>
  <c r="CF37" i="3"/>
  <c r="CG37" i="3"/>
  <c r="CH37" i="3"/>
  <c r="CI37" i="3"/>
  <c r="CJ37" i="3"/>
  <c r="CK37" i="3"/>
  <c r="CL37" i="3"/>
  <c r="CM37" i="3"/>
  <c r="CN37" i="3"/>
  <c r="CO37" i="3"/>
  <c r="CP37" i="3"/>
  <c r="CQ37" i="3"/>
  <c r="CR37" i="3"/>
  <c r="CS37" i="3"/>
  <c r="CT37" i="3"/>
  <c r="CU37" i="3"/>
  <c r="CV37" i="3"/>
  <c r="CW37" i="3"/>
  <c r="CX37" i="3"/>
  <c r="CY37" i="3"/>
  <c r="CZ37" i="3"/>
  <c r="DA37" i="3"/>
  <c r="DB37" i="3"/>
  <c r="DC37" i="3"/>
  <c r="DD37" i="3"/>
  <c r="DE37" i="3"/>
  <c r="DF37" i="3"/>
  <c r="DG37" i="3"/>
  <c r="DH37" i="3"/>
  <c r="DI37" i="3"/>
  <c r="DJ37"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BR38" i="3"/>
  <c r="BS38" i="3"/>
  <c r="BT38" i="3"/>
  <c r="BU38" i="3"/>
  <c r="BV38" i="3"/>
  <c r="BW38" i="3"/>
  <c r="BX38" i="3"/>
  <c r="BY38" i="3"/>
  <c r="BZ38" i="3"/>
  <c r="CA38" i="3"/>
  <c r="CB38" i="3"/>
  <c r="CC38" i="3"/>
  <c r="CD38" i="3"/>
  <c r="CE38" i="3"/>
  <c r="CF38" i="3"/>
  <c r="CG38" i="3"/>
  <c r="CH38" i="3"/>
  <c r="CI38" i="3"/>
  <c r="CJ38" i="3"/>
  <c r="CK38" i="3"/>
  <c r="CL38" i="3"/>
  <c r="CM38" i="3"/>
  <c r="CN38" i="3"/>
  <c r="CO38" i="3"/>
  <c r="CP38" i="3"/>
  <c r="CQ38" i="3"/>
  <c r="CR38" i="3"/>
  <c r="CS38" i="3"/>
  <c r="CT38" i="3"/>
  <c r="CU38" i="3"/>
  <c r="CV38" i="3"/>
  <c r="CW38" i="3"/>
  <c r="CX38" i="3"/>
  <c r="CY38" i="3"/>
  <c r="CZ38" i="3"/>
  <c r="DA38" i="3"/>
  <c r="DB38" i="3"/>
  <c r="DC38" i="3"/>
  <c r="DD38" i="3"/>
  <c r="DE38" i="3"/>
  <c r="DF38" i="3"/>
  <c r="DG38" i="3"/>
  <c r="DH38" i="3"/>
  <c r="DI38" i="3"/>
  <c r="DJ38"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BR39" i="3"/>
  <c r="BS39" i="3"/>
  <c r="BT39" i="3"/>
  <c r="BU39" i="3"/>
  <c r="BV39" i="3"/>
  <c r="BW39" i="3"/>
  <c r="BX39" i="3"/>
  <c r="BY39" i="3"/>
  <c r="BZ39" i="3"/>
  <c r="CA39" i="3"/>
  <c r="CB39" i="3"/>
  <c r="CC39" i="3"/>
  <c r="CD39" i="3"/>
  <c r="CE39" i="3"/>
  <c r="CF39" i="3"/>
  <c r="CG39" i="3"/>
  <c r="CH39" i="3"/>
  <c r="CI39" i="3"/>
  <c r="CJ39" i="3"/>
  <c r="CK39" i="3"/>
  <c r="CL39" i="3"/>
  <c r="CM39" i="3"/>
  <c r="CN39" i="3"/>
  <c r="CO39" i="3"/>
  <c r="CP39" i="3"/>
  <c r="CQ39" i="3"/>
  <c r="CR39" i="3"/>
  <c r="CS39" i="3"/>
  <c r="CT39" i="3"/>
  <c r="CU39" i="3"/>
  <c r="CV39" i="3"/>
  <c r="CW39" i="3"/>
  <c r="CX39" i="3"/>
  <c r="CY39" i="3"/>
  <c r="CZ39" i="3"/>
  <c r="DA39" i="3"/>
  <c r="DB39" i="3"/>
  <c r="DC39" i="3"/>
  <c r="DD39" i="3"/>
  <c r="DE39" i="3"/>
  <c r="DF39" i="3"/>
  <c r="DG39" i="3"/>
  <c r="DH39" i="3"/>
  <c r="DI39" i="3"/>
  <c r="DJ39"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BR40" i="3"/>
  <c r="BS40" i="3"/>
  <c r="BT40" i="3"/>
  <c r="BU40" i="3"/>
  <c r="BV40" i="3"/>
  <c r="BW40" i="3"/>
  <c r="BX40" i="3"/>
  <c r="BY40" i="3"/>
  <c r="BZ40" i="3"/>
  <c r="CA40" i="3"/>
  <c r="CB40" i="3"/>
  <c r="CC40" i="3"/>
  <c r="CD40" i="3"/>
  <c r="CE40" i="3"/>
  <c r="CF40" i="3"/>
  <c r="CG40" i="3"/>
  <c r="CH40" i="3"/>
  <c r="CI40" i="3"/>
  <c r="CJ40" i="3"/>
  <c r="CK40" i="3"/>
  <c r="CL40" i="3"/>
  <c r="CM40" i="3"/>
  <c r="CN40" i="3"/>
  <c r="CO40" i="3"/>
  <c r="CP40" i="3"/>
  <c r="CQ40" i="3"/>
  <c r="CR40" i="3"/>
  <c r="CS40" i="3"/>
  <c r="CT40" i="3"/>
  <c r="CU40" i="3"/>
  <c r="CV40" i="3"/>
  <c r="CW40" i="3"/>
  <c r="CX40" i="3"/>
  <c r="CY40" i="3"/>
  <c r="CZ40" i="3"/>
  <c r="DA40" i="3"/>
  <c r="DB40" i="3"/>
  <c r="DC40" i="3"/>
  <c r="DD40" i="3"/>
  <c r="DE40" i="3"/>
  <c r="DF40" i="3"/>
  <c r="DG40" i="3"/>
  <c r="DH40" i="3"/>
  <c r="DI40" i="3"/>
  <c r="DJ40"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BR41" i="3"/>
  <c r="BS41" i="3"/>
  <c r="BT41" i="3"/>
  <c r="BU41" i="3"/>
  <c r="BV41" i="3"/>
  <c r="BW41" i="3"/>
  <c r="BX41" i="3"/>
  <c r="BY41" i="3"/>
  <c r="BZ41" i="3"/>
  <c r="CA41" i="3"/>
  <c r="CB41" i="3"/>
  <c r="CC41" i="3"/>
  <c r="CD41" i="3"/>
  <c r="CE41" i="3"/>
  <c r="CF41" i="3"/>
  <c r="CG41" i="3"/>
  <c r="CH41" i="3"/>
  <c r="CI41" i="3"/>
  <c r="CJ41" i="3"/>
  <c r="CK41" i="3"/>
  <c r="CL41" i="3"/>
  <c r="CM41" i="3"/>
  <c r="CN41" i="3"/>
  <c r="CO41" i="3"/>
  <c r="CP41" i="3"/>
  <c r="CQ41" i="3"/>
  <c r="CR41" i="3"/>
  <c r="CS41" i="3"/>
  <c r="CT41" i="3"/>
  <c r="CU41" i="3"/>
  <c r="CV41" i="3"/>
  <c r="CW41" i="3"/>
  <c r="CX41" i="3"/>
  <c r="CY41" i="3"/>
  <c r="CZ41" i="3"/>
  <c r="DA41" i="3"/>
  <c r="DB41" i="3"/>
  <c r="DC41" i="3"/>
  <c r="DD41" i="3"/>
  <c r="DE41" i="3"/>
  <c r="DF41" i="3"/>
  <c r="DG41" i="3"/>
  <c r="DH41" i="3"/>
  <c r="DI41" i="3"/>
  <c r="DJ41"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CH42" i="3"/>
  <c r="CI42" i="3"/>
  <c r="CJ42" i="3"/>
  <c r="CK42" i="3"/>
  <c r="CL42" i="3"/>
  <c r="CM42" i="3"/>
  <c r="CN42" i="3"/>
  <c r="CO42" i="3"/>
  <c r="CP42" i="3"/>
  <c r="CQ42" i="3"/>
  <c r="CR42" i="3"/>
  <c r="CS42" i="3"/>
  <c r="CT42" i="3"/>
  <c r="CU42" i="3"/>
  <c r="CV42" i="3"/>
  <c r="CW42" i="3"/>
  <c r="CX42" i="3"/>
  <c r="CY42" i="3"/>
  <c r="CZ42" i="3"/>
  <c r="DA42" i="3"/>
  <c r="DB42" i="3"/>
  <c r="DC42" i="3"/>
  <c r="DD42" i="3"/>
  <c r="DE42" i="3"/>
  <c r="DF42" i="3"/>
  <c r="DG42" i="3"/>
  <c r="DH42" i="3"/>
  <c r="DI42" i="3"/>
  <c r="DJ42"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BR43" i="3"/>
  <c r="BS43" i="3"/>
  <c r="BT43" i="3"/>
  <c r="BU43" i="3"/>
  <c r="BV43" i="3"/>
  <c r="BW43" i="3"/>
  <c r="BX43" i="3"/>
  <c r="BY43" i="3"/>
  <c r="BZ43" i="3"/>
  <c r="CA43" i="3"/>
  <c r="CB43" i="3"/>
  <c r="CC43" i="3"/>
  <c r="CD43" i="3"/>
  <c r="CE43" i="3"/>
  <c r="CF43" i="3"/>
  <c r="CG43" i="3"/>
  <c r="CH43" i="3"/>
  <c r="CI43" i="3"/>
  <c r="CJ43" i="3"/>
  <c r="CK43" i="3"/>
  <c r="CL43" i="3"/>
  <c r="CM43" i="3"/>
  <c r="CN43" i="3"/>
  <c r="CO43" i="3"/>
  <c r="CP43" i="3"/>
  <c r="CQ43" i="3"/>
  <c r="CR43" i="3"/>
  <c r="CS43" i="3"/>
  <c r="CT43" i="3"/>
  <c r="CU43" i="3"/>
  <c r="CV43" i="3"/>
  <c r="CW43" i="3"/>
  <c r="CX43" i="3"/>
  <c r="CY43" i="3"/>
  <c r="CZ43" i="3"/>
  <c r="DA43" i="3"/>
  <c r="DB43" i="3"/>
  <c r="DC43" i="3"/>
  <c r="DD43" i="3"/>
  <c r="DE43" i="3"/>
  <c r="DF43" i="3"/>
  <c r="DG43" i="3"/>
  <c r="DH43" i="3"/>
  <c r="DI43" i="3"/>
  <c r="DJ43"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CR44" i="3"/>
  <c r="CS44" i="3"/>
  <c r="CT44" i="3"/>
  <c r="CU44" i="3"/>
  <c r="CV44" i="3"/>
  <c r="CW44" i="3"/>
  <c r="CX44" i="3"/>
  <c r="CY44" i="3"/>
  <c r="CZ44" i="3"/>
  <c r="DA44" i="3"/>
  <c r="DB44" i="3"/>
  <c r="DC44" i="3"/>
  <c r="DD44" i="3"/>
  <c r="DE44" i="3"/>
  <c r="DF44" i="3"/>
  <c r="DG44" i="3"/>
  <c r="DH44" i="3"/>
  <c r="DI44" i="3"/>
  <c r="DJ44"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BU45" i="3"/>
  <c r="BV45" i="3"/>
  <c r="BW45" i="3"/>
  <c r="BX45" i="3"/>
  <c r="BY45" i="3"/>
  <c r="BZ45" i="3"/>
  <c r="CA45" i="3"/>
  <c r="CB45" i="3"/>
  <c r="CC45" i="3"/>
  <c r="CD45" i="3"/>
  <c r="CE45" i="3"/>
  <c r="CF45" i="3"/>
  <c r="CG45" i="3"/>
  <c r="CH45" i="3"/>
  <c r="CI45" i="3"/>
  <c r="CJ45" i="3"/>
  <c r="CK45" i="3"/>
  <c r="CL45" i="3"/>
  <c r="CM45" i="3"/>
  <c r="CN45" i="3"/>
  <c r="CO45" i="3"/>
  <c r="CP45" i="3"/>
  <c r="CQ45" i="3"/>
  <c r="CR45" i="3"/>
  <c r="CS45" i="3"/>
  <c r="CT45" i="3"/>
  <c r="CU45" i="3"/>
  <c r="CV45" i="3"/>
  <c r="CW45" i="3"/>
  <c r="CX45" i="3"/>
  <c r="CY45" i="3"/>
  <c r="CZ45" i="3"/>
  <c r="DA45" i="3"/>
  <c r="DB45" i="3"/>
  <c r="DC45" i="3"/>
  <c r="DD45" i="3"/>
  <c r="DE45" i="3"/>
  <c r="DF45" i="3"/>
  <c r="DG45" i="3"/>
  <c r="DH45" i="3"/>
  <c r="DI45" i="3"/>
  <c r="DJ45"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BU46" i="3"/>
  <c r="BV46" i="3"/>
  <c r="BW46" i="3"/>
  <c r="BX46" i="3"/>
  <c r="BY46" i="3"/>
  <c r="BZ46" i="3"/>
  <c r="CA46" i="3"/>
  <c r="CB46" i="3"/>
  <c r="CC46" i="3"/>
  <c r="CD46" i="3"/>
  <c r="CE46" i="3"/>
  <c r="CF46" i="3"/>
  <c r="CG46" i="3"/>
  <c r="CH46" i="3"/>
  <c r="CI46" i="3"/>
  <c r="CJ46" i="3"/>
  <c r="CK46" i="3"/>
  <c r="CL46" i="3"/>
  <c r="CM46" i="3"/>
  <c r="CN46" i="3"/>
  <c r="CO46" i="3"/>
  <c r="CP46" i="3"/>
  <c r="CQ46" i="3"/>
  <c r="CR46" i="3"/>
  <c r="CS46" i="3"/>
  <c r="CT46" i="3"/>
  <c r="CU46" i="3"/>
  <c r="CV46" i="3"/>
  <c r="CW46" i="3"/>
  <c r="CX46" i="3"/>
  <c r="CY46" i="3"/>
  <c r="CZ46" i="3"/>
  <c r="DA46" i="3"/>
  <c r="DB46" i="3"/>
  <c r="DC46" i="3"/>
  <c r="DD46" i="3"/>
  <c r="DE46" i="3"/>
  <c r="DF46" i="3"/>
  <c r="DG46" i="3"/>
  <c r="DH46" i="3"/>
  <c r="DI46" i="3"/>
  <c r="DJ46"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CH47" i="3"/>
  <c r="CI47" i="3"/>
  <c r="CJ47" i="3"/>
  <c r="CK47" i="3"/>
  <c r="CL47" i="3"/>
  <c r="CM47" i="3"/>
  <c r="CN47" i="3"/>
  <c r="CO47" i="3"/>
  <c r="CP47" i="3"/>
  <c r="CQ47" i="3"/>
  <c r="CR47" i="3"/>
  <c r="CS47" i="3"/>
  <c r="CT47" i="3"/>
  <c r="CU47" i="3"/>
  <c r="CV47" i="3"/>
  <c r="CW47" i="3"/>
  <c r="CX47" i="3"/>
  <c r="CY47" i="3"/>
  <c r="CZ47" i="3"/>
  <c r="DA47" i="3"/>
  <c r="DB47" i="3"/>
  <c r="DC47" i="3"/>
  <c r="DD47" i="3"/>
  <c r="DE47" i="3"/>
  <c r="DF47" i="3"/>
  <c r="DG47" i="3"/>
  <c r="DH47" i="3"/>
  <c r="DI47" i="3"/>
  <c r="DJ47"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CH48" i="3"/>
  <c r="CI48" i="3"/>
  <c r="CJ48" i="3"/>
  <c r="CK48" i="3"/>
  <c r="CL48" i="3"/>
  <c r="CM48" i="3"/>
  <c r="CN48" i="3"/>
  <c r="CO48" i="3"/>
  <c r="CP48" i="3"/>
  <c r="CQ48" i="3"/>
  <c r="CR48" i="3"/>
  <c r="CS48" i="3"/>
  <c r="CT48" i="3"/>
  <c r="CU48" i="3"/>
  <c r="CV48" i="3"/>
  <c r="CW48" i="3"/>
  <c r="CX48" i="3"/>
  <c r="CY48" i="3"/>
  <c r="CZ48" i="3"/>
  <c r="DA48" i="3"/>
  <c r="DB48" i="3"/>
  <c r="DC48" i="3"/>
  <c r="DD48" i="3"/>
  <c r="DE48" i="3"/>
  <c r="DF48" i="3"/>
  <c r="DG48" i="3"/>
  <c r="DH48" i="3"/>
  <c r="DI48" i="3"/>
  <c r="DJ48"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CH49" i="3"/>
  <c r="CI49" i="3"/>
  <c r="CJ49" i="3"/>
  <c r="CK49" i="3"/>
  <c r="CL49" i="3"/>
  <c r="CM49" i="3"/>
  <c r="CN49" i="3"/>
  <c r="CO49" i="3"/>
  <c r="CP49" i="3"/>
  <c r="CQ49" i="3"/>
  <c r="CR49" i="3"/>
  <c r="CS49" i="3"/>
  <c r="CT49" i="3"/>
  <c r="CU49" i="3"/>
  <c r="CV49" i="3"/>
  <c r="CW49" i="3"/>
  <c r="CX49" i="3"/>
  <c r="CY49" i="3"/>
  <c r="CZ49" i="3"/>
  <c r="DA49" i="3"/>
  <c r="DB49" i="3"/>
  <c r="DC49" i="3"/>
  <c r="DD49" i="3"/>
  <c r="DE49" i="3"/>
  <c r="DF49" i="3"/>
  <c r="DG49" i="3"/>
  <c r="DH49" i="3"/>
  <c r="DI49" i="3"/>
  <c r="DJ49"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CH50" i="3"/>
  <c r="CI50" i="3"/>
  <c r="CJ50" i="3"/>
  <c r="CK50" i="3"/>
  <c r="CL50" i="3"/>
  <c r="CM50" i="3"/>
  <c r="CN50" i="3"/>
  <c r="CO50" i="3"/>
  <c r="CP50" i="3"/>
  <c r="CQ50" i="3"/>
  <c r="CR50" i="3"/>
  <c r="CS50" i="3"/>
  <c r="CT50" i="3"/>
  <c r="CU50" i="3"/>
  <c r="CV50" i="3"/>
  <c r="CW50" i="3"/>
  <c r="CX50" i="3"/>
  <c r="CY50" i="3"/>
  <c r="CZ50" i="3"/>
  <c r="DA50" i="3"/>
  <c r="DB50" i="3"/>
  <c r="DC50" i="3"/>
  <c r="DD50" i="3"/>
  <c r="DE50" i="3"/>
  <c r="DF50" i="3"/>
  <c r="DG50" i="3"/>
  <c r="DH50" i="3"/>
  <c r="DI50" i="3"/>
  <c r="DJ50"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CH51" i="3"/>
  <c r="CI51" i="3"/>
  <c r="CJ51" i="3"/>
  <c r="CK51" i="3"/>
  <c r="CL51" i="3"/>
  <c r="CM51" i="3"/>
  <c r="CN51" i="3"/>
  <c r="CO51" i="3"/>
  <c r="CP51" i="3"/>
  <c r="CQ51" i="3"/>
  <c r="CR51" i="3"/>
  <c r="CS51" i="3"/>
  <c r="CT51" i="3"/>
  <c r="CU51" i="3"/>
  <c r="CV51" i="3"/>
  <c r="CW51" i="3"/>
  <c r="CX51" i="3"/>
  <c r="CY51" i="3"/>
  <c r="CZ51" i="3"/>
  <c r="DA51" i="3"/>
  <c r="DB51" i="3"/>
  <c r="DC51" i="3"/>
  <c r="DD51" i="3"/>
  <c r="DE51" i="3"/>
  <c r="DF51" i="3"/>
  <c r="DG51" i="3"/>
  <c r="DH51" i="3"/>
  <c r="DI51" i="3"/>
  <c r="DJ51"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BZ52" i="3"/>
  <c r="CA52" i="3"/>
  <c r="CB52" i="3"/>
  <c r="CC52" i="3"/>
  <c r="CD52" i="3"/>
  <c r="CE52" i="3"/>
  <c r="CF52" i="3"/>
  <c r="CG52" i="3"/>
  <c r="CH52" i="3"/>
  <c r="CI52" i="3"/>
  <c r="CJ52" i="3"/>
  <c r="CK52" i="3"/>
  <c r="CL52" i="3"/>
  <c r="CM52" i="3"/>
  <c r="CN52" i="3"/>
  <c r="CO52" i="3"/>
  <c r="CP52" i="3"/>
  <c r="CQ52" i="3"/>
  <c r="CR52" i="3"/>
  <c r="CS52" i="3"/>
  <c r="CT52" i="3"/>
  <c r="CU52" i="3"/>
  <c r="CV52" i="3"/>
  <c r="CW52" i="3"/>
  <c r="CX52" i="3"/>
  <c r="CY52" i="3"/>
  <c r="CZ52" i="3"/>
  <c r="DA52" i="3"/>
  <c r="DB52" i="3"/>
  <c r="DC52" i="3"/>
  <c r="DD52" i="3"/>
  <c r="DE52" i="3"/>
  <c r="DF52" i="3"/>
  <c r="DG52" i="3"/>
  <c r="DH52" i="3"/>
  <c r="DI52" i="3"/>
  <c r="DJ52"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BZ53" i="3"/>
  <c r="CA53" i="3"/>
  <c r="CB53" i="3"/>
  <c r="CC53" i="3"/>
  <c r="CD53" i="3"/>
  <c r="CE53" i="3"/>
  <c r="CF53" i="3"/>
  <c r="CG53" i="3"/>
  <c r="CH53" i="3"/>
  <c r="CI53" i="3"/>
  <c r="CJ53" i="3"/>
  <c r="CK53" i="3"/>
  <c r="CL53" i="3"/>
  <c r="CM53" i="3"/>
  <c r="CN53" i="3"/>
  <c r="CO53" i="3"/>
  <c r="CP53" i="3"/>
  <c r="CQ53" i="3"/>
  <c r="CR53" i="3"/>
  <c r="CS53" i="3"/>
  <c r="CT53" i="3"/>
  <c r="CU53" i="3"/>
  <c r="CV53" i="3"/>
  <c r="CW53" i="3"/>
  <c r="CX53" i="3"/>
  <c r="CY53" i="3"/>
  <c r="CZ53" i="3"/>
  <c r="DA53" i="3"/>
  <c r="DB53" i="3"/>
  <c r="DC53" i="3"/>
  <c r="DD53" i="3"/>
  <c r="DE53" i="3"/>
  <c r="DF53" i="3"/>
  <c r="DG53" i="3"/>
  <c r="DH53" i="3"/>
  <c r="DI53" i="3"/>
  <c r="DJ53"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BR54" i="3"/>
  <c r="BS54" i="3"/>
  <c r="BT54" i="3"/>
  <c r="BU54" i="3"/>
  <c r="BV54" i="3"/>
  <c r="BW54" i="3"/>
  <c r="BX54" i="3"/>
  <c r="BY54" i="3"/>
  <c r="BZ54" i="3"/>
  <c r="CA54" i="3"/>
  <c r="CB54" i="3"/>
  <c r="CC54" i="3"/>
  <c r="CD54" i="3"/>
  <c r="CE54" i="3"/>
  <c r="CF54" i="3"/>
  <c r="CG54" i="3"/>
  <c r="CH54" i="3"/>
  <c r="CI54" i="3"/>
  <c r="CJ54" i="3"/>
  <c r="CK54" i="3"/>
  <c r="CL54" i="3"/>
  <c r="CM54" i="3"/>
  <c r="CN54" i="3"/>
  <c r="CO54" i="3"/>
  <c r="CP54" i="3"/>
  <c r="CQ54" i="3"/>
  <c r="CR54" i="3"/>
  <c r="CS54" i="3"/>
  <c r="CT54" i="3"/>
  <c r="CU54" i="3"/>
  <c r="CV54" i="3"/>
  <c r="CW54" i="3"/>
  <c r="CX54" i="3"/>
  <c r="CY54" i="3"/>
  <c r="CZ54" i="3"/>
  <c r="DA54" i="3"/>
  <c r="DB54" i="3"/>
  <c r="DC54" i="3"/>
  <c r="DD54" i="3"/>
  <c r="DE54" i="3"/>
  <c r="DF54" i="3"/>
  <c r="DG54" i="3"/>
  <c r="DH54" i="3"/>
  <c r="DI54" i="3"/>
  <c r="DJ54"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BR55" i="3"/>
  <c r="BS55" i="3"/>
  <c r="BT55" i="3"/>
  <c r="BU55" i="3"/>
  <c r="BV55" i="3"/>
  <c r="BW55" i="3"/>
  <c r="BX55" i="3"/>
  <c r="BY55" i="3"/>
  <c r="BZ55" i="3"/>
  <c r="CA55" i="3"/>
  <c r="CB55" i="3"/>
  <c r="CC55" i="3"/>
  <c r="CD55" i="3"/>
  <c r="CE55" i="3"/>
  <c r="CF55" i="3"/>
  <c r="CG55" i="3"/>
  <c r="CH55" i="3"/>
  <c r="CI55" i="3"/>
  <c r="CJ55" i="3"/>
  <c r="CK55" i="3"/>
  <c r="CL55" i="3"/>
  <c r="CM55" i="3"/>
  <c r="CN55" i="3"/>
  <c r="CO55" i="3"/>
  <c r="CP55" i="3"/>
  <c r="CQ55" i="3"/>
  <c r="CR55" i="3"/>
  <c r="CS55" i="3"/>
  <c r="CT55" i="3"/>
  <c r="CU55" i="3"/>
  <c r="CV55" i="3"/>
  <c r="CW55" i="3"/>
  <c r="CX55" i="3"/>
  <c r="CY55" i="3"/>
  <c r="CZ55" i="3"/>
  <c r="DA55" i="3"/>
  <c r="DB55" i="3"/>
  <c r="DC55" i="3"/>
  <c r="DD55" i="3"/>
  <c r="DE55" i="3"/>
  <c r="DF55" i="3"/>
  <c r="DG55" i="3"/>
  <c r="DH55" i="3"/>
  <c r="DI55" i="3"/>
  <c r="DJ55"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BR56" i="3"/>
  <c r="BS56" i="3"/>
  <c r="BT56" i="3"/>
  <c r="BU56" i="3"/>
  <c r="BV56" i="3"/>
  <c r="BW56" i="3"/>
  <c r="BX56" i="3"/>
  <c r="BY56" i="3"/>
  <c r="BZ56" i="3"/>
  <c r="CA56" i="3"/>
  <c r="CB56" i="3"/>
  <c r="CC56" i="3"/>
  <c r="CD56" i="3"/>
  <c r="CE56" i="3"/>
  <c r="CF56" i="3"/>
  <c r="CG56" i="3"/>
  <c r="CH56" i="3"/>
  <c r="CI56" i="3"/>
  <c r="CJ56" i="3"/>
  <c r="CK56" i="3"/>
  <c r="CL56" i="3"/>
  <c r="CM56" i="3"/>
  <c r="CN56" i="3"/>
  <c r="CO56" i="3"/>
  <c r="CP56" i="3"/>
  <c r="CQ56" i="3"/>
  <c r="CR56" i="3"/>
  <c r="CS56" i="3"/>
  <c r="CT56" i="3"/>
  <c r="CU56" i="3"/>
  <c r="CV56" i="3"/>
  <c r="CW56" i="3"/>
  <c r="CX56" i="3"/>
  <c r="CY56" i="3"/>
  <c r="CZ56" i="3"/>
  <c r="DA56" i="3"/>
  <c r="DB56" i="3"/>
  <c r="DC56" i="3"/>
  <c r="DD56" i="3"/>
  <c r="DE56" i="3"/>
  <c r="DF56" i="3"/>
  <c r="DG56" i="3"/>
  <c r="DH56" i="3"/>
  <c r="DI56" i="3"/>
  <c r="DJ56"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BR57" i="3"/>
  <c r="BS57" i="3"/>
  <c r="BT57" i="3"/>
  <c r="BU57" i="3"/>
  <c r="BV57" i="3"/>
  <c r="BW57" i="3"/>
  <c r="BX57" i="3"/>
  <c r="BY57" i="3"/>
  <c r="BZ57" i="3"/>
  <c r="CA57" i="3"/>
  <c r="CB57" i="3"/>
  <c r="CC57" i="3"/>
  <c r="CD57" i="3"/>
  <c r="CE57" i="3"/>
  <c r="CF57" i="3"/>
  <c r="CG57" i="3"/>
  <c r="CH57" i="3"/>
  <c r="CI57" i="3"/>
  <c r="CJ57" i="3"/>
  <c r="CK57" i="3"/>
  <c r="CL57" i="3"/>
  <c r="CM57" i="3"/>
  <c r="CN57" i="3"/>
  <c r="CO57" i="3"/>
  <c r="CP57" i="3"/>
  <c r="CQ57" i="3"/>
  <c r="CR57" i="3"/>
  <c r="CS57" i="3"/>
  <c r="CT57" i="3"/>
  <c r="CU57" i="3"/>
  <c r="CV57" i="3"/>
  <c r="CW57" i="3"/>
  <c r="CX57" i="3"/>
  <c r="CY57" i="3"/>
  <c r="CZ57" i="3"/>
  <c r="DA57" i="3"/>
  <c r="DB57" i="3"/>
  <c r="DC57" i="3"/>
  <c r="DD57" i="3"/>
  <c r="DE57" i="3"/>
  <c r="DF57" i="3"/>
  <c r="DG57" i="3"/>
  <c r="DH57" i="3"/>
  <c r="DI57" i="3"/>
  <c r="DJ57"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BR58" i="3"/>
  <c r="BS58" i="3"/>
  <c r="BT58" i="3"/>
  <c r="BU58" i="3"/>
  <c r="BV58" i="3"/>
  <c r="BW58" i="3"/>
  <c r="BX58" i="3"/>
  <c r="BY58" i="3"/>
  <c r="BZ58" i="3"/>
  <c r="CA58" i="3"/>
  <c r="CB58" i="3"/>
  <c r="CC58" i="3"/>
  <c r="CD58" i="3"/>
  <c r="CE58" i="3"/>
  <c r="CF58" i="3"/>
  <c r="CG58" i="3"/>
  <c r="CH58" i="3"/>
  <c r="CI58" i="3"/>
  <c r="CJ58" i="3"/>
  <c r="CK58" i="3"/>
  <c r="CL58" i="3"/>
  <c r="CM58" i="3"/>
  <c r="CN58" i="3"/>
  <c r="CO58" i="3"/>
  <c r="CP58" i="3"/>
  <c r="CQ58" i="3"/>
  <c r="CR58" i="3"/>
  <c r="CS58" i="3"/>
  <c r="CT58" i="3"/>
  <c r="CU58" i="3"/>
  <c r="CV58" i="3"/>
  <c r="CW58" i="3"/>
  <c r="CX58" i="3"/>
  <c r="CY58" i="3"/>
  <c r="CZ58" i="3"/>
  <c r="DA58" i="3"/>
  <c r="DB58" i="3"/>
  <c r="DC58" i="3"/>
  <c r="DD58" i="3"/>
  <c r="DE58" i="3"/>
  <c r="DF58" i="3"/>
  <c r="DG58" i="3"/>
  <c r="DH58" i="3"/>
  <c r="DI58" i="3"/>
  <c r="DJ58"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CH59" i="3"/>
  <c r="CI59" i="3"/>
  <c r="CJ59" i="3"/>
  <c r="CK59" i="3"/>
  <c r="CL59" i="3"/>
  <c r="CM59" i="3"/>
  <c r="CN59" i="3"/>
  <c r="CO59" i="3"/>
  <c r="CP59" i="3"/>
  <c r="CQ59" i="3"/>
  <c r="CR59" i="3"/>
  <c r="CS59" i="3"/>
  <c r="CT59" i="3"/>
  <c r="CU59" i="3"/>
  <c r="CV59" i="3"/>
  <c r="CW59" i="3"/>
  <c r="CX59" i="3"/>
  <c r="CY59" i="3"/>
  <c r="CZ59" i="3"/>
  <c r="DA59" i="3"/>
  <c r="DB59" i="3"/>
  <c r="DC59" i="3"/>
  <c r="DD59" i="3"/>
  <c r="DE59" i="3"/>
  <c r="DF59" i="3"/>
  <c r="DG59" i="3"/>
  <c r="DH59" i="3"/>
  <c r="DI59" i="3"/>
  <c r="DJ59"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CH60" i="3"/>
  <c r="CI60" i="3"/>
  <c r="CJ60" i="3"/>
  <c r="CK60" i="3"/>
  <c r="CL60" i="3"/>
  <c r="CM60" i="3"/>
  <c r="CN60" i="3"/>
  <c r="CO60" i="3"/>
  <c r="CP60" i="3"/>
  <c r="CQ60" i="3"/>
  <c r="CR60" i="3"/>
  <c r="CS60" i="3"/>
  <c r="CT60" i="3"/>
  <c r="CU60" i="3"/>
  <c r="CV60" i="3"/>
  <c r="CW60" i="3"/>
  <c r="CX60" i="3"/>
  <c r="CY60" i="3"/>
  <c r="CZ60" i="3"/>
  <c r="DA60" i="3"/>
  <c r="DB60" i="3"/>
  <c r="DC60" i="3"/>
  <c r="DD60" i="3"/>
  <c r="DE60" i="3"/>
  <c r="DF60" i="3"/>
  <c r="DG60" i="3"/>
  <c r="DH60" i="3"/>
  <c r="DI60" i="3"/>
  <c r="DJ60"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CH61" i="3"/>
  <c r="CI61" i="3"/>
  <c r="CJ61" i="3"/>
  <c r="CK61" i="3"/>
  <c r="CL61" i="3"/>
  <c r="CM61" i="3"/>
  <c r="CN61" i="3"/>
  <c r="CO61" i="3"/>
  <c r="CP61" i="3"/>
  <c r="CQ61" i="3"/>
  <c r="CR61" i="3"/>
  <c r="CS61" i="3"/>
  <c r="CT61" i="3"/>
  <c r="CU61" i="3"/>
  <c r="CV61" i="3"/>
  <c r="CW61" i="3"/>
  <c r="CX61" i="3"/>
  <c r="CY61" i="3"/>
  <c r="CZ61" i="3"/>
  <c r="DA61" i="3"/>
  <c r="DB61" i="3"/>
  <c r="DC61" i="3"/>
  <c r="DD61" i="3"/>
  <c r="DE61" i="3"/>
  <c r="DF61" i="3"/>
  <c r="DG61" i="3"/>
  <c r="DH61" i="3"/>
  <c r="DI61" i="3"/>
  <c r="DJ61"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CH62" i="3"/>
  <c r="CI62" i="3"/>
  <c r="CJ62" i="3"/>
  <c r="CK62" i="3"/>
  <c r="CL62" i="3"/>
  <c r="CM62" i="3"/>
  <c r="CN62" i="3"/>
  <c r="CO62" i="3"/>
  <c r="CP62" i="3"/>
  <c r="CQ62" i="3"/>
  <c r="CR62" i="3"/>
  <c r="CS62" i="3"/>
  <c r="CT62" i="3"/>
  <c r="CU62" i="3"/>
  <c r="CV62" i="3"/>
  <c r="CW62" i="3"/>
  <c r="CX62" i="3"/>
  <c r="CY62" i="3"/>
  <c r="CZ62" i="3"/>
  <c r="DA62" i="3"/>
  <c r="DB62" i="3"/>
  <c r="DC62" i="3"/>
  <c r="DD62" i="3"/>
  <c r="DE62" i="3"/>
  <c r="DF62" i="3"/>
  <c r="DG62" i="3"/>
  <c r="DH62" i="3"/>
  <c r="DI62" i="3"/>
  <c r="DJ62" i="3"/>
  <c r="DJ10" i="3"/>
  <c r="DI10" i="3"/>
  <c r="DH10" i="3"/>
  <c r="DG10" i="3"/>
  <c r="DF10" i="3"/>
  <c r="DE10" i="3"/>
  <c r="DD10" i="3"/>
  <c r="DC10" i="3"/>
  <c r="DB10" i="3"/>
  <c r="DA10" i="3"/>
  <c r="CZ10" i="3"/>
  <c r="CY10" i="3"/>
  <c r="CX10" i="3"/>
  <c r="CW10" i="3"/>
  <c r="CV10" i="3"/>
  <c r="CU10" i="3"/>
  <c r="CT10" i="3"/>
  <c r="CS10" i="3"/>
  <c r="CR10" i="3"/>
  <c r="CQ10" i="3"/>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alcChain>
</file>

<file path=xl/sharedStrings.xml><?xml version="1.0" encoding="utf-8"?>
<sst xmlns="http://schemas.openxmlformats.org/spreadsheetml/2006/main" count="1812" uniqueCount="224">
  <si>
    <t>Table 1.  State-to-State Migration Flows*: 2012</t>
  </si>
  <si>
    <t>Dataset: 2012 American Community Survey 1-Year Estimates</t>
  </si>
  <si>
    <t>Universe: Population 1 year and over</t>
  </si>
  <si>
    <t>Source: http://www.census.gov/hhes/migration/files/acs/st-to-st/State_to_State_Migrations_Table_2012.xls</t>
  </si>
  <si>
    <t>Current residence in --</t>
  </si>
  <si>
    <t>Population 1 year and over</t>
  </si>
  <si>
    <t>Same residence 1 year ago</t>
  </si>
  <si>
    <t>Different residence, same state 1 year ago</t>
  </si>
  <si>
    <t>Alabama</t>
  </si>
  <si>
    <t>Alaska</t>
  </si>
  <si>
    <t>Arizona</t>
  </si>
  <si>
    <t>Arkansas</t>
  </si>
  <si>
    <t>California</t>
  </si>
  <si>
    <t>Colorado</t>
  </si>
  <si>
    <t>Connecticut</t>
  </si>
  <si>
    <t>Delaware</t>
  </si>
  <si>
    <t xml:space="preserve">District of Columbia </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</si>
  <si>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</si>
  <si>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</si>
  <si>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</si>
  <si>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</si>
  <si>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</si>
  <si>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</si>
  <si>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</si>
  <si>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</si>
  <si>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</si>
  <si>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</si>
  <si>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</si>
  <si>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</si>
  <si>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</si>
  <si>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</si>
  <si>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</si>
  <si>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</si>
  <si>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</si>
  <si>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</si>
  <si>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</si>
  <si>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</si>
  <si>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</si>
  <si>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</si>
  <si>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</si>
  <si>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</si>
  <si>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</si>
  <si>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</si>
  <si>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</si>
  <si>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</si>
  <si>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</si>
  <si>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</si>
  <si>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</si>
  <si>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</si>
  <si>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</si>
  <si>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</si>
  <si>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</si>
  <si>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</si>
  <si>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</si>
  <si>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</si>
  <si>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</si>
  <si>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</si>
  <si>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</si>
  <si>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</si>
  <si>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Estimate</t>
  </si>
  <si>
    <t>MOE</t>
  </si>
  <si>
    <t>N/A</t>
  </si>
  <si>
    <t>Puerto Rico</t>
  </si>
  <si>
    <t>United States</t>
  </si>
  <si>
    <t>State of Residence Last year (Estimate)</t>
  </si>
  <si>
    <t>TOTAL</t>
  </si>
  <si>
    <t>State of Residence Last year (Margin of Error)</t>
  </si>
  <si>
    <t>Dataset: 2011 American Community Survey 1-Year Estimates</t>
  </si>
  <si>
    <t>Source: http://www.census.gov/hhes/migration/files/acs/st-to-st/State_to_State_Migrations_Table_2011.xls</t>
  </si>
  <si>
    <t>Table 2  State-to-State Migration Flows*: 2011</t>
  </si>
  <si>
    <t>ESTIMATES</t>
  </si>
  <si>
    <t>Margin of Error</t>
  </si>
  <si>
    <t>Table 3  State-to-State Migration Flows*: 2010</t>
  </si>
  <si>
    <t>Dataset: 2010 American Community Survey 1-Year Estimates</t>
  </si>
  <si>
    <t>Source: http://www.census.gov/hhes/migration/files/acs/st-to-st/State_to_State_Migrations_Table_2010.xls</t>
  </si>
  <si>
    <t>Contest Rules</t>
  </si>
  <si>
    <t>Excel Datavis Contest - Chandoo.org - 2014</t>
  </si>
  <si>
    <t>Help us understand state to state migration trends and interesting facts</t>
  </si>
  <si>
    <t>Use any standard Excel feature (no add-ins, no Power Pivot etc.)</t>
  </si>
  <si>
    <t>You can add additional demographic or economic data as long as,</t>
  </si>
  <si>
    <t>You use publicly available data sources</t>
  </si>
  <si>
    <t>You provide links to the data sources and credit them</t>
  </si>
  <si>
    <t>Examples: Percaptia income, weather or living conditions</t>
  </si>
  <si>
    <t xml:space="preserve">You may ignore the Margin of Error data (provided in extreme right in the data tables). </t>
  </si>
  <si>
    <t>Important Dates</t>
  </si>
  <si>
    <t>Contest start date</t>
  </si>
  <si>
    <t>9th of April, 2014</t>
  </si>
  <si>
    <t>Last date for submission</t>
  </si>
  <si>
    <t>20th of April, 2014</t>
  </si>
  <si>
    <t>How to submit your entry?</t>
  </si>
  <si>
    <t>Email</t>
  </si>
  <si>
    <t>Send to: chandoo.d@gmail.com</t>
  </si>
  <si>
    <t>Subject: Datavis contest 2014</t>
  </si>
  <si>
    <t>Include: Your workbook, Your name, Email Address &amp; Version of Excel used to make it</t>
  </si>
  <si>
    <t>Facebook</t>
  </si>
  <si>
    <t>Send your entry as a message (with workbook as attachment)</t>
  </si>
  <si>
    <t>Join chandoo.org fan page (Click here)</t>
  </si>
  <si>
    <t>What do you get?</t>
  </si>
  <si>
    <t>First prize</t>
  </si>
  <si>
    <t>iPad (Latest version) 16 GB</t>
  </si>
  <si>
    <t>Second prize</t>
  </si>
  <si>
    <t>iPad Mini (latest version) 16 GB</t>
  </si>
  <si>
    <t>Third prize (2 nos)</t>
  </si>
  <si>
    <t>Samsung Galaxy Tab 3</t>
  </si>
  <si>
    <t>Fine Print</t>
  </si>
  <si>
    <t>How winners are selected</t>
  </si>
  <si>
    <t>Winners will be selected by voting and a panel of judges (to be revealed). If there is a tie, Judges' decision will be given more weightage.</t>
  </si>
  <si>
    <t>Prizes will be delivered thru Amazon.com. If you are located in a country where shipping Amazon goods is not possible (or prohibitively expensive) you will be offered a choice of either getting money payment or purchase from a local website.
You also agree that Chandoo.org reserves the right to showcase your files, share them, use them in courses &amp; training programs or any other publication as deemed fit. You agree to share the copy-right of your workbook with Chandoo.org indefinetly for no compensation.
Chandoo.org may get in touch with you if we need any clarifications or we are unable to use your file.
Chandoo.org reserves the right to disqualify a contest entry based on sole discretion.</t>
  </si>
  <si>
    <t>You may submit more than one entry. For voting &amp; selecting winners only 1 entry from each individual is considered.</t>
  </si>
  <si>
    <t>You can use Macros &amp; VBA to add interaction to charts. (Code must be commented clearly and sources should be credited)</t>
  </si>
  <si>
    <t>Make a dashboard or set of charts.</t>
  </si>
  <si>
    <t>For updates on rules, dates &amp; policies, please click below link:</t>
  </si>
  <si>
    <t>http://chandoo.org/wp/2014/04/09/visualize-state-migration-contest/</t>
  </si>
  <si>
    <t>Year</t>
  </si>
  <si>
    <t>To</t>
  </si>
  <si>
    <t>From</t>
  </si>
  <si>
    <t>(All)</t>
  </si>
  <si>
    <t>Row Labels</t>
  </si>
  <si>
    <t xml:space="preserve"> Alabama</t>
  </si>
  <si>
    <t xml:space="preserve"> Alaska</t>
  </si>
  <si>
    <t xml:space="preserve"> Arizona</t>
  </si>
  <si>
    <t xml:space="preserve"> Washington</t>
  </si>
  <si>
    <t>Year Filter</t>
  </si>
  <si>
    <t xml:space="preserve"> Arkansas</t>
  </si>
  <si>
    <t xml:space="preserve"> California</t>
  </si>
  <si>
    <t xml:space="preserve"> Colorado</t>
  </si>
  <si>
    <t xml:space="preserve"> Connecticut</t>
  </si>
  <si>
    <t xml:space="preserve"> Delaware</t>
  </si>
  <si>
    <t xml:space="preserve"> District of Columbia </t>
  </si>
  <si>
    <t xml:space="preserve"> Florida</t>
  </si>
  <si>
    <t xml:space="preserve"> Georgia</t>
  </si>
  <si>
    <t xml:space="preserve"> Hawaii</t>
  </si>
  <si>
    <t xml:space="preserve"> Idaho</t>
  </si>
  <si>
    <t xml:space="preserve"> Illinois</t>
  </si>
  <si>
    <t xml:space="preserve"> Indiana</t>
  </si>
  <si>
    <t xml:space="preserve"> Iowa</t>
  </si>
  <si>
    <t xml:space="preserve"> Kansas</t>
  </si>
  <si>
    <t xml:space="preserve"> Kentucky</t>
  </si>
  <si>
    <t xml:space="preserve"> Louisiana</t>
  </si>
  <si>
    <t xml:space="preserve"> Maine</t>
  </si>
  <si>
    <t xml:space="preserve"> Maryland</t>
  </si>
  <si>
    <t xml:space="preserve"> Massachusetts</t>
  </si>
  <si>
    <t xml:space="preserve"> Michigan</t>
  </si>
  <si>
    <t xml:space="preserve"> Minnesota</t>
  </si>
  <si>
    <t xml:space="preserve"> Mississippi</t>
  </si>
  <si>
    <t xml:space="preserve"> Missouri</t>
  </si>
  <si>
    <t xml:space="preserve"> Montana</t>
  </si>
  <si>
    <t xml:space="preserve"> Nebraska</t>
  </si>
  <si>
    <t xml:space="preserve"> Nevada</t>
  </si>
  <si>
    <t xml:space="preserve"> New Hampshire</t>
  </si>
  <si>
    <t xml:space="preserve"> New Jersey</t>
  </si>
  <si>
    <t xml:space="preserve"> New Mexico</t>
  </si>
  <si>
    <t xml:space="preserve"> New York</t>
  </si>
  <si>
    <t xml:space="preserve"> North Carolina</t>
  </si>
  <si>
    <t xml:space="preserve"> North Dakota</t>
  </si>
  <si>
    <t xml:space="preserve"> Ohio</t>
  </si>
  <si>
    <t xml:space="preserve"> Oklahoma</t>
  </si>
  <si>
    <t xml:space="preserve"> Oregon</t>
  </si>
  <si>
    <t xml:space="preserve"> Pennsylvania</t>
  </si>
  <si>
    <t xml:space="preserve"> Rhode Island</t>
  </si>
  <si>
    <t xml:space="preserve"> South Carolina</t>
  </si>
  <si>
    <t xml:space="preserve"> South Dakota</t>
  </si>
  <si>
    <t xml:space="preserve"> Tennessee</t>
  </si>
  <si>
    <t xml:space="preserve"> Texas</t>
  </si>
  <si>
    <t xml:space="preserve"> Utah</t>
  </si>
  <si>
    <t xml:space="preserve"> Vermont</t>
  </si>
  <si>
    <t xml:space="preserve"> Virginia</t>
  </si>
  <si>
    <t xml:space="preserve"> West Virginia</t>
  </si>
  <si>
    <t xml:space="preserve"> Wisconsin</t>
  </si>
  <si>
    <t xml:space="preserve"> Wyoming</t>
  </si>
  <si>
    <t xml:space="preserve"> Puerto Rico</t>
  </si>
  <si>
    <t>Only Select One Year</t>
  </si>
  <si>
    <t>GDP Growth</t>
  </si>
  <si>
    <t>Table 1. Real GDP by State, 2009-2012</t>
  </si>
  <si>
    <t>Millions of chained (2005) dollars</t>
  </si>
  <si>
    <t>Percent change</t>
  </si>
  <si>
    <t>2012*</t>
  </si>
  <si>
    <t>2012 Rank*</t>
  </si>
  <si>
    <t>..….</t>
  </si>
  <si>
    <t>*Advance statistics</t>
  </si>
  <si>
    <t>1. The U.S. values may differ from the National Income and Product Account (NIPA) values because of revisions to the NIPA values as well as the GDP-by-state accounts excluding Federal military and civilian activity located overseas (because it cannot be attributed to a particular state).  In addition, the advance statistic (2012) may differ because of different sources and vintages of data used to estimate GDP by state.</t>
  </si>
  <si>
    <t>Source: U.S. Bureau of Economic Analysis</t>
  </si>
  <si>
    <t>http://www.bea.gov/newsreleases/regional/gdp_state/2013/gsp0613.htm</t>
  </si>
  <si>
    <t>Mkt for Growth</t>
  </si>
  <si>
    <t>http://www.bea.gov/newsreleases/regional/gdp_state/2013/xls/gsp0613.xls</t>
  </si>
  <si>
    <t>Low Inflow</t>
  </si>
  <si>
    <t>High Inflow</t>
  </si>
  <si>
    <t>Rank</t>
  </si>
  <si>
    <t>Per Capita Personal Income by State, 1990 to 2012</t>
  </si>
  <si>
    <r>
      <t>2012</t>
    </r>
    <r>
      <rPr>
        <b/>
        <vertAlign val="superscript"/>
        <sz val="9"/>
        <rFont val="Arial"/>
        <family val="2"/>
      </rPr>
      <t>p</t>
    </r>
  </si>
  <si>
    <t>Area name</t>
  </si>
  <si>
    <t>Dollars</t>
  </si>
  <si>
    <t>NA</t>
  </si>
  <si>
    <t>2010 % Chg</t>
  </si>
  <si>
    <t>2012 % Chg</t>
  </si>
  <si>
    <t>2011 % Chg</t>
  </si>
  <si>
    <t>GDP per Capita Growth</t>
  </si>
  <si>
    <t>Average Temp</t>
  </si>
  <si>
    <t>Rank 1</t>
  </si>
  <si>
    <t>Rank 2</t>
  </si>
  <si>
    <t>Rank 3</t>
  </si>
  <si>
    <t>State</t>
  </si>
  <si>
    <t>Health Ranking</t>
  </si>
  <si>
    <t>Health Ranking Chg</t>
  </si>
  <si>
    <t>GDP per State</t>
  </si>
  <si>
    <t>GDP per Capita per State</t>
  </si>
  <si>
    <t>http://www.currentresults.com/Weather/US/average-annual-state-temperatures.php</t>
  </si>
  <si>
    <t>http://bber.unm.edu/econ/us-pci.htm</t>
  </si>
  <si>
    <t>http://www.americashealthrankings.org/rankings</t>
  </si>
  <si>
    <t>Historical Avg Annual Temp 1971-2000 (F)</t>
  </si>
  <si>
    <t>Match to Pivot Table</t>
  </si>
  <si>
    <t>Average Historical Temp</t>
  </si>
  <si>
    <t>Note: See table below map for more detailed trends</t>
  </si>
  <si>
    <t>Historical Avg Annual Temp</t>
  </si>
  <si>
    <t>Bureau of Economic Analysis</t>
  </si>
  <si>
    <t>Current Results</t>
  </si>
  <si>
    <t>United Health Foundation</t>
  </si>
  <si>
    <t>Bureau of Business &amp; Economic Research</t>
  </si>
  <si>
    <t>Reference Links:</t>
  </si>
  <si>
    <t>Data Sources:</t>
  </si>
  <si>
    <t>External Sources:</t>
  </si>
  <si>
    <t>Data Referenced:</t>
  </si>
  <si>
    <t>2010-2012 U.S. Migration Trends Dashboard</t>
  </si>
  <si>
    <t>Select State - (All) shows total inflows of each 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</si>
</sst>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 &quot;#,###"/>
    <numFmt numFmtId="165" formatCode="#\ &quot;Days remaining&quot;;&quot;Deadline passed!&quot;;&quot;Last day of submission, hurry up!!!&quot;;"/>
    <numFmt numFmtId="166" formatCode="@*."/>
    <numFmt numFmtId="167" formatCode="0.0"/>
    <numFmt numFmtId="172" formatCode="0.0%"/>
    <numFmt numFmtId="179" formatCode="0.0_);[Red]\(0.0\)"/>
    <numFmt numFmtId="180" formatCode="0_);[Red]\(0\)"/>
  </numFmts>
  <fonts count="28" x14ac:knownFonts="1">
    <font>
      <sz val="11"/>
      <color theme="1"/>
      <name val="Calibri"/>
      <family val="2"/>
      <scheme val="minor"/>
    </font>
    <font>
      <b/>
      <sz val="11"/>
      <color theme="0"/>
      <name val="Calibri"/>
      <family val="2"/>
      <scheme val="minor"/>
    </font>
    <font>
      <b/>
      <sz val="11"/>
      <color theme="1"/>
      <name val="Calibri"/>
      <family val="2"/>
      <scheme val="minor"/>
    </font>
    <font>
      <sz val="10"/>
      <name val="Calibri"/>
      <family val="2"/>
      <scheme val="minor"/>
    </font>
    <font>
      <sz val="9"/>
      <color theme="1"/>
      <name val="Calibri"/>
      <family val="2"/>
      <scheme val="minor"/>
    </font>
    <font>
      <sz val="9"/>
      <name val="Calibri"/>
      <family val="2"/>
      <scheme val="minor"/>
    </font>
    <font>
      <b/>
      <sz val="10"/>
      <name val="Calibri"/>
      <family val="2"/>
      <scheme val="minor"/>
    </font>
    <font>
      <u/>
      <sz val="11"/>
      <color theme="10"/>
      <name val="Calibri"/>
      <family val="2"/>
      <scheme val="minor"/>
    </font>
    <font>
      <sz val="24"/>
      <color theme="0"/>
      <name val="Calibri"/>
      <family val="2"/>
      <scheme val="minor"/>
    </font>
    <font>
      <sz val="11"/>
      <color rgb="FFC00000"/>
      <name val="Calibri"/>
      <family val="2"/>
      <scheme val="minor"/>
    </font>
    <font>
      <sz val="72"/>
      <color theme="1"/>
      <name val="Calibri"/>
      <family val="2"/>
      <scheme val="minor"/>
    </font>
    <font>
      <sz val="10"/>
      <name val="Arial"/>
      <family val="2"/>
    </font>
    <font>
      <b/>
      <sz val="10"/>
      <name val="Arial"/>
      <family val="2"/>
    </font>
    <font>
      <sz val="8"/>
      <name val="Arial"/>
      <family val="2"/>
    </font>
    <font>
      <b/>
      <sz val="8"/>
      <name val="Arial"/>
      <family val="2"/>
    </font>
    <font>
      <sz val="11"/>
      <color theme="1"/>
      <name val="Calibri"/>
      <family val="2"/>
      <scheme val="minor"/>
    </font>
    <font>
      <b/>
      <sz val="72"/>
      <color theme="1"/>
      <name val="Calibri"/>
      <family val="2"/>
      <scheme val="minor"/>
    </font>
    <font>
      <b/>
      <sz val="72"/>
      <color theme="0"/>
      <name val="Calibri"/>
      <family val="2"/>
      <scheme val="minor"/>
    </font>
    <font>
      <sz val="9"/>
      <color rgb="FF333333"/>
      <name val="Verdana"/>
      <family val="2"/>
    </font>
    <font>
      <b/>
      <sz val="9"/>
      <name val="Arial"/>
      <family val="2"/>
    </font>
    <font>
      <sz val="9"/>
      <name val="Arial"/>
      <family val="2"/>
    </font>
    <font>
      <b/>
      <vertAlign val="superscript"/>
      <sz val="9"/>
      <name val="Arial"/>
      <family val="2"/>
    </font>
    <font>
      <sz val="125"/>
      <color theme="1"/>
      <name val="Calibri"/>
      <family val="2"/>
      <scheme val="minor"/>
    </font>
    <font>
      <sz val="200"/>
      <color theme="1"/>
      <name val="Calibri"/>
      <family val="2"/>
      <scheme val="minor"/>
    </font>
    <font>
      <b/>
      <sz val="120"/>
      <name val="Calibri"/>
      <family val="2"/>
      <scheme val="minor"/>
    </font>
    <font>
      <b/>
      <sz val="130"/>
      <name val="Calibri"/>
      <family val="2"/>
      <scheme val="minor"/>
    </font>
    <font>
      <b/>
      <sz val="100"/>
      <name val="Calibri"/>
      <family val="2"/>
      <scheme val="minor"/>
    </font>
    <font>
      <b/>
      <sz val="72"/>
      <name val="Calibri"/>
      <family val="2"/>
      <scheme val="minor"/>
    </font>
  </fonts>
  <fills count="11">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C00000"/>
        <bgColor indexed="64"/>
      </patternFill>
    </fill>
    <fill>
      <patternFill patternType="solid">
        <fgColor rgb="FFFFFFFF"/>
        <bgColor indexed="64"/>
      </patternFill>
    </fill>
    <fill>
      <patternFill patternType="solid">
        <fgColor rgb="FFF7F7F7"/>
        <bgColor indexed="64"/>
      </patternFill>
    </fill>
  </fills>
  <borders count="69">
    <border>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ck">
        <color auto="1"/>
      </right>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top/>
      <bottom style="thick">
        <color auto="1"/>
      </bottom>
      <diagonal/>
    </border>
    <border>
      <left/>
      <right style="thick">
        <color auto="1"/>
      </right>
      <top/>
      <bottom style="thick">
        <color auto="1"/>
      </bottom>
      <diagonal/>
    </border>
    <border diagonalUp="1">
      <left/>
      <right/>
      <top/>
      <bottom/>
      <diagonal style="thick">
        <color auto="1"/>
      </diagonal>
    </border>
    <border diagonalDown="1">
      <left/>
      <right/>
      <top/>
      <bottom/>
      <diagonal style="thick">
        <color auto="1"/>
      </diagonal>
    </border>
    <border>
      <left style="thick">
        <color auto="1"/>
      </left>
      <right/>
      <top/>
      <bottom style="thick">
        <color auto="1"/>
      </bottom>
      <diagonal/>
    </border>
    <border>
      <left style="thick">
        <color auto="1"/>
      </left>
      <right/>
      <top style="thick">
        <color auto="1"/>
      </top>
      <bottom/>
      <diagonal/>
    </border>
    <border diagonalDown="1">
      <left/>
      <right style="thick">
        <color auto="1"/>
      </right>
      <top/>
      <bottom/>
      <diagonal style="thick">
        <color auto="1"/>
      </diagonal>
    </border>
    <border diagonalUp="1">
      <left style="thick">
        <color auto="1"/>
      </left>
      <right/>
      <top/>
      <bottom/>
      <diagonal style="thick">
        <color auto="1"/>
      </diagonal>
    </border>
    <border diagonalDown="1">
      <left/>
      <right/>
      <top style="thick">
        <color auto="1"/>
      </top>
      <bottom/>
      <diagonal style="thick">
        <color auto="1"/>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diagonalDown="1">
      <left style="thick">
        <color auto="1"/>
      </left>
      <right/>
      <top/>
      <bottom/>
      <diagonal style="thick">
        <color auto="1"/>
      </diagonal>
    </border>
    <border>
      <left/>
      <right/>
      <top/>
      <bottom style="thin">
        <color indexed="64"/>
      </bottom>
      <diagonal/>
    </border>
    <border>
      <left/>
      <right style="thin">
        <color indexed="64"/>
      </right>
      <top/>
      <bottom/>
      <diagonal/>
    </border>
    <border diagonalUp="1">
      <left/>
      <right/>
      <top style="thick">
        <color auto="1"/>
      </top>
      <bottom/>
      <diagonal style="thick">
        <color auto="1"/>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diagonalDown="1">
      <left/>
      <right/>
      <top/>
      <bottom style="thick">
        <color auto="1"/>
      </bottom>
      <diagonal style="thick">
        <color auto="1"/>
      </diagonal>
    </border>
    <border diagonalUp="1">
      <left/>
      <right style="thick">
        <color auto="1"/>
      </right>
      <top/>
      <bottom/>
      <diagonal style="thick">
        <color auto="1"/>
      </diagonal>
    </border>
    <border diagonalUp="1">
      <left style="thick">
        <color auto="1"/>
      </left>
      <right style="thick">
        <color auto="1"/>
      </right>
      <top/>
      <bottom/>
      <diagonal style="thick">
        <color auto="1"/>
      </diagonal>
    </border>
    <border diagonalDown="1">
      <left style="thick">
        <color auto="1"/>
      </left>
      <right style="thick">
        <color auto="1"/>
      </right>
      <top/>
      <bottom/>
      <diagonal style="thick">
        <color auto="1"/>
      </diagonal>
    </border>
    <border>
      <left/>
      <right style="medium">
        <color rgb="FFDCDCDC"/>
      </right>
      <top style="medium">
        <color rgb="FFDCDCDC"/>
      </top>
      <bottom/>
      <diagonal/>
    </border>
    <border>
      <left/>
      <right style="medium">
        <color rgb="FFDCDCDC"/>
      </right>
      <top/>
      <bottom/>
      <diagonal/>
    </border>
    <border>
      <left/>
      <right style="medium">
        <color rgb="FFDCDCDC"/>
      </right>
      <top/>
      <bottom style="medium">
        <color rgb="FFDCDCDC"/>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ck">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s>
  <cellStyleXfs count="4">
    <xf numFmtId="0" fontId="0" fillId="0" borderId="0"/>
    <xf numFmtId="0" fontId="7" fillId="0" borderId="0" applyNumberFormat="0" applyFill="0" applyBorder="0" applyAlignment="0" applyProtection="0"/>
    <xf numFmtId="0" fontId="11" fillId="0" borderId="0"/>
    <xf numFmtId="9" fontId="15" fillId="0" borderId="0" applyFont="0" applyFill="0" applyBorder="0" applyAlignment="0" applyProtection="0"/>
  </cellStyleXfs>
  <cellXfs count="264">
    <xf numFmtId="0" fontId="0" fillId="0" borderId="0" xfId="0"/>
    <xf numFmtId="3" fontId="4" fillId="0" borderId="8" xfId="0" applyNumberFormat="1" applyFont="1" applyBorder="1" applyAlignment="1" applyProtection="1">
      <alignment horizontal="right" wrapText="1"/>
      <protection locked="0"/>
    </xf>
    <xf numFmtId="164" fontId="4" fillId="0" borderId="9" xfId="0" applyNumberFormat="1" applyFont="1" applyBorder="1" applyAlignment="1" applyProtection="1">
      <alignment horizontal="right" wrapText="1"/>
      <protection locked="0"/>
    </xf>
    <xf numFmtId="3" fontId="4" fillId="0" borderId="8" xfId="0" applyNumberFormat="1" applyFont="1" applyBorder="1" applyAlignment="1" applyProtection="1">
      <alignment horizontal="right"/>
      <protection locked="0"/>
    </xf>
    <xf numFmtId="164" fontId="5" fillId="0" borderId="9" xfId="0" applyNumberFormat="1" applyFont="1" applyBorder="1" applyAlignment="1" applyProtection="1">
      <alignment horizontal="right"/>
      <protection locked="0"/>
    </xf>
    <xf numFmtId="3" fontId="4" fillId="0" borderId="8" xfId="0" applyNumberFormat="1" applyFont="1" applyBorder="1" applyProtection="1">
      <protection locked="0"/>
    </xf>
    <xf numFmtId="3" fontId="5" fillId="0" borderId="8" xfId="0" applyNumberFormat="1" applyFont="1" applyFill="1" applyBorder="1" applyProtection="1">
      <protection locked="0"/>
    </xf>
    <xf numFmtId="164" fontId="5" fillId="0" borderId="9" xfId="0" applyNumberFormat="1" applyFont="1" applyFill="1" applyBorder="1" applyProtection="1">
      <protection locked="0"/>
    </xf>
    <xf numFmtId="3" fontId="5" fillId="0" borderId="8" xfId="0" applyNumberFormat="1" applyFont="1" applyBorder="1" applyAlignment="1" applyProtection="1">
      <alignment horizontal="right"/>
      <protection locked="0"/>
    </xf>
    <xf numFmtId="3" fontId="4" fillId="0" borderId="10" xfId="0" applyNumberFormat="1" applyFont="1" applyBorder="1" applyProtection="1">
      <protection locked="0"/>
    </xf>
    <xf numFmtId="164" fontId="5" fillId="0" borderId="11" xfId="0" applyNumberFormat="1" applyFont="1" applyBorder="1" applyAlignment="1" applyProtection="1">
      <alignment horizontal="right"/>
      <protection locked="0"/>
    </xf>
    <xf numFmtId="3" fontId="4" fillId="0" borderId="12" xfId="0" applyNumberFormat="1" applyFont="1" applyBorder="1" applyAlignment="1" applyProtection="1">
      <alignment horizontal="right" wrapText="1"/>
      <protection locked="0"/>
    </xf>
    <xf numFmtId="164" fontId="4" fillId="0" borderId="12" xfId="0" applyNumberFormat="1" applyFont="1" applyBorder="1" applyAlignment="1" applyProtection="1">
      <alignment horizontal="right" wrapText="1"/>
      <protection locked="0"/>
    </xf>
    <xf numFmtId="3" fontId="4" fillId="0" borderId="12" xfId="0" applyNumberFormat="1" applyFont="1" applyBorder="1" applyAlignment="1" applyProtection="1">
      <alignment horizontal="right"/>
      <protection locked="0"/>
    </xf>
    <xf numFmtId="164" fontId="5" fillId="0" borderId="12" xfId="0" applyNumberFormat="1" applyFont="1" applyBorder="1" applyAlignment="1" applyProtection="1">
      <alignment horizontal="right"/>
      <protection locked="0"/>
    </xf>
    <xf numFmtId="3" fontId="4" fillId="0" borderId="12" xfId="0" applyNumberFormat="1" applyFont="1" applyBorder="1" applyProtection="1">
      <protection locked="0"/>
    </xf>
    <xf numFmtId="3" fontId="5" fillId="0" borderId="12" xfId="0" applyNumberFormat="1" applyFont="1" applyFill="1" applyBorder="1" applyProtection="1">
      <protection locked="0"/>
    </xf>
    <xf numFmtId="164" fontId="5" fillId="0" borderId="12" xfId="0" applyNumberFormat="1" applyFont="1" applyFill="1" applyBorder="1" applyProtection="1">
      <protection locked="0"/>
    </xf>
    <xf numFmtId="3" fontId="5" fillId="0" borderId="12" xfId="0" applyNumberFormat="1" applyFont="1" applyBorder="1" applyAlignment="1" applyProtection="1">
      <alignment horizontal="right"/>
      <protection locked="0"/>
    </xf>
    <xf numFmtId="0" fontId="0" fillId="0" borderId="0" xfId="0" applyFont="1"/>
    <xf numFmtId="49" fontId="0" fillId="0" borderId="2" xfId="0" applyNumberFormat="1" applyFont="1" applyBorder="1" applyAlignment="1" applyProtection="1">
      <alignment horizontal="center" wrapText="1"/>
      <protection locked="0"/>
    </xf>
    <xf numFmtId="0" fontId="0" fillId="0" borderId="3" xfId="0" applyFont="1" applyBorder="1" applyAlignment="1" applyProtection="1">
      <alignment horizontal="center" wrapText="1"/>
      <protection locked="0"/>
    </xf>
    <xf numFmtId="3" fontId="0" fillId="0" borderId="4" xfId="0" applyNumberFormat="1" applyFont="1" applyBorder="1" applyAlignment="1" applyProtection="1">
      <alignment horizontal="center" wrapText="1"/>
      <protection locked="0"/>
    </xf>
    <xf numFmtId="49" fontId="0" fillId="0" borderId="5" xfId="0" applyNumberFormat="1" applyFont="1" applyBorder="1" applyAlignment="1" applyProtection="1">
      <alignment horizontal="center" wrapText="1"/>
      <protection locked="0"/>
    </xf>
    <xf numFmtId="3" fontId="0" fillId="0" borderId="6" xfId="0" applyNumberFormat="1" applyFont="1" applyBorder="1" applyAlignment="1" applyProtection="1">
      <alignment horizontal="center" wrapText="1"/>
      <protection locked="0"/>
    </xf>
    <xf numFmtId="0" fontId="4" fillId="0" borderId="12" xfId="0" applyFont="1" applyBorder="1"/>
    <xf numFmtId="3" fontId="6" fillId="0" borderId="0" xfId="0" applyNumberFormat="1" applyFont="1" applyBorder="1" applyProtection="1">
      <protection locked="0"/>
    </xf>
    <xf numFmtId="3" fontId="3" fillId="0" borderId="0" xfId="0" applyNumberFormat="1" applyFont="1" applyBorder="1" applyProtection="1">
      <protection locked="0"/>
    </xf>
    <xf numFmtId="0" fontId="0" fillId="0" borderId="12" xfId="0" applyFont="1" applyBorder="1"/>
    <xf numFmtId="0" fontId="0" fillId="0" borderId="12" xfId="0" applyFont="1" applyBorder="1" applyAlignment="1" applyProtection="1">
      <alignment horizontal="center" wrapText="1"/>
      <protection locked="0"/>
    </xf>
    <xf numFmtId="49" fontId="0" fillId="0" borderId="12" xfId="0" applyNumberFormat="1" applyFont="1" applyBorder="1" applyAlignment="1" applyProtection="1">
      <alignment horizontal="center" wrapText="1"/>
      <protection locked="0"/>
    </xf>
    <xf numFmtId="3" fontId="0" fillId="0" borderId="12" xfId="0" applyNumberFormat="1" applyFont="1" applyBorder="1" applyAlignment="1" applyProtection="1">
      <alignment horizontal="center" wrapText="1"/>
      <protection locked="0"/>
    </xf>
    <xf numFmtId="0" fontId="1" fillId="2" borderId="0" xfId="0" applyFont="1" applyFill="1"/>
    <xf numFmtId="0" fontId="1" fillId="3" borderId="0" xfId="0" applyFont="1" applyFill="1"/>
    <xf numFmtId="0" fontId="4" fillId="4" borderId="12" xfId="0" applyFont="1" applyFill="1" applyBorder="1"/>
    <xf numFmtId="0" fontId="2" fillId="0" borderId="0" xfId="0" applyFont="1"/>
    <xf numFmtId="0" fontId="4" fillId="0" borderId="4" xfId="0" applyFont="1" applyBorder="1"/>
    <xf numFmtId="3" fontId="3" fillId="0" borderId="12" xfId="0" applyNumberFormat="1" applyFont="1" applyBorder="1" applyAlignment="1" applyProtection="1">
      <alignment horizontal="left" wrapText="1"/>
      <protection locked="0"/>
    </xf>
    <xf numFmtId="0" fontId="3" fillId="0" borderId="12" xfId="0" applyFont="1" applyFill="1" applyBorder="1" applyProtection="1">
      <protection locked="0"/>
    </xf>
    <xf numFmtId="0" fontId="0" fillId="5" borderId="7" xfId="0" applyFont="1" applyFill="1" applyBorder="1"/>
    <xf numFmtId="0" fontId="0" fillId="5" borderId="15" xfId="0" applyFont="1" applyFill="1" applyBorder="1"/>
    <xf numFmtId="49" fontId="3" fillId="5" borderId="14" xfId="0" applyNumberFormat="1" applyFont="1" applyFill="1" applyBorder="1" applyAlignment="1" applyProtection="1">
      <protection locked="0"/>
    </xf>
    <xf numFmtId="0" fontId="0" fillId="5" borderId="14" xfId="0" applyFont="1" applyFill="1" applyBorder="1"/>
    <xf numFmtId="49" fontId="3" fillId="5" borderId="13" xfId="0" applyNumberFormat="1" applyFont="1" applyFill="1" applyBorder="1" applyAlignment="1" applyProtection="1">
      <protection locked="0"/>
    </xf>
    <xf numFmtId="0" fontId="0" fillId="5" borderId="4" xfId="0" applyFont="1" applyFill="1" applyBorder="1"/>
    <xf numFmtId="0" fontId="2" fillId="5" borderId="12" xfId="0" applyFont="1" applyFill="1" applyBorder="1" applyAlignment="1" applyProtection="1">
      <alignment horizontal="center" wrapText="1"/>
      <protection locked="0"/>
    </xf>
    <xf numFmtId="49" fontId="2" fillId="5" borderId="12" xfId="0" applyNumberFormat="1" applyFont="1" applyFill="1" applyBorder="1" applyAlignment="1" applyProtection="1">
      <alignment horizontal="center" wrapText="1"/>
      <protection locked="0"/>
    </xf>
    <xf numFmtId="0" fontId="2" fillId="5" borderId="1" xfId="0" applyFont="1" applyFill="1" applyBorder="1" applyAlignment="1" applyProtection="1">
      <alignment horizontal="center" wrapText="1"/>
      <protection locked="0"/>
    </xf>
    <xf numFmtId="0" fontId="2" fillId="5" borderId="16" xfId="0" applyFont="1" applyFill="1" applyBorder="1"/>
    <xf numFmtId="0" fontId="2" fillId="5" borderId="16" xfId="0" applyFont="1" applyFill="1" applyBorder="1" applyAlignment="1" applyProtection="1">
      <alignment horizontal="center" wrapText="1"/>
      <protection locked="0"/>
    </xf>
    <xf numFmtId="0" fontId="0" fillId="0" borderId="0" xfId="0" applyAlignment="1">
      <alignment horizontal="left" indent="1"/>
    </xf>
    <xf numFmtId="0" fontId="7" fillId="0" borderId="0" xfId="1" applyAlignment="1">
      <alignment horizontal="left" indent="1"/>
    </xf>
    <xf numFmtId="0" fontId="8" fillId="2" borderId="0" xfId="0" applyFont="1" applyFill="1" applyAlignment="1">
      <alignment vertical="center"/>
    </xf>
    <xf numFmtId="0" fontId="2" fillId="6" borderId="0" xfId="0" applyFont="1" applyFill="1"/>
    <xf numFmtId="0" fontId="4" fillId="0" borderId="0" xfId="0" applyFont="1" applyAlignment="1">
      <alignment horizontal="left" indent="2"/>
    </xf>
    <xf numFmtId="0" fontId="0" fillId="0" borderId="17" xfId="0" applyBorder="1"/>
    <xf numFmtId="0" fontId="0" fillId="0" borderId="0" xfId="0" applyBorder="1"/>
    <xf numFmtId="0" fontId="0" fillId="0" borderId="20" xfId="0" applyBorder="1"/>
    <xf numFmtId="0" fontId="0" fillId="0" borderId="21" xfId="0" applyBorder="1"/>
    <xf numFmtId="0" fontId="0" fillId="0" borderId="23" xfId="0" applyBorder="1"/>
    <xf numFmtId="0" fontId="0" fillId="0" borderId="24" xfId="0" applyBorder="1"/>
    <xf numFmtId="3" fontId="3" fillId="5" borderId="16" xfId="0" applyNumberFormat="1" applyFont="1" applyFill="1" applyBorder="1" applyAlignment="1" applyProtection="1">
      <alignment vertical="center" wrapText="1"/>
      <protection locked="0"/>
    </xf>
    <xf numFmtId="0" fontId="3" fillId="0" borderId="30" xfId="0" applyFont="1" applyFill="1" applyBorder="1" applyProtection="1">
      <protection locked="0"/>
    </xf>
    <xf numFmtId="0" fontId="10" fillId="0" borderId="0" xfId="0" applyFont="1"/>
    <xf numFmtId="0" fontId="13" fillId="0" borderId="0" xfId="2" applyFont="1"/>
    <xf numFmtId="0" fontId="13" fillId="0" borderId="34" xfId="2" applyFont="1" applyBorder="1"/>
    <xf numFmtId="0" fontId="13" fillId="0" borderId="12" xfId="2" applyFont="1" applyBorder="1" applyAlignment="1">
      <alignment horizontal="center"/>
    </xf>
    <xf numFmtId="0" fontId="13" fillId="0" borderId="13" xfId="2" applyFont="1" applyBorder="1" applyAlignment="1">
      <alignment horizontal="center"/>
    </xf>
    <xf numFmtId="3" fontId="14" fillId="0" borderId="32" xfId="2" applyNumberFormat="1" applyFont="1" applyBorder="1" applyAlignment="1">
      <alignment horizontal="right"/>
    </xf>
    <xf numFmtId="166" fontId="13" fillId="0" borderId="35" xfId="2" applyNumberFormat="1" applyFont="1" applyBorder="1" applyAlignment="1">
      <alignment horizontal="left" indent="1"/>
    </xf>
    <xf numFmtId="3" fontId="13" fillId="0" borderId="30" xfId="2" applyNumberFormat="1" applyFont="1" applyBorder="1"/>
    <xf numFmtId="167" fontId="13" fillId="0" borderId="30" xfId="2" applyNumberFormat="1" applyFont="1" applyBorder="1"/>
    <xf numFmtId="167" fontId="13" fillId="0" borderId="32" xfId="2" applyNumberFormat="1" applyFont="1" applyBorder="1"/>
    <xf numFmtId="3" fontId="13" fillId="0" borderId="32" xfId="2" applyNumberFormat="1" applyFont="1" applyBorder="1" applyAlignment="1">
      <alignment horizontal="right"/>
    </xf>
    <xf numFmtId="166" fontId="13" fillId="0" borderId="1" xfId="2" applyNumberFormat="1" applyFont="1" applyBorder="1" applyAlignment="1">
      <alignment horizontal="left" indent="1"/>
    </xf>
    <xf numFmtId="3" fontId="13" fillId="0" borderId="16" xfId="2" applyNumberFormat="1" applyFont="1" applyBorder="1"/>
    <xf numFmtId="167" fontId="13" fillId="0" borderId="16" xfId="2" applyNumberFormat="1" applyFont="1" applyBorder="1"/>
    <xf numFmtId="167" fontId="13" fillId="0" borderId="31" xfId="2" applyNumberFormat="1" applyFont="1" applyBorder="1"/>
    <xf numFmtId="3" fontId="13" fillId="0" borderId="31" xfId="2" applyNumberFormat="1" applyFont="1" applyBorder="1" applyAlignment="1">
      <alignment horizontal="right"/>
    </xf>
    <xf numFmtId="0" fontId="11" fillId="0" borderId="0" xfId="2"/>
    <xf numFmtId="0" fontId="0" fillId="0" borderId="0" xfId="0" applyAlignment="1">
      <alignment horizontal="left" vertical="top" wrapText="1"/>
    </xf>
    <xf numFmtId="0" fontId="0" fillId="0" borderId="0" xfId="0" applyAlignment="1">
      <alignment horizontal="left" vertical="top"/>
    </xf>
    <xf numFmtId="165" fontId="9" fillId="6" borderId="0" xfId="0" applyNumberFormat="1" applyFont="1" applyFill="1" applyAlignment="1">
      <alignment horizontal="center"/>
    </xf>
    <xf numFmtId="0" fontId="7" fillId="0" borderId="0" xfId="1" applyAlignment="1">
      <alignment horizontal="left"/>
    </xf>
    <xf numFmtId="3" fontId="3" fillId="5" borderId="12" xfId="0" applyNumberFormat="1" applyFont="1" applyFill="1" applyBorder="1" applyAlignment="1" applyProtection="1">
      <alignment horizontal="center" vertical="center" wrapText="1"/>
      <protection locked="0"/>
    </xf>
    <xf numFmtId="3" fontId="3" fillId="5" borderId="12" xfId="0" applyNumberFormat="1" applyFont="1" applyFill="1" applyBorder="1" applyAlignment="1" applyProtection="1">
      <alignment horizontal="center" wrapText="1"/>
      <protection locked="0"/>
    </xf>
    <xf numFmtId="0" fontId="12" fillId="0" borderId="34" xfId="2" applyFont="1" applyBorder="1" applyAlignment="1">
      <alignment horizontal="center"/>
    </xf>
    <xf numFmtId="0" fontId="13" fillId="0" borderId="13" xfId="2" applyFont="1" applyBorder="1" applyAlignment="1">
      <alignment horizontal="center"/>
    </xf>
    <xf numFmtId="0" fontId="13" fillId="0" borderId="14" xfId="2" applyFont="1" applyBorder="1" applyAlignment="1">
      <alignment horizontal="center"/>
    </xf>
    <xf numFmtId="0" fontId="13" fillId="0" borderId="4" xfId="2" applyFont="1" applyBorder="1" applyAlignment="1">
      <alignment horizontal="center"/>
    </xf>
    <xf numFmtId="0" fontId="13" fillId="0" borderId="0" xfId="2" applyFont="1" applyAlignment="1">
      <alignment horizontal="left" wrapText="1"/>
    </xf>
    <xf numFmtId="0" fontId="0" fillId="0" borderId="0" xfId="0" applyAlignment="1">
      <alignment horizontal="center"/>
    </xf>
    <xf numFmtId="0" fontId="0" fillId="0" borderId="20" xfId="0" applyFont="1" applyBorder="1"/>
    <xf numFmtId="167" fontId="2" fillId="0" borderId="0" xfId="0" applyNumberFormat="1" applyFont="1" applyBorder="1" applyAlignment="1"/>
    <xf numFmtId="167" fontId="2" fillId="0" borderId="23" xfId="0" applyNumberFormat="1" applyFont="1" applyBorder="1" applyAlignment="1"/>
    <xf numFmtId="0" fontId="0" fillId="0" borderId="26" xfId="0" applyFont="1" applyBorder="1"/>
    <xf numFmtId="0" fontId="0" fillId="0" borderId="47" xfId="0" applyFont="1" applyBorder="1"/>
    <xf numFmtId="0" fontId="0" fillId="0" borderId="23" xfId="0" applyFont="1" applyBorder="1"/>
    <xf numFmtId="0" fontId="0" fillId="0" borderId="48" xfId="0" applyBorder="1"/>
    <xf numFmtId="0" fontId="0" fillId="0" borderId="24" xfId="0" applyFont="1" applyBorder="1"/>
    <xf numFmtId="0" fontId="0" fillId="0" borderId="19" xfId="0" applyFont="1" applyBorder="1"/>
    <xf numFmtId="0" fontId="0" fillId="0" borderId="18" xfId="0" applyFont="1" applyBorder="1"/>
    <xf numFmtId="0" fontId="0" fillId="0" borderId="28" xfId="0" applyFont="1" applyBorder="1"/>
    <xf numFmtId="0" fontId="0" fillId="0" borderId="21" xfId="0" applyFont="1" applyBorder="1"/>
    <xf numFmtId="0" fontId="0" fillId="0" borderId="33" xfId="0" applyFont="1" applyBorder="1"/>
    <xf numFmtId="0" fontId="0" fillId="0" borderId="0" xfId="0" applyFont="1" applyBorder="1"/>
    <xf numFmtId="0" fontId="0" fillId="0" borderId="46" xfId="0" applyFont="1" applyBorder="1"/>
    <xf numFmtId="0" fontId="0" fillId="0" borderId="25" xfId="0" applyFont="1" applyBorder="1"/>
    <xf numFmtId="0" fontId="0" fillId="0" borderId="22" xfId="0" applyFont="1" applyBorder="1"/>
    <xf numFmtId="0" fontId="0" fillId="0" borderId="48" xfId="0" applyFont="1" applyBorder="1"/>
    <xf numFmtId="0" fontId="0" fillId="0" borderId="29" xfId="0" applyFont="1" applyBorder="1"/>
    <xf numFmtId="167" fontId="2" fillId="0" borderId="24" xfId="0" applyNumberFormat="1" applyFont="1" applyBorder="1" applyAlignment="1"/>
    <xf numFmtId="167" fontId="2" fillId="0" borderId="28" xfId="0" applyNumberFormat="1" applyFont="1" applyBorder="1" applyAlignment="1"/>
    <xf numFmtId="167" fontId="2" fillId="0" borderId="18" xfId="0" applyNumberFormat="1" applyFont="1" applyBorder="1" applyAlignment="1"/>
    <xf numFmtId="0" fontId="0" fillId="0" borderId="17" xfId="0" applyFont="1" applyBorder="1"/>
    <xf numFmtId="0" fontId="0" fillId="0" borderId="27" xfId="0" applyFont="1" applyBorder="1"/>
    <xf numFmtId="0" fontId="0" fillId="0" borderId="36" xfId="0" applyFont="1" applyBorder="1"/>
    <xf numFmtId="0" fontId="0" fillId="0" borderId="49" xfId="0" applyFont="1" applyBorder="1"/>
    <xf numFmtId="0" fontId="0" fillId="0" borderId="50" xfId="0" applyFont="1" applyBorder="1"/>
    <xf numFmtId="0" fontId="0" fillId="0" borderId="51" xfId="0" applyFont="1" applyBorder="1"/>
    <xf numFmtId="0" fontId="0" fillId="0" borderId="45" xfId="0" applyFont="1" applyBorder="1"/>
    <xf numFmtId="167" fontId="0" fillId="0" borderId="0" xfId="0" applyNumberFormat="1" applyFont="1" applyBorder="1" applyAlignment="1"/>
    <xf numFmtId="0" fontId="0" fillId="0" borderId="26" xfId="0" applyFont="1" applyFill="1" applyBorder="1"/>
    <xf numFmtId="0" fontId="0" fillId="0" borderId="19" xfId="0" applyFont="1" applyFill="1" applyBorder="1"/>
    <xf numFmtId="0" fontId="0" fillId="0" borderId="25" xfId="0" applyFont="1" applyFill="1" applyBorder="1"/>
    <xf numFmtId="0" fontId="0" fillId="0" borderId="22" xfId="0" applyFont="1" applyFill="1" applyBorder="1"/>
    <xf numFmtId="167" fontId="0" fillId="0" borderId="26" xfId="0" applyNumberFormat="1" applyFont="1" applyBorder="1" applyAlignment="1"/>
    <xf numFmtId="167" fontId="0" fillId="0" borderId="18" xfId="0" applyNumberFormat="1" applyFont="1" applyBorder="1" applyAlignment="1"/>
    <xf numFmtId="167" fontId="0" fillId="0" borderId="19" xfId="0" applyNumberFormat="1" applyFont="1" applyBorder="1" applyAlignment="1"/>
    <xf numFmtId="167" fontId="0" fillId="0" borderId="20" xfId="0" applyNumberFormat="1" applyFont="1" applyBorder="1" applyAlignment="1"/>
    <xf numFmtId="167" fontId="0" fillId="0" borderId="17" xfId="0" applyNumberFormat="1" applyFont="1" applyBorder="1" applyAlignment="1"/>
    <xf numFmtId="167" fontId="0" fillId="0" borderId="25" xfId="0" applyNumberFormat="1" applyFont="1" applyBorder="1" applyAlignment="1"/>
    <xf numFmtId="167" fontId="0" fillId="0" borderId="21" xfId="0" applyNumberFormat="1" applyFont="1" applyBorder="1" applyAlignment="1"/>
    <xf numFmtId="167" fontId="0" fillId="0" borderId="22" xfId="0" applyNumberFormat="1" applyFont="1" applyBorder="1" applyAlignment="1"/>
    <xf numFmtId="167" fontId="16" fillId="7" borderId="37" xfId="0" applyNumberFormat="1" applyFont="1" applyFill="1" applyBorder="1" applyAlignment="1">
      <alignment horizontal="center" vertical="center" wrapText="1"/>
    </xf>
    <xf numFmtId="167" fontId="16" fillId="7" borderId="38" xfId="0" applyNumberFormat="1" applyFont="1" applyFill="1" applyBorder="1" applyAlignment="1">
      <alignment horizontal="center" vertical="center" wrapText="1"/>
    </xf>
    <xf numFmtId="167" fontId="17" fillId="8" borderId="37" xfId="0" applyNumberFormat="1" applyFont="1" applyFill="1" applyBorder="1" applyAlignment="1">
      <alignment horizontal="center" vertical="center" wrapText="1"/>
    </xf>
    <xf numFmtId="167" fontId="17" fillId="8" borderId="38" xfId="0" applyNumberFormat="1" applyFont="1" applyFill="1" applyBorder="1" applyAlignment="1">
      <alignment horizontal="center" vertical="center" wrapText="1"/>
    </xf>
    <xf numFmtId="167" fontId="17" fillId="8" borderId="39" xfId="0" applyNumberFormat="1" applyFont="1" applyFill="1" applyBorder="1" applyAlignment="1">
      <alignment horizontal="center" vertical="center" wrapText="1"/>
    </xf>
    <xf numFmtId="167" fontId="16" fillId="7" borderId="40" xfId="0" applyNumberFormat="1" applyFont="1" applyFill="1" applyBorder="1" applyAlignment="1">
      <alignment horizontal="center" vertical="center" wrapText="1"/>
    </xf>
    <xf numFmtId="167" fontId="16" fillId="7" borderId="0" xfId="0" applyNumberFormat="1" applyFont="1" applyFill="1" applyBorder="1" applyAlignment="1">
      <alignment horizontal="center" vertical="center" wrapText="1"/>
    </xf>
    <xf numFmtId="167" fontId="17" fillId="8" borderId="40" xfId="0" applyNumberFormat="1" applyFont="1" applyFill="1" applyBorder="1" applyAlignment="1">
      <alignment horizontal="center" vertical="center" wrapText="1"/>
    </xf>
    <xf numFmtId="167" fontId="17" fillId="8" borderId="0" xfId="0" applyNumberFormat="1" applyFont="1" applyFill="1" applyBorder="1" applyAlignment="1">
      <alignment horizontal="center" vertical="center" wrapText="1"/>
    </xf>
    <xf numFmtId="167" fontId="17" fillId="8" borderId="41" xfId="0" applyNumberFormat="1" applyFont="1" applyFill="1" applyBorder="1" applyAlignment="1">
      <alignment horizontal="center" vertical="center" wrapText="1"/>
    </xf>
    <xf numFmtId="167" fontId="16" fillId="7" borderId="42" xfId="0" applyNumberFormat="1" applyFont="1" applyFill="1" applyBorder="1" applyAlignment="1">
      <alignment horizontal="center" vertical="center" wrapText="1"/>
    </xf>
    <xf numFmtId="167" fontId="16" fillId="7" borderId="43" xfId="0" applyNumberFormat="1" applyFont="1" applyFill="1" applyBorder="1" applyAlignment="1">
      <alignment horizontal="center" vertical="center" wrapText="1"/>
    </xf>
    <xf numFmtId="167" fontId="17" fillId="8" borderId="42" xfId="0" applyNumberFormat="1" applyFont="1" applyFill="1" applyBorder="1" applyAlignment="1">
      <alignment horizontal="center" vertical="center" wrapText="1"/>
    </xf>
    <xf numFmtId="167" fontId="17" fillId="8" borderId="43" xfId="0" applyNumberFormat="1" applyFont="1" applyFill="1" applyBorder="1" applyAlignment="1">
      <alignment horizontal="center" vertical="center" wrapText="1"/>
    </xf>
    <xf numFmtId="167" fontId="17" fillId="8" borderId="44" xfId="0" applyNumberFormat="1" applyFont="1" applyFill="1" applyBorder="1" applyAlignment="1">
      <alignment horizontal="center" vertical="center" wrapText="1"/>
    </xf>
    <xf numFmtId="1" fontId="0" fillId="0" borderId="0" xfId="0" applyNumberFormat="1" applyFont="1" applyBorder="1" applyAlignment="1"/>
    <xf numFmtId="3" fontId="0" fillId="0" borderId="0" xfId="0" applyNumberFormat="1" applyFont="1"/>
    <xf numFmtId="0" fontId="18" fillId="10" borderId="52" xfId="0" applyFont="1" applyFill="1" applyBorder="1" applyAlignment="1">
      <alignment vertical="top" wrapText="1"/>
    </xf>
    <xf numFmtId="0" fontId="18" fillId="9" borderId="53" xfId="0" applyFont="1" applyFill="1" applyBorder="1" applyAlignment="1">
      <alignment vertical="top" wrapText="1"/>
    </xf>
    <xf numFmtId="0" fontId="18" fillId="10" borderId="53" xfId="0" applyFont="1" applyFill="1" applyBorder="1" applyAlignment="1">
      <alignment vertical="top" wrapText="1"/>
    </xf>
    <xf numFmtId="0" fontId="18" fillId="10" borderId="54" xfId="0" applyFont="1" applyFill="1" applyBorder="1" applyAlignment="1">
      <alignment vertical="top" wrapText="1"/>
    </xf>
    <xf numFmtId="0" fontId="19" fillId="0" borderId="0" xfId="0" applyFont="1"/>
    <xf numFmtId="0" fontId="19" fillId="0" borderId="34" xfId="0" applyFont="1" applyBorder="1"/>
    <xf numFmtId="0" fontId="20" fillId="0" borderId="0" xfId="0" applyFont="1"/>
    <xf numFmtId="0" fontId="19" fillId="0" borderId="34" xfId="0" applyFont="1" applyBorder="1" applyAlignment="1">
      <alignment horizontal="center"/>
    </xf>
    <xf numFmtId="0" fontId="19" fillId="0" borderId="34" xfId="0" applyFont="1" applyBorder="1" applyAlignment="1">
      <alignment horizontal="right"/>
    </xf>
    <xf numFmtId="3" fontId="20" fillId="0" borderId="0" xfId="0" applyNumberFormat="1" applyFont="1" applyAlignment="1">
      <alignment horizontal="right"/>
    </xf>
    <xf numFmtId="3" fontId="19" fillId="0" borderId="0" xfId="0" applyNumberFormat="1" applyFont="1" applyAlignment="1">
      <alignment horizontal="right"/>
    </xf>
    <xf numFmtId="0" fontId="19" fillId="0" borderId="34" xfId="0" applyFont="1" applyBorder="1"/>
    <xf numFmtId="0" fontId="19" fillId="0" borderId="0" xfId="0" applyFont="1" applyFill="1" applyBorder="1" applyAlignment="1">
      <alignment horizontal="right"/>
    </xf>
    <xf numFmtId="172" fontId="0" fillId="0" borderId="0" xfId="3" applyNumberFormat="1" applyFont="1"/>
    <xf numFmtId="167" fontId="0" fillId="0" borderId="0" xfId="0" applyNumberFormat="1"/>
    <xf numFmtId="0" fontId="16" fillId="0" borderId="0" xfId="0" applyFont="1" applyBorder="1" applyAlignment="1">
      <alignment vertical="center"/>
    </xf>
    <xf numFmtId="0" fontId="3" fillId="0" borderId="0" xfId="0" applyFont="1" applyFill="1" applyBorder="1" applyProtection="1">
      <protection locked="0"/>
    </xf>
    <xf numFmtId="1" fontId="0" fillId="0" borderId="0" xfId="0" applyNumberFormat="1" applyAlignment="1">
      <alignment horizontal="center"/>
    </xf>
    <xf numFmtId="167" fontId="0" fillId="0" borderId="0" xfId="0" applyNumberFormat="1" applyAlignment="1">
      <alignment horizontal="center"/>
    </xf>
    <xf numFmtId="1" fontId="10" fillId="0" borderId="0" xfId="0" applyNumberFormat="1" applyFont="1" applyAlignment="1">
      <alignment horizontal="center"/>
    </xf>
    <xf numFmtId="0" fontId="10" fillId="0" borderId="38" xfId="0" applyFont="1" applyBorder="1" applyAlignment="1">
      <alignment horizont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left"/>
    </xf>
    <xf numFmtId="0" fontId="10" fillId="0" borderId="0" xfId="0" applyFont="1" applyBorder="1" applyAlignment="1">
      <alignment horizontal="left"/>
    </xf>
    <xf numFmtId="0" fontId="10" fillId="0" borderId="42" xfId="0" applyFont="1" applyBorder="1" applyAlignment="1">
      <alignment horizontal="left"/>
    </xf>
    <xf numFmtId="0" fontId="10" fillId="0" borderId="43" xfId="0" applyFont="1" applyBorder="1" applyAlignment="1">
      <alignment horizontal="left"/>
    </xf>
    <xf numFmtId="0" fontId="10" fillId="6" borderId="40" xfId="0" applyFont="1" applyFill="1" applyBorder="1" applyAlignment="1">
      <alignment horizontal="left"/>
    </xf>
    <xf numFmtId="0" fontId="10" fillId="6" borderId="0" xfId="0" applyFont="1" applyFill="1" applyBorder="1" applyAlignment="1">
      <alignment horizontal="left"/>
    </xf>
    <xf numFmtId="0" fontId="10" fillId="0" borderId="40" xfId="0" applyFont="1" applyBorder="1" applyAlignment="1">
      <alignment horizontal="left"/>
    </xf>
    <xf numFmtId="0" fontId="10" fillId="0" borderId="0" xfId="0" applyFont="1" applyBorder="1" applyAlignment="1">
      <alignment horizontal="left"/>
    </xf>
    <xf numFmtId="0" fontId="10" fillId="6" borderId="35" xfId="0" applyFont="1" applyFill="1" applyBorder="1" applyAlignment="1">
      <alignment horizontal="left"/>
    </xf>
    <xf numFmtId="0" fontId="16" fillId="0" borderId="0" xfId="0" applyFont="1" applyBorder="1" applyAlignment="1"/>
    <xf numFmtId="0" fontId="0" fillId="0" borderId="0" xfId="0" applyBorder="1" applyAlignment="1"/>
    <xf numFmtId="0" fontId="0" fillId="0" borderId="43" xfId="0" applyBorder="1"/>
    <xf numFmtId="172" fontId="0" fillId="0" borderId="0" xfId="0" applyNumberFormat="1"/>
    <xf numFmtId="167" fontId="16" fillId="0" borderId="0" xfId="0" applyNumberFormat="1" applyFont="1" applyBorder="1" applyAlignment="1">
      <alignment vertical="center" wrapText="1"/>
    </xf>
    <xf numFmtId="167" fontId="16" fillId="0" borderId="41" xfId="0" applyNumberFormat="1" applyFont="1" applyBorder="1" applyAlignment="1">
      <alignment vertical="center" wrapText="1"/>
    </xf>
    <xf numFmtId="0" fontId="10" fillId="0" borderId="20" xfId="0" applyFont="1" applyBorder="1"/>
    <xf numFmtId="0" fontId="10" fillId="0" borderId="0" xfId="0" applyFont="1" applyBorder="1"/>
    <xf numFmtId="0" fontId="10" fillId="0" borderId="25" xfId="0" applyFont="1" applyBorder="1"/>
    <xf numFmtId="0" fontId="10" fillId="0" borderId="21" xfId="0" applyFont="1" applyBorder="1"/>
    <xf numFmtId="0" fontId="22" fillId="0" borderId="55" xfId="0" applyFont="1" applyBorder="1" applyAlignment="1">
      <alignment horizontal="center"/>
    </xf>
    <xf numFmtId="0" fontId="22" fillId="0" borderId="56" xfId="0" applyFont="1" applyBorder="1" applyAlignment="1">
      <alignment horizontal="center"/>
    </xf>
    <xf numFmtId="0" fontId="22" fillId="0" borderId="57" xfId="0" applyFont="1" applyBorder="1" applyAlignment="1">
      <alignment horizontal="center"/>
    </xf>
    <xf numFmtId="179" fontId="10" fillId="6" borderId="58" xfId="0" applyNumberFormat="1" applyFont="1" applyFill="1" applyBorder="1" applyAlignment="1">
      <alignment horizontal="center"/>
    </xf>
    <xf numFmtId="179" fontId="10" fillId="6" borderId="59" xfId="0" applyNumberFormat="1" applyFont="1" applyFill="1" applyBorder="1" applyAlignment="1">
      <alignment horizontal="center"/>
    </xf>
    <xf numFmtId="179" fontId="10" fillId="6" borderId="7" xfId="0" applyNumberFormat="1" applyFont="1" applyFill="1" applyBorder="1" applyAlignment="1">
      <alignment horizontal="center"/>
    </xf>
    <xf numFmtId="179" fontId="10" fillId="0" borderId="32" xfId="0" applyNumberFormat="1" applyFont="1" applyBorder="1" applyAlignment="1">
      <alignment horizontal="center"/>
    </xf>
    <xf numFmtId="179" fontId="10" fillId="0" borderId="0" xfId="0" applyNumberFormat="1" applyFont="1" applyBorder="1" applyAlignment="1">
      <alignment horizontal="center"/>
    </xf>
    <xf numFmtId="179" fontId="10" fillId="0" borderId="35" xfId="0" applyNumberFormat="1" applyFont="1" applyBorder="1" applyAlignment="1">
      <alignment horizontal="center"/>
    </xf>
    <xf numFmtId="179" fontId="10" fillId="6" borderId="32" xfId="0" applyNumberFormat="1" applyFont="1" applyFill="1" applyBorder="1" applyAlignment="1">
      <alignment horizontal="center"/>
    </xf>
    <xf numFmtId="179" fontId="10" fillId="6" borderId="0" xfId="0" applyNumberFormat="1" applyFont="1" applyFill="1" applyBorder="1" applyAlignment="1">
      <alignment horizontal="center"/>
    </xf>
    <xf numFmtId="179" fontId="10" fillId="6" borderId="35" xfId="0" applyNumberFormat="1" applyFont="1" applyFill="1" applyBorder="1" applyAlignment="1">
      <alignment horizontal="center"/>
    </xf>
    <xf numFmtId="180" fontId="10" fillId="6" borderId="58" xfId="0" applyNumberFormat="1" applyFont="1" applyFill="1" applyBorder="1" applyAlignment="1">
      <alignment horizontal="center"/>
    </xf>
    <xf numFmtId="180" fontId="10" fillId="6" borderId="59" xfId="0" applyNumberFormat="1" applyFont="1" applyFill="1" applyBorder="1" applyAlignment="1">
      <alignment horizontal="center"/>
    </xf>
    <xf numFmtId="180" fontId="10" fillId="6" borderId="7" xfId="0" applyNumberFormat="1" applyFont="1" applyFill="1" applyBorder="1" applyAlignment="1">
      <alignment horizontal="center"/>
    </xf>
    <xf numFmtId="180" fontId="10" fillId="0" borderId="32" xfId="0" applyNumberFormat="1" applyFont="1" applyBorder="1" applyAlignment="1">
      <alignment horizontal="center"/>
    </xf>
    <xf numFmtId="180" fontId="10" fillId="0" borderId="0" xfId="0" applyNumberFormat="1" applyFont="1" applyBorder="1" applyAlignment="1">
      <alignment horizontal="center"/>
    </xf>
    <xf numFmtId="180" fontId="10" fillId="0" borderId="35" xfId="0" applyNumberFormat="1" applyFont="1" applyBorder="1" applyAlignment="1">
      <alignment horizontal="center"/>
    </xf>
    <xf numFmtId="180" fontId="10" fillId="6" borderId="32" xfId="0" applyNumberFormat="1" applyFont="1" applyFill="1" applyBorder="1" applyAlignment="1">
      <alignment horizontal="center"/>
    </xf>
    <xf numFmtId="180" fontId="10" fillId="6" borderId="0" xfId="0" applyNumberFormat="1" applyFont="1" applyFill="1" applyBorder="1" applyAlignment="1">
      <alignment horizontal="center"/>
    </xf>
    <xf numFmtId="180" fontId="10" fillId="6" borderId="35" xfId="0" applyNumberFormat="1" applyFont="1" applyFill="1" applyBorder="1" applyAlignment="1">
      <alignment horizontal="center"/>
    </xf>
    <xf numFmtId="0" fontId="10" fillId="0" borderId="63" xfId="0" applyFont="1" applyBorder="1" applyAlignment="1">
      <alignment horizontal="center" vertical="center"/>
    </xf>
    <xf numFmtId="0" fontId="10" fillId="0" borderId="64" xfId="0" applyFont="1" applyBorder="1" applyAlignment="1">
      <alignment horizontal="center" vertical="center"/>
    </xf>
    <xf numFmtId="0" fontId="10" fillId="0" borderId="64" xfId="0" applyFont="1" applyBorder="1" applyAlignment="1">
      <alignment horizontal="center" vertical="center" wrapText="1"/>
    </xf>
    <xf numFmtId="0" fontId="0" fillId="0" borderId="41" xfId="0" applyBorder="1"/>
    <xf numFmtId="0" fontId="10" fillId="0" borderId="40" xfId="0" applyFont="1" applyBorder="1"/>
    <xf numFmtId="0" fontId="10" fillId="0" borderId="0" xfId="0" applyNumberFormat="1" applyFont="1" applyBorder="1"/>
    <xf numFmtId="0" fontId="10" fillId="0" borderId="40" xfId="0" applyFont="1" applyBorder="1" applyAlignment="1">
      <alignment horizontal="left" wrapText="1" indent="1"/>
    </xf>
    <xf numFmtId="0" fontId="0" fillId="0" borderId="40" xfId="0" applyBorder="1"/>
    <xf numFmtId="0" fontId="0" fillId="0" borderId="65" xfId="0" applyBorder="1"/>
    <xf numFmtId="0" fontId="0" fillId="0" borderId="42" xfId="0" applyBorder="1"/>
    <xf numFmtId="179" fontId="10" fillId="0" borderId="66" xfId="0" applyNumberFormat="1" applyFont="1" applyBorder="1" applyAlignment="1">
      <alignment horizontal="center"/>
    </xf>
    <xf numFmtId="179" fontId="10" fillId="0" borderId="43" xfId="0" applyNumberFormat="1" applyFont="1" applyBorder="1" applyAlignment="1">
      <alignment horizontal="center"/>
    </xf>
    <xf numFmtId="179" fontId="10" fillId="0" borderId="67" xfId="0" applyNumberFormat="1" applyFont="1" applyBorder="1" applyAlignment="1">
      <alignment horizontal="center"/>
    </xf>
    <xf numFmtId="180" fontId="10" fillId="0" borderId="66" xfId="0" applyNumberFormat="1" applyFont="1" applyBorder="1" applyAlignment="1">
      <alignment horizontal="center"/>
    </xf>
    <xf numFmtId="180" fontId="10" fillId="0" borderId="43" xfId="0" applyNumberFormat="1" applyFont="1" applyBorder="1" applyAlignment="1">
      <alignment horizontal="center"/>
    </xf>
    <xf numFmtId="180" fontId="10" fillId="0" borderId="67" xfId="0" applyNumberFormat="1" applyFont="1" applyBorder="1" applyAlignment="1">
      <alignment horizontal="center"/>
    </xf>
    <xf numFmtId="0" fontId="0" fillId="0" borderId="44" xfId="0" applyBorder="1"/>
    <xf numFmtId="0" fontId="10" fillId="0" borderId="55" xfId="0" pivotButton="1" applyFont="1" applyBorder="1"/>
    <xf numFmtId="0" fontId="10" fillId="0" borderId="57" xfId="0" applyFont="1" applyBorder="1"/>
    <xf numFmtId="0" fontId="10" fillId="0" borderId="57" xfId="0" applyFont="1" applyBorder="1" applyAlignment="1">
      <alignment horizontal="left"/>
    </xf>
    <xf numFmtId="0" fontId="10" fillId="0" borderId="37" xfId="0" pivotButton="1" applyFont="1" applyBorder="1"/>
    <xf numFmtId="0" fontId="10" fillId="0" borderId="39" xfId="0" applyFont="1" applyBorder="1"/>
    <xf numFmtId="0" fontId="10" fillId="0" borderId="41" xfId="0" applyNumberFormat="1" applyFont="1" applyBorder="1"/>
    <xf numFmtId="0" fontId="10" fillId="0" borderId="42" xfId="0" applyFont="1" applyBorder="1" applyAlignment="1">
      <alignment horizontal="left" wrapText="1" indent="1"/>
    </xf>
    <xf numFmtId="0" fontId="10" fillId="0" borderId="44" xfId="0" applyNumberFormat="1" applyFont="1" applyBorder="1"/>
    <xf numFmtId="0" fontId="10" fillId="0" borderId="68" xfId="0" applyFont="1" applyBorder="1" applyAlignment="1">
      <alignment horizontal="center" vertical="center"/>
    </xf>
    <xf numFmtId="0" fontId="23" fillId="0" borderId="55" xfId="0" applyFont="1" applyBorder="1" applyAlignment="1">
      <alignment horizontal="center"/>
    </xf>
    <xf numFmtId="0" fontId="23" fillId="0" borderId="56" xfId="0" applyFont="1" applyBorder="1" applyAlignment="1">
      <alignment horizontal="center"/>
    </xf>
    <xf numFmtId="0" fontId="23" fillId="0" borderId="57" xfId="0" applyFont="1" applyBorder="1" applyAlignment="1">
      <alignment horizontal="center"/>
    </xf>
    <xf numFmtId="0" fontId="24" fillId="0" borderId="40" xfId="0" applyFont="1" applyBorder="1" applyAlignment="1">
      <alignment horizontal="left" vertical="center" wrapText="1" indent="43"/>
    </xf>
    <xf numFmtId="0" fontId="24" fillId="0" borderId="0" xfId="0" applyFont="1" applyBorder="1" applyAlignment="1">
      <alignment horizontal="left" vertical="center" wrapText="1" indent="43"/>
    </xf>
    <xf numFmtId="0" fontId="24" fillId="0" borderId="41" xfId="0" applyFont="1" applyBorder="1" applyAlignment="1">
      <alignment horizontal="left" vertical="center" wrapText="1" indent="43"/>
    </xf>
    <xf numFmtId="0" fontId="24" fillId="0" borderId="40" xfId="0" applyFont="1" applyBorder="1" applyAlignment="1">
      <alignment horizontal="left" vertical="center" wrapText="1" indent="40"/>
    </xf>
    <xf numFmtId="0" fontId="24" fillId="0" borderId="0" xfId="0" applyFont="1" applyBorder="1" applyAlignment="1">
      <alignment horizontal="left" vertical="center" wrapText="1" indent="40"/>
    </xf>
    <xf numFmtId="0" fontId="24" fillId="0" borderId="41" xfId="0" applyFont="1" applyBorder="1" applyAlignment="1">
      <alignment horizontal="left" vertical="center" wrapText="1" indent="40"/>
    </xf>
    <xf numFmtId="0" fontId="25" fillId="0" borderId="40" xfId="0" applyFont="1" applyBorder="1" applyAlignment="1">
      <alignment vertical="center" wrapText="1"/>
    </xf>
    <xf numFmtId="0" fontId="25" fillId="0" borderId="0" xfId="0" applyFont="1" applyBorder="1" applyAlignment="1">
      <alignment vertical="center" wrapText="1"/>
    </xf>
    <xf numFmtId="0" fontId="25" fillId="0" borderId="41" xfId="0" applyFont="1" applyBorder="1" applyAlignment="1">
      <alignment vertical="center" wrapText="1"/>
    </xf>
    <xf numFmtId="0" fontId="25" fillId="0" borderId="60" xfId="0" applyFont="1" applyBorder="1" applyAlignment="1">
      <alignment vertical="center" wrapText="1"/>
    </xf>
    <xf numFmtId="0" fontId="25" fillId="0" borderId="61" xfId="0" applyFont="1" applyBorder="1" applyAlignment="1">
      <alignment vertical="center" wrapText="1"/>
    </xf>
    <xf numFmtId="0" fontId="25" fillId="0" borderId="62" xfId="0" applyFont="1" applyBorder="1" applyAlignment="1">
      <alignment vertical="center" wrapText="1"/>
    </xf>
    <xf numFmtId="0" fontId="26" fillId="0" borderId="40" xfId="0" applyFont="1" applyBorder="1" applyAlignment="1">
      <alignment horizontal="left" indent="44"/>
    </xf>
    <xf numFmtId="0" fontId="26" fillId="0" borderId="0" xfId="0" applyFont="1" applyBorder="1" applyAlignment="1">
      <alignment horizontal="left" indent="44"/>
    </xf>
    <xf numFmtId="0" fontId="26" fillId="0" borderId="41" xfId="0" applyFont="1" applyBorder="1" applyAlignment="1">
      <alignment horizontal="left" indent="44"/>
    </xf>
    <xf numFmtId="0" fontId="27" fillId="0" borderId="40" xfId="0" applyFont="1" applyBorder="1" applyAlignment="1">
      <alignment horizontal="left" indent="44"/>
    </xf>
    <xf numFmtId="0" fontId="27" fillId="0" borderId="0" xfId="0" applyFont="1" applyBorder="1" applyAlignment="1">
      <alignment horizontal="left" indent="44"/>
    </xf>
    <xf numFmtId="0" fontId="27" fillId="0" borderId="41" xfId="0" applyFont="1" applyBorder="1" applyAlignment="1">
      <alignment horizontal="left" indent="44"/>
    </xf>
    <xf numFmtId="0" fontId="27" fillId="0" borderId="42" xfId="0" applyFont="1" applyBorder="1" applyAlignment="1">
      <alignment horizontal="left" indent="44"/>
    </xf>
    <xf numFmtId="0" fontId="27" fillId="0" borderId="43" xfId="0" applyFont="1" applyBorder="1" applyAlignment="1">
      <alignment horizontal="left" indent="44"/>
    </xf>
    <xf numFmtId="0" fontId="27" fillId="0" borderId="44" xfId="0" applyFont="1" applyBorder="1" applyAlignment="1">
      <alignment horizontal="left" indent="44"/>
    </xf>
  </cellXfs>
  <cellStyles count="4">
    <cellStyle name="Hyperlink" xfId="1" builtinId="8"/>
    <cellStyle name="Normal" xfId="0" builtinId="0"/>
    <cellStyle name="Normal 2" xfId="2"/>
    <cellStyle name="Percent" xfId="3" builtinId="5"/>
  </cellStyles>
  <dxfs count="62">
    <dxf>
      <alignment wrapText="1" readingOrder="0"/>
    </dxf>
    <dxf>
      <alignment wrapText="1" readingOrder="0"/>
    </dxf>
    <dxf>
      <font>
        <sz val="72"/>
      </font>
    </dxf>
    <dxf>
      <border>
        <left style="medium">
          <color indexed="64"/>
        </left>
        <right style="medium">
          <color indexed="64"/>
        </right>
        <top style="medium">
          <color indexed="64"/>
        </top>
        <bottom style="medium">
          <color indexed="64"/>
        </bottom>
      </border>
    </dxf>
    <dxf>
      <alignment wrapText="1" readingOrder="0"/>
    </dxf>
    <dxf>
      <alignment wrapText="1" readingOrder="0"/>
    </dxf>
    <dxf>
      <font>
        <sz val="72"/>
      </font>
    </dxf>
    <dxf>
      <border>
        <left style="medium">
          <color indexed="64"/>
        </left>
        <right style="medium">
          <color indexed="64"/>
        </right>
        <top style="medium">
          <color indexed="64"/>
        </top>
        <bottom style="medium">
          <color indexed="64"/>
        </bottom>
      </border>
    </dxf>
    <dxf>
      <alignment wrapText="1" readingOrder="0"/>
    </dxf>
    <dxf>
      <alignment wrapText="1" readingOrder="0"/>
    </dxf>
    <dxf>
      <font>
        <sz val="72"/>
      </font>
    </dxf>
    <dxf>
      <border>
        <left style="medium">
          <color indexed="64"/>
        </left>
        <right style="medium">
          <color indexed="64"/>
        </right>
        <top style="medium">
          <color indexed="64"/>
        </top>
        <bottom style="medium">
          <color indexed="64"/>
        </bottom>
      </border>
    </dxf>
    <dxf>
      <alignment wrapText="1" readingOrder="0"/>
    </dxf>
    <dxf>
      <alignment wrapText="1" readingOrder="0"/>
    </dxf>
    <dxf>
      <font>
        <sz val="72"/>
      </font>
    </dxf>
    <dxf>
      <border>
        <left style="medium">
          <color indexed="64"/>
        </left>
        <right style="medium">
          <color indexed="64"/>
        </right>
        <top style="medium">
          <color indexed="64"/>
        </top>
        <bottom style="medium">
          <color indexed="64"/>
        </bottom>
      </border>
    </dxf>
    <dxf>
      <alignment wrapText="1" readingOrder="0"/>
    </dxf>
    <dxf>
      <alignment wrapText="1" readingOrder="0"/>
    </dxf>
    <dxf>
      <font>
        <sz val="72"/>
      </font>
    </dxf>
    <dxf>
      <border>
        <left style="medium">
          <color indexed="64"/>
        </left>
        <right style="medium">
          <color indexed="64"/>
        </right>
        <top style="medium">
          <color indexed="64"/>
        </top>
        <bottom style="medium">
          <color indexed="64"/>
        </bottom>
      </border>
    </dxf>
    <dxf>
      <alignment wrapText="1" readingOrder="0"/>
    </dxf>
    <dxf>
      <alignment wrapText="1" readingOrder="0"/>
    </dxf>
    <dxf>
      <font>
        <sz val="72"/>
      </font>
    </dxf>
    <dxf>
      <border>
        <left style="medium">
          <color indexed="64"/>
        </left>
        <right style="medium">
          <color indexed="64"/>
        </right>
        <top style="medium">
          <color indexed="64"/>
        </top>
        <bottom style="medium">
          <color indexed="64"/>
        </bottom>
      </border>
    </dxf>
    <dxf>
      <alignment wrapText="1" readingOrder="0"/>
    </dxf>
    <dxf>
      <alignment wrapText="1" readingOrder="0"/>
    </dxf>
    <dxf>
      <font>
        <sz val="72"/>
      </font>
    </dxf>
    <dxf>
      <border>
        <left style="medium">
          <color indexed="64"/>
        </left>
        <right style="medium">
          <color indexed="64"/>
        </right>
        <top style="medium">
          <color indexed="64"/>
        </top>
        <bottom style="medium">
          <color indexed="64"/>
        </bottom>
      </border>
    </dxf>
    <dxf>
      <alignment wrapText="1" readingOrder="0"/>
    </dxf>
    <dxf>
      <alignment wrapText="1" readingOrder="0"/>
    </dxf>
    <dxf>
      <font>
        <sz val="72"/>
      </font>
    </dxf>
    <dxf>
      <border>
        <left style="medium">
          <color indexed="64"/>
        </left>
        <right style="medium">
          <color indexed="64"/>
        </right>
        <top style="medium">
          <color indexed="64"/>
        </top>
        <bottom style="medium">
          <color indexed="64"/>
        </bottom>
      </border>
    </dxf>
    <dxf>
      <alignment wrapText="1" readingOrder="0"/>
    </dxf>
    <dxf>
      <alignment wrapText="1" readingOrder="0"/>
    </dxf>
    <dxf>
      <font>
        <sz val="72"/>
      </font>
    </dxf>
    <dxf>
      <border>
        <left style="medium">
          <color indexed="64"/>
        </left>
        <right style="medium">
          <color indexed="64"/>
        </right>
        <top style="medium">
          <color indexed="64"/>
        </top>
        <bottom style="medium">
          <color indexed="64"/>
        </bottom>
      </border>
    </dxf>
    <dxf>
      <alignment wrapText="1" readingOrder="0"/>
    </dxf>
    <dxf>
      <alignment wrapText="1" readingOrder="0"/>
    </dxf>
    <dxf>
      <font>
        <sz val="72"/>
      </font>
    </dxf>
    <dxf>
      <border>
        <left style="medium">
          <color indexed="64"/>
        </left>
        <right style="medium">
          <color indexed="64"/>
        </right>
        <top style="medium">
          <color indexed="64"/>
        </top>
        <bottom style="medium">
          <color indexed="64"/>
        </bottom>
      </border>
    </dxf>
    <dxf>
      <alignment wrapText="1" readingOrder="0"/>
    </dxf>
    <dxf>
      <alignment wrapText="1" readingOrder="0"/>
    </dxf>
    <dxf>
      <font>
        <sz val="72"/>
      </font>
    </dxf>
    <dxf>
      <border>
        <left style="medium">
          <color indexed="64"/>
        </left>
        <right style="medium">
          <color indexed="64"/>
        </right>
        <top style="medium">
          <color indexed="64"/>
        </top>
        <bottom style="medium">
          <color indexed="64"/>
        </bottom>
      </border>
    </dxf>
    <dxf>
      <alignment wrapText="1" readingOrder="0"/>
    </dxf>
    <dxf>
      <alignment wrapText="1" readingOrder="0"/>
    </dxf>
    <dxf>
      <font>
        <sz val="72"/>
      </font>
    </dxf>
    <dxf>
      <border>
        <left style="medium">
          <color indexed="64"/>
        </left>
        <right style="medium">
          <color indexed="64"/>
        </right>
        <top style="medium">
          <color indexed="64"/>
        </top>
        <bottom style="medium">
          <color indexed="64"/>
        </bottom>
      </border>
    </dxf>
    <dxf>
      <alignment wrapText="1" readingOrder="0"/>
    </dxf>
    <dxf>
      <alignment wrapText="1" readingOrder="0"/>
    </dxf>
    <dxf>
      <font>
        <sz val="72"/>
      </font>
    </dxf>
    <dxf>
      <border>
        <left style="medium">
          <color indexed="64"/>
        </left>
        <right style="medium">
          <color indexed="64"/>
        </right>
        <top style="medium">
          <color indexed="64"/>
        </top>
        <bottom style="medium">
          <color indexed="64"/>
        </bottom>
      </border>
    </dxf>
    <dxf>
      <alignment wrapText="1" readingOrder="0"/>
    </dxf>
    <dxf>
      <alignment wrapText="1" readingOrder="0"/>
    </dxf>
    <dxf>
      <font>
        <sz val="72"/>
      </font>
    </dxf>
    <dxf>
      <border>
        <left style="medium">
          <color indexed="64"/>
        </left>
        <right style="medium">
          <color indexed="64"/>
        </right>
        <top style="medium">
          <color indexed="64"/>
        </top>
        <bottom style="medium">
          <color indexed="64"/>
        </bottom>
      </border>
    </dxf>
    <dxf>
      <alignment wrapText="1" readingOrder="0"/>
    </dxf>
    <dxf>
      <alignment wrapText="1" readingOrder="0"/>
    </dxf>
    <dxf>
      <font>
        <sz val="72"/>
      </font>
    </dxf>
    <dxf>
      <alignment wrapText="1" readingOrder="0"/>
    </dxf>
    <dxf>
      <alignment wrapText="1" readingOrder="0"/>
    </dxf>
    <dxf>
      <font>
        <sz val="72"/>
      </font>
    </dxf>
  </dxfs>
  <tableStyles count="0" defaultTableStyle="TableStyleMedium2" defaultPivotStyle="PivotStyleLight16"/>
  <colors>
    <mruColors>
      <color rgb="FFFFD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chandoo.org/wp/" TargetMode="External"/><Relationship Id="rId1" Type="http://schemas.openxmlformats.org/officeDocument/2006/relationships/hyperlink" Target="http://chandoo.org/wp/2014/04/09/visualize-state-migration-contest/" TargetMode="External"/></Relationships>
</file>

<file path=xl/drawings/drawing1.xml><?xml version="1.0" encoding="utf-8"?>
<xdr:wsDr xmlns:xdr="http://schemas.openxmlformats.org/drawingml/2006/spreadsheetDrawing" xmlns:a="http://schemas.openxmlformats.org/drawingml/2006/main">
  <xdr:twoCellAnchor>
    <xdr:from>
      <xdr:col>10</xdr:col>
      <xdr:colOff>28575</xdr:colOff>
      <xdr:row>0</xdr:row>
      <xdr:rowOff>228600</xdr:rowOff>
    </xdr:from>
    <xdr:to>
      <xdr:col>13</xdr:col>
      <xdr:colOff>0</xdr:colOff>
      <xdr:row>0</xdr:row>
      <xdr:rowOff>504825</xdr:rowOff>
    </xdr:to>
    <xdr:sp macro="" textlink="">
      <xdr:nvSpPr>
        <xdr:cNvPr id="2" name="Rounded Rectangle 1">
          <a:hlinkClick xmlns:r="http://schemas.openxmlformats.org/officeDocument/2006/relationships" r:id="rId1"/>
        </xdr:cNvPr>
        <xdr:cNvSpPr/>
      </xdr:nvSpPr>
      <xdr:spPr>
        <a:xfrm>
          <a:off x="6267450" y="228600"/>
          <a:ext cx="1800225" cy="276225"/>
        </a:xfrm>
        <a:prstGeom prst="roundRect">
          <a:avLst/>
        </a:prstGeom>
        <a:effectLst>
          <a:outerShdw blurRad="63500" sx="102000" sy="102000" algn="ctr" rotWithShape="0">
            <a:prstClr val="black">
              <a:alpha val="40000"/>
            </a:prstClr>
          </a:outerShdw>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US" sz="1100">
              <a:solidFill>
                <a:schemeClr val="tx1"/>
              </a:solidFill>
              <a:effectLst>
                <a:outerShdw blurRad="50800" dist="38100" dir="5400000" algn="t" rotWithShape="0">
                  <a:schemeClr val="bg1">
                    <a:lumMod val="95000"/>
                    <a:alpha val="40000"/>
                  </a:schemeClr>
                </a:outerShdw>
              </a:effectLst>
            </a:rPr>
            <a:t>Visit Contest Website</a:t>
          </a:r>
        </a:p>
      </xdr:txBody>
    </xdr:sp>
    <xdr:clientData/>
  </xdr:twoCellAnchor>
  <xdr:twoCellAnchor>
    <xdr:from>
      <xdr:col>14</xdr:col>
      <xdr:colOff>0</xdr:colOff>
      <xdr:row>0</xdr:row>
      <xdr:rowOff>228600</xdr:rowOff>
    </xdr:from>
    <xdr:to>
      <xdr:col>16</xdr:col>
      <xdr:colOff>581025</xdr:colOff>
      <xdr:row>0</xdr:row>
      <xdr:rowOff>504825</xdr:rowOff>
    </xdr:to>
    <xdr:sp macro="" textlink="">
      <xdr:nvSpPr>
        <xdr:cNvPr id="4" name="Rounded Rectangle 3">
          <a:hlinkClick xmlns:r="http://schemas.openxmlformats.org/officeDocument/2006/relationships" r:id="rId2"/>
        </xdr:cNvPr>
        <xdr:cNvSpPr/>
      </xdr:nvSpPr>
      <xdr:spPr>
        <a:xfrm>
          <a:off x="8677275" y="228600"/>
          <a:ext cx="1800225" cy="276225"/>
        </a:xfrm>
        <a:prstGeom prst="roundRect">
          <a:avLst/>
        </a:prstGeom>
        <a:effectLst>
          <a:outerShdw blurRad="63500" sx="102000" sy="102000" algn="ctr" rotWithShape="0">
            <a:prstClr val="black">
              <a:alpha val="40000"/>
            </a:prstClr>
          </a:outerShdw>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US" sz="1100">
              <a:solidFill>
                <a:schemeClr val="tx1"/>
              </a:solidFill>
              <a:effectLst>
                <a:outerShdw blurRad="50800" dist="38100" dir="5400000" algn="t" rotWithShape="0">
                  <a:schemeClr val="bg1">
                    <a:lumMod val="95000"/>
                    <a:alpha val="40000"/>
                  </a:schemeClr>
                </a:outerShdw>
              </a:effectLst>
            </a:rPr>
            <a:t>Visit Chandoo.org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122</xdr:col>
      <xdr:colOff>47624</xdr:colOff>
      <xdr:row>226</xdr:row>
      <xdr:rowOff>166688</xdr:rowOff>
    </xdr:from>
    <xdr:to>
      <xdr:col>130</xdr:col>
      <xdr:colOff>190499</xdr:colOff>
      <xdr:row>233</xdr:row>
      <xdr:rowOff>95250</xdr:rowOff>
    </xdr:to>
    <xdr:sp macro="" textlink="">
      <xdr:nvSpPr>
        <xdr:cNvPr id="2" name="TextBox 1"/>
        <xdr:cNvSpPr txBox="1"/>
      </xdr:nvSpPr>
      <xdr:spPr>
        <a:xfrm>
          <a:off x="126825374" y="108751688"/>
          <a:ext cx="4714875" cy="1262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600"/>
            <a:t>Puerto Rico</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iner, Kevin" refreshedDate="41747.424132986111" createdVersion="4" refreshedVersion="4" minRefreshableVersion="3" recordCount="156">
  <cacheSource type="worksheet">
    <worksheetSource ref="A2:BF158" sheet="Data Table"/>
  </cacheSource>
  <cacheFields count="56">
    <cacheField name="From" numFmtId="0">
      <sharedItems count="52">
        <s v="Alabama"/>
        <s v="Alaska"/>
        <s v="Arizona"/>
        <s v="Arkansas"/>
        <s v="California"/>
        <s v="Colorado"/>
        <s v="Connecticut"/>
        <s v="Delaware"/>
        <s v="District of Columbia "/>
        <s v="Florida"/>
        <s v="Georgia"/>
        <s v="Hawaii"/>
        <s v="Idaho"/>
        <s v="Illinois"/>
        <s v="Indiana"/>
        <s v="Iowa"/>
        <s v="Kansas"/>
        <s v="Kentucky"/>
        <s v="Louisiana"/>
        <s v="Maine"/>
        <s v="Maryland"/>
        <s v="Massachusetts"/>
        <s v="Michigan"/>
        <s v="Minnesota"/>
        <s v="Mississippi"/>
        <s v="Missouri"/>
        <s v="Montana"/>
        <s v="Nebraska"/>
        <s v="Nevada"/>
        <s v="New Hampshire"/>
        <s v="New Jersey"/>
        <s v="New Mexico"/>
        <s v="New York"/>
        <s v="North Carolina"/>
        <s v="North Dakota"/>
        <s v="Ohio"/>
        <s v="Oklahoma"/>
        <s v="Oregon"/>
        <s v="Pennsylvania"/>
        <s v="Rhode Island"/>
        <s v="South Carolina"/>
        <s v="South Dakota"/>
        <s v="Tennessee"/>
        <s v="Texas"/>
        <s v="Utah"/>
        <s v="Vermont"/>
        <s v="Virginia"/>
        <s v="Washington"/>
        <s v="West Virginia"/>
        <s v="Wisconsin"/>
        <s v="Wyoming"/>
        <s v="Puerto Rico"/>
      </sharedItems>
    </cacheField>
    <cacheField name="Alabama" numFmtId="0">
      <sharedItems containsMixedTypes="1" containsNumber="1" containsInteger="1" minValue="0" maxValue="21644"/>
    </cacheField>
    <cacheField name="Alaska" numFmtId="0">
      <sharedItems containsMixedTypes="1" containsNumber="1" containsInteger="1" minValue="0" maxValue="4548"/>
    </cacheField>
    <cacheField name="Arizona" numFmtId="0">
      <sharedItems containsMixedTypes="1" containsNumber="1" containsInteger="1" minValue="0" maxValue="49635"/>
    </cacheField>
    <cacheField name="Arkansas" numFmtId="0">
      <sharedItems containsMixedTypes="1" containsNumber="1" containsInteger="1" minValue="0" maxValue="14767"/>
    </cacheField>
    <cacheField name="California" numFmtId="0">
      <sharedItems containsMixedTypes="1" containsNumber="1" containsInteger="1" minValue="392" maxValue="43005"/>
    </cacheField>
    <cacheField name="Colorado" numFmtId="0">
      <sharedItems containsMixedTypes="1" containsNumber="1" containsInteger="1" minValue="20" maxValue="26089"/>
    </cacheField>
    <cacheField name="Connecticut" numFmtId="0">
      <sharedItems containsMixedTypes="1" containsNumber="1" containsInteger="1" minValue="0" maxValue="23310"/>
    </cacheField>
    <cacheField name="Delaware" numFmtId="0">
      <sharedItems containsMixedTypes="1" containsNumber="1" containsInteger="1" minValue="0" maxValue="8571"/>
    </cacheField>
    <cacheField name="District of Columbia " numFmtId="0">
      <sharedItems containsMixedTypes="1" containsNumber="1" containsInteger="1" minValue="0" maxValue="14129"/>
    </cacheField>
    <cacheField name="Florida" numFmtId="0">
      <sharedItems containsMixedTypes="1" containsNumber="1" containsInteger="1" minValue="191" maxValue="59288"/>
    </cacheField>
    <cacheField name="Georgia" numFmtId="0">
      <sharedItems containsMixedTypes="1" containsNumber="1" containsInteger="1" minValue="0" maxValue="49901"/>
    </cacheField>
    <cacheField name="Hawaii" numFmtId="0">
      <sharedItems containsMixedTypes="1" containsNumber="1" containsInteger="1" minValue="0" maxValue="12677"/>
    </cacheField>
    <cacheField name="Idaho" numFmtId="0">
      <sharedItems containsMixedTypes="1" containsNumber="1" containsInteger="1" minValue="0" maxValue="10876"/>
    </cacheField>
    <cacheField name="Illinois" numFmtId="0">
      <sharedItems containsMixedTypes="1" containsNumber="1" containsInteger="1" minValue="49" maxValue="23491"/>
    </cacheField>
    <cacheField name="Indiana" numFmtId="0">
      <sharedItems containsMixedTypes="1" containsNumber="1" containsInteger="1" minValue="0" maxValue="28436"/>
    </cacheField>
    <cacheField name="Iowa" numFmtId="0">
      <sharedItems containsMixedTypes="1" containsNumber="1" containsInteger="1" minValue="0" maxValue="17016"/>
    </cacheField>
    <cacheField name="Kansas" numFmtId="0">
      <sharedItems containsMixedTypes="1" containsNumber="1" containsInteger="1" minValue="0" maxValue="23384"/>
    </cacheField>
    <cacheField name="Kentucky" numFmtId="0">
      <sharedItems containsMixedTypes="1" containsNumber="1" containsInteger="1" minValue="0" maxValue="19617"/>
    </cacheField>
    <cacheField name="Louisiana" numFmtId="0">
      <sharedItems containsMixedTypes="1" containsNumber="1" containsInteger="1" minValue="0" maxValue="30292"/>
    </cacheField>
    <cacheField name="Maine" numFmtId="0">
      <sharedItems containsMixedTypes="1" containsNumber="1" containsInteger="1" minValue="0" maxValue="4439"/>
    </cacheField>
    <cacheField name="Maryland" numFmtId="0">
      <sharedItems containsMixedTypes="1" containsNumber="1" containsInteger="1" minValue="0" maxValue="24765"/>
    </cacheField>
    <cacheField name="Massachusetts" numFmtId="0">
      <sharedItems containsMixedTypes="1" containsNumber="1" containsInteger="1" minValue="0" maxValue="20002"/>
    </cacheField>
    <cacheField name="Michigan" numFmtId="0">
      <sharedItems containsMixedTypes="1" containsNumber="1" containsInteger="1" minValue="0" maxValue="17712"/>
    </cacheField>
    <cacheField name="Minnesota" numFmtId="0">
      <sharedItems containsMixedTypes="1" containsNumber="1" containsInteger="1" minValue="0" maxValue="19255"/>
    </cacheField>
    <cacheField name="Mississippi" numFmtId="0">
      <sharedItems containsMixedTypes="1" containsNumber="1" containsInteger="1" minValue="0" maxValue="11643"/>
    </cacheField>
    <cacheField name="Missouri" numFmtId="0">
      <sharedItems containsMixedTypes="1" containsNumber="1" containsInteger="1" minValue="0" maxValue="23427"/>
    </cacheField>
    <cacheField name="Montana" numFmtId="0">
      <sharedItems containsMixedTypes="1" containsNumber="1" containsInteger="1" minValue="0" maxValue="5756"/>
    </cacheField>
    <cacheField name="Nebraska" numFmtId="0">
      <sharedItems containsMixedTypes="1" containsNumber="1" containsInteger="1" minValue="0" maxValue="9575"/>
    </cacheField>
    <cacheField name="Nevada" numFmtId="0">
      <sharedItems containsMixedTypes="1" containsNumber="1" containsInteger="1" minValue="0" maxValue="49978"/>
    </cacheField>
    <cacheField name="New Hampshire" numFmtId="0">
      <sharedItems containsMixedTypes="1" containsNumber="1" containsInteger="1" minValue="0" maxValue="18990"/>
    </cacheField>
    <cacheField name="New Jersey" numFmtId="0">
      <sharedItems containsMixedTypes="1" containsNumber="1" containsInteger="1" minValue="0" maxValue="41374"/>
    </cacheField>
    <cacheField name="New Mexico" numFmtId="0">
      <sharedItems containsMixedTypes="1" containsNumber="1" containsInteger="1" minValue="0" maxValue="18511"/>
    </cacheField>
    <cacheField name="New York" numFmtId="0">
      <sharedItems containsMixedTypes="1" containsNumber="1" containsInteger="1" minValue="0" maxValue="42574"/>
    </cacheField>
    <cacheField name="North Carolina" numFmtId="0">
      <sharedItems containsMixedTypes="1" containsNumber="1" containsInteger="1" minValue="97" maxValue="28983"/>
    </cacheField>
    <cacheField name="North Dakota" numFmtId="0">
      <sharedItems containsMixedTypes="1" containsNumber="1" containsInteger="1" minValue="0" maxValue="15257"/>
    </cacheField>
    <cacheField name="Ohio" numFmtId="0">
      <sharedItems containsMixedTypes="1" containsNumber="1" containsInteger="1" minValue="0" maxValue="16495"/>
    </cacheField>
    <cacheField name="Oklahoma" numFmtId="0">
      <sharedItems containsMixedTypes="1" containsNumber="1" containsInteger="1" minValue="0" maxValue="31595"/>
    </cacheField>
    <cacheField name="Oregon" numFmtId="0">
      <sharedItems containsMixedTypes="1" containsNumber="1" containsInteger="1" minValue="0" maxValue="34214"/>
    </cacheField>
    <cacheField name="Pennsylvania" numFmtId="0">
      <sharedItems containsMixedTypes="1" containsNumber="1" containsInteger="1" minValue="55" maxValue="42456"/>
    </cacheField>
    <cacheField name="Rhode Island" numFmtId="0">
      <sharedItems containsMixedTypes="1" containsNumber="1" containsInteger="1" minValue="0" maxValue="11253"/>
    </cacheField>
    <cacheField name="South Carolina" numFmtId="0">
      <sharedItems containsMixedTypes="1" containsNumber="1" containsInteger="1" minValue="0" maxValue="24764"/>
    </cacheField>
    <cacheField name="South Dakota" numFmtId="0">
      <sharedItems containsMixedTypes="1" containsNumber="1" containsInteger="1" minValue="0" maxValue="5342"/>
    </cacheField>
    <cacheField name="Tennessee" numFmtId="0">
      <sharedItems containsMixedTypes="1" containsNumber="1" containsInteger="1" minValue="0" maxValue="17507"/>
    </cacheField>
    <cacheField name="Texas" numFmtId="0">
      <sharedItems containsMixedTypes="1" containsNumber="1" containsInteger="1" minValue="52" maxValue="68959"/>
    </cacheField>
    <cacheField name="Utah" numFmtId="0">
      <sharedItems containsMixedTypes="1" containsNumber="1" containsInteger="1" minValue="0" maxValue="18237"/>
    </cacheField>
    <cacheField name="Vermont" numFmtId="0">
      <sharedItems containsMixedTypes="1" containsNumber="1" containsInteger="1" minValue="0" maxValue="4780"/>
    </cacheField>
    <cacheField name="Virginia" numFmtId="0">
      <sharedItems containsMixedTypes="1" containsNumber="1" containsInteger="1" minValue="35" maxValue="25575"/>
    </cacheField>
    <cacheField name="Washington" numFmtId="0">
      <sharedItems containsMixedTypes="1" containsNumber="1" containsInteger="1" minValue="0" maxValue="45597"/>
    </cacheField>
    <cacheField name="West Virginia" numFmtId="0">
      <sharedItems containsMixedTypes="1" containsNumber="1" containsInteger="1" minValue="0" maxValue="8545"/>
    </cacheField>
    <cacheField name="Wisconsin" numFmtId="0">
      <sharedItems containsMixedTypes="1" containsNumber="1" containsInteger="1" minValue="0" maxValue="25521"/>
    </cacheField>
    <cacheField name="Wyoming" numFmtId="0">
      <sharedItems containsMixedTypes="1" containsNumber="1" containsInteger="1" minValue="0" maxValue="6905"/>
    </cacheField>
    <cacheField name="Puerto Rico" numFmtId="0">
      <sharedItems containsMixedTypes="1" containsNumber="1" containsInteger="1" minValue="0" maxValue="11262"/>
    </cacheField>
    <cacheField name="Year" numFmtId="0">
      <sharedItems containsSemiMixedTypes="0" containsString="0" containsNumber="1" containsInteger="1" minValue="2010" maxValue="2012" count="3">
        <n v="2012"/>
        <n v="2011"/>
        <n v="2010"/>
      </sharedItems>
    </cacheField>
    <cacheField name="Year Filter" numFmtId="0">
      <sharedItems containsSemiMixedTypes="0" containsString="0" containsNumber="1" containsInteger="1" minValue="2010" maxValue="2012" count="3">
        <n v="2012"/>
        <n v="2011"/>
        <n v="2010"/>
      </sharedItems>
    </cacheField>
    <cacheField name="GDP Growth" numFmtId="0">
      <sharedItems containsMixedTypes="1" containsNumber="1" minValue="-2.6" maxValue="13.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
  <r>
    <x v="0"/>
    <s v="N/A"/>
    <n v="1097"/>
    <n v="1331"/>
    <n v="374"/>
    <n v="2509"/>
    <n v="3108"/>
    <n v="46"/>
    <n v="119"/>
    <n v="79"/>
    <n v="18599"/>
    <n v="13864"/>
    <n v="608"/>
    <n v="575"/>
    <n v="883"/>
    <n v="1625"/>
    <n v="503"/>
    <n v="853"/>
    <n v="4137"/>
    <n v="2329"/>
    <n v="129"/>
    <n v="1261"/>
    <n v="636"/>
    <n v="2341"/>
    <n v="1299"/>
    <n v="5141"/>
    <n v="1333"/>
    <n v="31"/>
    <n v="245"/>
    <n v="761"/>
    <n v="0"/>
    <n v="779"/>
    <n v="787"/>
    <n v="1364"/>
    <n v="4329"/>
    <n v="83"/>
    <n v="3705"/>
    <n v="1030"/>
    <n v="373"/>
    <n v="1926"/>
    <n v="20"/>
    <n v="1665"/>
    <n v="0"/>
    <n v="12116"/>
    <n v="9993"/>
    <n v="126"/>
    <n v="16"/>
    <n v="2515"/>
    <n v="1507"/>
    <n v="477"/>
    <n v="323"/>
    <n v="260"/>
    <n v="8"/>
    <x v="0"/>
    <x v="0"/>
    <n v="1.2"/>
  </r>
  <r>
    <x v="1"/>
    <n v="1004"/>
    <s v="N/A"/>
    <n v="3717"/>
    <n v="855"/>
    <n v="6995"/>
    <n v="3457"/>
    <n v="439"/>
    <n v="692"/>
    <n v="1247"/>
    <n v="10704"/>
    <n v="2654"/>
    <n v="1417"/>
    <n v="1198"/>
    <n v="2250"/>
    <n v="479"/>
    <n v="951"/>
    <n v="333"/>
    <n v="304"/>
    <n v="403"/>
    <n v="38"/>
    <n v="1947"/>
    <n v="890"/>
    <n v="1152"/>
    <n v="523"/>
    <n v="0"/>
    <n v="2186"/>
    <n v="726"/>
    <n v="626"/>
    <n v="2161"/>
    <n v="437"/>
    <n v="359"/>
    <n v="320"/>
    <n v="4002"/>
    <n v="1458"/>
    <n v="70"/>
    <n v="2207"/>
    <n v="1279"/>
    <n v="2513"/>
    <n v="1658"/>
    <n v="0"/>
    <n v="1244"/>
    <n v="855"/>
    <n v="1281"/>
    <n v="6759"/>
    <n v="2819"/>
    <n v="93"/>
    <n v="1906"/>
    <n v="4328"/>
    <n v="306"/>
    <n v="236"/>
    <n v="590"/>
    <n v="57"/>
    <x v="0"/>
    <x v="0"/>
    <n v="1.1000000000000001"/>
  </r>
  <r>
    <x v="2"/>
    <n v="962"/>
    <n v="1520"/>
    <s v="N/A"/>
    <n v="1677"/>
    <n v="38916"/>
    <n v="10589"/>
    <n v="3167"/>
    <n v="188"/>
    <n v="902"/>
    <n v="6473"/>
    <n v="6657"/>
    <n v="1865"/>
    <n v="2424"/>
    <n v="7139"/>
    <n v="2763"/>
    <n v="1590"/>
    <n v="3094"/>
    <n v="1103"/>
    <n v="2021"/>
    <n v="230"/>
    <n v="760"/>
    <n v="1972"/>
    <n v="7168"/>
    <n v="3065"/>
    <n v="710"/>
    <n v="2297"/>
    <n v="1548"/>
    <n v="2406"/>
    <n v="8748"/>
    <n v="440"/>
    <n v="1328"/>
    <n v="6391"/>
    <n v="4146"/>
    <n v="3493"/>
    <n v="1571"/>
    <n v="4929"/>
    <n v="2974"/>
    <n v="7954"/>
    <n v="3529"/>
    <n v="93"/>
    <n v="2222"/>
    <n v="435"/>
    <n v="2250"/>
    <n v="18908"/>
    <n v="7966"/>
    <n v="127"/>
    <n v="2420"/>
    <n v="8362"/>
    <n v="79"/>
    <n v="3257"/>
    <n v="2014"/>
    <n v="54"/>
    <x v="0"/>
    <x v="0"/>
    <n v="2.6"/>
  </r>
  <r>
    <x v="3"/>
    <n v="660"/>
    <n v="196"/>
    <n v="1214"/>
    <s v="N/A"/>
    <n v="3472"/>
    <n v="1043"/>
    <n v="200"/>
    <n v="0"/>
    <n v="35"/>
    <n v="3321"/>
    <n v="1041"/>
    <n v="24"/>
    <n v="291"/>
    <n v="1587"/>
    <n v="564"/>
    <n v="451"/>
    <n v="2158"/>
    <n v="518"/>
    <n v="3645"/>
    <n v="0"/>
    <n v="136"/>
    <n v="394"/>
    <n v="906"/>
    <n v="375"/>
    <n v="2680"/>
    <n v="9434"/>
    <n v="63"/>
    <n v="363"/>
    <n v="353"/>
    <n v="0"/>
    <n v="57"/>
    <n v="410"/>
    <n v="247"/>
    <n v="861"/>
    <n v="0"/>
    <n v="884"/>
    <n v="5777"/>
    <n v="165"/>
    <n v="573"/>
    <n v="0"/>
    <n v="839"/>
    <n v="227"/>
    <n v="3306"/>
    <n v="13781"/>
    <n v="361"/>
    <n v="0"/>
    <n v="445"/>
    <n v="1413"/>
    <n v="0"/>
    <n v="253"/>
    <n v="244"/>
    <n v="93"/>
    <x v="0"/>
    <x v="0"/>
    <n v="1.3"/>
  </r>
  <r>
    <x v="4"/>
    <n v="3077"/>
    <n v="3494"/>
    <n v="44889"/>
    <n v="3525"/>
    <s v="N/A"/>
    <n v="22152"/>
    <n v="3161"/>
    <n v="2221"/>
    <n v="4999"/>
    <n v="20386"/>
    <n v="14174"/>
    <n v="9756"/>
    <n v="10280"/>
    <n v="14940"/>
    <n v="6033"/>
    <n v="3268"/>
    <n v="5411"/>
    <n v="3415"/>
    <n v="5139"/>
    <n v="1610"/>
    <n v="8614"/>
    <n v="12770"/>
    <n v="8085"/>
    <n v="8086"/>
    <n v="4371"/>
    <n v="10717"/>
    <n v="5428"/>
    <n v="3438"/>
    <n v="49978"/>
    <n v="1514"/>
    <n v="4330"/>
    <n v="4536"/>
    <n v="24623"/>
    <n v="13883"/>
    <n v="999"/>
    <n v="8995"/>
    <n v="8950"/>
    <n v="31862"/>
    <n v="7772"/>
    <n v="2146"/>
    <n v="5979"/>
    <n v="1494"/>
    <n v="8396"/>
    <n v="62702"/>
    <n v="15286"/>
    <n v="1112"/>
    <n v="14780"/>
    <n v="45597"/>
    <n v="1231"/>
    <n v="5347"/>
    <n v="2035"/>
    <n v="519"/>
    <x v="0"/>
    <x v="0"/>
    <n v="3.5"/>
  </r>
  <r>
    <x v="5"/>
    <n v="1386"/>
    <n v="556"/>
    <n v="13790"/>
    <n v="603"/>
    <n v="15150"/>
    <s v="N/A"/>
    <n v="367"/>
    <n v="0"/>
    <n v="677"/>
    <n v="8766"/>
    <n v="4710"/>
    <n v="1216"/>
    <n v="1186"/>
    <n v="3036"/>
    <n v="1225"/>
    <n v="3252"/>
    <n v="3746"/>
    <n v="712"/>
    <n v="1433"/>
    <n v="314"/>
    <n v="1071"/>
    <n v="980"/>
    <n v="2363"/>
    <n v="3565"/>
    <n v="799"/>
    <n v="3798"/>
    <n v="2135"/>
    <n v="2023"/>
    <n v="6402"/>
    <n v="572"/>
    <n v="380"/>
    <n v="4780"/>
    <n v="3596"/>
    <n v="4790"/>
    <n v="546"/>
    <n v="3180"/>
    <n v="4717"/>
    <n v="4472"/>
    <n v="2574"/>
    <n v="332"/>
    <n v="1915"/>
    <n v="1744"/>
    <n v="2473"/>
    <n v="16616"/>
    <n v="5350"/>
    <n v="382"/>
    <n v="5352"/>
    <n v="5195"/>
    <n v="104"/>
    <n v="1600"/>
    <n v="5599"/>
    <n v="0"/>
    <x v="0"/>
    <x v="0"/>
    <n v="2.1"/>
  </r>
  <r>
    <x v="6"/>
    <n v="284"/>
    <n v="0"/>
    <n v="417"/>
    <n v="185"/>
    <n v="6764"/>
    <n v="1317"/>
    <s v="N/A"/>
    <n v="1489"/>
    <n v="618"/>
    <n v="8975"/>
    <n v="1829"/>
    <n v="191"/>
    <n v="44"/>
    <n v="955"/>
    <n v="823"/>
    <n v="112"/>
    <n v="210"/>
    <n v="246"/>
    <n v="164"/>
    <n v="1468"/>
    <n v="881"/>
    <n v="10525"/>
    <n v="798"/>
    <n v="696"/>
    <n v="106"/>
    <n v="410"/>
    <n v="0"/>
    <n v="0"/>
    <n v="143"/>
    <n v="1345"/>
    <n v="3466"/>
    <n v="280"/>
    <n v="14595"/>
    <n v="4914"/>
    <n v="65"/>
    <n v="1355"/>
    <n v="0"/>
    <n v="381"/>
    <n v="3311"/>
    <n v="4170"/>
    <n v="1590"/>
    <n v="2"/>
    <n v="936"/>
    <n v="2769"/>
    <n v="142"/>
    <n v="1626"/>
    <n v="2725"/>
    <n v="2901"/>
    <n v="143"/>
    <n v="657"/>
    <n v="0"/>
    <n v="370"/>
    <x v="0"/>
    <x v="0"/>
    <n v="-0.1"/>
  </r>
  <r>
    <x v="7"/>
    <n v="42"/>
    <n v="0"/>
    <n v="246"/>
    <n v="0"/>
    <n v="474"/>
    <n v="70"/>
    <n v="22"/>
    <s v="N/A"/>
    <n v="78"/>
    <n v="1099"/>
    <n v="226"/>
    <n v="278"/>
    <n v="120"/>
    <n v="234"/>
    <n v="639"/>
    <n v="0"/>
    <n v="0"/>
    <n v="706"/>
    <n v="0"/>
    <n v="234"/>
    <n v="4100"/>
    <n v="506"/>
    <n v="114"/>
    <n v="0"/>
    <n v="0"/>
    <n v="234"/>
    <n v="0"/>
    <n v="0"/>
    <n v="373"/>
    <n v="0"/>
    <n v="1921"/>
    <n v="100"/>
    <n v="477"/>
    <n v="2180"/>
    <n v="0"/>
    <n v="1079"/>
    <n v="380"/>
    <n v="0"/>
    <n v="4814"/>
    <n v="0"/>
    <n v="697"/>
    <n v="0"/>
    <n v="176"/>
    <n v="181"/>
    <n v="0"/>
    <n v="0"/>
    <n v="2279"/>
    <n v="100"/>
    <n v="674"/>
    <n v="296"/>
    <n v="0"/>
    <n v="0"/>
    <x v="0"/>
    <x v="0"/>
    <n v="0.2"/>
  </r>
  <r>
    <x v="8"/>
    <n v="162"/>
    <n v="356"/>
    <n v="36"/>
    <n v="205"/>
    <n v="3199"/>
    <n v="488"/>
    <n v="288"/>
    <n v="11"/>
    <s v="N/A"/>
    <n v="780"/>
    <n v="1352"/>
    <n v="230"/>
    <n v="116"/>
    <n v="1066"/>
    <n v="1045"/>
    <n v="151"/>
    <n v="456"/>
    <n v="254"/>
    <n v="596"/>
    <n v="32"/>
    <n v="21213"/>
    <n v="379"/>
    <n v="274"/>
    <n v="310"/>
    <n v="97"/>
    <n v="144"/>
    <n v="0"/>
    <n v="0"/>
    <n v="468"/>
    <n v="101"/>
    <n v="840"/>
    <n v="25"/>
    <n v="3936"/>
    <n v="1801"/>
    <n v="70"/>
    <n v="985"/>
    <n v="151"/>
    <n v="696"/>
    <n v="2921"/>
    <n v="313"/>
    <n v="435"/>
    <n v="0"/>
    <n v="180"/>
    <n v="1189"/>
    <n v="0"/>
    <n v="116"/>
    <n v="10964"/>
    <n v="773"/>
    <n v="294"/>
    <n v="15"/>
    <n v="0"/>
    <n v="0"/>
    <x v="0"/>
    <x v="0"/>
    <s v="NA"/>
  </r>
  <r>
    <x v="9"/>
    <n v="11244"/>
    <n v="1991"/>
    <n v="5553"/>
    <n v="2682"/>
    <n v="21004"/>
    <n v="8615"/>
    <n v="6578"/>
    <n v="715"/>
    <n v="1705"/>
    <s v="N/A"/>
    <n v="42870"/>
    <n v="2780"/>
    <n v="2014"/>
    <n v="12687"/>
    <n v="11472"/>
    <n v="4335"/>
    <n v="3118"/>
    <n v="9232"/>
    <n v="6534"/>
    <n v="2926"/>
    <n v="9610"/>
    <n v="12890"/>
    <n v="13146"/>
    <n v="2372"/>
    <n v="4676"/>
    <n v="8374"/>
    <n v="1875"/>
    <n v="1368"/>
    <n v="3381"/>
    <n v="2746"/>
    <n v="10649"/>
    <n v="4707"/>
    <n v="27392"/>
    <n v="26365"/>
    <n v="950"/>
    <n v="16366"/>
    <n v="5011"/>
    <n v="1660"/>
    <n v="14631"/>
    <n v="2752"/>
    <n v="11552"/>
    <n v="970"/>
    <n v="15641"/>
    <n v="31259"/>
    <n v="2428"/>
    <n v="966"/>
    <n v="19574"/>
    <n v="9370"/>
    <n v="1919"/>
    <n v="4937"/>
    <n v="733"/>
    <n v="4192"/>
    <x v="0"/>
    <x v="0"/>
    <n v="2.4"/>
  </r>
  <r>
    <x v="10"/>
    <n v="19920"/>
    <n v="928"/>
    <n v="2263"/>
    <n v="1525"/>
    <n v="10790"/>
    <n v="5834"/>
    <n v="1702"/>
    <n v="179"/>
    <n v="1079"/>
    <n v="42754"/>
    <s v="N/A"/>
    <n v="1448"/>
    <n v="583"/>
    <n v="8745"/>
    <n v="2258"/>
    <n v="596"/>
    <n v="1896"/>
    <n v="4173"/>
    <n v="4478"/>
    <n v="511"/>
    <n v="4610"/>
    <n v="2789"/>
    <n v="4270"/>
    <n v="2235"/>
    <n v="2669"/>
    <n v="3451"/>
    <n v="292"/>
    <n v="786"/>
    <n v="745"/>
    <n v="470"/>
    <n v="3002"/>
    <n v="192"/>
    <n v="7592"/>
    <n v="16823"/>
    <n v="98"/>
    <n v="8052"/>
    <n v="2581"/>
    <n v="1032"/>
    <n v="4337"/>
    <n v="168"/>
    <n v="18570"/>
    <n v="122"/>
    <n v="16012"/>
    <n v="20362"/>
    <n v="1142"/>
    <n v="56"/>
    <n v="9535"/>
    <n v="6363"/>
    <n v="1108"/>
    <n v="970"/>
    <n v="166"/>
    <n v="232"/>
    <x v="0"/>
    <x v="0"/>
    <n v="2.1"/>
  </r>
  <r>
    <x v="11"/>
    <n v="627"/>
    <n v="1376"/>
    <n v="2491"/>
    <n v="0"/>
    <n v="11906"/>
    <n v="2536"/>
    <n v="408"/>
    <n v="0"/>
    <n v="38"/>
    <n v="3177"/>
    <n v="1409"/>
    <s v="N/A"/>
    <n v="206"/>
    <n v="869"/>
    <n v="856"/>
    <n v="521"/>
    <n v="149"/>
    <n v="647"/>
    <n v="378"/>
    <n v="0"/>
    <n v="610"/>
    <n v="1108"/>
    <n v="291"/>
    <n v="1277"/>
    <n v="184"/>
    <n v="2114"/>
    <n v="556"/>
    <n v="165"/>
    <n v="2053"/>
    <n v="43"/>
    <n v="22"/>
    <n v="168"/>
    <n v="1598"/>
    <n v="1566"/>
    <n v="160"/>
    <n v="1198"/>
    <n v="189"/>
    <n v="2501"/>
    <n v="245"/>
    <n v="120"/>
    <n v="638"/>
    <n v="8"/>
    <n v="1058"/>
    <n v="5040"/>
    <n v="1436"/>
    <n v="6"/>
    <n v="3823"/>
    <n v="5239"/>
    <n v="166"/>
    <n v="333"/>
    <n v="0"/>
    <n v="110"/>
    <x v="0"/>
    <x v="0"/>
    <n v="1.6"/>
  </r>
  <r>
    <x v="12"/>
    <n v="493"/>
    <n v="538"/>
    <n v="2934"/>
    <n v="0"/>
    <n v="5331"/>
    <n v="2660"/>
    <n v="97"/>
    <n v="32"/>
    <n v="46"/>
    <n v="1268"/>
    <n v="936"/>
    <n v="404"/>
    <s v="N/A"/>
    <n v="1384"/>
    <n v="186"/>
    <n v="290"/>
    <n v="456"/>
    <n v="50"/>
    <n v="265"/>
    <n v="143"/>
    <n v="429"/>
    <n v="188"/>
    <n v="242"/>
    <n v="575"/>
    <n v="586"/>
    <n v="596"/>
    <n v="3385"/>
    <n v="315"/>
    <n v="1503"/>
    <n v="20"/>
    <n v="113"/>
    <n v="355"/>
    <n v="607"/>
    <n v="334"/>
    <n v="540"/>
    <n v="412"/>
    <n v="905"/>
    <n v="5093"/>
    <n v="359"/>
    <n v="0"/>
    <n v="198"/>
    <n v="78"/>
    <n v="787"/>
    <n v="2387"/>
    <n v="5129"/>
    <n v="0"/>
    <n v="652"/>
    <n v="10604"/>
    <n v="181"/>
    <n v="360"/>
    <n v="745"/>
    <n v="0"/>
    <x v="0"/>
    <x v="0"/>
    <n v="0.4"/>
  </r>
  <r>
    <x v="13"/>
    <n v="2722"/>
    <n v="58"/>
    <n v="10744"/>
    <n v="3576"/>
    <n v="21251"/>
    <n v="6374"/>
    <n v="912"/>
    <n v="567"/>
    <n v="795"/>
    <n v="22565"/>
    <n v="7143"/>
    <n v="318"/>
    <n v="532"/>
    <s v="N/A"/>
    <n v="28436"/>
    <n v="11969"/>
    <n v="1702"/>
    <n v="4445"/>
    <n v="1229"/>
    <n v="195"/>
    <n v="3621"/>
    <n v="2886"/>
    <n v="10047"/>
    <n v="5896"/>
    <n v="2703"/>
    <n v="22001"/>
    <n v="542"/>
    <n v="1193"/>
    <n v="2822"/>
    <n v="673"/>
    <n v="2052"/>
    <n v="790"/>
    <n v="8017"/>
    <n v="6378"/>
    <n v="799"/>
    <n v="9510"/>
    <n v="1100"/>
    <n v="1676"/>
    <n v="3749"/>
    <n v="385"/>
    <n v="2125"/>
    <n v="74"/>
    <n v="7094"/>
    <n v="19672"/>
    <n v="1588"/>
    <n v="230"/>
    <n v="7089"/>
    <n v="4298"/>
    <n v="220"/>
    <n v="22285"/>
    <n v="905"/>
    <n v="1021"/>
    <x v="0"/>
    <x v="0"/>
    <n v="1.9"/>
  </r>
  <r>
    <x v="14"/>
    <n v="1347"/>
    <n v="260"/>
    <n v="2930"/>
    <n v="1172"/>
    <n v="5891"/>
    <n v="4336"/>
    <n v="53"/>
    <n v="62"/>
    <n v="469"/>
    <n v="13803"/>
    <n v="5972"/>
    <n v="292"/>
    <n v="283"/>
    <n v="16907"/>
    <s v="N/A"/>
    <n v="1716"/>
    <n v="1679"/>
    <n v="12203"/>
    <n v="1359"/>
    <n v="0"/>
    <n v="1210"/>
    <n v="677"/>
    <n v="10976"/>
    <n v="2026"/>
    <n v="1200"/>
    <n v="4184"/>
    <n v="163"/>
    <n v="290"/>
    <n v="362"/>
    <n v="297"/>
    <n v="1039"/>
    <n v="660"/>
    <n v="3040"/>
    <n v="4532"/>
    <n v="55"/>
    <n v="13534"/>
    <n v="1490"/>
    <n v="1380"/>
    <n v="1599"/>
    <n v="0"/>
    <n v="3802"/>
    <n v="210"/>
    <n v="5591"/>
    <n v="8264"/>
    <n v="475"/>
    <n v="68"/>
    <n v="2663"/>
    <n v="1089"/>
    <n v="328"/>
    <n v="2480"/>
    <n v="179"/>
    <n v="121"/>
    <x v="0"/>
    <x v="0"/>
    <n v="3.3"/>
  </r>
  <r>
    <x v="15"/>
    <n v="345"/>
    <n v="13"/>
    <n v="2702"/>
    <n v="409"/>
    <n v="2284"/>
    <n v="2776"/>
    <n v="0"/>
    <n v="30"/>
    <n v="133"/>
    <n v="3864"/>
    <n v="1687"/>
    <n v="84"/>
    <n v="90"/>
    <n v="8529"/>
    <n v="1678"/>
    <s v="N/A"/>
    <n v="1527"/>
    <n v="238"/>
    <n v="544"/>
    <n v="7"/>
    <n v="569"/>
    <n v="151"/>
    <n v="993"/>
    <n v="7220"/>
    <n v="160"/>
    <n v="5956"/>
    <n v="415"/>
    <n v="6815"/>
    <n v="714"/>
    <n v="53"/>
    <n v="357"/>
    <n v="384"/>
    <n v="955"/>
    <n v="775"/>
    <n v="458"/>
    <n v="1039"/>
    <n v="1088"/>
    <n v="834"/>
    <n v="125"/>
    <n v="0"/>
    <n v="643"/>
    <n v="2441"/>
    <n v="617"/>
    <n v="4934"/>
    <n v="2791"/>
    <n v="30"/>
    <n v="221"/>
    <n v="1159"/>
    <n v="68"/>
    <n v="4161"/>
    <n v="259"/>
    <n v="0"/>
    <x v="0"/>
    <x v="0"/>
    <n v="2.4"/>
  </r>
  <r>
    <x v="16"/>
    <n v="865"/>
    <n v="221"/>
    <n v="2498"/>
    <n v="1033"/>
    <n v="2790"/>
    <n v="5283"/>
    <n v="0"/>
    <n v="113"/>
    <n v="164"/>
    <n v="5661"/>
    <n v="1497"/>
    <n v="1135"/>
    <n v="63"/>
    <n v="2009"/>
    <n v="1624"/>
    <n v="918"/>
    <s v="N/A"/>
    <n v="602"/>
    <n v="420"/>
    <n v="277"/>
    <n v="1726"/>
    <n v="565"/>
    <n v="805"/>
    <n v="924"/>
    <n v="400"/>
    <n v="20218"/>
    <n v="224"/>
    <n v="3103"/>
    <n v="1202"/>
    <n v="102"/>
    <n v="426"/>
    <n v="672"/>
    <n v="1437"/>
    <n v="1595"/>
    <n v="161"/>
    <n v="1166"/>
    <n v="7065"/>
    <n v="556"/>
    <n v="967"/>
    <n v="27"/>
    <n v="1064"/>
    <n v="403"/>
    <n v="2630"/>
    <n v="12699"/>
    <n v="398"/>
    <n v="0"/>
    <n v="1144"/>
    <n v="2544"/>
    <n v="39"/>
    <n v="1160"/>
    <n v="539"/>
    <n v="143"/>
    <x v="0"/>
    <x v="0"/>
    <n v="1.4"/>
  </r>
  <r>
    <x v="17"/>
    <n v="2495"/>
    <n v="161"/>
    <n v="1328"/>
    <n v="1310"/>
    <n v="3763"/>
    <n v="2500"/>
    <n v="124"/>
    <n v="0"/>
    <n v="112"/>
    <n v="6912"/>
    <n v="6172"/>
    <n v="485"/>
    <n v="83"/>
    <n v="2923"/>
    <n v="11177"/>
    <n v="819"/>
    <n v="617"/>
    <s v="N/A"/>
    <n v="1649"/>
    <n v="482"/>
    <n v="715"/>
    <n v="52"/>
    <n v="3409"/>
    <n v="57"/>
    <n v="446"/>
    <n v="2291"/>
    <n v="367"/>
    <n v="131"/>
    <n v="952"/>
    <n v="284"/>
    <n v="631"/>
    <n v="159"/>
    <n v="1753"/>
    <n v="1531"/>
    <n v="22"/>
    <n v="13227"/>
    <n v="1354"/>
    <n v="202"/>
    <n v="1233"/>
    <n v="286"/>
    <n v="1924"/>
    <n v="0"/>
    <n v="13202"/>
    <n v="6040"/>
    <n v="217"/>
    <n v="1243"/>
    <n v="3908"/>
    <n v="1368"/>
    <n v="2249"/>
    <n v="635"/>
    <n v="4"/>
    <n v="37"/>
    <x v="0"/>
    <x v="0"/>
    <n v="1.4"/>
  </r>
  <r>
    <x v="18"/>
    <n v="3104"/>
    <n v="120"/>
    <n v="724"/>
    <n v="3953"/>
    <n v="5180"/>
    <n v="5048"/>
    <n v="909"/>
    <n v="178"/>
    <n v="283"/>
    <n v="5550"/>
    <n v="4100"/>
    <n v="207"/>
    <n v="54"/>
    <n v="1229"/>
    <n v="736"/>
    <n v="763"/>
    <n v="438"/>
    <n v="666"/>
    <s v="N/A"/>
    <n v="15"/>
    <n v="606"/>
    <n v="1556"/>
    <n v="1284"/>
    <n v="791"/>
    <n v="8588"/>
    <n v="1178"/>
    <n v="0"/>
    <n v="411"/>
    <n v="421"/>
    <n v="7"/>
    <n v="339"/>
    <n v="790"/>
    <n v="1083"/>
    <n v="919"/>
    <n v="18"/>
    <n v="2214"/>
    <n v="2562"/>
    <n v="227"/>
    <n v="694"/>
    <n v="24"/>
    <n v="2709"/>
    <n v="0"/>
    <n v="2452"/>
    <n v="29348"/>
    <n v="345"/>
    <n v="73"/>
    <n v="1638"/>
    <n v="1646"/>
    <n v="90"/>
    <n v="598"/>
    <n v="88"/>
    <n v="59"/>
    <x v="0"/>
    <x v="0"/>
    <n v="1.5"/>
  </r>
  <r>
    <x v="19"/>
    <n v="67"/>
    <n v="66"/>
    <n v="616"/>
    <n v="17"/>
    <n v="1256"/>
    <n v="20"/>
    <n v="1224"/>
    <n v="0"/>
    <n v="194"/>
    <n v="7348"/>
    <n v="222"/>
    <n v="91"/>
    <n v="0"/>
    <n v="526"/>
    <n v="0"/>
    <n v="78"/>
    <n v="211"/>
    <n v="46"/>
    <n v="251"/>
    <s v="N/A"/>
    <n v="332"/>
    <n v="3907"/>
    <n v="261"/>
    <n v="187"/>
    <n v="163"/>
    <n v="996"/>
    <n v="225"/>
    <n v="68"/>
    <n v="209"/>
    <n v="6118"/>
    <n v="430"/>
    <n v="57"/>
    <n v="1345"/>
    <n v="1259"/>
    <n v="98"/>
    <n v="1189"/>
    <n v="167"/>
    <n v="446"/>
    <n v="988"/>
    <n v="279"/>
    <n v="2077"/>
    <n v="0"/>
    <n v="1040"/>
    <n v="1293"/>
    <n v="380"/>
    <n v="883"/>
    <n v="1144"/>
    <n v="532"/>
    <n v="35"/>
    <n v="233"/>
    <n v="0"/>
    <n v="0"/>
    <x v="0"/>
    <x v="0"/>
    <n v="0.5"/>
  </r>
  <r>
    <x v="20"/>
    <n v="1513"/>
    <n v="508"/>
    <n v="3007"/>
    <n v="169"/>
    <n v="7902"/>
    <n v="2844"/>
    <n v="1752"/>
    <n v="5649"/>
    <n v="14120"/>
    <n v="10442"/>
    <n v="3619"/>
    <n v="2491"/>
    <n v="107"/>
    <n v="1865"/>
    <n v="1050"/>
    <n v="419"/>
    <n v="282"/>
    <n v="1120"/>
    <n v="642"/>
    <n v="325"/>
    <s v="N/A"/>
    <n v="2381"/>
    <n v="2201"/>
    <n v="1841"/>
    <n v="379"/>
    <n v="1246"/>
    <n v="33"/>
    <n v="129"/>
    <n v="934"/>
    <n v="33"/>
    <n v="3474"/>
    <n v="505"/>
    <n v="7321"/>
    <n v="9005"/>
    <n v="232"/>
    <n v="5026"/>
    <n v="750"/>
    <n v="457"/>
    <n v="17529"/>
    <n v="482"/>
    <n v="3565"/>
    <n v="60"/>
    <n v="1743"/>
    <n v="4969"/>
    <n v="613"/>
    <n v="862"/>
    <n v="23925"/>
    <n v="1191"/>
    <n v="5352"/>
    <n v="1306"/>
    <n v="294"/>
    <n v="108"/>
    <x v="0"/>
    <x v="0"/>
    <n v="2.4"/>
  </r>
  <r>
    <x v="21"/>
    <n v="334"/>
    <n v="297"/>
    <n v="1961"/>
    <n v="254"/>
    <n v="14356"/>
    <n v="5939"/>
    <n v="8743"/>
    <n v="157"/>
    <n v="1524"/>
    <n v="15159"/>
    <n v="4153"/>
    <n v="1266"/>
    <n v="338"/>
    <n v="3296"/>
    <n v="837"/>
    <n v="585"/>
    <n v="187"/>
    <n v="419"/>
    <n v="549"/>
    <n v="3887"/>
    <n v="3977"/>
    <s v="N/A"/>
    <n v="1720"/>
    <n v="814"/>
    <n v="67"/>
    <n v="810"/>
    <n v="97"/>
    <n v="195"/>
    <n v="318"/>
    <n v="18990"/>
    <n v="4907"/>
    <n v="303"/>
    <n v="15073"/>
    <n v="3710"/>
    <n v="187"/>
    <n v="2189"/>
    <n v="1233"/>
    <n v="760"/>
    <n v="5900"/>
    <n v="11253"/>
    <n v="2313"/>
    <n v="61"/>
    <n v="1525"/>
    <n v="4813"/>
    <n v="1503"/>
    <n v="3318"/>
    <n v="3767"/>
    <n v="2911"/>
    <n v="164"/>
    <n v="489"/>
    <n v="548"/>
    <n v="2258"/>
    <x v="0"/>
    <x v="0"/>
    <n v="2.2000000000000002"/>
  </r>
  <r>
    <x v="22"/>
    <n v="2298"/>
    <n v="563"/>
    <n v="9598"/>
    <n v="1283"/>
    <n v="8921"/>
    <n v="3343"/>
    <n v="753"/>
    <n v="227"/>
    <n v="944"/>
    <n v="23400"/>
    <n v="9949"/>
    <n v="321"/>
    <n v="683"/>
    <n v="12583"/>
    <n v="11017"/>
    <n v="946"/>
    <n v="1125"/>
    <n v="7302"/>
    <n v="1080"/>
    <n v="116"/>
    <n v="2167"/>
    <n v="1337"/>
    <s v="N/A"/>
    <n v="2212"/>
    <n v="1768"/>
    <n v="2964"/>
    <n v="822"/>
    <n v="258"/>
    <n v="1235"/>
    <n v="426"/>
    <n v="324"/>
    <n v="602"/>
    <n v="5191"/>
    <n v="6161"/>
    <n v="757"/>
    <n v="16336"/>
    <n v="1347"/>
    <n v="570"/>
    <n v="2642"/>
    <n v="230"/>
    <n v="2966"/>
    <n v="892"/>
    <n v="4507"/>
    <n v="9501"/>
    <n v="1670"/>
    <n v="284"/>
    <n v="2982"/>
    <n v="3470"/>
    <n v="778"/>
    <n v="3917"/>
    <n v="965"/>
    <n v="435"/>
    <x v="0"/>
    <x v="0"/>
    <n v="2.2000000000000002"/>
  </r>
  <r>
    <x v="23"/>
    <n v="752"/>
    <n v="192"/>
    <n v="8570"/>
    <n v="295"/>
    <n v="8539"/>
    <n v="2992"/>
    <n v="605"/>
    <n v="351"/>
    <n v="393"/>
    <n v="5460"/>
    <n v="2237"/>
    <n v="192"/>
    <n v="637"/>
    <n v="6537"/>
    <n v="1543"/>
    <n v="7505"/>
    <n v="682"/>
    <n v="605"/>
    <n v="330"/>
    <n v="430"/>
    <n v="1422"/>
    <n v="966"/>
    <n v="1127"/>
    <s v="N/A"/>
    <n v="568"/>
    <n v="2798"/>
    <n v="481"/>
    <n v="1489"/>
    <n v="1157"/>
    <n v="0"/>
    <n v="570"/>
    <n v="284"/>
    <n v="1059"/>
    <n v="1523"/>
    <n v="15257"/>
    <n v="1122"/>
    <n v="906"/>
    <n v="1792"/>
    <n v="1169"/>
    <n v="131"/>
    <n v="757"/>
    <n v="3568"/>
    <n v="1178"/>
    <n v="2803"/>
    <n v="385"/>
    <n v="315"/>
    <n v="2294"/>
    <n v="2703"/>
    <n v="20"/>
    <n v="18965"/>
    <n v="290"/>
    <n v="0"/>
    <x v="0"/>
    <x v="0"/>
    <n v="3.5"/>
  </r>
  <r>
    <x v="24"/>
    <n v="4952"/>
    <n v="56"/>
    <n v="293"/>
    <n v="3689"/>
    <n v="2556"/>
    <n v="835"/>
    <n v="276"/>
    <n v="58"/>
    <n v="44"/>
    <n v="5490"/>
    <n v="3280"/>
    <n v="44"/>
    <n v="87"/>
    <n v="2744"/>
    <n v="1948"/>
    <n v="751"/>
    <n v="452"/>
    <n v="646"/>
    <n v="6791"/>
    <n v="79"/>
    <n v="581"/>
    <n v="155"/>
    <n v="922"/>
    <n v="202"/>
    <s v="N/A"/>
    <n v="1110"/>
    <n v="32"/>
    <n v="176"/>
    <n v="783"/>
    <n v="0"/>
    <n v="106"/>
    <n v="451"/>
    <n v="773"/>
    <n v="2377"/>
    <n v="72"/>
    <n v="1017"/>
    <n v="1850"/>
    <n v="186"/>
    <n v="55"/>
    <n v="0"/>
    <n v="1407"/>
    <n v="34"/>
    <n v="10568"/>
    <n v="6402"/>
    <n v="284"/>
    <n v="0"/>
    <n v="1344"/>
    <n v="615"/>
    <n v="0"/>
    <n v="238"/>
    <n v="136"/>
    <n v="0"/>
    <x v="0"/>
    <x v="0"/>
    <n v="2.4"/>
  </r>
  <r>
    <x v="25"/>
    <n v="1555"/>
    <n v="819"/>
    <n v="2595"/>
    <n v="9105"/>
    <n v="6729"/>
    <n v="3771"/>
    <n v="358"/>
    <n v="80"/>
    <n v="337"/>
    <n v="10666"/>
    <n v="3377"/>
    <n v="944"/>
    <n v="214"/>
    <n v="13264"/>
    <n v="4526"/>
    <n v="4168"/>
    <n v="21022"/>
    <n v="2381"/>
    <n v="1591"/>
    <n v="69"/>
    <n v="256"/>
    <n v="453"/>
    <n v="2206"/>
    <n v="1709"/>
    <n v="2634"/>
    <s v="N/A"/>
    <n v="447"/>
    <n v="2223"/>
    <n v="694"/>
    <n v="289"/>
    <n v="384"/>
    <n v="1216"/>
    <n v="3310"/>
    <n v="2623"/>
    <n v="1490"/>
    <n v="3026"/>
    <n v="5210"/>
    <n v="403"/>
    <n v="1171"/>
    <n v="210"/>
    <n v="1884"/>
    <n v="474"/>
    <n v="2694"/>
    <n v="12319"/>
    <n v="1553"/>
    <n v="23"/>
    <n v="1914"/>
    <n v="2802"/>
    <n v="59"/>
    <n v="1263"/>
    <n v="244"/>
    <n v="0"/>
    <x v="0"/>
    <x v="0"/>
    <n v="2"/>
  </r>
  <r>
    <x v="26"/>
    <n v="101"/>
    <n v="371"/>
    <n v="1118"/>
    <n v="258"/>
    <n v="3060"/>
    <n v="2021"/>
    <n v="50"/>
    <n v="0"/>
    <n v="0"/>
    <n v="1758"/>
    <n v="251"/>
    <n v="131"/>
    <n v="3800"/>
    <n v="228"/>
    <n v="134"/>
    <n v="452"/>
    <n v="300"/>
    <n v="0"/>
    <n v="428"/>
    <n v="0"/>
    <n v="0"/>
    <n v="49"/>
    <n v="218"/>
    <n v="1257"/>
    <n v="166"/>
    <n v="511"/>
    <s v="N/A"/>
    <n v="108"/>
    <n v="1086"/>
    <n v="0"/>
    <n v="67"/>
    <n v="139"/>
    <n v="421"/>
    <n v="244"/>
    <n v="1776"/>
    <n v="276"/>
    <n v="798"/>
    <n v="2192"/>
    <n v="135"/>
    <n v="0"/>
    <n v="93"/>
    <n v="248"/>
    <n v="308"/>
    <n v="1813"/>
    <n v="1057"/>
    <n v="147"/>
    <n v="658"/>
    <n v="2919"/>
    <n v="0"/>
    <n v="784"/>
    <n v="1901"/>
    <n v="0"/>
    <x v="0"/>
    <x v="0"/>
    <n v="2.1"/>
  </r>
  <r>
    <x v="27"/>
    <n v="151"/>
    <n v="1195"/>
    <n v="2293"/>
    <n v="166"/>
    <n v="3302"/>
    <n v="4472"/>
    <n v="45"/>
    <n v="91"/>
    <n v="172"/>
    <n v="945"/>
    <n v="1283"/>
    <n v="75"/>
    <n v="35"/>
    <n v="1302"/>
    <n v="591"/>
    <n v="7698"/>
    <n v="4126"/>
    <n v="723"/>
    <n v="745"/>
    <n v="82"/>
    <n v="132"/>
    <n v="182"/>
    <n v="113"/>
    <n v="992"/>
    <n v="138"/>
    <n v="1999"/>
    <n v="108"/>
    <s v="N/A"/>
    <n v="714"/>
    <n v="110"/>
    <n v="35"/>
    <n v="194"/>
    <n v="78"/>
    <n v="628"/>
    <n v="950"/>
    <n v="1052"/>
    <n v="300"/>
    <n v="570"/>
    <n v="214"/>
    <n v="188"/>
    <n v="158"/>
    <n v="2175"/>
    <n v="432"/>
    <n v="4794"/>
    <n v="489"/>
    <n v="0"/>
    <n v="357"/>
    <n v="682"/>
    <n v="0"/>
    <n v="324"/>
    <n v="1216"/>
    <n v="0"/>
    <x v="0"/>
    <x v="0"/>
    <n v="1.5"/>
  </r>
  <r>
    <x v="28"/>
    <n v="1009"/>
    <n v="803"/>
    <n v="6712"/>
    <n v="121"/>
    <n v="27968"/>
    <n v="3789"/>
    <n v="172"/>
    <n v="572"/>
    <n v="42"/>
    <n v="1241"/>
    <n v="3783"/>
    <n v="760"/>
    <n v="2535"/>
    <n v="1478"/>
    <n v="1011"/>
    <n v="681"/>
    <n v="851"/>
    <n v="301"/>
    <n v="931"/>
    <n v="35"/>
    <n v="330"/>
    <n v="787"/>
    <n v="1354"/>
    <n v="932"/>
    <n v="526"/>
    <n v="836"/>
    <n v="968"/>
    <n v="233"/>
    <s v="N/A"/>
    <n v="0"/>
    <n v="908"/>
    <n v="604"/>
    <n v="600"/>
    <n v="1627"/>
    <n v="854"/>
    <n v="907"/>
    <n v="1101"/>
    <n v="5935"/>
    <n v="1600"/>
    <n v="25"/>
    <n v="1025"/>
    <n v="135"/>
    <n v="735"/>
    <n v="8266"/>
    <n v="5391"/>
    <n v="17"/>
    <n v="973"/>
    <n v="5671"/>
    <n v="229"/>
    <n v="1163"/>
    <n v="355"/>
    <n v="0"/>
    <x v="0"/>
    <x v="0"/>
    <n v="1.5"/>
  </r>
  <r>
    <x v="29"/>
    <n v="161"/>
    <n v="118"/>
    <n v="510"/>
    <n v="0"/>
    <n v="1327"/>
    <n v="679"/>
    <n v="1009"/>
    <n v="99"/>
    <n v="197"/>
    <n v="2362"/>
    <n v="15"/>
    <n v="85"/>
    <n v="0"/>
    <n v="283"/>
    <n v="0"/>
    <n v="56"/>
    <n v="0"/>
    <n v="84"/>
    <n v="11"/>
    <n v="3655"/>
    <n v="1124"/>
    <n v="13331"/>
    <n v="446"/>
    <n v="0"/>
    <n v="60"/>
    <n v="35"/>
    <n v="115"/>
    <n v="0"/>
    <n v="175"/>
    <s v="N/A"/>
    <n v="126"/>
    <n v="268"/>
    <n v="2760"/>
    <n v="754"/>
    <n v="0"/>
    <n v="189"/>
    <n v="549"/>
    <n v="39"/>
    <n v="1138"/>
    <n v="611"/>
    <n v="917"/>
    <n v="0"/>
    <n v="271"/>
    <n v="761"/>
    <n v="507"/>
    <n v="2893"/>
    <n v="535"/>
    <n v="309"/>
    <n v="129"/>
    <n v="3"/>
    <n v="0"/>
    <n v="0"/>
    <x v="0"/>
    <x v="0"/>
    <n v="0.5"/>
  </r>
  <r>
    <x v="30"/>
    <n v="1702"/>
    <n v="116"/>
    <n v="2564"/>
    <n v="157"/>
    <n v="12057"/>
    <n v="2464"/>
    <n v="5665"/>
    <n v="5846"/>
    <n v="1451"/>
    <n v="27606"/>
    <n v="4920"/>
    <n v="410"/>
    <n v="214"/>
    <n v="2366"/>
    <n v="1537"/>
    <n v="1018"/>
    <n v="267"/>
    <n v="496"/>
    <n v="975"/>
    <n v="405"/>
    <n v="6260"/>
    <n v="8046"/>
    <n v="1617"/>
    <n v="1038"/>
    <n v="2127"/>
    <n v="960"/>
    <n v="156"/>
    <n v="524"/>
    <n v="912"/>
    <n v="591"/>
    <s v="N/A"/>
    <n v="252"/>
    <n v="42574"/>
    <n v="11468"/>
    <n v="140"/>
    <n v="4703"/>
    <n v="1523"/>
    <n v="385"/>
    <n v="33791"/>
    <n v="1219"/>
    <n v="6517"/>
    <n v="0"/>
    <n v="783"/>
    <n v="6797"/>
    <n v="437"/>
    <n v="833"/>
    <n v="9073"/>
    <n v="2300"/>
    <n v="1213"/>
    <n v="606"/>
    <n v="121"/>
    <n v="1922"/>
    <x v="0"/>
    <x v="0"/>
    <n v="1.3"/>
  </r>
  <r>
    <x v="31"/>
    <n v="459"/>
    <n v="263"/>
    <n v="6946"/>
    <n v="547"/>
    <n v="5921"/>
    <n v="6520"/>
    <n v="444"/>
    <n v="85"/>
    <n v="116"/>
    <n v="2853"/>
    <n v="915"/>
    <n v="284"/>
    <n v="675"/>
    <n v="1359"/>
    <n v="219"/>
    <n v="114"/>
    <n v="1029"/>
    <n v="554"/>
    <n v="150"/>
    <n v="272"/>
    <n v="638"/>
    <n v="521"/>
    <n v="1318"/>
    <n v="322"/>
    <n v="86"/>
    <n v="451"/>
    <n v="259"/>
    <n v="158"/>
    <n v="1138"/>
    <n v="223"/>
    <n v="45"/>
    <s v="N/A"/>
    <n v="646"/>
    <n v="1138"/>
    <n v="161"/>
    <n v="1361"/>
    <n v="1244"/>
    <n v="920"/>
    <n v="1001"/>
    <n v="36"/>
    <n v="1052"/>
    <n v="175"/>
    <n v="751"/>
    <n v="16762"/>
    <n v="686"/>
    <n v="74"/>
    <n v="947"/>
    <n v="872"/>
    <n v="81"/>
    <n v="526"/>
    <n v="604"/>
    <n v="28"/>
    <x v="0"/>
    <x v="0"/>
    <n v="0.2"/>
  </r>
  <r>
    <x v="32"/>
    <n v="2709"/>
    <n v="736"/>
    <n v="7402"/>
    <n v="2262"/>
    <n v="31261"/>
    <n v="7250"/>
    <n v="23310"/>
    <n v="3566"/>
    <n v="3085"/>
    <n v="53009"/>
    <n v="13957"/>
    <n v="2382"/>
    <n v="938"/>
    <n v="7561"/>
    <n v="2316"/>
    <n v="1230"/>
    <n v="571"/>
    <n v="5239"/>
    <n v="2786"/>
    <n v="2519"/>
    <n v="11736"/>
    <n v="19467"/>
    <n v="5731"/>
    <n v="1849"/>
    <n v="1492"/>
    <n v="2834"/>
    <n v="482"/>
    <n v="318"/>
    <n v="3521"/>
    <n v="2905"/>
    <n v="40495"/>
    <n v="1111"/>
    <s v="N/A"/>
    <n v="19891"/>
    <n v="331"/>
    <n v="8732"/>
    <n v="1981"/>
    <n v="2379"/>
    <n v="32898"/>
    <n v="3603"/>
    <n v="10746"/>
    <n v="371"/>
    <n v="6279"/>
    <n v="20274"/>
    <n v="2129"/>
    <n v="4780"/>
    <n v="15893"/>
    <n v="5562"/>
    <n v="1721"/>
    <n v="2033"/>
    <n v="231"/>
    <n v="2314"/>
    <x v="0"/>
    <x v="0"/>
    <n v="1.3"/>
  </r>
  <r>
    <x v="33"/>
    <n v="5133"/>
    <n v="920"/>
    <n v="2721"/>
    <n v="3057"/>
    <n v="11195"/>
    <n v="4378"/>
    <n v="3379"/>
    <n v="1349"/>
    <n v="985"/>
    <n v="23133"/>
    <n v="16009"/>
    <n v="2241"/>
    <n v="817"/>
    <n v="3761"/>
    <n v="2665"/>
    <n v="734"/>
    <n v="813"/>
    <n v="3643"/>
    <n v="2284"/>
    <n v="1112"/>
    <n v="7507"/>
    <n v="2514"/>
    <n v="3912"/>
    <n v="1745"/>
    <n v="1709"/>
    <n v="3988"/>
    <n v="1082"/>
    <n v="874"/>
    <n v="767"/>
    <n v="1609"/>
    <n v="3236"/>
    <n v="335"/>
    <n v="10544"/>
    <s v="N/A"/>
    <n v="231"/>
    <n v="5498"/>
    <n v="1961"/>
    <n v="1482"/>
    <n v="6380"/>
    <n v="478"/>
    <n v="24764"/>
    <n v="240"/>
    <n v="5904"/>
    <n v="22660"/>
    <n v="842"/>
    <n v="328"/>
    <n v="25575"/>
    <n v="4088"/>
    <n v="4683"/>
    <n v="2939"/>
    <n v="459"/>
    <n v="638"/>
    <x v="0"/>
    <x v="0"/>
    <n v="2.7"/>
  </r>
  <r>
    <x v="34"/>
    <n v="228"/>
    <n v="264"/>
    <n v="877"/>
    <n v="0"/>
    <n v="1827"/>
    <n v="1918"/>
    <n v="0"/>
    <n v="0"/>
    <n v="0"/>
    <n v="239"/>
    <n v="207"/>
    <n v="0"/>
    <n v="0"/>
    <n v="196"/>
    <n v="113"/>
    <n v="833"/>
    <n v="261"/>
    <n v="122"/>
    <n v="64"/>
    <n v="0"/>
    <n v="116"/>
    <n v="81"/>
    <n v="265"/>
    <n v="6672"/>
    <n v="98"/>
    <n v="636"/>
    <n v="977"/>
    <n v="497"/>
    <n v="702"/>
    <n v="0"/>
    <n v="55"/>
    <n v="41"/>
    <n v="77"/>
    <n v="206"/>
    <s v="N/A"/>
    <n v="453"/>
    <n v="308"/>
    <n v="42"/>
    <n v="166"/>
    <n v="0"/>
    <n v="656"/>
    <n v="1725"/>
    <n v="7"/>
    <n v="989"/>
    <n v="175"/>
    <n v="0"/>
    <n v="852"/>
    <n v="217"/>
    <n v="175"/>
    <n v="284"/>
    <n v="338"/>
    <n v="0"/>
    <x v="0"/>
    <x v="0"/>
    <n v="13.4"/>
  </r>
  <r>
    <x v="35"/>
    <n v="1411"/>
    <n v="1316"/>
    <n v="7906"/>
    <n v="1135"/>
    <n v="10653"/>
    <n v="4533"/>
    <n v="287"/>
    <n v="191"/>
    <n v="651"/>
    <n v="22927"/>
    <n v="7501"/>
    <n v="884"/>
    <n v="1018"/>
    <n v="6872"/>
    <n v="11235"/>
    <n v="1127"/>
    <n v="1310"/>
    <n v="17041"/>
    <n v="1115"/>
    <n v="628"/>
    <n v="2522"/>
    <n v="1829"/>
    <n v="11318"/>
    <n v="2635"/>
    <n v="896"/>
    <n v="3557"/>
    <n v="402"/>
    <n v="563"/>
    <n v="1407"/>
    <n v="324"/>
    <n v="1452"/>
    <n v="1178"/>
    <n v="4625"/>
    <n v="9337"/>
    <n v="6"/>
    <s v="N/A"/>
    <n v="1148"/>
    <n v="1411"/>
    <n v="14319"/>
    <n v="63"/>
    <n v="4388"/>
    <n v="64"/>
    <n v="6200"/>
    <n v="8728"/>
    <n v="1875"/>
    <n v="214"/>
    <n v="5622"/>
    <n v="3192"/>
    <n v="6757"/>
    <n v="2610"/>
    <n v="819"/>
    <n v="328"/>
    <x v="0"/>
    <x v="0"/>
    <n v="2.2000000000000002"/>
  </r>
  <r>
    <x v="36"/>
    <n v="194"/>
    <n v="335"/>
    <n v="1626"/>
    <n v="9938"/>
    <n v="6671"/>
    <n v="4582"/>
    <n v="415"/>
    <n v="0"/>
    <n v="0"/>
    <n v="3142"/>
    <n v="3299"/>
    <n v="1095"/>
    <n v="93"/>
    <n v="1491"/>
    <n v="1198"/>
    <n v="1465"/>
    <n v="8408"/>
    <n v="577"/>
    <n v="2159"/>
    <n v="79"/>
    <n v="463"/>
    <n v="297"/>
    <n v="705"/>
    <n v="1212"/>
    <n v="562"/>
    <n v="5298"/>
    <n v="1018"/>
    <n v="587"/>
    <n v="1520"/>
    <n v="186"/>
    <n v="1540"/>
    <n v="1076"/>
    <n v="1327"/>
    <n v="1263"/>
    <n v="280"/>
    <n v="858"/>
    <s v="N/A"/>
    <n v="725"/>
    <n v="378"/>
    <n v="0"/>
    <n v="555"/>
    <n v="21"/>
    <n v="2495"/>
    <n v="26284"/>
    <n v="1338"/>
    <n v="11"/>
    <n v="2810"/>
    <n v="1223"/>
    <n v="520"/>
    <n v="289"/>
    <n v="964"/>
    <n v="0"/>
    <x v="0"/>
    <x v="0"/>
    <n v="2.1"/>
  </r>
  <r>
    <x v="37"/>
    <n v="200"/>
    <n v="3174"/>
    <n v="8587"/>
    <n v="193"/>
    <n v="22724"/>
    <n v="2419"/>
    <n v="35"/>
    <n v="0"/>
    <n v="157"/>
    <n v="2919"/>
    <n v="453"/>
    <n v="1763"/>
    <n v="4963"/>
    <n v="954"/>
    <n v="387"/>
    <n v="348"/>
    <n v="848"/>
    <n v="298"/>
    <n v="195"/>
    <n v="215"/>
    <n v="378"/>
    <n v="1528"/>
    <n v="811"/>
    <n v="781"/>
    <n v="465"/>
    <n v="1186"/>
    <n v="2950"/>
    <n v="106"/>
    <n v="3101"/>
    <n v="208"/>
    <n v="760"/>
    <n v="932"/>
    <n v="1055"/>
    <n v="1333"/>
    <n v="724"/>
    <n v="432"/>
    <n v="1261"/>
    <s v="N/A"/>
    <n v="234"/>
    <n v="139"/>
    <n v="255"/>
    <n v="667"/>
    <n v="1080"/>
    <n v="3827"/>
    <n v="4089"/>
    <n v="26"/>
    <n v="1541"/>
    <n v="25525"/>
    <n v="118"/>
    <n v="945"/>
    <n v="893"/>
    <n v="0"/>
    <x v="0"/>
    <x v="0"/>
    <n v="3.9"/>
  </r>
  <r>
    <x v="38"/>
    <n v="1837"/>
    <n v="255"/>
    <n v="4280"/>
    <n v="516"/>
    <n v="10466"/>
    <n v="3950"/>
    <n v="2214"/>
    <n v="6828"/>
    <n v="1494"/>
    <n v="25659"/>
    <n v="9076"/>
    <n v="1087"/>
    <n v="169"/>
    <n v="4588"/>
    <n v="2419"/>
    <n v="451"/>
    <n v="918"/>
    <n v="2226"/>
    <n v="1239"/>
    <n v="976"/>
    <n v="15485"/>
    <n v="8236"/>
    <n v="2739"/>
    <n v="1106"/>
    <n v="613"/>
    <n v="1535"/>
    <n v="457"/>
    <n v="702"/>
    <n v="1601"/>
    <n v="890"/>
    <n v="23597"/>
    <n v="822"/>
    <n v="22895"/>
    <n v="12179"/>
    <n v="114"/>
    <n v="14147"/>
    <n v="494"/>
    <n v="904"/>
    <s v="N/A"/>
    <n v="735"/>
    <n v="6497"/>
    <n v="515"/>
    <n v="3329"/>
    <n v="10449"/>
    <n v="944"/>
    <n v="935"/>
    <n v="14190"/>
    <n v="3397"/>
    <n v="5208"/>
    <n v="1563"/>
    <n v="230"/>
    <n v="2313"/>
    <x v="0"/>
    <x v="0"/>
    <n v="1.7"/>
  </r>
  <r>
    <x v="39"/>
    <n v="0"/>
    <n v="0"/>
    <n v="614"/>
    <n v="59"/>
    <n v="1648"/>
    <n v="137"/>
    <n v="1558"/>
    <n v="135"/>
    <n v="635"/>
    <n v="3050"/>
    <n v="440"/>
    <n v="106"/>
    <n v="0"/>
    <n v="462"/>
    <n v="0"/>
    <n v="0"/>
    <n v="18"/>
    <n v="0"/>
    <n v="737"/>
    <n v="1024"/>
    <n v="82"/>
    <n v="6863"/>
    <n v="68"/>
    <n v="299"/>
    <n v="185"/>
    <n v="361"/>
    <n v="0"/>
    <n v="0"/>
    <n v="336"/>
    <n v="1248"/>
    <n v="429"/>
    <n v="0"/>
    <n v="3222"/>
    <n v="290"/>
    <n v="244"/>
    <n v="435"/>
    <n v="0"/>
    <n v="177"/>
    <n v="771"/>
    <s v="N/A"/>
    <n v="538"/>
    <n v="0"/>
    <n v="26"/>
    <n v="1763"/>
    <n v="351"/>
    <n v="341"/>
    <n v="1605"/>
    <n v="97"/>
    <n v="0"/>
    <n v="144"/>
    <n v="0"/>
    <n v="624"/>
    <x v="0"/>
    <x v="0"/>
    <n v="1.4"/>
  </r>
  <r>
    <x v="40"/>
    <n v="2811"/>
    <n v="384"/>
    <n v="1070"/>
    <n v="52"/>
    <n v="4110"/>
    <n v="2383"/>
    <n v="940"/>
    <n v="298"/>
    <n v="150"/>
    <n v="11366"/>
    <n v="18611"/>
    <n v="644"/>
    <n v="205"/>
    <n v="1583"/>
    <n v="1414"/>
    <n v="943"/>
    <n v="556"/>
    <n v="1347"/>
    <n v="1914"/>
    <n v="173"/>
    <n v="2297"/>
    <n v="2477"/>
    <n v="1822"/>
    <n v="1705"/>
    <n v="596"/>
    <n v="2856"/>
    <n v="230"/>
    <n v="456"/>
    <n v="480"/>
    <n v="323"/>
    <n v="2372"/>
    <n v="325"/>
    <n v="5952"/>
    <n v="25532"/>
    <n v="14"/>
    <n v="2445"/>
    <n v="569"/>
    <n v="461"/>
    <n v="3023"/>
    <n v="481"/>
    <s v="N/A"/>
    <n v="158"/>
    <n v="4300"/>
    <n v="4470"/>
    <n v="60"/>
    <n v="124"/>
    <n v="7936"/>
    <n v="2727"/>
    <n v="1098"/>
    <n v="1053"/>
    <n v="122"/>
    <n v="4"/>
    <x v="0"/>
    <x v="0"/>
    <n v="2.7"/>
  </r>
  <r>
    <x v="41"/>
    <n v="518"/>
    <n v="99"/>
    <n v="1472"/>
    <n v="673"/>
    <n v="826"/>
    <n v="756"/>
    <n v="0"/>
    <n v="0"/>
    <n v="0"/>
    <n v="1070"/>
    <n v="257"/>
    <n v="459"/>
    <n v="118"/>
    <n v="394"/>
    <n v="111"/>
    <n v="1158"/>
    <n v="154"/>
    <n v="0"/>
    <n v="0"/>
    <n v="0"/>
    <n v="0"/>
    <n v="194"/>
    <n v="66"/>
    <n v="3442"/>
    <n v="79"/>
    <n v="527"/>
    <n v="191"/>
    <n v="2507"/>
    <n v="0"/>
    <n v="0"/>
    <n v="581"/>
    <n v="509"/>
    <n v="0"/>
    <n v="351"/>
    <n v="1754"/>
    <n v="47"/>
    <n v="108"/>
    <n v="119"/>
    <n v="159"/>
    <n v="0"/>
    <n v="816"/>
    <s v="N/A"/>
    <n v="0"/>
    <n v="1264"/>
    <n v="47"/>
    <n v="39"/>
    <n v="35"/>
    <n v="94"/>
    <n v="36"/>
    <n v="329"/>
    <n v="1175"/>
    <n v="0"/>
    <x v="0"/>
    <x v="0"/>
    <n v="0.2"/>
  </r>
  <r>
    <x v="42"/>
    <n v="10539"/>
    <n v="451"/>
    <n v="5075"/>
    <n v="4195"/>
    <n v="5802"/>
    <n v="2535"/>
    <n v="260"/>
    <n v="344"/>
    <n v="577"/>
    <n v="16275"/>
    <n v="17606"/>
    <n v="1314"/>
    <n v="1957"/>
    <n v="4648"/>
    <n v="3547"/>
    <n v="1148"/>
    <n v="1542"/>
    <n v="10064"/>
    <n v="2348"/>
    <n v="985"/>
    <n v="1800"/>
    <n v="823"/>
    <n v="3259"/>
    <n v="1738"/>
    <n v="11643"/>
    <n v="3122"/>
    <n v="45"/>
    <n v="232"/>
    <n v="1699"/>
    <n v="77"/>
    <n v="1400"/>
    <n v="338"/>
    <n v="1279"/>
    <n v="9230"/>
    <n v="746"/>
    <n v="3542"/>
    <n v="2471"/>
    <n v="802"/>
    <n v="1273"/>
    <n v="120"/>
    <n v="3550"/>
    <n v="507"/>
    <s v="N/A"/>
    <n v="10368"/>
    <n v="863"/>
    <n v="193"/>
    <n v="6189"/>
    <n v="3206"/>
    <n v="1061"/>
    <n v="1051"/>
    <n v="4"/>
    <n v="15"/>
    <x v="0"/>
    <x v="0"/>
    <n v="3.3"/>
  </r>
  <r>
    <x v="43"/>
    <n v="7468"/>
    <n v="1488"/>
    <n v="14788"/>
    <n v="11767"/>
    <n v="43005"/>
    <n v="17355"/>
    <n v="3279"/>
    <n v="133"/>
    <n v="1473"/>
    <n v="28564"/>
    <n v="16198"/>
    <n v="3300"/>
    <n v="1352"/>
    <n v="16780"/>
    <n v="4490"/>
    <n v="3553"/>
    <n v="8468"/>
    <n v="3345"/>
    <n v="24488"/>
    <n v="496"/>
    <n v="5612"/>
    <n v="3694"/>
    <n v="8638"/>
    <n v="4001"/>
    <n v="7230"/>
    <n v="9278"/>
    <n v="1393"/>
    <n v="3130"/>
    <n v="5484"/>
    <n v="2150"/>
    <n v="2509"/>
    <n v="11955"/>
    <n v="11231"/>
    <n v="12638"/>
    <n v="1414"/>
    <n v="11760"/>
    <n v="25508"/>
    <n v="3347"/>
    <n v="6768"/>
    <n v="823"/>
    <n v="5351"/>
    <n v="1715"/>
    <n v="8716"/>
    <s v="N/A"/>
    <n v="3605"/>
    <n v="493"/>
    <n v="12944"/>
    <n v="14196"/>
    <n v="622"/>
    <n v="2765"/>
    <n v="1427"/>
    <n v="360"/>
    <x v="0"/>
    <x v="0"/>
    <n v="4.8"/>
  </r>
  <r>
    <x v="44"/>
    <n v="579"/>
    <n v="330"/>
    <n v="5916"/>
    <n v="269"/>
    <n v="12172"/>
    <n v="6398"/>
    <n v="45"/>
    <n v="166"/>
    <n v="116"/>
    <n v="2499"/>
    <n v="20"/>
    <n v="2183"/>
    <n v="6617"/>
    <n v="1154"/>
    <n v="105"/>
    <n v="886"/>
    <n v="97"/>
    <n v="464"/>
    <n v="277"/>
    <n v="200"/>
    <n v="1061"/>
    <n v="1027"/>
    <n v="819"/>
    <n v="429"/>
    <n v="454"/>
    <n v="3287"/>
    <n v="260"/>
    <n v="229"/>
    <n v="4605"/>
    <n v="557"/>
    <n v="425"/>
    <n v="1382"/>
    <n v="622"/>
    <n v="1189"/>
    <n v="43"/>
    <n v="197"/>
    <n v="2588"/>
    <n v="4793"/>
    <n v="1276"/>
    <n v="0"/>
    <n v="566"/>
    <n v="388"/>
    <n v="784"/>
    <n v="4610"/>
    <s v="N/A"/>
    <n v="81"/>
    <n v="2092"/>
    <n v="5298"/>
    <n v="0"/>
    <n v="900"/>
    <n v="1710"/>
    <n v="0"/>
    <x v="0"/>
    <x v="0"/>
    <n v="3.4"/>
  </r>
  <r>
    <x v="45"/>
    <n v="0"/>
    <n v="79"/>
    <n v="207"/>
    <n v="0"/>
    <n v="544"/>
    <n v="503"/>
    <n v="709"/>
    <n v="0"/>
    <n v="267"/>
    <n v="2747"/>
    <n v="84"/>
    <n v="0"/>
    <n v="0"/>
    <n v="156"/>
    <n v="0"/>
    <n v="0"/>
    <n v="70"/>
    <n v="45"/>
    <n v="45"/>
    <n v="349"/>
    <n v="589"/>
    <n v="2534"/>
    <n v="60"/>
    <n v="77"/>
    <n v="0"/>
    <n v="318"/>
    <n v="87"/>
    <n v="79"/>
    <n v="121"/>
    <n v="2960"/>
    <n v="35"/>
    <n v="81"/>
    <n v="2764"/>
    <n v="445"/>
    <n v="758"/>
    <n v="364"/>
    <n v="197"/>
    <n v="367"/>
    <n v="1012"/>
    <n v="53"/>
    <n v="298"/>
    <n v="5"/>
    <n v="133"/>
    <n v="113"/>
    <n v="39"/>
    <s v="N/A"/>
    <n v="423"/>
    <n v="223"/>
    <n v="54"/>
    <n v="62"/>
    <n v="0"/>
    <n v="0"/>
    <x v="0"/>
    <x v="0"/>
    <n v="1.2"/>
  </r>
  <r>
    <x v="46"/>
    <n v="3170"/>
    <n v="1265"/>
    <n v="2763"/>
    <n v="1159"/>
    <n v="15625"/>
    <n v="3796"/>
    <n v="1729"/>
    <n v="1746"/>
    <n v="9537"/>
    <n v="25697"/>
    <n v="10702"/>
    <n v="1393"/>
    <n v="269"/>
    <n v="4311"/>
    <n v="1932"/>
    <n v="268"/>
    <n v="1705"/>
    <n v="3319"/>
    <n v="1857"/>
    <n v="573"/>
    <n v="20579"/>
    <n v="4098"/>
    <n v="3057"/>
    <n v="1037"/>
    <n v="1929"/>
    <n v="2609"/>
    <n v="156"/>
    <n v="1076"/>
    <n v="1135"/>
    <n v="660"/>
    <n v="5024"/>
    <n v="1560"/>
    <n v="7939"/>
    <n v="26759"/>
    <n v="403"/>
    <n v="3193"/>
    <n v="1749"/>
    <n v="676"/>
    <n v="11960"/>
    <n v="1008"/>
    <n v="9377"/>
    <n v="340"/>
    <n v="8008"/>
    <n v="17734"/>
    <n v="1369"/>
    <n v="728"/>
    <s v="N/A"/>
    <n v="3839"/>
    <n v="6317"/>
    <n v="1267"/>
    <n v="138"/>
    <n v="684"/>
    <x v="0"/>
    <x v="0"/>
    <n v="1.1000000000000001"/>
  </r>
  <r>
    <x v="47"/>
    <n v="1034"/>
    <n v="3725"/>
    <n v="13247"/>
    <n v="251"/>
    <n v="34569"/>
    <n v="4853"/>
    <n v="1593"/>
    <n v="29"/>
    <n v="481"/>
    <n v="4943"/>
    <n v="1965"/>
    <n v="5920"/>
    <n v="10398"/>
    <n v="2704"/>
    <n v="258"/>
    <n v="919"/>
    <n v="3265"/>
    <n v="1988"/>
    <n v="1581"/>
    <n v="118"/>
    <n v="1431"/>
    <n v="1653"/>
    <n v="2146"/>
    <n v="1685"/>
    <n v="433"/>
    <n v="2312"/>
    <n v="4783"/>
    <n v="1327"/>
    <n v="2997"/>
    <n v="113"/>
    <n v="1847"/>
    <n v="1251"/>
    <n v="2614"/>
    <n v="5915"/>
    <n v="1604"/>
    <n v="2862"/>
    <n v="1574"/>
    <n v="21224"/>
    <n v="1787"/>
    <n v="287"/>
    <n v="1629"/>
    <n v="1026"/>
    <n v="1876"/>
    <n v="11630"/>
    <n v="3529"/>
    <n v="98"/>
    <n v="4160"/>
    <s v="N/A"/>
    <n v="297"/>
    <n v="1208"/>
    <n v="1323"/>
    <n v="0"/>
    <x v="0"/>
    <x v="0"/>
    <n v="3.6"/>
  </r>
  <r>
    <x v="48"/>
    <n v="128"/>
    <n v="0"/>
    <n v="765"/>
    <n v="84"/>
    <n v="1413"/>
    <n v="837"/>
    <n v="174"/>
    <n v="161"/>
    <n v="293"/>
    <n v="3533"/>
    <n v="1237"/>
    <n v="197"/>
    <n v="0"/>
    <n v="1221"/>
    <n v="507"/>
    <n v="22"/>
    <n v="139"/>
    <n v="3346"/>
    <n v="238"/>
    <n v="51"/>
    <n v="1957"/>
    <n v="385"/>
    <n v="353"/>
    <n v="0"/>
    <n v="0"/>
    <n v="148"/>
    <n v="0"/>
    <n v="111"/>
    <n v="100"/>
    <n v="80"/>
    <n v="297"/>
    <n v="0"/>
    <n v="921"/>
    <n v="2677"/>
    <n v="0"/>
    <n v="7820"/>
    <n v="368"/>
    <n v="593"/>
    <n v="6762"/>
    <n v="0"/>
    <n v="1345"/>
    <n v="131"/>
    <n v="3248"/>
    <n v="1729"/>
    <n v="0"/>
    <n v="0"/>
    <n v="3839"/>
    <n v="215"/>
    <s v="N/A"/>
    <n v="0"/>
    <n v="0"/>
    <n v="8"/>
    <x v="0"/>
    <x v="0"/>
    <n v="3.3"/>
  </r>
  <r>
    <x v="49"/>
    <n v="760"/>
    <n v="206"/>
    <n v="3765"/>
    <n v="695"/>
    <n v="5681"/>
    <n v="3000"/>
    <n v="711"/>
    <n v="0"/>
    <n v="721"/>
    <n v="6216"/>
    <n v="3441"/>
    <n v="295"/>
    <n v="225"/>
    <n v="14414"/>
    <n v="1727"/>
    <n v="3607"/>
    <n v="486"/>
    <n v="1395"/>
    <n v="682"/>
    <n v="0"/>
    <n v="460"/>
    <n v="584"/>
    <n v="4768"/>
    <n v="17618"/>
    <n v="611"/>
    <n v="2636"/>
    <n v="750"/>
    <n v="316"/>
    <n v="1046"/>
    <n v="239"/>
    <n v="680"/>
    <n v="321"/>
    <n v="979"/>
    <n v="2266"/>
    <n v="543"/>
    <n v="974"/>
    <n v="1061"/>
    <n v="426"/>
    <n v="1550"/>
    <n v="135"/>
    <n v="832"/>
    <n v="314"/>
    <n v="1622"/>
    <n v="4192"/>
    <n v="1445"/>
    <n v="151"/>
    <n v="1258"/>
    <n v="1168"/>
    <n v="470"/>
    <s v="N/A"/>
    <n v="282"/>
    <n v="989"/>
    <x v="0"/>
    <x v="0"/>
    <n v="1.5"/>
  </r>
  <r>
    <x v="50"/>
    <n v="88"/>
    <n v="136"/>
    <n v="2786"/>
    <n v="1498"/>
    <n v="1886"/>
    <n v="5602"/>
    <n v="104"/>
    <n v="0"/>
    <n v="215"/>
    <n v="773"/>
    <n v="106"/>
    <n v="50"/>
    <n v="677"/>
    <n v="302"/>
    <n v="1681"/>
    <n v="392"/>
    <n v="278"/>
    <n v="0"/>
    <n v="146"/>
    <n v="59"/>
    <n v="0"/>
    <n v="264"/>
    <n v="1277"/>
    <n v="213"/>
    <n v="307"/>
    <n v="810"/>
    <n v="934"/>
    <n v="917"/>
    <n v="766"/>
    <n v="71"/>
    <n v="23"/>
    <n v="95"/>
    <n v="396"/>
    <n v="604"/>
    <n v="365"/>
    <n v="202"/>
    <n v="45"/>
    <n v="765"/>
    <n v="434"/>
    <n v="21"/>
    <n v="0"/>
    <n v="979"/>
    <n v="358"/>
    <n v="2472"/>
    <n v="2216"/>
    <n v="96"/>
    <n v="143"/>
    <n v="394"/>
    <n v="252"/>
    <n v="30"/>
    <s v="N/A"/>
    <n v="0"/>
    <x v="0"/>
    <x v="0"/>
    <n v="0.2"/>
  </r>
  <r>
    <x v="51"/>
    <n v="619"/>
    <n v="25"/>
    <n v="1791"/>
    <n v="0"/>
    <n v="2323"/>
    <n v="1144"/>
    <n v="3228"/>
    <n v="56"/>
    <n v="0"/>
    <n v="21638"/>
    <n v="1730"/>
    <n v="336"/>
    <n v="136"/>
    <n v="2049"/>
    <n v="136"/>
    <n v="786"/>
    <n v="82"/>
    <n v="170"/>
    <n v="655"/>
    <n v="38"/>
    <n v="294"/>
    <n v="4056"/>
    <n v="782"/>
    <n v="134"/>
    <n v="81"/>
    <n v="826"/>
    <n v="0"/>
    <n v="0"/>
    <n v="237"/>
    <n v="75"/>
    <n v="2574"/>
    <n v="429"/>
    <n v="7321"/>
    <n v="2025"/>
    <n v="0"/>
    <n v="1403"/>
    <n v="0"/>
    <n v="152"/>
    <n v="7847"/>
    <n v="116"/>
    <n v="1070"/>
    <n v="134"/>
    <n v="717"/>
    <n v="4435"/>
    <n v="239"/>
    <n v="0"/>
    <n v="516"/>
    <n v="1025"/>
    <n v="79"/>
    <n v="975"/>
    <n v="16"/>
    <s v="N/A"/>
    <x v="0"/>
    <x v="0"/>
    <s v="NA"/>
  </r>
  <r>
    <x v="0"/>
    <s v="N/A"/>
    <n v="93"/>
    <n v="833"/>
    <n v="691"/>
    <n v="2087"/>
    <n v="2340"/>
    <n v="101"/>
    <n v="81"/>
    <n v="13"/>
    <n v="12635"/>
    <n v="18799"/>
    <n v="1268"/>
    <n v="263"/>
    <n v="2823"/>
    <n v="1562"/>
    <n v="207"/>
    <n v="434"/>
    <n v="925"/>
    <n v="3065"/>
    <n v="634"/>
    <n v="228"/>
    <n v="1201"/>
    <n v="3527"/>
    <n v="123"/>
    <n v="8922"/>
    <n v="1395"/>
    <n v="449"/>
    <n v="169"/>
    <n v="280"/>
    <n v="193"/>
    <n v="189"/>
    <n v="410"/>
    <n v="1812"/>
    <n v="5420"/>
    <n v="97"/>
    <n v="1567"/>
    <n v="591"/>
    <n v="758"/>
    <n v="1332"/>
    <n v="0"/>
    <n v="2999"/>
    <n v="0"/>
    <n v="9326"/>
    <n v="8747"/>
    <n v="486"/>
    <n v="0"/>
    <n v="4930"/>
    <n v="1821"/>
    <n v="221"/>
    <n v="708"/>
    <n v="51"/>
    <n v="35"/>
    <x v="1"/>
    <x v="1"/>
    <n v="1"/>
  </r>
  <r>
    <x v="1"/>
    <n v="1771"/>
    <s v="N/A"/>
    <n v="5001"/>
    <n v="560"/>
    <n v="7358"/>
    <n v="3191"/>
    <n v="180"/>
    <n v="329"/>
    <n v="135"/>
    <n v="7405"/>
    <n v="1079"/>
    <n v="844"/>
    <n v="4510"/>
    <n v="4119"/>
    <n v="371"/>
    <n v="967"/>
    <n v="108"/>
    <n v="0"/>
    <n v="288"/>
    <n v="37"/>
    <n v="671"/>
    <n v="225"/>
    <n v="3456"/>
    <n v="893"/>
    <n v="117"/>
    <n v="2043"/>
    <n v="1118"/>
    <n v="721"/>
    <n v="597"/>
    <n v="0"/>
    <n v="1198"/>
    <n v="416"/>
    <n v="6124"/>
    <n v="3991"/>
    <n v="393"/>
    <n v="1637"/>
    <n v="1137"/>
    <n v="1935"/>
    <n v="759"/>
    <n v="0"/>
    <n v="2421"/>
    <n v="554"/>
    <n v="531"/>
    <n v="6670"/>
    <n v="2151"/>
    <n v="580"/>
    <n v="3202"/>
    <n v="5266"/>
    <n v="598"/>
    <n v="432"/>
    <n v="761"/>
    <n v="378"/>
    <x v="1"/>
    <x v="1"/>
    <n v="1.7"/>
  </r>
  <r>
    <x v="2"/>
    <n v="1677"/>
    <n v="2467"/>
    <s v="N/A"/>
    <n v="439"/>
    <n v="35650"/>
    <n v="12338"/>
    <n v="1387"/>
    <n v="541"/>
    <n v="43"/>
    <n v="8451"/>
    <n v="4292"/>
    <n v="2900"/>
    <n v="3543"/>
    <n v="7657"/>
    <n v="3975"/>
    <n v="1411"/>
    <n v="2028"/>
    <n v="1818"/>
    <n v="2010"/>
    <n v="325"/>
    <n v="945"/>
    <n v="1017"/>
    <n v="3840"/>
    <n v="2314"/>
    <n v="556"/>
    <n v="2356"/>
    <n v="1971"/>
    <n v="1646"/>
    <n v="10142"/>
    <n v="246"/>
    <n v="3784"/>
    <n v="7444"/>
    <n v="2821"/>
    <n v="4286"/>
    <n v="1313"/>
    <n v="6763"/>
    <n v="3770"/>
    <n v="7911"/>
    <n v="2278"/>
    <n v="214"/>
    <n v="1971"/>
    <n v="1422"/>
    <n v="1346"/>
    <n v="20073"/>
    <n v="6585"/>
    <n v="310"/>
    <n v="4679"/>
    <n v="12397"/>
    <n v="50"/>
    <n v="4045"/>
    <n v="369"/>
    <n v="229"/>
    <x v="1"/>
    <x v="1"/>
    <n v="1.7"/>
  </r>
  <r>
    <x v="3"/>
    <n v="1642"/>
    <n v="190"/>
    <n v="1066"/>
    <s v="N/A"/>
    <n v="2648"/>
    <n v="1615"/>
    <n v="84"/>
    <n v="0"/>
    <n v="81"/>
    <n v="3025"/>
    <n v="2112"/>
    <n v="242"/>
    <n v="224"/>
    <n v="3185"/>
    <n v="2016"/>
    <n v="433"/>
    <n v="998"/>
    <n v="1058"/>
    <n v="2774"/>
    <n v="38"/>
    <n v="423"/>
    <n v="167"/>
    <n v="2054"/>
    <n v="951"/>
    <n v="2315"/>
    <n v="6168"/>
    <n v="49"/>
    <n v="161"/>
    <n v="310"/>
    <n v="22"/>
    <n v="57"/>
    <n v="682"/>
    <n v="1041"/>
    <n v="327"/>
    <n v="249"/>
    <n v="1952"/>
    <n v="6894"/>
    <n v="988"/>
    <n v="582"/>
    <n v="0"/>
    <n v="1333"/>
    <n v="659"/>
    <n v="7393"/>
    <n v="16461"/>
    <n v="422"/>
    <n v="0"/>
    <n v="645"/>
    <n v="756"/>
    <n v="225"/>
    <n v="335"/>
    <n v="174"/>
    <n v="0"/>
    <x v="1"/>
    <x v="1"/>
    <n v="0.7"/>
  </r>
  <r>
    <x v="4"/>
    <n v="3389"/>
    <n v="3098"/>
    <n v="49635"/>
    <n v="4077"/>
    <s v="N/A"/>
    <n v="23234"/>
    <n v="3699"/>
    <n v="699"/>
    <n v="3797"/>
    <n v="22420"/>
    <n v="14949"/>
    <n v="10173"/>
    <n v="9021"/>
    <n v="13930"/>
    <n v="7649"/>
    <n v="3297"/>
    <n v="4743"/>
    <n v="2130"/>
    <n v="3957"/>
    <n v="829"/>
    <n v="8595"/>
    <n v="11556"/>
    <n v="7793"/>
    <n v="6638"/>
    <n v="4723"/>
    <n v="8386"/>
    <n v="3033"/>
    <n v="5124"/>
    <n v="40114"/>
    <n v="547"/>
    <n v="5986"/>
    <n v="7066"/>
    <n v="25761"/>
    <n v="15373"/>
    <n v="1356"/>
    <n v="9032"/>
    <n v="8233"/>
    <n v="34214"/>
    <n v="10672"/>
    <n v="1949"/>
    <n v="6592"/>
    <n v="1286"/>
    <n v="7130"/>
    <n v="58992"/>
    <n v="18237"/>
    <n v="819"/>
    <n v="19371"/>
    <n v="38421"/>
    <n v="1442"/>
    <n v="6637"/>
    <n v="2539"/>
    <n v="207"/>
    <x v="1"/>
    <x v="1"/>
    <n v="1.2"/>
  </r>
  <r>
    <x v="5"/>
    <n v="348"/>
    <n v="1583"/>
    <n v="10189"/>
    <n v="746"/>
    <n v="21245"/>
    <s v="N/A"/>
    <n v="1502"/>
    <n v="169"/>
    <n v="452"/>
    <n v="9383"/>
    <n v="2325"/>
    <n v="950"/>
    <n v="1813"/>
    <n v="3271"/>
    <n v="1930"/>
    <n v="2891"/>
    <n v="5030"/>
    <n v="221"/>
    <n v="1202"/>
    <n v="290"/>
    <n v="1796"/>
    <n v="1388"/>
    <n v="3425"/>
    <n v="2662"/>
    <n v="484"/>
    <n v="3144"/>
    <n v="2856"/>
    <n v="3245"/>
    <n v="2714"/>
    <n v="403"/>
    <n v="2203"/>
    <n v="5525"/>
    <n v="3724"/>
    <n v="3919"/>
    <n v="1229"/>
    <n v="2690"/>
    <n v="3273"/>
    <n v="2110"/>
    <n v="2491"/>
    <n v="301"/>
    <n v="1000"/>
    <n v="1021"/>
    <n v="1372"/>
    <n v="19126"/>
    <n v="3986"/>
    <n v="529"/>
    <n v="4908"/>
    <n v="3938"/>
    <n v="124"/>
    <n v="2592"/>
    <n v="6905"/>
    <n v="0"/>
    <x v="1"/>
    <x v="1"/>
    <n v="1.7"/>
  </r>
  <r>
    <x v="6"/>
    <n v="2921"/>
    <n v="138"/>
    <n v="1875"/>
    <n v="519"/>
    <n v="3073"/>
    <n v="1567"/>
    <s v="N/A"/>
    <n v="66"/>
    <n v="981"/>
    <n v="11704"/>
    <n v="709"/>
    <n v="731"/>
    <n v="0"/>
    <n v="1819"/>
    <n v="1227"/>
    <n v="424"/>
    <n v="412"/>
    <n v="176"/>
    <n v="358"/>
    <n v="2481"/>
    <n v="1608"/>
    <n v="9445"/>
    <n v="1656"/>
    <n v="74"/>
    <n v="54"/>
    <n v="1516"/>
    <n v="58"/>
    <n v="381"/>
    <n v="189"/>
    <n v="1617"/>
    <n v="1924"/>
    <n v="0"/>
    <n v="15123"/>
    <n v="1975"/>
    <n v="0"/>
    <n v="1189"/>
    <n v="97"/>
    <n v="949"/>
    <n v="4150"/>
    <n v="2613"/>
    <n v="1752"/>
    <n v="0"/>
    <n v="150"/>
    <n v="2927"/>
    <n v="562"/>
    <n v="2105"/>
    <n v="5376"/>
    <n v="1026"/>
    <n v="594"/>
    <n v="993"/>
    <n v="11"/>
    <n v="1849"/>
    <x v="1"/>
    <x v="1"/>
    <n v="-0.1"/>
  </r>
  <r>
    <x v="7"/>
    <n v="232"/>
    <n v="11"/>
    <n v="0"/>
    <n v="79"/>
    <n v="1302"/>
    <n v="501"/>
    <n v="62"/>
    <s v="N/A"/>
    <n v="128"/>
    <n v="1264"/>
    <n v="619"/>
    <n v="784"/>
    <n v="0"/>
    <n v="277"/>
    <n v="79"/>
    <n v="0"/>
    <n v="74"/>
    <n v="0"/>
    <n v="0"/>
    <n v="238"/>
    <n v="6652"/>
    <n v="399"/>
    <n v="0"/>
    <n v="86"/>
    <n v="0"/>
    <n v="0"/>
    <n v="365"/>
    <n v="0"/>
    <n v="184"/>
    <n v="20"/>
    <n v="2100"/>
    <n v="0"/>
    <n v="1124"/>
    <n v="954"/>
    <n v="84"/>
    <n v="263"/>
    <n v="66"/>
    <n v="251"/>
    <n v="5177"/>
    <n v="0"/>
    <n v="841"/>
    <n v="0"/>
    <n v="155"/>
    <n v="884"/>
    <n v="0"/>
    <n v="107"/>
    <n v="961"/>
    <n v="0"/>
    <n v="89"/>
    <n v="219"/>
    <n v="0"/>
    <n v="13"/>
    <x v="1"/>
    <x v="1"/>
    <n v="0.9"/>
  </r>
  <r>
    <x v="8"/>
    <n v="399"/>
    <n v="140"/>
    <n v="389"/>
    <n v="0"/>
    <n v="3240"/>
    <n v="298"/>
    <n v="607"/>
    <n v="154"/>
    <s v="N/A"/>
    <n v="891"/>
    <n v="364"/>
    <n v="222"/>
    <n v="0"/>
    <n v="1440"/>
    <n v="0"/>
    <n v="0"/>
    <n v="128"/>
    <n v="201"/>
    <n v="195"/>
    <n v="239"/>
    <n v="18492"/>
    <n v="676"/>
    <n v="256"/>
    <n v="367"/>
    <n v="415"/>
    <n v="215"/>
    <n v="0"/>
    <n v="29"/>
    <n v="983"/>
    <n v="68"/>
    <n v="781"/>
    <n v="212"/>
    <n v="3702"/>
    <n v="1135"/>
    <n v="0"/>
    <n v="587"/>
    <n v="191"/>
    <n v="349"/>
    <n v="1401"/>
    <n v="0"/>
    <n v="589"/>
    <n v="0"/>
    <n v="307"/>
    <n v="2276"/>
    <n v="132"/>
    <n v="27"/>
    <n v="6854"/>
    <n v="358"/>
    <n v="300"/>
    <n v="123"/>
    <n v="0"/>
    <n v="212"/>
    <x v="1"/>
    <x v="1"/>
    <s v="NA"/>
  </r>
  <r>
    <x v="9"/>
    <n v="20063"/>
    <n v="1188"/>
    <n v="3732"/>
    <n v="3067"/>
    <n v="22094"/>
    <n v="8075"/>
    <n v="4771"/>
    <n v="810"/>
    <n v="1254"/>
    <s v="N/A"/>
    <n v="42666"/>
    <n v="3160"/>
    <n v="1733"/>
    <n v="17548"/>
    <n v="8595"/>
    <n v="707"/>
    <n v="1581"/>
    <n v="7400"/>
    <n v="5193"/>
    <n v="4304"/>
    <n v="7825"/>
    <n v="11396"/>
    <n v="17712"/>
    <n v="2820"/>
    <n v="6152"/>
    <n v="4513"/>
    <n v="291"/>
    <n v="1105"/>
    <n v="2923"/>
    <n v="1970"/>
    <n v="12907"/>
    <n v="2806"/>
    <n v="29344"/>
    <n v="28044"/>
    <n v="459"/>
    <n v="16492"/>
    <n v="6056"/>
    <n v="3384"/>
    <n v="19299"/>
    <n v="2230"/>
    <n v="15476"/>
    <n v="101"/>
    <n v="15491"/>
    <n v="35777"/>
    <n v="1643"/>
    <n v="366"/>
    <n v="17773"/>
    <n v="6094"/>
    <n v="2949"/>
    <n v="4338"/>
    <n v="1525"/>
    <n v="6614"/>
    <x v="1"/>
    <x v="1"/>
    <n v="0.9"/>
  </r>
  <r>
    <x v="10"/>
    <n v="19346"/>
    <n v="556"/>
    <n v="2206"/>
    <n v="1446"/>
    <n v="13303"/>
    <n v="3250"/>
    <n v="2000"/>
    <n v="639"/>
    <n v="937"/>
    <n v="38658"/>
    <s v="N/A"/>
    <n v="2519"/>
    <n v="275"/>
    <n v="6042"/>
    <n v="2543"/>
    <n v="1938"/>
    <n v="1146"/>
    <n v="2725"/>
    <n v="4425"/>
    <n v="507"/>
    <n v="7113"/>
    <n v="3264"/>
    <n v="4254"/>
    <n v="840"/>
    <n v="3136"/>
    <n v="2964"/>
    <n v="231"/>
    <n v="434"/>
    <n v="1731"/>
    <n v="535"/>
    <n v="4268"/>
    <n v="676"/>
    <n v="10584"/>
    <n v="16192"/>
    <n v="364"/>
    <n v="4290"/>
    <n v="3514"/>
    <n v="1946"/>
    <n v="4627"/>
    <n v="476"/>
    <n v="16355"/>
    <n v="69"/>
    <n v="17507"/>
    <n v="17401"/>
    <n v="1052"/>
    <n v="101"/>
    <n v="8715"/>
    <n v="8705"/>
    <n v="1296"/>
    <n v="1745"/>
    <n v="46"/>
    <n v="247"/>
    <x v="1"/>
    <x v="1"/>
    <n v="2.1"/>
  </r>
  <r>
    <x v="11"/>
    <n v="1259"/>
    <n v="1366"/>
    <n v="2199"/>
    <n v="13"/>
    <n v="9864"/>
    <n v="1852"/>
    <n v="587"/>
    <n v="201"/>
    <n v="372"/>
    <n v="3639"/>
    <n v="1006"/>
    <s v="N/A"/>
    <n v="254"/>
    <n v="1269"/>
    <n v="1057"/>
    <n v="299"/>
    <n v="287"/>
    <n v="63"/>
    <n v="688"/>
    <n v="177"/>
    <n v="1170"/>
    <n v="733"/>
    <n v="630"/>
    <n v="901"/>
    <n v="369"/>
    <n v="871"/>
    <n v="32"/>
    <n v="275"/>
    <n v="4093"/>
    <n v="0"/>
    <n v="264"/>
    <n v="81"/>
    <n v="1002"/>
    <n v="1806"/>
    <n v="138"/>
    <n v="1044"/>
    <n v="140"/>
    <n v="2491"/>
    <n v="495"/>
    <n v="0"/>
    <n v="712"/>
    <n v="0"/>
    <n v="179"/>
    <n v="6106"/>
    <n v="1701"/>
    <n v="143"/>
    <n v="2917"/>
    <n v="5940"/>
    <n v="147"/>
    <n v="1108"/>
    <n v="0"/>
    <n v="0"/>
    <x v="1"/>
    <x v="1"/>
    <n v="2.1"/>
  </r>
  <r>
    <x v="12"/>
    <n v="137"/>
    <n v="475"/>
    <n v="2190"/>
    <n v="179"/>
    <n v="4796"/>
    <n v="1578"/>
    <n v="133"/>
    <n v="441"/>
    <n v="68"/>
    <n v="312"/>
    <n v="126"/>
    <n v="112"/>
    <s v="N/A"/>
    <n v="393"/>
    <n v="1368"/>
    <n v="161"/>
    <n v="264"/>
    <n v="36"/>
    <n v="230"/>
    <n v="0"/>
    <n v="389"/>
    <n v="412"/>
    <n v="882"/>
    <n v="402"/>
    <n v="55"/>
    <n v="560"/>
    <n v="1543"/>
    <n v="506"/>
    <n v="3929"/>
    <n v="0"/>
    <n v="256"/>
    <n v="355"/>
    <n v="434"/>
    <n v="675"/>
    <n v="1209"/>
    <n v="312"/>
    <n v="21"/>
    <n v="6236"/>
    <n v="236"/>
    <n v="107"/>
    <n v="55"/>
    <n v="186"/>
    <n v="0"/>
    <n v="4379"/>
    <n v="7538"/>
    <n v="0"/>
    <n v="434"/>
    <n v="10895"/>
    <n v="120"/>
    <n v="566"/>
    <n v="2140"/>
    <n v="13"/>
    <x v="1"/>
    <x v="1"/>
    <n v="0"/>
  </r>
  <r>
    <x v="13"/>
    <n v="6991"/>
    <n v="985"/>
    <n v="10035"/>
    <n v="3684"/>
    <n v="20834"/>
    <n v="6027"/>
    <n v="1843"/>
    <n v="34"/>
    <n v="1397"/>
    <n v="19152"/>
    <n v="6080"/>
    <n v="1884"/>
    <n v="390"/>
    <s v="N/A"/>
    <n v="23071"/>
    <n v="13725"/>
    <n v="2760"/>
    <n v="4273"/>
    <n v="1189"/>
    <n v="675"/>
    <n v="2392"/>
    <n v="2991"/>
    <n v="9897"/>
    <n v="8209"/>
    <n v="2068"/>
    <n v="20161"/>
    <n v="765"/>
    <n v="1415"/>
    <n v="1668"/>
    <n v="478"/>
    <n v="3690"/>
    <n v="466"/>
    <n v="6914"/>
    <n v="5971"/>
    <n v="571"/>
    <n v="7027"/>
    <n v="2179"/>
    <n v="1350"/>
    <n v="3902"/>
    <n v="373"/>
    <n v="2371"/>
    <n v="267"/>
    <n v="8593"/>
    <n v="15064"/>
    <n v="1447"/>
    <n v="386"/>
    <n v="4000"/>
    <n v="2062"/>
    <n v="1331"/>
    <n v="25521"/>
    <n v="450"/>
    <n v="624"/>
    <x v="1"/>
    <x v="1"/>
    <n v="2.1"/>
  </r>
  <r>
    <x v="14"/>
    <n v="1434"/>
    <n v="181"/>
    <n v="5855"/>
    <n v="1362"/>
    <n v="4673"/>
    <n v="2116"/>
    <n v="168"/>
    <n v="210"/>
    <n v="128"/>
    <n v="11472"/>
    <n v="2442"/>
    <n v="402"/>
    <n v="296"/>
    <n v="23491"/>
    <s v="N/A"/>
    <n v="349"/>
    <n v="863"/>
    <n v="11071"/>
    <n v="1549"/>
    <n v="164"/>
    <n v="1318"/>
    <n v="640"/>
    <n v="7668"/>
    <n v="786"/>
    <n v="611"/>
    <n v="4404"/>
    <n v="646"/>
    <n v="615"/>
    <n v="855"/>
    <n v="470"/>
    <n v="718"/>
    <n v="2030"/>
    <n v="2198"/>
    <n v="3228"/>
    <n v="130"/>
    <n v="11588"/>
    <n v="2113"/>
    <n v="1371"/>
    <n v="4086"/>
    <n v="41"/>
    <n v="3249"/>
    <n v="285"/>
    <n v="5645"/>
    <n v="10265"/>
    <n v="545"/>
    <n v="258"/>
    <n v="2703"/>
    <n v="2303"/>
    <n v="210"/>
    <n v="4017"/>
    <n v="6"/>
    <n v="784"/>
    <x v="1"/>
    <x v="1"/>
    <n v="2.2000000000000002"/>
  </r>
  <r>
    <x v="15"/>
    <n v="30"/>
    <n v="319"/>
    <n v="4526"/>
    <n v="851"/>
    <n v="3324"/>
    <n v="3510"/>
    <n v="67"/>
    <n v="0"/>
    <n v="241"/>
    <n v="1846"/>
    <n v="950"/>
    <n v="478"/>
    <n v="318"/>
    <n v="8420"/>
    <n v="916"/>
    <s v="N/A"/>
    <n v="1715"/>
    <n v="536"/>
    <n v="468"/>
    <n v="275"/>
    <n v="110"/>
    <n v="138"/>
    <n v="1709"/>
    <n v="6175"/>
    <n v="650"/>
    <n v="4811"/>
    <n v="417"/>
    <n v="9575"/>
    <n v="114"/>
    <n v="47"/>
    <n v="332"/>
    <n v="0"/>
    <n v="928"/>
    <n v="654"/>
    <n v="208"/>
    <n v="1146"/>
    <n v="580"/>
    <n v="659"/>
    <n v="1176"/>
    <n v="82"/>
    <n v="1379"/>
    <n v="4772"/>
    <n v="387"/>
    <n v="3236"/>
    <n v="290"/>
    <n v="0"/>
    <n v="1503"/>
    <n v="1000"/>
    <n v="0"/>
    <n v="3306"/>
    <n v="342"/>
    <n v="0"/>
    <x v="1"/>
    <x v="1"/>
    <n v="2.2000000000000002"/>
  </r>
  <r>
    <x v="16"/>
    <n v="842"/>
    <n v="750"/>
    <n v="1708"/>
    <n v="2008"/>
    <n v="2810"/>
    <n v="3718"/>
    <n v="16"/>
    <n v="7"/>
    <n v="6"/>
    <n v="2661"/>
    <n v="4513"/>
    <n v="125"/>
    <n v="479"/>
    <n v="2533"/>
    <n v="1321"/>
    <n v="1776"/>
    <s v="N/A"/>
    <n v="253"/>
    <n v="312"/>
    <n v="523"/>
    <n v="689"/>
    <n v="969"/>
    <n v="1148"/>
    <n v="606"/>
    <n v="66"/>
    <n v="20884"/>
    <n v="845"/>
    <n v="3040"/>
    <n v="602"/>
    <n v="0"/>
    <n v="317"/>
    <n v="1333"/>
    <n v="838"/>
    <n v="4995"/>
    <n v="75"/>
    <n v="657"/>
    <n v="4626"/>
    <n v="1263"/>
    <n v="2323"/>
    <n v="374"/>
    <n v="1885"/>
    <n v="144"/>
    <n v="1805"/>
    <n v="12766"/>
    <n v="1146"/>
    <n v="7"/>
    <n v="892"/>
    <n v="2820"/>
    <n v="0"/>
    <n v="418"/>
    <n v="286"/>
    <n v="38"/>
    <x v="1"/>
    <x v="1"/>
    <n v="3.2"/>
  </r>
  <r>
    <x v="17"/>
    <n v="2686"/>
    <n v="237"/>
    <n v="2134"/>
    <n v="213"/>
    <n v="1201"/>
    <n v="1361"/>
    <n v="0"/>
    <n v="305"/>
    <n v="297"/>
    <n v="5441"/>
    <n v="3686"/>
    <n v="18"/>
    <n v="120"/>
    <n v="5569"/>
    <n v="10177"/>
    <n v="387"/>
    <n v="1167"/>
    <s v="N/A"/>
    <n v="1520"/>
    <n v="158"/>
    <n v="848"/>
    <n v="180"/>
    <n v="2578"/>
    <n v="755"/>
    <n v="1626"/>
    <n v="1993"/>
    <n v="0"/>
    <n v="352"/>
    <n v="628"/>
    <n v="0"/>
    <n v="102"/>
    <n v="87"/>
    <n v="2414"/>
    <n v="1637"/>
    <n v="0"/>
    <n v="12744"/>
    <n v="1398"/>
    <n v="71"/>
    <n v="4013"/>
    <n v="211"/>
    <n v="2454"/>
    <n v="211"/>
    <n v="13884"/>
    <n v="6616"/>
    <n v="611"/>
    <n v="627"/>
    <n v="3630"/>
    <n v="1271"/>
    <n v="515"/>
    <n v="1040"/>
    <n v="83"/>
    <n v="0"/>
    <x v="1"/>
    <x v="1"/>
    <n v="2"/>
  </r>
  <r>
    <x v="18"/>
    <n v="2413"/>
    <n v="1077"/>
    <n v="844"/>
    <n v="2120"/>
    <n v="3600"/>
    <n v="908"/>
    <n v="315"/>
    <n v="0"/>
    <n v="0"/>
    <n v="6094"/>
    <n v="6541"/>
    <n v="179"/>
    <n v="51"/>
    <n v="1315"/>
    <n v="2241"/>
    <n v="228"/>
    <n v="519"/>
    <n v="1399"/>
    <s v="N/A"/>
    <n v="138"/>
    <n v="860"/>
    <n v="977"/>
    <n v="955"/>
    <n v="573"/>
    <n v="7139"/>
    <n v="1728"/>
    <n v="0"/>
    <n v="222"/>
    <n v="78"/>
    <n v="0"/>
    <n v="871"/>
    <n v="184"/>
    <n v="1495"/>
    <n v="2936"/>
    <n v="422"/>
    <n v="1872"/>
    <n v="1934"/>
    <n v="0"/>
    <n v="615"/>
    <n v="121"/>
    <n v="878"/>
    <n v="0"/>
    <n v="1901"/>
    <n v="25513"/>
    <n v="494"/>
    <n v="41"/>
    <n v="2496"/>
    <n v="1016"/>
    <n v="326"/>
    <n v="850"/>
    <n v="114"/>
    <n v="0"/>
    <x v="1"/>
    <x v="1"/>
    <n v="-2.6"/>
  </r>
  <r>
    <x v="19"/>
    <n v="626"/>
    <n v="0"/>
    <n v="0"/>
    <n v="30"/>
    <n v="1658"/>
    <n v="1358"/>
    <n v="259"/>
    <n v="0"/>
    <n v="0"/>
    <n v="4689"/>
    <n v="408"/>
    <n v="106"/>
    <n v="0"/>
    <n v="693"/>
    <n v="275"/>
    <n v="26"/>
    <n v="481"/>
    <n v="71"/>
    <n v="120"/>
    <s v="N/A"/>
    <n v="1526"/>
    <n v="4006"/>
    <n v="599"/>
    <n v="321"/>
    <n v="0"/>
    <n v="291"/>
    <n v="71"/>
    <n v="122"/>
    <n v="49"/>
    <n v="3080"/>
    <n v="624"/>
    <n v="510"/>
    <n v="2915"/>
    <n v="824"/>
    <n v="50"/>
    <n v="0"/>
    <n v="271"/>
    <n v="269"/>
    <n v="608"/>
    <n v="228"/>
    <n v="652"/>
    <n v="0"/>
    <n v="9"/>
    <n v="1357"/>
    <n v="0"/>
    <n v="322"/>
    <n v="2855"/>
    <n v="1313"/>
    <n v="45"/>
    <n v="12"/>
    <n v="0"/>
    <n v="0"/>
    <x v="1"/>
    <x v="1"/>
    <n v="0.4"/>
  </r>
  <r>
    <x v="20"/>
    <n v="1606"/>
    <n v="216"/>
    <n v="1918"/>
    <n v="133"/>
    <n v="7793"/>
    <n v="3303"/>
    <n v="1267"/>
    <n v="4238"/>
    <n v="14129"/>
    <n v="15410"/>
    <n v="3708"/>
    <n v="341"/>
    <n v="0"/>
    <n v="2565"/>
    <n v="480"/>
    <n v="487"/>
    <n v="3180"/>
    <n v="2076"/>
    <n v="1221"/>
    <n v="52"/>
    <s v="N/A"/>
    <n v="2762"/>
    <n v="1035"/>
    <n v="424"/>
    <n v="265"/>
    <n v="716"/>
    <n v="57"/>
    <n v="318"/>
    <n v="931"/>
    <n v="222"/>
    <n v="5335"/>
    <n v="2277"/>
    <n v="5037"/>
    <n v="10485"/>
    <n v="10"/>
    <n v="4982"/>
    <n v="432"/>
    <n v="453"/>
    <n v="17751"/>
    <n v="472"/>
    <n v="3807"/>
    <n v="254"/>
    <n v="1135"/>
    <n v="9443"/>
    <n v="342"/>
    <n v="361"/>
    <n v="22051"/>
    <n v="1899"/>
    <n v="7515"/>
    <n v="147"/>
    <n v="0"/>
    <n v="70"/>
    <x v="1"/>
    <x v="1"/>
    <n v="1.6"/>
  </r>
  <r>
    <x v="21"/>
    <n v="112"/>
    <n v="141"/>
    <n v="743"/>
    <n v="781"/>
    <n v="10244"/>
    <n v="2157"/>
    <n v="8691"/>
    <n v="806"/>
    <n v="2048"/>
    <n v="13701"/>
    <n v="4436"/>
    <n v="92"/>
    <n v="396"/>
    <n v="3507"/>
    <n v="952"/>
    <n v="466"/>
    <n v="28"/>
    <n v="1019"/>
    <n v="439"/>
    <n v="4439"/>
    <n v="3470"/>
    <s v="N/A"/>
    <n v="2861"/>
    <n v="970"/>
    <n v="1445"/>
    <n v="463"/>
    <n v="10"/>
    <n v="0"/>
    <n v="256"/>
    <n v="15526"/>
    <n v="4675"/>
    <n v="252"/>
    <n v="14646"/>
    <n v="9053"/>
    <n v="369"/>
    <n v="2101"/>
    <n v="160"/>
    <n v="1423"/>
    <n v="6284"/>
    <n v="7715"/>
    <n v="730"/>
    <n v="113"/>
    <n v="1690"/>
    <n v="5035"/>
    <n v="959"/>
    <n v="2378"/>
    <n v="5386"/>
    <n v="1580"/>
    <n v="236"/>
    <n v="733"/>
    <n v="152"/>
    <n v="1412"/>
    <x v="1"/>
    <x v="1"/>
    <n v="1.7"/>
  </r>
  <r>
    <x v="22"/>
    <n v="2797"/>
    <n v="771"/>
    <n v="9396"/>
    <n v="1881"/>
    <n v="12069"/>
    <n v="3225"/>
    <n v="692"/>
    <n v="43"/>
    <n v="1108"/>
    <n v="19640"/>
    <n v="6992"/>
    <n v="1303"/>
    <n v="615"/>
    <n v="10274"/>
    <n v="7896"/>
    <n v="1687"/>
    <n v="1947"/>
    <n v="3178"/>
    <n v="1163"/>
    <n v="702"/>
    <n v="2077"/>
    <n v="2629"/>
    <s v="N/A"/>
    <n v="5164"/>
    <n v="1610"/>
    <n v="2830"/>
    <n v="353"/>
    <n v="683"/>
    <n v="1663"/>
    <n v="155"/>
    <n v="1889"/>
    <n v="908"/>
    <n v="3936"/>
    <n v="7530"/>
    <n v="328"/>
    <n v="14330"/>
    <n v="1038"/>
    <n v="1652"/>
    <n v="4406"/>
    <n v="178"/>
    <n v="4483"/>
    <n v="239"/>
    <n v="5983"/>
    <n v="15654"/>
    <n v="1099"/>
    <n v="335"/>
    <n v="7323"/>
    <n v="3720"/>
    <n v="459"/>
    <n v="5623"/>
    <n v="849"/>
    <n v="88"/>
    <x v="1"/>
    <x v="1"/>
    <n v="3.5"/>
  </r>
  <r>
    <x v="23"/>
    <n v="327"/>
    <n v="593"/>
    <n v="3297"/>
    <n v="232"/>
    <n v="5687"/>
    <n v="3055"/>
    <n v="76"/>
    <n v="201"/>
    <n v="409"/>
    <n v="4663"/>
    <n v="1808"/>
    <n v="933"/>
    <n v="566"/>
    <n v="4496"/>
    <n v="1168"/>
    <n v="5634"/>
    <n v="679"/>
    <n v="475"/>
    <n v="698"/>
    <n v="296"/>
    <n v="810"/>
    <n v="862"/>
    <n v="2671"/>
    <s v="N/A"/>
    <n v="614"/>
    <n v="2026"/>
    <n v="969"/>
    <n v="1455"/>
    <n v="1055"/>
    <n v="104"/>
    <n v="1261"/>
    <n v="438"/>
    <n v="1824"/>
    <n v="1294"/>
    <n v="12244"/>
    <n v="1788"/>
    <n v="497"/>
    <n v="1413"/>
    <n v="853"/>
    <n v="27"/>
    <n v="471"/>
    <n v="5342"/>
    <n v="445"/>
    <n v="7691"/>
    <n v="939"/>
    <n v="206"/>
    <n v="834"/>
    <n v="1543"/>
    <n v="0"/>
    <n v="17927"/>
    <n v="357"/>
    <n v="0"/>
    <x v="1"/>
    <x v="1"/>
    <n v="1.6"/>
  </r>
  <r>
    <x v="24"/>
    <n v="3945"/>
    <n v="554"/>
    <n v="1226"/>
    <n v="1731"/>
    <n v="2092"/>
    <n v="879"/>
    <n v="69"/>
    <n v="0"/>
    <n v="83"/>
    <n v="5175"/>
    <n v="5380"/>
    <n v="371"/>
    <n v="62"/>
    <n v="1521"/>
    <n v="469"/>
    <n v="408"/>
    <n v="1517"/>
    <n v="1248"/>
    <n v="10255"/>
    <n v="0"/>
    <n v="1109"/>
    <n v="356"/>
    <n v="715"/>
    <n v="549"/>
    <s v="N/A"/>
    <n v="1641"/>
    <n v="0"/>
    <n v="424"/>
    <n v="203"/>
    <n v="160"/>
    <n v="510"/>
    <n v="556"/>
    <n v="401"/>
    <n v="1273"/>
    <n v="80"/>
    <n v="691"/>
    <n v="199"/>
    <n v="7"/>
    <n v="1238"/>
    <n v="0"/>
    <n v="2163"/>
    <n v="129"/>
    <n v="9172"/>
    <n v="6048"/>
    <n v="143"/>
    <n v="0"/>
    <n v="1682"/>
    <n v="1110"/>
    <n v="0"/>
    <n v="983"/>
    <n v="70"/>
    <n v="27"/>
    <x v="1"/>
    <x v="1"/>
    <n v="-1.1000000000000001"/>
  </r>
  <r>
    <x v="25"/>
    <n v="1086"/>
    <n v="921"/>
    <n v="3872"/>
    <n v="7314"/>
    <n v="7677"/>
    <n v="4552"/>
    <n v="365"/>
    <n v="713"/>
    <n v="112"/>
    <n v="7114"/>
    <n v="2514"/>
    <n v="308"/>
    <n v="384"/>
    <n v="13889"/>
    <n v="1824"/>
    <n v="3649"/>
    <n v="22033"/>
    <n v="2793"/>
    <n v="1375"/>
    <n v="325"/>
    <n v="1469"/>
    <n v="1261"/>
    <n v="2509"/>
    <n v="1345"/>
    <n v="1581"/>
    <s v="N/A"/>
    <n v="158"/>
    <n v="1848"/>
    <n v="335"/>
    <n v="153"/>
    <n v="583"/>
    <n v="1183"/>
    <n v="1417"/>
    <n v="2638"/>
    <n v="330"/>
    <n v="2003"/>
    <n v="5781"/>
    <n v="1172"/>
    <n v="1761"/>
    <n v="109"/>
    <n v="1522"/>
    <n v="354"/>
    <n v="3795"/>
    <n v="13473"/>
    <n v="511"/>
    <n v="69"/>
    <n v="2277"/>
    <n v="3307"/>
    <n v="309"/>
    <n v="2090"/>
    <n v="241"/>
    <n v="101"/>
    <x v="1"/>
    <x v="1"/>
    <n v="0.3"/>
  </r>
  <r>
    <x v="26"/>
    <n v="317"/>
    <n v="248"/>
    <n v="2431"/>
    <n v="713"/>
    <n v="2599"/>
    <n v="4079"/>
    <n v="206"/>
    <n v="0"/>
    <n v="38"/>
    <n v="559"/>
    <n v="246"/>
    <n v="85"/>
    <n v="1602"/>
    <n v="304"/>
    <n v="34"/>
    <n v="370"/>
    <n v="270"/>
    <n v="216"/>
    <n v="278"/>
    <n v="10"/>
    <n v="73"/>
    <n v="596"/>
    <n v="84"/>
    <n v="1457"/>
    <n v="0"/>
    <n v="845"/>
    <s v="N/A"/>
    <n v="64"/>
    <n v="1137"/>
    <n v="230"/>
    <n v="49"/>
    <n v="544"/>
    <n v="391"/>
    <n v="563"/>
    <n v="1227"/>
    <n v="101"/>
    <n v="803"/>
    <n v="1079"/>
    <n v="338"/>
    <n v="0"/>
    <n v="915"/>
    <n v="232"/>
    <n v="43"/>
    <n v="537"/>
    <n v="1241"/>
    <n v="0"/>
    <n v="617"/>
    <n v="2125"/>
    <n v="60"/>
    <n v="143"/>
    <n v="1105"/>
    <n v="0"/>
    <x v="1"/>
    <x v="1"/>
    <n v="2.4"/>
  </r>
  <r>
    <x v="27"/>
    <n v="770"/>
    <n v="5"/>
    <n v="1393"/>
    <n v="332"/>
    <n v="1955"/>
    <n v="4582"/>
    <n v="62"/>
    <n v="12"/>
    <n v="79"/>
    <n v="3857"/>
    <n v="4144"/>
    <n v="91"/>
    <n v="439"/>
    <n v="827"/>
    <n v="622"/>
    <n v="6490"/>
    <n v="1648"/>
    <n v="471"/>
    <n v="176"/>
    <n v="0"/>
    <n v="0"/>
    <n v="637"/>
    <n v="439"/>
    <n v="1936"/>
    <n v="118"/>
    <n v="4860"/>
    <n v="384"/>
    <s v="N/A"/>
    <n v="32"/>
    <n v="33"/>
    <n v="312"/>
    <n v="353"/>
    <n v="579"/>
    <n v="1056"/>
    <n v="218"/>
    <n v="1176"/>
    <n v="1979"/>
    <n v="324"/>
    <n v="582"/>
    <n v="0"/>
    <n v="204"/>
    <n v="1695"/>
    <n v="631"/>
    <n v="3837"/>
    <n v="195"/>
    <n v="0"/>
    <n v="256"/>
    <n v="673"/>
    <n v="78"/>
    <n v="483"/>
    <n v="1784"/>
    <n v="0"/>
    <x v="1"/>
    <x v="1"/>
    <n v="1.9"/>
  </r>
  <r>
    <x v="28"/>
    <n v="257"/>
    <n v="532"/>
    <n v="8756"/>
    <n v="641"/>
    <n v="36159"/>
    <n v="4061"/>
    <n v="160"/>
    <n v="0"/>
    <n v="238"/>
    <n v="3527"/>
    <n v="774"/>
    <n v="1548"/>
    <n v="3581"/>
    <n v="2454"/>
    <n v="511"/>
    <n v="2009"/>
    <n v="657"/>
    <n v="1358"/>
    <n v="994"/>
    <n v="150"/>
    <n v="1105"/>
    <n v="163"/>
    <n v="1215"/>
    <n v="2682"/>
    <n v="84"/>
    <n v="1544"/>
    <n v="688"/>
    <n v="240"/>
    <s v="N/A"/>
    <n v="186"/>
    <n v="899"/>
    <n v="2099"/>
    <n v="1785"/>
    <n v="1048"/>
    <n v="845"/>
    <n v="1851"/>
    <n v="705"/>
    <n v="7222"/>
    <n v="1057"/>
    <n v="0"/>
    <n v="1017"/>
    <n v="110"/>
    <n v="883"/>
    <n v="7793"/>
    <n v="4315"/>
    <n v="15"/>
    <n v="1717"/>
    <n v="4925"/>
    <n v="293"/>
    <n v="663"/>
    <n v="427"/>
    <n v="0"/>
    <x v="1"/>
    <x v="1"/>
    <n v="1.8"/>
  </r>
  <r>
    <x v="29"/>
    <n v="64"/>
    <n v="520"/>
    <n v="228"/>
    <n v="52"/>
    <n v="1222"/>
    <n v="489"/>
    <n v="1221"/>
    <n v="0"/>
    <n v="145"/>
    <n v="4324"/>
    <n v="132"/>
    <n v="107"/>
    <n v="129"/>
    <n v="590"/>
    <n v="90"/>
    <n v="0"/>
    <n v="27"/>
    <n v="52"/>
    <n v="15"/>
    <n v="4302"/>
    <n v="232"/>
    <n v="12010"/>
    <n v="73"/>
    <n v="21"/>
    <n v="65"/>
    <n v="769"/>
    <n v="0"/>
    <n v="0"/>
    <n v="0"/>
    <s v="N/A"/>
    <n v="499"/>
    <n v="114"/>
    <n v="2972"/>
    <n v="2078"/>
    <n v="0"/>
    <n v="1992"/>
    <n v="0"/>
    <n v="427"/>
    <n v="1326"/>
    <n v="941"/>
    <n v="372"/>
    <n v="0"/>
    <n v="132"/>
    <n v="459"/>
    <n v="34"/>
    <n v="2244"/>
    <n v="1344"/>
    <n v="824"/>
    <n v="160"/>
    <n v="480"/>
    <n v="0"/>
    <n v="0"/>
    <x v="1"/>
    <x v="1"/>
    <n v="2.2000000000000002"/>
  </r>
  <r>
    <x v="30"/>
    <n v="1996"/>
    <n v="128"/>
    <n v="3379"/>
    <n v="341"/>
    <n v="8053"/>
    <n v="2863"/>
    <n v="3809"/>
    <n v="6297"/>
    <n v="1035"/>
    <n v="25206"/>
    <n v="8371"/>
    <n v="564"/>
    <n v="84"/>
    <n v="3009"/>
    <n v="651"/>
    <n v="185"/>
    <n v="1189"/>
    <n v="1289"/>
    <n v="453"/>
    <n v="694"/>
    <n v="9627"/>
    <n v="8332"/>
    <n v="1849"/>
    <n v="631"/>
    <n v="269"/>
    <n v="1114"/>
    <n v="889"/>
    <n v="119"/>
    <n v="2118"/>
    <n v="294"/>
    <s v="N/A"/>
    <n v="245"/>
    <n v="41450"/>
    <n v="10374"/>
    <n v="183"/>
    <n v="3936"/>
    <n v="391"/>
    <n v="1322"/>
    <n v="36133"/>
    <n v="1224"/>
    <n v="4241"/>
    <n v="441"/>
    <n v="1396"/>
    <n v="7578"/>
    <n v="506"/>
    <n v="962"/>
    <n v="7327"/>
    <n v="2006"/>
    <n v="1431"/>
    <n v="378"/>
    <n v="7"/>
    <n v="2150"/>
    <x v="1"/>
    <x v="1"/>
    <n v="0.2"/>
  </r>
  <r>
    <x v="31"/>
    <n v="119"/>
    <n v="226"/>
    <n v="4610"/>
    <n v="775"/>
    <n v="5904"/>
    <n v="8797"/>
    <n v="265"/>
    <n v="0"/>
    <n v="0"/>
    <n v="1376"/>
    <n v="791"/>
    <n v="354"/>
    <n v="141"/>
    <n v="1573"/>
    <n v="504"/>
    <n v="421"/>
    <n v="769"/>
    <n v="553"/>
    <n v="1028"/>
    <n v="144"/>
    <n v="797"/>
    <n v="199"/>
    <n v="508"/>
    <n v="540"/>
    <n v="1075"/>
    <n v="1016"/>
    <n v="264"/>
    <n v="242"/>
    <n v="2136"/>
    <n v="186"/>
    <n v="355"/>
    <s v="N/A"/>
    <n v="461"/>
    <n v="1737"/>
    <n v="99"/>
    <n v="255"/>
    <n v="403"/>
    <n v="537"/>
    <n v="325"/>
    <n v="93"/>
    <n v="598"/>
    <n v="513"/>
    <n v="381"/>
    <n v="15225"/>
    <n v="1707"/>
    <n v="56"/>
    <n v="1014"/>
    <n v="1569"/>
    <n v="0"/>
    <n v="714"/>
    <n v="76"/>
    <n v="51"/>
    <x v="1"/>
    <x v="1"/>
    <n v="-0.4"/>
  </r>
  <r>
    <x v="32"/>
    <n v="1108"/>
    <n v="940"/>
    <n v="3880"/>
    <n v="674"/>
    <n v="25629"/>
    <n v="3998"/>
    <n v="20015"/>
    <n v="3141"/>
    <n v="2313"/>
    <n v="59288"/>
    <n v="14454"/>
    <n v="4246"/>
    <n v="419"/>
    <n v="6412"/>
    <n v="2518"/>
    <n v="2361"/>
    <n v="780"/>
    <n v="2174"/>
    <n v="1360"/>
    <n v="2589"/>
    <n v="9222"/>
    <n v="19431"/>
    <n v="6087"/>
    <n v="2416"/>
    <n v="364"/>
    <n v="2904"/>
    <n v="422"/>
    <n v="544"/>
    <n v="1516"/>
    <n v="1471"/>
    <n v="40815"/>
    <n v="1445"/>
    <s v="N/A"/>
    <n v="18321"/>
    <n v="264"/>
    <n v="8784"/>
    <n v="1858"/>
    <n v="2056"/>
    <n v="29436"/>
    <n v="2776"/>
    <n v="11317"/>
    <n v="6"/>
    <n v="4921"/>
    <n v="26155"/>
    <n v="1937"/>
    <n v="3723"/>
    <n v="12455"/>
    <n v="4512"/>
    <n v="2017"/>
    <n v="2213"/>
    <n v="113"/>
    <n v="2615"/>
    <x v="1"/>
    <x v="1"/>
    <n v="1.2"/>
  </r>
  <r>
    <x v="33"/>
    <n v="2697"/>
    <n v="470"/>
    <n v="2548"/>
    <n v="1664"/>
    <n v="8708"/>
    <n v="4756"/>
    <n v="1029"/>
    <n v="388"/>
    <n v="1716"/>
    <n v="23983"/>
    <n v="19138"/>
    <n v="2307"/>
    <n v="263"/>
    <n v="4057"/>
    <n v="3038"/>
    <n v="1760"/>
    <n v="1223"/>
    <n v="3916"/>
    <n v="2134"/>
    <n v="1439"/>
    <n v="6686"/>
    <n v="3964"/>
    <n v="3405"/>
    <n v="845"/>
    <n v="483"/>
    <n v="3669"/>
    <n v="1173"/>
    <n v="829"/>
    <n v="1333"/>
    <n v="1297"/>
    <n v="2482"/>
    <n v="522"/>
    <n v="9336"/>
    <s v="N/A"/>
    <n v="900"/>
    <n v="4572"/>
    <n v="1322"/>
    <n v="1099"/>
    <n v="11254"/>
    <n v="259"/>
    <n v="23102"/>
    <n v="166"/>
    <n v="9353"/>
    <n v="14956"/>
    <n v="1653"/>
    <n v="250"/>
    <n v="22753"/>
    <n v="3870"/>
    <n v="3865"/>
    <n v="2120"/>
    <n v="395"/>
    <n v="200"/>
    <x v="1"/>
    <x v="1"/>
    <n v="0.5"/>
  </r>
  <r>
    <x v="34"/>
    <n v="284"/>
    <n v="0"/>
    <n v="1159"/>
    <n v="214"/>
    <n v="1392"/>
    <n v="2249"/>
    <n v="0"/>
    <n v="0"/>
    <n v="285"/>
    <n v="514"/>
    <n v="201"/>
    <n v="32"/>
    <n v="1201"/>
    <n v="105"/>
    <n v="70"/>
    <n v="604"/>
    <n v="379"/>
    <n v="117"/>
    <n v="277"/>
    <n v="19"/>
    <n v="0"/>
    <n v="61"/>
    <n v="159"/>
    <n v="7574"/>
    <n v="0"/>
    <n v="977"/>
    <n v="360"/>
    <n v="292"/>
    <n v="0"/>
    <n v="47"/>
    <n v="61"/>
    <n v="264"/>
    <n v="374"/>
    <n v="189"/>
    <s v="N/A"/>
    <n v="204"/>
    <n v="928"/>
    <n v="313"/>
    <n v="195"/>
    <n v="0"/>
    <n v="271"/>
    <n v="2060"/>
    <n v="50"/>
    <n v="809"/>
    <n v="2"/>
    <n v="0"/>
    <n v="462"/>
    <n v="189"/>
    <n v="0"/>
    <n v="1383"/>
    <n v="237"/>
    <n v="0"/>
    <x v="1"/>
    <x v="1"/>
    <n v="7.8"/>
  </r>
  <r>
    <x v="35"/>
    <n v="2596"/>
    <n v="319"/>
    <n v="4682"/>
    <n v="174"/>
    <n v="10474"/>
    <n v="5527"/>
    <n v="1383"/>
    <n v="664"/>
    <n v="306"/>
    <n v="18191"/>
    <n v="6863"/>
    <n v="970"/>
    <n v="260"/>
    <n v="8384"/>
    <n v="11109"/>
    <n v="993"/>
    <n v="1616"/>
    <n v="19617"/>
    <n v="2641"/>
    <n v="483"/>
    <n v="3396"/>
    <n v="1757"/>
    <n v="11224"/>
    <n v="1961"/>
    <n v="991"/>
    <n v="3240"/>
    <n v="321"/>
    <n v="268"/>
    <n v="1354"/>
    <n v="248"/>
    <n v="1121"/>
    <n v="1742"/>
    <n v="5191"/>
    <n v="10187"/>
    <n v="286"/>
    <s v="N/A"/>
    <n v="1608"/>
    <n v="949"/>
    <n v="13075"/>
    <n v="60"/>
    <n v="6327"/>
    <n v="84"/>
    <n v="5944"/>
    <n v="12315"/>
    <n v="2584"/>
    <n v="383"/>
    <n v="9570"/>
    <n v="2686"/>
    <n v="8545"/>
    <n v="1358"/>
    <n v="22"/>
    <n v="0"/>
    <x v="1"/>
    <x v="1"/>
    <n v="2.9"/>
  </r>
  <r>
    <x v="36"/>
    <n v="973"/>
    <n v="616"/>
    <n v="3219"/>
    <n v="3761"/>
    <n v="5113"/>
    <n v="3824"/>
    <n v="217"/>
    <n v="27"/>
    <n v="0"/>
    <n v="2600"/>
    <n v="1632"/>
    <n v="685"/>
    <n v="288"/>
    <n v="1002"/>
    <n v="844"/>
    <n v="532"/>
    <n v="5022"/>
    <n v="1256"/>
    <n v="4235"/>
    <n v="25"/>
    <n v="845"/>
    <n v="90"/>
    <n v="917"/>
    <n v="546"/>
    <n v="566"/>
    <n v="6073"/>
    <n v="96"/>
    <n v="1255"/>
    <n v="258"/>
    <n v="0"/>
    <n v="773"/>
    <n v="234"/>
    <n v="1425"/>
    <n v="1390"/>
    <n v="59"/>
    <n v="2333"/>
    <s v="N/A"/>
    <n v="2034"/>
    <n v="283"/>
    <n v="0"/>
    <n v="1008"/>
    <n v="40"/>
    <n v="3166"/>
    <n v="19302"/>
    <n v="150"/>
    <n v="0"/>
    <n v="853"/>
    <n v="765"/>
    <n v="97"/>
    <n v="118"/>
    <n v="462"/>
    <n v="79"/>
    <x v="1"/>
    <x v="1"/>
    <n v="1.9"/>
  </r>
  <r>
    <x v="37"/>
    <n v="169"/>
    <n v="2161"/>
    <n v="4613"/>
    <n v="632"/>
    <n v="18165"/>
    <n v="5543"/>
    <n v="117"/>
    <n v="0"/>
    <n v="51"/>
    <n v="3315"/>
    <n v="727"/>
    <n v="2030"/>
    <n v="7170"/>
    <n v="792"/>
    <n v="505"/>
    <n v="811"/>
    <n v="285"/>
    <n v="459"/>
    <n v="1531"/>
    <n v="471"/>
    <n v="276"/>
    <n v="178"/>
    <n v="647"/>
    <n v="1800"/>
    <n v="74"/>
    <n v="777"/>
    <n v="1959"/>
    <n v="1556"/>
    <n v="1691"/>
    <n v="198"/>
    <n v="360"/>
    <n v="916"/>
    <n v="2189"/>
    <n v="1175"/>
    <n v="264"/>
    <n v="1326"/>
    <n v="917"/>
    <s v="N/A"/>
    <n v="1594"/>
    <n v="57"/>
    <n v="833"/>
    <n v="15"/>
    <n v="726"/>
    <n v="3743"/>
    <n v="2037"/>
    <n v="124"/>
    <n v="3499"/>
    <n v="29168"/>
    <n v="132"/>
    <n v="1057"/>
    <n v="960"/>
    <n v="0"/>
    <x v="1"/>
    <x v="1"/>
    <n v="3.5"/>
  </r>
  <r>
    <x v="38"/>
    <n v="1075"/>
    <n v="378"/>
    <n v="3436"/>
    <n v="567"/>
    <n v="8550"/>
    <n v="3348"/>
    <n v="3668"/>
    <n v="8571"/>
    <n v="1589"/>
    <n v="20821"/>
    <n v="5791"/>
    <n v="870"/>
    <n v="343"/>
    <n v="3012"/>
    <n v="3998"/>
    <n v="388"/>
    <n v="1494"/>
    <n v="1490"/>
    <n v="455"/>
    <n v="915"/>
    <n v="14158"/>
    <n v="6538"/>
    <n v="2864"/>
    <n v="870"/>
    <n v="2568"/>
    <n v="1810"/>
    <n v="840"/>
    <n v="252"/>
    <n v="570"/>
    <n v="1015"/>
    <n v="19733"/>
    <n v="492"/>
    <n v="26596"/>
    <n v="9450"/>
    <n v="652"/>
    <n v="14292"/>
    <n v="1116"/>
    <n v="1407"/>
    <s v="N/A"/>
    <n v="1125"/>
    <n v="3523"/>
    <n v="57"/>
    <n v="3360"/>
    <n v="9107"/>
    <n v="1496"/>
    <n v="389"/>
    <n v="12009"/>
    <n v="2296"/>
    <n v="4205"/>
    <n v="1294"/>
    <n v="284"/>
    <n v="1978"/>
    <x v="1"/>
    <x v="1"/>
    <n v="1.9"/>
  </r>
  <r>
    <x v="39"/>
    <n v="0"/>
    <n v="0"/>
    <n v="72"/>
    <n v="0"/>
    <n v="1103"/>
    <n v="435"/>
    <n v="1488"/>
    <n v="131"/>
    <n v="50"/>
    <n v="5002"/>
    <n v="337"/>
    <n v="58"/>
    <n v="0"/>
    <n v="278"/>
    <n v="49"/>
    <n v="65"/>
    <n v="180"/>
    <n v="640"/>
    <n v="268"/>
    <n v="234"/>
    <n v="197"/>
    <n v="10182"/>
    <n v="385"/>
    <n v="0"/>
    <n v="41"/>
    <n v="359"/>
    <n v="0"/>
    <n v="0"/>
    <n v="86"/>
    <n v="608"/>
    <n v="463"/>
    <n v="0"/>
    <n v="1393"/>
    <n v="444"/>
    <n v="0"/>
    <n v="369"/>
    <n v="152"/>
    <n v="0"/>
    <n v="799"/>
    <s v="N/A"/>
    <n v="453"/>
    <n v="7"/>
    <n v="14"/>
    <n v="1297"/>
    <n v="0"/>
    <n v="401"/>
    <n v="1897"/>
    <n v="463"/>
    <n v="284"/>
    <n v="368"/>
    <n v="13"/>
    <n v="490"/>
    <x v="1"/>
    <x v="1"/>
    <n v="0"/>
  </r>
  <r>
    <x v="40"/>
    <n v="2036"/>
    <n v="186"/>
    <n v="1774"/>
    <n v="235"/>
    <n v="5758"/>
    <n v="718"/>
    <n v="997"/>
    <n v="153"/>
    <n v="357"/>
    <n v="11953"/>
    <n v="16914"/>
    <n v="1681"/>
    <n v="55"/>
    <n v="1582"/>
    <n v="3306"/>
    <n v="172"/>
    <n v="1102"/>
    <n v="1387"/>
    <n v="1573"/>
    <n v="587"/>
    <n v="2882"/>
    <n v="1621"/>
    <n v="2185"/>
    <n v="447"/>
    <n v="398"/>
    <n v="267"/>
    <n v="77"/>
    <n v="243"/>
    <n v="165"/>
    <n v="588"/>
    <n v="1586"/>
    <n v="145"/>
    <n v="6947"/>
    <n v="20427"/>
    <n v="1"/>
    <n v="3826"/>
    <n v="2015"/>
    <n v="370"/>
    <n v="3438"/>
    <n v="223"/>
    <s v="N/A"/>
    <n v="529"/>
    <n v="5531"/>
    <n v="4075"/>
    <n v="309"/>
    <n v="21"/>
    <n v="6612"/>
    <n v="1519"/>
    <n v="1857"/>
    <n v="377"/>
    <n v="219"/>
    <n v="3"/>
    <x v="1"/>
    <x v="1"/>
    <n v="2.2999999999999998"/>
  </r>
  <r>
    <x v="41"/>
    <n v="90"/>
    <n v="301"/>
    <n v="1657"/>
    <n v="0"/>
    <n v="1004"/>
    <n v="1340"/>
    <n v="0"/>
    <n v="0"/>
    <n v="104"/>
    <n v="716"/>
    <n v="536"/>
    <n v="0"/>
    <n v="842"/>
    <n v="1318"/>
    <n v="235"/>
    <n v="2842"/>
    <n v="104"/>
    <n v="0"/>
    <n v="37"/>
    <n v="42"/>
    <n v="0"/>
    <n v="44"/>
    <n v="571"/>
    <n v="5305"/>
    <n v="6"/>
    <n v="361"/>
    <n v="227"/>
    <n v="2999"/>
    <n v="588"/>
    <n v="86"/>
    <n v="0"/>
    <n v="240"/>
    <n v="112"/>
    <n v="565"/>
    <n v="1293"/>
    <n v="34"/>
    <n v="600"/>
    <n v="417"/>
    <n v="142"/>
    <n v="0"/>
    <n v="62"/>
    <s v="N/A"/>
    <n v="181"/>
    <n v="1486"/>
    <n v="128"/>
    <n v="0"/>
    <n v="908"/>
    <n v="227"/>
    <n v="0"/>
    <n v="590"/>
    <n v="1043"/>
    <n v="113"/>
    <x v="1"/>
    <x v="1"/>
    <n v="4.4000000000000004"/>
  </r>
  <r>
    <x v="42"/>
    <n v="8710"/>
    <n v="388"/>
    <n v="1680"/>
    <n v="6462"/>
    <n v="8761"/>
    <n v="3193"/>
    <n v="123"/>
    <n v="221"/>
    <n v="421"/>
    <n v="10451"/>
    <n v="16898"/>
    <n v="636"/>
    <n v="296"/>
    <n v="3223"/>
    <n v="3879"/>
    <n v="623"/>
    <n v="1066"/>
    <n v="16852"/>
    <n v="2495"/>
    <n v="394"/>
    <n v="1942"/>
    <n v="371"/>
    <n v="3106"/>
    <n v="874"/>
    <n v="7683"/>
    <n v="2676"/>
    <n v="266"/>
    <n v="226"/>
    <n v="96"/>
    <n v="126"/>
    <n v="1412"/>
    <n v="899"/>
    <n v="2660"/>
    <n v="6057"/>
    <n v="113"/>
    <n v="6468"/>
    <n v="1700"/>
    <n v="673"/>
    <n v="3742"/>
    <n v="210"/>
    <n v="3324"/>
    <n v="0"/>
    <s v="N/A"/>
    <n v="10788"/>
    <n v="549"/>
    <n v="327"/>
    <n v="7482"/>
    <n v="2342"/>
    <n v="546"/>
    <n v="744"/>
    <n v="69"/>
    <n v="224"/>
    <x v="1"/>
    <x v="1"/>
    <n v="2.4"/>
  </r>
  <r>
    <x v="43"/>
    <n v="7973"/>
    <n v="2492"/>
    <n v="12688"/>
    <n v="14767"/>
    <n v="37087"/>
    <n v="22390"/>
    <n v="1214"/>
    <n v="883"/>
    <n v="1083"/>
    <n v="25532"/>
    <n v="15760"/>
    <n v="3007"/>
    <n v="1303"/>
    <n v="11011"/>
    <n v="6326"/>
    <n v="2334"/>
    <n v="6575"/>
    <n v="4661"/>
    <n v="30292"/>
    <n v="1637"/>
    <n v="3619"/>
    <n v="5203"/>
    <n v="9935"/>
    <n v="3062"/>
    <n v="5243"/>
    <n v="10293"/>
    <n v="1329"/>
    <n v="5343"/>
    <n v="7249"/>
    <n v="605"/>
    <n v="3801"/>
    <n v="13633"/>
    <n v="9151"/>
    <n v="6621"/>
    <n v="1862"/>
    <n v="11987"/>
    <n v="31595"/>
    <n v="4498"/>
    <n v="7006"/>
    <n v="207"/>
    <n v="8623"/>
    <n v="1156"/>
    <n v="7009"/>
    <s v="N/A"/>
    <n v="4507"/>
    <n v="185"/>
    <n v="11655"/>
    <n v="15491"/>
    <n v="1574"/>
    <n v="1984"/>
    <n v="1398"/>
    <n v="444"/>
    <x v="1"/>
    <x v="1"/>
    <n v="3.6"/>
  </r>
  <r>
    <x v="44"/>
    <n v="300"/>
    <n v="662"/>
    <n v="10577"/>
    <n v="0"/>
    <n v="8944"/>
    <n v="3856"/>
    <n v="398"/>
    <n v="475"/>
    <n v="75"/>
    <n v="2343"/>
    <n v="793"/>
    <n v="1040"/>
    <n v="6059"/>
    <n v="951"/>
    <n v="123"/>
    <n v="1482"/>
    <n v="196"/>
    <n v="140"/>
    <n v="179"/>
    <n v="182"/>
    <n v="223"/>
    <n v="548"/>
    <n v="642"/>
    <n v="919"/>
    <n v="332"/>
    <n v="1697"/>
    <n v="1232"/>
    <n v="734"/>
    <n v="3365"/>
    <n v="158"/>
    <n v="256"/>
    <n v="303"/>
    <n v="773"/>
    <n v="961"/>
    <n v="429"/>
    <n v="691"/>
    <n v="587"/>
    <n v="3443"/>
    <n v="1246"/>
    <n v="181"/>
    <n v="181"/>
    <n v="560"/>
    <n v="200"/>
    <n v="5234"/>
    <s v="N/A"/>
    <n v="182"/>
    <n v="1426"/>
    <n v="4789"/>
    <n v="114"/>
    <n v="890"/>
    <n v="2140"/>
    <n v="0"/>
    <x v="1"/>
    <x v="1"/>
    <n v="2.8"/>
  </r>
  <r>
    <x v="45"/>
    <n v="66"/>
    <n v="68"/>
    <n v="0"/>
    <n v="0"/>
    <n v="745"/>
    <n v="914"/>
    <n v="608"/>
    <n v="0"/>
    <n v="445"/>
    <n v="2019"/>
    <n v="361"/>
    <n v="0"/>
    <n v="0"/>
    <n v="49"/>
    <n v="530"/>
    <n v="38"/>
    <n v="0"/>
    <n v="151"/>
    <n v="87"/>
    <n v="612"/>
    <n v="40"/>
    <n v="2246"/>
    <n v="0"/>
    <n v="177"/>
    <n v="0"/>
    <n v="88"/>
    <n v="53"/>
    <n v="0"/>
    <n v="0"/>
    <n v="2138"/>
    <n v="0"/>
    <n v="71"/>
    <n v="3882"/>
    <n v="212"/>
    <n v="0"/>
    <n v="68"/>
    <n v="0"/>
    <n v="176"/>
    <n v="446"/>
    <n v="621"/>
    <n v="91"/>
    <n v="0"/>
    <n v="38"/>
    <n v="349"/>
    <n v="122"/>
    <s v="N/A"/>
    <n v="173"/>
    <n v="119"/>
    <n v="23"/>
    <n v="342"/>
    <n v="4"/>
    <n v="0"/>
    <x v="1"/>
    <x v="1"/>
    <n v="1.3"/>
  </r>
  <r>
    <x v="46"/>
    <n v="4935"/>
    <n v="1488"/>
    <n v="2233"/>
    <n v="1245"/>
    <n v="15753"/>
    <n v="6281"/>
    <n v="2555"/>
    <n v="1064"/>
    <n v="7975"/>
    <n v="16614"/>
    <n v="9438"/>
    <n v="2523"/>
    <n v="905"/>
    <n v="5233"/>
    <n v="1486"/>
    <n v="720"/>
    <n v="1986"/>
    <n v="5154"/>
    <n v="2055"/>
    <n v="570"/>
    <n v="22089"/>
    <n v="2984"/>
    <n v="2327"/>
    <n v="1034"/>
    <n v="1453"/>
    <n v="2684"/>
    <n v="278"/>
    <n v="615"/>
    <n v="1740"/>
    <n v="880"/>
    <n v="4458"/>
    <n v="425"/>
    <n v="10800"/>
    <n v="27302"/>
    <n v="166"/>
    <n v="5425"/>
    <n v="1013"/>
    <n v="1179"/>
    <n v="8419"/>
    <n v="485"/>
    <n v="7879"/>
    <n v="79"/>
    <n v="6098"/>
    <n v="13231"/>
    <n v="2413"/>
    <n v="740"/>
    <s v="N/A"/>
    <n v="4233"/>
    <n v="5561"/>
    <n v="2573"/>
    <n v="451"/>
    <n v="1077"/>
    <x v="1"/>
    <x v="1"/>
    <n v="1.1000000000000001"/>
  </r>
  <r>
    <x v="47"/>
    <n v="2621"/>
    <n v="4548"/>
    <n v="13940"/>
    <n v="1477"/>
    <n v="36481"/>
    <n v="5524"/>
    <n v="2255"/>
    <n v="482"/>
    <n v="476"/>
    <n v="6339"/>
    <n v="3701"/>
    <n v="3790"/>
    <n v="8991"/>
    <n v="3075"/>
    <n v="1028"/>
    <n v="856"/>
    <n v="772"/>
    <n v="1121"/>
    <n v="1075"/>
    <n v="88"/>
    <n v="1525"/>
    <n v="1673"/>
    <n v="1430"/>
    <n v="1413"/>
    <n v="286"/>
    <n v="2518"/>
    <n v="3835"/>
    <n v="835"/>
    <n v="4680"/>
    <n v="428"/>
    <n v="2454"/>
    <n v="924"/>
    <n v="2986"/>
    <n v="3295"/>
    <n v="404"/>
    <n v="1979"/>
    <n v="1246"/>
    <n v="21862"/>
    <n v="3688"/>
    <n v="262"/>
    <n v="2510"/>
    <n v="557"/>
    <n v="2852"/>
    <n v="15325"/>
    <n v="4825"/>
    <n v="156"/>
    <n v="4615"/>
    <s v="N/A"/>
    <n v="83"/>
    <n v="1555"/>
    <n v="1803"/>
    <n v="41"/>
    <x v="1"/>
    <x v="1"/>
    <n v="2"/>
  </r>
  <r>
    <x v="48"/>
    <n v="65"/>
    <n v="89"/>
    <n v="70"/>
    <n v="24"/>
    <n v="832"/>
    <n v="412"/>
    <n v="46"/>
    <n v="198"/>
    <n v="120"/>
    <n v="4964"/>
    <n v="1340"/>
    <n v="312"/>
    <n v="0"/>
    <n v="352"/>
    <n v="216"/>
    <n v="115"/>
    <n v="0"/>
    <n v="1174"/>
    <n v="110"/>
    <n v="43"/>
    <n v="2027"/>
    <n v="911"/>
    <n v="417"/>
    <n v="92"/>
    <n v="303"/>
    <n v="196"/>
    <n v="14"/>
    <n v="24"/>
    <n v="0"/>
    <n v="0"/>
    <n v="1252"/>
    <n v="0"/>
    <n v="631"/>
    <n v="2780"/>
    <n v="0"/>
    <n v="7548"/>
    <n v="44"/>
    <n v="66"/>
    <n v="4631"/>
    <n v="199"/>
    <n v="1680"/>
    <n v="0"/>
    <n v="1385"/>
    <n v="663"/>
    <n v="270"/>
    <n v="53"/>
    <n v="9041"/>
    <n v="157"/>
    <s v="N/A"/>
    <n v="1090"/>
    <n v="0"/>
    <n v="14"/>
    <x v="1"/>
    <x v="1"/>
    <n v="1.9"/>
  </r>
  <r>
    <x v="49"/>
    <n v="417"/>
    <n v="23"/>
    <n v="6473"/>
    <n v="687"/>
    <n v="5668"/>
    <n v="3995"/>
    <n v="660"/>
    <n v="55"/>
    <n v="946"/>
    <n v="7412"/>
    <n v="2727"/>
    <n v="147"/>
    <n v="165"/>
    <n v="14507"/>
    <n v="2923"/>
    <n v="2537"/>
    <n v="893"/>
    <n v="581"/>
    <n v="339"/>
    <n v="321"/>
    <n v="353"/>
    <n v="441"/>
    <n v="4018"/>
    <n v="19255"/>
    <n v="1136"/>
    <n v="1503"/>
    <n v="146"/>
    <n v="560"/>
    <n v="2672"/>
    <n v="0"/>
    <n v="214"/>
    <n v="340"/>
    <n v="1878"/>
    <n v="2291"/>
    <n v="1398"/>
    <n v="2534"/>
    <n v="942"/>
    <n v="914"/>
    <n v="2426"/>
    <n v="2"/>
    <n v="341"/>
    <n v="481"/>
    <n v="1213"/>
    <n v="5982"/>
    <n v="158"/>
    <n v="137"/>
    <n v="858"/>
    <n v="1491"/>
    <n v="42"/>
    <s v="N/A"/>
    <n v="168"/>
    <n v="229"/>
    <x v="1"/>
    <x v="1"/>
    <n v="1.3"/>
  </r>
  <r>
    <x v="50"/>
    <n v="9"/>
    <n v="246"/>
    <n v="2510"/>
    <n v="252"/>
    <n v="2047"/>
    <n v="2942"/>
    <n v="65"/>
    <n v="463"/>
    <n v="0"/>
    <n v="846"/>
    <n v="504"/>
    <n v="14"/>
    <n v="487"/>
    <n v="58"/>
    <n v="117"/>
    <n v="140"/>
    <n v="1285"/>
    <n v="57"/>
    <n v="357"/>
    <n v="21"/>
    <n v="80"/>
    <n v="0"/>
    <n v="841"/>
    <n v="224"/>
    <n v="0"/>
    <n v="1120"/>
    <n v="2413"/>
    <n v="965"/>
    <n v="933"/>
    <n v="162"/>
    <n v="15"/>
    <n v="283"/>
    <n v="688"/>
    <n v="153"/>
    <n v="139"/>
    <n v="1280"/>
    <n v="1763"/>
    <n v="914"/>
    <n v="195"/>
    <n v="23"/>
    <n v="632"/>
    <n v="1310"/>
    <n v="131"/>
    <n v="2500"/>
    <n v="1058"/>
    <n v="38"/>
    <n v="190"/>
    <n v="1507"/>
    <n v="0"/>
    <n v="14"/>
    <s v="N/A"/>
    <n v="0"/>
    <x v="1"/>
    <x v="1"/>
    <n v="-2.4"/>
  </r>
  <r>
    <x v="51"/>
    <n v="569"/>
    <n v="1044"/>
    <n v="871"/>
    <n v="529"/>
    <n v="1344"/>
    <n v="476"/>
    <n v="2105"/>
    <n v="1008"/>
    <n v="0"/>
    <n v="21611"/>
    <n v="1635"/>
    <n v="238"/>
    <n v="249"/>
    <n v="2387"/>
    <n v="132"/>
    <n v="57"/>
    <n v="775"/>
    <n v="192"/>
    <n v="393"/>
    <n v="65"/>
    <n v="779"/>
    <n v="4413"/>
    <n v="908"/>
    <n v="54"/>
    <n v="318"/>
    <n v="709"/>
    <n v="353"/>
    <n v="0"/>
    <n v="153"/>
    <n v="0"/>
    <n v="4312"/>
    <n v="99"/>
    <n v="10582"/>
    <n v="844"/>
    <n v="76"/>
    <n v="1607"/>
    <n v="105"/>
    <n v="4"/>
    <n v="2723"/>
    <n v="293"/>
    <n v="2166"/>
    <n v="0"/>
    <n v="1083"/>
    <n v="5225"/>
    <n v="0"/>
    <n v="19"/>
    <n v="1222"/>
    <n v="1083"/>
    <n v="680"/>
    <n v="728"/>
    <n v="0"/>
    <s v="N/A"/>
    <x v="1"/>
    <x v="1"/>
    <s v="NA"/>
  </r>
  <r>
    <x v="0"/>
    <s v="N/A"/>
    <n v="477"/>
    <n v="416"/>
    <n v="1405"/>
    <n v="3364"/>
    <n v="954"/>
    <n v="896"/>
    <n v="128"/>
    <n v="360"/>
    <n v="15830"/>
    <n v="13840"/>
    <n v="749"/>
    <n v="376"/>
    <n v="1397"/>
    <n v="1502"/>
    <n v="330"/>
    <n v="44"/>
    <n v="2161"/>
    <n v="5740"/>
    <n v="402"/>
    <n v="1641"/>
    <n v="583"/>
    <n v="2403"/>
    <n v="266"/>
    <n v="8306"/>
    <n v="819"/>
    <n v="212"/>
    <n v="232"/>
    <n v="150"/>
    <n v="152"/>
    <n v="616"/>
    <n v="751"/>
    <n v="1310"/>
    <n v="3044"/>
    <n v="109"/>
    <n v="1289"/>
    <n v="1612"/>
    <n v="400"/>
    <n v="369"/>
    <n v="136"/>
    <n v="1741"/>
    <n v="325"/>
    <n v="8897"/>
    <n v="8636"/>
    <n v="93"/>
    <n v="0"/>
    <n v="2671"/>
    <n v="1322"/>
    <n v="41"/>
    <n v="552"/>
    <n v="172"/>
    <n v="629"/>
    <x v="2"/>
    <x v="2"/>
    <n v="2.7"/>
  </r>
  <r>
    <x v="1"/>
    <n v="3013"/>
    <s v="N/A"/>
    <n v="3109"/>
    <n v="934"/>
    <n v="9579"/>
    <n v="2225"/>
    <n v="0"/>
    <n v="68"/>
    <n v="591"/>
    <n v="5887"/>
    <n v="3645"/>
    <n v="743"/>
    <n v="3264"/>
    <n v="1764"/>
    <n v="177"/>
    <n v="519"/>
    <n v="1050"/>
    <n v="3017"/>
    <n v="1504"/>
    <n v="424"/>
    <n v="2672"/>
    <n v="1891"/>
    <n v="1040"/>
    <n v="1169"/>
    <n v="1192"/>
    <n v="1051"/>
    <n v="650"/>
    <n v="35"/>
    <n v="511"/>
    <n v="0"/>
    <n v="383"/>
    <n v="969"/>
    <n v="5070"/>
    <n v="1618"/>
    <n v="1066"/>
    <n v="1556"/>
    <n v="1397"/>
    <n v="2027"/>
    <n v="2185"/>
    <n v="0"/>
    <n v="1670"/>
    <n v="25"/>
    <n v="343"/>
    <n v="11613"/>
    <n v="1798"/>
    <n v="184"/>
    <n v="3296"/>
    <n v="5644"/>
    <n v="1326"/>
    <n v="798"/>
    <n v="0"/>
    <n v="156"/>
    <x v="2"/>
    <x v="2"/>
    <n v="-1.7"/>
  </r>
  <r>
    <x v="2"/>
    <n v="676"/>
    <n v="1354"/>
    <s v="N/A"/>
    <n v="777"/>
    <n v="33854"/>
    <n v="12287"/>
    <n v="664"/>
    <n v="60"/>
    <n v="662"/>
    <n v="3907"/>
    <n v="2554"/>
    <n v="1398"/>
    <n v="3086"/>
    <n v="5921"/>
    <n v="2210"/>
    <n v="1483"/>
    <n v="2238"/>
    <n v="2598"/>
    <n v="1960"/>
    <n v="254"/>
    <n v="1124"/>
    <n v="1572"/>
    <n v="3197"/>
    <n v="4165"/>
    <n v="187"/>
    <n v="2988"/>
    <n v="1909"/>
    <n v="2322"/>
    <n v="7818"/>
    <n v="544"/>
    <n v="1625"/>
    <n v="6117"/>
    <n v="2649"/>
    <n v="2847"/>
    <n v="662"/>
    <n v="4715"/>
    <n v="2759"/>
    <n v="5264"/>
    <n v="3668"/>
    <n v="324"/>
    <n v="1457"/>
    <n v="745"/>
    <n v="2291"/>
    <n v="16521"/>
    <n v="8147"/>
    <n v="65"/>
    <n v="3807"/>
    <n v="5971"/>
    <n v="0"/>
    <n v="1854"/>
    <n v="1511"/>
    <n v="288"/>
    <x v="2"/>
    <x v="2"/>
    <n v="-0.2"/>
  </r>
  <r>
    <x v="3"/>
    <n v="1481"/>
    <n v="47"/>
    <n v="689"/>
    <s v="N/A"/>
    <n v="4172"/>
    <n v="1034"/>
    <n v="334"/>
    <n v="0"/>
    <n v="155"/>
    <n v="3611"/>
    <n v="599"/>
    <n v="0"/>
    <n v="45"/>
    <n v="1194"/>
    <n v="1548"/>
    <n v="247"/>
    <n v="1596"/>
    <n v="558"/>
    <n v="2382"/>
    <n v="67"/>
    <n v="273"/>
    <n v="206"/>
    <n v="636"/>
    <n v="279"/>
    <n v="4941"/>
    <n v="4381"/>
    <n v="672"/>
    <n v="674"/>
    <n v="530"/>
    <n v="0"/>
    <n v="258"/>
    <n v="77"/>
    <n v="362"/>
    <n v="550"/>
    <n v="168"/>
    <n v="434"/>
    <n v="5873"/>
    <n v="246"/>
    <n v="807"/>
    <n v="0"/>
    <n v="365"/>
    <n v="61"/>
    <n v="4736"/>
    <n v="15251"/>
    <n v="316"/>
    <n v="0"/>
    <n v="1233"/>
    <n v="658"/>
    <n v="0"/>
    <n v="518"/>
    <n v="0"/>
    <n v="0"/>
    <x v="2"/>
    <x v="2"/>
    <n v="2.6"/>
  </r>
  <r>
    <x v="4"/>
    <n v="3827"/>
    <n v="3906"/>
    <n v="47164"/>
    <n v="4457"/>
    <s v="N/A"/>
    <n v="26089"/>
    <n v="4479"/>
    <n v="353"/>
    <n v="4205"/>
    <n v="22130"/>
    <n v="8909"/>
    <n v="12677"/>
    <n v="8932"/>
    <n v="16205"/>
    <n v="8959"/>
    <n v="2847"/>
    <n v="6125"/>
    <n v="3779"/>
    <n v="5751"/>
    <n v="1066"/>
    <n v="8206"/>
    <n v="14971"/>
    <n v="6726"/>
    <n v="6233"/>
    <n v="3000"/>
    <n v="9840"/>
    <n v="5756"/>
    <n v="4430"/>
    <n v="35472"/>
    <n v="1692"/>
    <n v="8777"/>
    <n v="6547"/>
    <n v="25177"/>
    <n v="16699"/>
    <n v="1411"/>
    <n v="8997"/>
    <n v="9429"/>
    <n v="34190"/>
    <n v="12077"/>
    <n v="1697"/>
    <n v="4691"/>
    <n v="1338"/>
    <n v="8019"/>
    <n v="68959"/>
    <n v="12187"/>
    <n v="1001"/>
    <n v="17088"/>
    <n v="39468"/>
    <n v="760"/>
    <n v="4506"/>
    <n v="2784"/>
    <n v="1177"/>
    <x v="2"/>
    <x v="2"/>
    <n v="0.3"/>
  </r>
  <r>
    <x v="5"/>
    <n v="1278"/>
    <n v="1930"/>
    <n v="7687"/>
    <n v="2535"/>
    <n v="15662"/>
    <s v="N/A"/>
    <n v="547"/>
    <n v="178"/>
    <n v="656"/>
    <n v="6428"/>
    <n v="3224"/>
    <n v="1073"/>
    <n v="1372"/>
    <n v="3850"/>
    <n v="1362"/>
    <n v="2554"/>
    <n v="6022"/>
    <n v="329"/>
    <n v="1215"/>
    <n v="478"/>
    <n v="2501"/>
    <n v="1051"/>
    <n v="2031"/>
    <n v="2521"/>
    <n v="1167"/>
    <n v="1903"/>
    <n v="2185"/>
    <n v="4182"/>
    <n v="2935"/>
    <n v="240"/>
    <n v="807"/>
    <n v="2852"/>
    <n v="3135"/>
    <n v="1842"/>
    <n v="873"/>
    <n v="2859"/>
    <n v="3184"/>
    <n v="2050"/>
    <n v="3657"/>
    <n v="59"/>
    <n v="1867"/>
    <n v="807"/>
    <n v="1858"/>
    <n v="16361"/>
    <n v="3987"/>
    <n v="326"/>
    <n v="3229"/>
    <n v="4883"/>
    <n v="608"/>
    <n v="1890"/>
    <n v="4390"/>
    <n v="388"/>
    <x v="2"/>
    <x v="2"/>
    <n v="2.2000000000000002"/>
  </r>
  <r>
    <x v="6"/>
    <n v="454"/>
    <n v="0"/>
    <n v="479"/>
    <n v="451"/>
    <n v="4631"/>
    <n v="459"/>
    <s v="N/A"/>
    <n v="714"/>
    <n v="926"/>
    <n v="11183"/>
    <n v="2619"/>
    <n v="307"/>
    <n v="0"/>
    <n v="2264"/>
    <n v="544"/>
    <n v="114"/>
    <n v="85"/>
    <n v="698"/>
    <n v="89"/>
    <n v="1361"/>
    <n v="1603"/>
    <n v="13270"/>
    <n v="277"/>
    <n v="211"/>
    <n v="71"/>
    <n v="243"/>
    <n v="128"/>
    <n v="361"/>
    <n v="648"/>
    <n v="3134"/>
    <n v="2503"/>
    <n v="25"/>
    <n v="15338"/>
    <n v="3752"/>
    <n v="30"/>
    <n v="1307"/>
    <n v="68"/>
    <n v="270"/>
    <n v="4007"/>
    <n v="4090"/>
    <n v="3998"/>
    <n v="0"/>
    <n v="765"/>
    <n v="924"/>
    <n v="119"/>
    <n v="1287"/>
    <n v="2468"/>
    <n v="642"/>
    <n v="84"/>
    <n v="359"/>
    <n v="0"/>
    <n v="899"/>
    <x v="2"/>
    <x v="2"/>
    <n v="1.2"/>
  </r>
  <r>
    <x v="7"/>
    <n v="811"/>
    <n v="0"/>
    <n v="738"/>
    <n v="0"/>
    <n v="643"/>
    <n v="486"/>
    <n v="149"/>
    <s v="N/A"/>
    <n v="0"/>
    <n v="3099"/>
    <n v="837"/>
    <n v="0"/>
    <n v="0"/>
    <n v="56"/>
    <n v="0"/>
    <n v="0"/>
    <n v="238"/>
    <n v="38"/>
    <n v="0"/>
    <n v="174"/>
    <n v="8340"/>
    <n v="131"/>
    <n v="167"/>
    <n v="176"/>
    <n v="0"/>
    <n v="314"/>
    <n v="71"/>
    <n v="177"/>
    <n v="0"/>
    <n v="0"/>
    <n v="1543"/>
    <n v="391"/>
    <n v="2603"/>
    <n v="479"/>
    <n v="0"/>
    <n v="15"/>
    <n v="109"/>
    <n v="0"/>
    <n v="4608"/>
    <n v="0"/>
    <n v="249"/>
    <n v="0"/>
    <n v="248"/>
    <n v="704"/>
    <n v="0"/>
    <n v="87"/>
    <n v="1265"/>
    <n v="202"/>
    <n v="556"/>
    <n v="351"/>
    <n v="0"/>
    <n v="0"/>
    <x v="2"/>
    <x v="2"/>
    <n v="0.3"/>
  </r>
  <r>
    <x v="8"/>
    <n v="211"/>
    <n v="14"/>
    <n v="0"/>
    <n v="154"/>
    <n v="3683"/>
    <n v="479"/>
    <n v="331"/>
    <n v="432"/>
    <s v="N/A"/>
    <n v="1110"/>
    <n v="1708"/>
    <n v="0"/>
    <n v="144"/>
    <n v="1047"/>
    <n v="181"/>
    <n v="53"/>
    <n v="0"/>
    <n v="147"/>
    <n v="264"/>
    <n v="55"/>
    <n v="23202"/>
    <n v="1539"/>
    <n v="471"/>
    <n v="306"/>
    <n v="0"/>
    <n v="478"/>
    <n v="0"/>
    <n v="0"/>
    <n v="0"/>
    <n v="298"/>
    <n v="431"/>
    <n v="56"/>
    <n v="1983"/>
    <n v="1691"/>
    <n v="175"/>
    <n v="972"/>
    <n v="0"/>
    <n v="217"/>
    <n v="1621"/>
    <n v="146"/>
    <n v="38"/>
    <n v="0"/>
    <n v="394"/>
    <n v="460"/>
    <n v="138"/>
    <n v="9"/>
    <n v="10593"/>
    <n v="243"/>
    <n v="480"/>
    <n v="98"/>
    <n v="0"/>
    <n v="0"/>
    <x v="2"/>
    <x v="2"/>
    <s v="NA"/>
  </r>
  <r>
    <x v="9"/>
    <n v="15062"/>
    <n v="2315"/>
    <n v="7712"/>
    <n v="3578"/>
    <n v="20362"/>
    <n v="8849"/>
    <n v="9207"/>
    <n v="2362"/>
    <n v="1100"/>
    <s v="N/A"/>
    <n v="49901"/>
    <n v="4599"/>
    <n v="612"/>
    <n v="8051"/>
    <n v="5496"/>
    <n v="1364"/>
    <n v="2863"/>
    <n v="10119"/>
    <n v="9394"/>
    <n v="3025"/>
    <n v="6564"/>
    <n v="11118"/>
    <n v="11646"/>
    <n v="2575"/>
    <n v="4814"/>
    <n v="8317"/>
    <n v="1373"/>
    <n v="1775"/>
    <n v="3579"/>
    <n v="1659"/>
    <n v="9841"/>
    <n v="3259"/>
    <n v="30553"/>
    <n v="28983"/>
    <n v="492"/>
    <n v="16495"/>
    <n v="5438"/>
    <n v="2273"/>
    <n v="18212"/>
    <n v="1336"/>
    <n v="16060"/>
    <n v="251"/>
    <n v="14168"/>
    <n v="26668"/>
    <n v="2097"/>
    <n v="2063"/>
    <n v="18165"/>
    <n v="5378"/>
    <n v="1842"/>
    <n v="4492"/>
    <n v="396"/>
    <n v="11262"/>
    <x v="2"/>
    <x v="2"/>
    <n v="0.3"/>
  </r>
  <r>
    <x v="10"/>
    <n v="21644"/>
    <n v="1251"/>
    <n v="4261"/>
    <n v="3921"/>
    <n v="8820"/>
    <n v="6445"/>
    <n v="748"/>
    <n v="585"/>
    <n v="1597"/>
    <n v="35615"/>
    <s v="N/A"/>
    <n v="2013"/>
    <n v="313"/>
    <n v="6781"/>
    <n v="1623"/>
    <n v="973"/>
    <n v="1916"/>
    <n v="6397"/>
    <n v="5766"/>
    <n v="844"/>
    <n v="3454"/>
    <n v="1409"/>
    <n v="3913"/>
    <n v="1776"/>
    <n v="4014"/>
    <n v="2492"/>
    <n v="46"/>
    <n v="1202"/>
    <n v="1187"/>
    <n v="0"/>
    <n v="4588"/>
    <n v="1977"/>
    <n v="7676"/>
    <n v="15943"/>
    <n v="799"/>
    <n v="9502"/>
    <n v="3159"/>
    <n v="688"/>
    <n v="4644"/>
    <n v="382"/>
    <n v="17486"/>
    <n v="24"/>
    <n v="11065"/>
    <n v="16671"/>
    <n v="966"/>
    <n v="496"/>
    <n v="11927"/>
    <n v="3107"/>
    <n v="485"/>
    <n v="1656"/>
    <n v="745"/>
    <n v="207"/>
    <x v="2"/>
    <x v="2"/>
    <n v="1.4"/>
  </r>
  <r>
    <x v="11"/>
    <n v="267"/>
    <n v="1705"/>
    <n v="1966"/>
    <n v="129"/>
    <n v="9528"/>
    <n v="2355"/>
    <n v="182"/>
    <n v="0"/>
    <n v="0"/>
    <n v="2021"/>
    <n v="1040"/>
    <s v="N/A"/>
    <n v="123"/>
    <n v="1224"/>
    <n v="267"/>
    <n v="866"/>
    <n v="128"/>
    <n v="520"/>
    <n v="342"/>
    <n v="62"/>
    <n v="422"/>
    <n v="682"/>
    <n v="313"/>
    <n v="227"/>
    <n v="276"/>
    <n v="380"/>
    <n v="0"/>
    <n v="257"/>
    <n v="4363"/>
    <n v="51"/>
    <n v="385"/>
    <n v="122"/>
    <n v="259"/>
    <n v="1567"/>
    <n v="53"/>
    <n v="436"/>
    <n v="773"/>
    <n v="2323"/>
    <n v="332"/>
    <n v="274"/>
    <n v="813"/>
    <n v="75"/>
    <n v="243"/>
    <n v="3718"/>
    <n v="932"/>
    <n v="49"/>
    <n v="2347"/>
    <n v="4246"/>
    <n v="0"/>
    <n v="550"/>
    <n v="25"/>
    <n v="0"/>
    <x v="2"/>
    <x v="2"/>
    <n v="3.1"/>
  </r>
  <r>
    <x v="12"/>
    <n v="304"/>
    <n v="895"/>
    <n v="2147"/>
    <n v="618"/>
    <n v="5719"/>
    <n v="839"/>
    <n v="147"/>
    <n v="0"/>
    <n v="0"/>
    <n v="884"/>
    <n v="414"/>
    <n v="42"/>
    <s v="N/A"/>
    <n v="313"/>
    <n v="772"/>
    <n v="315"/>
    <n v="398"/>
    <n v="71"/>
    <n v="202"/>
    <n v="0"/>
    <n v="357"/>
    <n v="79"/>
    <n v="66"/>
    <n v="231"/>
    <n v="121"/>
    <n v="830"/>
    <n v="1458"/>
    <n v="127"/>
    <n v="1686"/>
    <n v="66"/>
    <n v="91"/>
    <n v="755"/>
    <n v="198"/>
    <n v="724"/>
    <n v="69"/>
    <n v="564"/>
    <n v="611"/>
    <n v="4129"/>
    <n v="380"/>
    <n v="0"/>
    <n v="233"/>
    <n v="457"/>
    <n v="333"/>
    <n v="2033"/>
    <n v="7692"/>
    <n v="0"/>
    <n v="1159"/>
    <n v="12661"/>
    <n v="88"/>
    <n v="902"/>
    <n v="942"/>
    <n v="0"/>
    <x v="2"/>
    <x v="2"/>
    <n v="1.6"/>
  </r>
  <r>
    <x v="13"/>
    <n v="2503"/>
    <n v="388"/>
    <n v="12250"/>
    <n v="3221"/>
    <n v="16482"/>
    <n v="6950"/>
    <n v="3391"/>
    <n v="612"/>
    <n v="615"/>
    <n v="17432"/>
    <n v="9736"/>
    <n v="715"/>
    <n v="169"/>
    <s v="N/A"/>
    <n v="27950"/>
    <n v="17016"/>
    <n v="2943"/>
    <n v="4659"/>
    <n v="2131"/>
    <n v="311"/>
    <n v="3300"/>
    <n v="2842"/>
    <n v="10651"/>
    <n v="6641"/>
    <n v="3030"/>
    <n v="21277"/>
    <n v="1094"/>
    <n v="1820"/>
    <n v="1711"/>
    <n v="850"/>
    <n v="2656"/>
    <n v="526"/>
    <n v="6533"/>
    <n v="5657"/>
    <n v="39"/>
    <n v="7092"/>
    <n v="2679"/>
    <n v="1565"/>
    <n v="4490"/>
    <n v="1210"/>
    <n v="4253"/>
    <n v="80"/>
    <n v="3162"/>
    <n v="20169"/>
    <n v="1831"/>
    <n v="370"/>
    <n v="7576"/>
    <n v="3931"/>
    <n v="356"/>
    <n v="20299"/>
    <n v="415"/>
    <n v="1642"/>
    <x v="2"/>
    <x v="2"/>
    <n v="1.8"/>
  </r>
  <r>
    <x v="14"/>
    <n v="3945"/>
    <n v="9"/>
    <n v="2690"/>
    <n v="722"/>
    <n v="6550"/>
    <n v="3296"/>
    <n v="1074"/>
    <n v="0"/>
    <n v="711"/>
    <n v="9030"/>
    <n v="2649"/>
    <n v="192"/>
    <n v="132"/>
    <n v="21918"/>
    <s v="N/A"/>
    <n v="1710"/>
    <n v="1544"/>
    <n v="11906"/>
    <n v="948"/>
    <n v="259"/>
    <n v="431"/>
    <n v="1891"/>
    <n v="7816"/>
    <n v="1120"/>
    <n v="1403"/>
    <n v="3351"/>
    <n v="251"/>
    <n v="639"/>
    <n v="739"/>
    <n v="23"/>
    <n v="402"/>
    <n v="465"/>
    <n v="2497"/>
    <n v="4132"/>
    <n v="45"/>
    <n v="9438"/>
    <n v="957"/>
    <n v="317"/>
    <n v="2018"/>
    <n v="206"/>
    <n v="2174"/>
    <n v="439"/>
    <n v="4764"/>
    <n v="6985"/>
    <n v="517"/>
    <n v="0"/>
    <n v="2892"/>
    <n v="1912"/>
    <n v="366"/>
    <n v="2563"/>
    <n v="132"/>
    <n v="109"/>
    <x v="2"/>
    <x v="2"/>
    <n v="6.4"/>
  </r>
  <r>
    <x v="15"/>
    <n v="669"/>
    <n v="262"/>
    <n v="3008"/>
    <n v="85"/>
    <n v="3163"/>
    <n v="2140"/>
    <n v="108"/>
    <n v="0"/>
    <n v="392"/>
    <n v="2921"/>
    <n v="1096"/>
    <n v="68"/>
    <n v="773"/>
    <n v="9141"/>
    <n v="1885"/>
    <s v="N/A"/>
    <n v="1875"/>
    <n v="656"/>
    <n v="625"/>
    <n v="337"/>
    <n v="160"/>
    <n v="307"/>
    <n v="758"/>
    <n v="4948"/>
    <n v="114"/>
    <n v="4708"/>
    <n v="169"/>
    <n v="5536"/>
    <n v="543"/>
    <n v="109"/>
    <n v="332"/>
    <n v="0"/>
    <n v="477"/>
    <n v="1077"/>
    <n v="289"/>
    <n v="1270"/>
    <n v="1108"/>
    <n v="161"/>
    <n v="227"/>
    <n v="48"/>
    <n v="703"/>
    <n v="3520"/>
    <n v="1052"/>
    <n v="3946"/>
    <n v="483"/>
    <n v="91"/>
    <n v="1135"/>
    <n v="1685"/>
    <n v="0"/>
    <n v="2300"/>
    <n v="462"/>
    <n v="0"/>
    <x v="2"/>
    <x v="2"/>
    <n v="1.9"/>
  </r>
  <r>
    <x v="16"/>
    <n v="649"/>
    <n v="106"/>
    <n v="1935"/>
    <n v="3611"/>
    <n v="3857"/>
    <n v="4308"/>
    <n v="0"/>
    <n v="28"/>
    <n v="83"/>
    <n v="4136"/>
    <n v="1355"/>
    <n v="387"/>
    <n v="422"/>
    <n v="1970"/>
    <n v="1582"/>
    <n v="1520"/>
    <s v="N/A"/>
    <n v="1109"/>
    <n v="706"/>
    <n v="56"/>
    <n v="781"/>
    <n v="0"/>
    <n v="640"/>
    <n v="1067"/>
    <n v="330"/>
    <n v="23427"/>
    <n v="60"/>
    <n v="2484"/>
    <n v="453"/>
    <n v="57"/>
    <n v="442"/>
    <n v="751"/>
    <n v="1189"/>
    <n v="2192"/>
    <n v="114"/>
    <n v="1016"/>
    <n v="5024"/>
    <n v="678"/>
    <n v="1426"/>
    <n v="0"/>
    <n v="514"/>
    <n v="571"/>
    <n v="2506"/>
    <n v="11598"/>
    <n v="299"/>
    <n v="0"/>
    <n v="2103"/>
    <n v="1694"/>
    <n v="161"/>
    <n v="752"/>
    <n v="532"/>
    <n v="112"/>
    <x v="2"/>
    <x v="2"/>
    <n v="2.6"/>
  </r>
  <r>
    <x v="17"/>
    <n v="1967"/>
    <n v="1440"/>
    <n v="1705"/>
    <n v="2540"/>
    <n v="3394"/>
    <n v="1961"/>
    <n v="400"/>
    <n v="163"/>
    <n v="94"/>
    <n v="6321"/>
    <n v="6525"/>
    <n v="95"/>
    <n v="315"/>
    <n v="2921"/>
    <n v="10643"/>
    <n v="334"/>
    <n v="1048"/>
    <s v="N/A"/>
    <n v="1656"/>
    <n v="484"/>
    <n v="396"/>
    <n v="340"/>
    <n v="2353"/>
    <n v="402"/>
    <n v="407"/>
    <n v="2552"/>
    <n v="321"/>
    <n v="153"/>
    <n v="569"/>
    <n v="0"/>
    <n v="91"/>
    <n v="739"/>
    <n v="804"/>
    <n v="4419"/>
    <n v="97"/>
    <n v="9159"/>
    <n v="877"/>
    <n v="0"/>
    <n v="1675"/>
    <n v="0"/>
    <n v="2211"/>
    <n v="82"/>
    <n v="11188"/>
    <n v="5153"/>
    <n v="235"/>
    <n v="176"/>
    <n v="2051"/>
    <n v="886"/>
    <n v="851"/>
    <n v="287"/>
    <n v="519"/>
    <n v="254"/>
    <x v="2"/>
    <x v="2"/>
    <n v="5"/>
  </r>
  <r>
    <x v="18"/>
    <n v="1901"/>
    <n v="100"/>
    <n v="2014"/>
    <n v="4012"/>
    <n v="2989"/>
    <n v="968"/>
    <n v="0"/>
    <n v="0"/>
    <n v="0"/>
    <n v="7232"/>
    <n v="3645"/>
    <n v="88"/>
    <n v="59"/>
    <n v="1419"/>
    <n v="749"/>
    <n v="315"/>
    <n v="890"/>
    <n v="437"/>
    <s v="N/A"/>
    <n v="115"/>
    <n v="1376"/>
    <n v="0"/>
    <n v="1342"/>
    <n v="519"/>
    <n v="7390"/>
    <n v="2238"/>
    <n v="85"/>
    <n v="89"/>
    <n v="733"/>
    <n v="19"/>
    <n v="249"/>
    <n v="65"/>
    <n v="1321"/>
    <n v="2180"/>
    <n v="374"/>
    <n v="743"/>
    <n v="2208"/>
    <n v="0"/>
    <n v="625"/>
    <n v="0"/>
    <n v="2059"/>
    <n v="129"/>
    <n v="2602"/>
    <n v="31149"/>
    <n v="46"/>
    <n v="0"/>
    <n v="2148"/>
    <n v="1011"/>
    <n v="60"/>
    <n v="331"/>
    <n v="107"/>
    <n v="109"/>
    <x v="2"/>
    <x v="2"/>
    <n v="5.8"/>
  </r>
  <r>
    <x v="19"/>
    <n v="97"/>
    <n v="574"/>
    <n v="241"/>
    <n v="0"/>
    <n v="1796"/>
    <n v="532"/>
    <n v="528"/>
    <n v="294"/>
    <n v="76"/>
    <n v="5497"/>
    <n v="0"/>
    <n v="89"/>
    <n v="202"/>
    <n v="55"/>
    <n v="30"/>
    <n v="0"/>
    <n v="0"/>
    <n v="0"/>
    <n v="162"/>
    <s v="N/A"/>
    <n v="53"/>
    <n v="4666"/>
    <n v="645"/>
    <n v="172"/>
    <n v="0"/>
    <n v="171"/>
    <n v="76"/>
    <n v="0"/>
    <n v="0"/>
    <n v="3242"/>
    <n v="95"/>
    <n v="94"/>
    <n v="2270"/>
    <n v="2259"/>
    <n v="0"/>
    <n v="291"/>
    <n v="298"/>
    <n v="0"/>
    <n v="1621"/>
    <n v="447"/>
    <n v="603"/>
    <n v="0"/>
    <n v="84"/>
    <n v="1318"/>
    <n v="148"/>
    <n v="824"/>
    <n v="1494"/>
    <n v="717"/>
    <n v="0"/>
    <n v="448"/>
    <n v="0"/>
    <n v="0"/>
    <x v="2"/>
    <x v="2"/>
    <n v="1.8"/>
  </r>
  <r>
    <x v="20"/>
    <n v="716"/>
    <n v="704"/>
    <n v="1284"/>
    <n v="306"/>
    <n v="10626"/>
    <n v="1532"/>
    <n v="1531"/>
    <n v="4969"/>
    <n v="13503"/>
    <n v="13241"/>
    <n v="5382"/>
    <n v="990"/>
    <n v="44"/>
    <n v="1985"/>
    <n v="1641"/>
    <n v="134"/>
    <n v="1369"/>
    <n v="1395"/>
    <n v="963"/>
    <n v="243"/>
    <s v="N/A"/>
    <n v="3660"/>
    <n v="620"/>
    <n v="1259"/>
    <n v="649"/>
    <n v="1359"/>
    <n v="51"/>
    <n v="77"/>
    <n v="485"/>
    <n v="49"/>
    <n v="4231"/>
    <n v="1968"/>
    <n v="5912"/>
    <n v="9881"/>
    <n v="121"/>
    <n v="3828"/>
    <n v="382"/>
    <n v="595"/>
    <n v="18281"/>
    <n v="977"/>
    <n v="5184"/>
    <n v="0"/>
    <n v="1450"/>
    <n v="4724"/>
    <n v="426"/>
    <n v="300"/>
    <n v="24822"/>
    <n v="629"/>
    <n v="4249"/>
    <n v="1088"/>
    <n v="51"/>
    <n v="59"/>
    <x v="2"/>
    <x v="2"/>
    <n v="3.3"/>
  </r>
  <r>
    <x v="21"/>
    <n v="435"/>
    <n v="107"/>
    <n v="1449"/>
    <n v="190"/>
    <n v="11969"/>
    <n v="2242"/>
    <n v="8510"/>
    <n v="689"/>
    <n v="1376"/>
    <n v="13900"/>
    <n v="3910"/>
    <n v="1283"/>
    <n v="115"/>
    <n v="2811"/>
    <n v="103"/>
    <n v="189"/>
    <n v="100"/>
    <n v="1036"/>
    <n v="995"/>
    <n v="3521"/>
    <n v="1983"/>
    <s v="N/A"/>
    <n v="1206"/>
    <n v="1092"/>
    <n v="107"/>
    <n v="1395"/>
    <n v="59"/>
    <n v="100"/>
    <n v="1275"/>
    <n v="13752"/>
    <n v="2626"/>
    <n v="2076"/>
    <n v="16855"/>
    <n v="4052"/>
    <n v="52"/>
    <n v="3686"/>
    <n v="465"/>
    <n v="1471"/>
    <n v="4455"/>
    <n v="8639"/>
    <n v="3765"/>
    <n v="407"/>
    <n v="1733"/>
    <n v="7139"/>
    <n v="246"/>
    <n v="3599"/>
    <n v="4104"/>
    <n v="1448"/>
    <n v="191"/>
    <n v="992"/>
    <n v="252"/>
    <n v="2004"/>
    <x v="2"/>
    <x v="2"/>
    <n v="3.8"/>
  </r>
  <r>
    <x v="22"/>
    <n v="2334"/>
    <n v="923"/>
    <n v="6354"/>
    <n v="1506"/>
    <n v="10435"/>
    <n v="4587"/>
    <n v="770"/>
    <n v="61"/>
    <n v="126"/>
    <n v="21359"/>
    <n v="6857"/>
    <n v="627"/>
    <n v="427"/>
    <n v="11865"/>
    <n v="9361"/>
    <n v="1439"/>
    <n v="806"/>
    <n v="4672"/>
    <n v="1301"/>
    <n v="122"/>
    <n v="3572"/>
    <n v="1624"/>
    <s v="N/A"/>
    <n v="2631"/>
    <n v="2495"/>
    <n v="2610"/>
    <n v="648"/>
    <n v="726"/>
    <n v="2202"/>
    <n v="230"/>
    <n v="1070"/>
    <n v="1460"/>
    <n v="4779"/>
    <n v="5789"/>
    <n v="298"/>
    <n v="15130"/>
    <n v="1047"/>
    <n v="1159"/>
    <n v="4961"/>
    <n v="77"/>
    <n v="3709"/>
    <n v="144"/>
    <n v="5529"/>
    <n v="13775"/>
    <n v="261"/>
    <n v="201"/>
    <n v="5733"/>
    <n v="2871"/>
    <n v="657"/>
    <n v="6317"/>
    <n v="570"/>
    <n v="89"/>
    <x v="2"/>
    <x v="2"/>
    <n v="4.9000000000000004"/>
  </r>
  <r>
    <x v="23"/>
    <n v="386"/>
    <n v="530"/>
    <n v="5421"/>
    <n v="222"/>
    <n v="5095"/>
    <n v="2878"/>
    <n v="934"/>
    <n v="55"/>
    <n v="87"/>
    <n v="5439"/>
    <n v="1169"/>
    <n v="476"/>
    <n v="465"/>
    <n v="4300"/>
    <n v="916"/>
    <n v="7564"/>
    <n v="1562"/>
    <n v="930"/>
    <n v="569"/>
    <n v="91"/>
    <n v="820"/>
    <n v="2185"/>
    <n v="1275"/>
    <s v="N/A"/>
    <n v="863"/>
    <n v="1701"/>
    <n v="1323"/>
    <n v="2254"/>
    <n v="805"/>
    <n v="240"/>
    <n v="322"/>
    <n v="179"/>
    <n v="1649"/>
    <n v="1839"/>
    <n v="12350"/>
    <n v="2298"/>
    <n v="599"/>
    <n v="668"/>
    <n v="1491"/>
    <n v="47"/>
    <n v="818"/>
    <n v="4615"/>
    <n v="1504"/>
    <n v="6088"/>
    <n v="914"/>
    <n v="85"/>
    <n v="462"/>
    <n v="1323"/>
    <n v="0"/>
    <n v="16741"/>
    <n v="218"/>
    <n v="50"/>
    <x v="2"/>
    <x v="2"/>
    <n v="2.8"/>
  </r>
  <r>
    <x v="24"/>
    <n v="7233"/>
    <n v="263"/>
    <n v="272"/>
    <n v="2764"/>
    <n v="2757"/>
    <n v="1277"/>
    <n v="67"/>
    <n v="0"/>
    <n v="0"/>
    <n v="7929"/>
    <n v="2380"/>
    <n v="234"/>
    <n v="37"/>
    <n v="1093"/>
    <n v="270"/>
    <n v="117"/>
    <n v="167"/>
    <n v="1442"/>
    <n v="7032"/>
    <n v="0"/>
    <n v="403"/>
    <n v="453"/>
    <n v="656"/>
    <n v="196"/>
    <s v="N/A"/>
    <n v="1183"/>
    <n v="242"/>
    <n v="823"/>
    <n v="946"/>
    <n v="25"/>
    <n v="450"/>
    <n v="719"/>
    <n v="872"/>
    <n v="1187"/>
    <n v="0"/>
    <n v="89"/>
    <n v="1733"/>
    <n v="735"/>
    <n v="563"/>
    <n v="0"/>
    <n v="1175"/>
    <n v="201"/>
    <n v="9029"/>
    <n v="7773"/>
    <n v="127"/>
    <n v="0"/>
    <n v="1858"/>
    <n v="737"/>
    <n v="44"/>
    <n v="810"/>
    <n v="0"/>
    <n v="170"/>
    <x v="2"/>
    <x v="2"/>
    <n v="2"/>
  </r>
  <r>
    <x v="25"/>
    <n v="1373"/>
    <n v="0"/>
    <n v="4567"/>
    <n v="7320"/>
    <n v="6921"/>
    <n v="1978"/>
    <n v="42"/>
    <n v="539"/>
    <n v="272"/>
    <n v="7984"/>
    <n v="3072"/>
    <n v="170"/>
    <n v="425"/>
    <n v="16703"/>
    <n v="3893"/>
    <n v="6031"/>
    <n v="23384"/>
    <n v="3153"/>
    <n v="2852"/>
    <n v="201"/>
    <n v="1147"/>
    <n v="1957"/>
    <n v="2921"/>
    <n v="1549"/>
    <n v="959"/>
    <s v="N/A"/>
    <n v="564"/>
    <n v="2723"/>
    <n v="1747"/>
    <n v="295"/>
    <n v="727"/>
    <n v="138"/>
    <n v="1870"/>
    <n v="1932"/>
    <n v="197"/>
    <n v="1171"/>
    <n v="4102"/>
    <n v="1786"/>
    <n v="1725"/>
    <n v="47"/>
    <n v="1371"/>
    <n v="252"/>
    <n v="4342"/>
    <n v="12061"/>
    <n v="1255"/>
    <n v="51"/>
    <n v="4262"/>
    <n v="3727"/>
    <n v="160"/>
    <n v="1716"/>
    <n v="421"/>
    <n v="221"/>
    <x v="2"/>
    <x v="2"/>
    <n v="1.9"/>
  </r>
  <r>
    <x v="26"/>
    <n v="229"/>
    <n v="616"/>
    <n v="1343"/>
    <n v="85"/>
    <n v="3009"/>
    <n v="2042"/>
    <n v="0"/>
    <n v="73"/>
    <n v="0"/>
    <n v="338"/>
    <n v="52"/>
    <n v="150"/>
    <n v="1509"/>
    <n v="928"/>
    <n v="164"/>
    <n v="836"/>
    <n v="289"/>
    <n v="0"/>
    <n v="40"/>
    <n v="275"/>
    <n v="86"/>
    <n v="388"/>
    <n v="312"/>
    <n v="1020"/>
    <n v="314"/>
    <n v="220"/>
    <s v="N/A"/>
    <n v="112"/>
    <n v="770"/>
    <n v="486"/>
    <n v="122"/>
    <n v="1003"/>
    <n v="237"/>
    <n v="230"/>
    <n v="1236"/>
    <n v="460"/>
    <n v="448"/>
    <n v="3386"/>
    <n v="339"/>
    <n v="0"/>
    <n v="0"/>
    <n v="560"/>
    <n v="290"/>
    <n v="1027"/>
    <n v="1929"/>
    <n v="236"/>
    <n v="866"/>
    <n v="5094"/>
    <n v="39"/>
    <n v="154"/>
    <n v="2528"/>
    <n v="0"/>
    <x v="2"/>
    <x v="2"/>
    <n v="2.1"/>
  </r>
  <r>
    <x v="27"/>
    <n v="169"/>
    <n v="215"/>
    <n v="1750"/>
    <n v="394"/>
    <n v="3062"/>
    <n v="4065"/>
    <n v="0"/>
    <n v="0"/>
    <n v="62"/>
    <n v="1544"/>
    <n v="148"/>
    <n v="0"/>
    <n v="0"/>
    <n v="546"/>
    <n v="705"/>
    <n v="4783"/>
    <n v="2678"/>
    <n v="858"/>
    <n v="119"/>
    <n v="204"/>
    <n v="54"/>
    <n v="46"/>
    <n v="213"/>
    <n v="734"/>
    <n v="0"/>
    <n v="2636"/>
    <n v="340"/>
    <s v="N/A"/>
    <n v="1129"/>
    <n v="0"/>
    <n v="261"/>
    <n v="530"/>
    <n v="886"/>
    <n v="516"/>
    <n v="328"/>
    <n v="1531"/>
    <n v="829"/>
    <n v="777"/>
    <n v="551"/>
    <n v="0"/>
    <n v="0"/>
    <n v="2260"/>
    <n v="187"/>
    <n v="4893"/>
    <n v="118"/>
    <n v="0"/>
    <n v="523"/>
    <n v="323"/>
    <n v="0"/>
    <n v="853"/>
    <n v="1711"/>
    <n v="0"/>
    <x v="2"/>
    <x v="2"/>
    <n v="3.9"/>
  </r>
  <r>
    <x v="28"/>
    <n v="265"/>
    <n v="240"/>
    <n v="10342"/>
    <n v="67"/>
    <n v="27724"/>
    <n v="4131"/>
    <n v="507"/>
    <n v="106"/>
    <n v="0"/>
    <n v="7050"/>
    <n v="1155"/>
    <n v="1925"/>
    <n v="2110"/>
    <n v="2541"/>
    <n v="227"/>
    <n v="623"/>
    <n v="1318"/>
    <n v="76"/>
    <n v="1552"/>
    <n v="345"/>
    <n v="979"/>
    <n v="792"/>
    <n v="1874"/>
    <n v="540"/>
    <n v="408"/>
    <n v="1060"/>
    <n v="548"/>
    <n v="232"/>
    <s v="N/A"/>
    <n v="95"/>
    <n v="874"/>
    <n v="4192"/>
    <n v="2077"/>
    <n v="698"/>
    <n v="382"/>
    <n v="2240"/>
    <n v="1079"/>
    <n v="2805"/>
    <n v="1810"/>
    <n v="297"/>
    <n v="1173"/>
    <n v="38"/>
    <n v="2433"/>
    <n v="8324"/>
    <n v="4549"/>
    <n v="58"/>
    <n v="748"/>
    <n v="5310"/>
    <n v="25"/>
    <n v="1049"/>
    <n v="416"/>
    <n v="0"/>
    <x v="2"/>
    <x v="2"/>
    <n v="-0.4"/>
  </r>
  <r>
    <x v="29"/>
    <n v="0"/>
    <n v="316"/>
    <n v="64"/>
    <n v="0"/>
    <n v="1614"/>
    <n v="791"/>
    <n v="1049"/>
    <n v="139"/>
    <n v="137"/>
    <n v="3645"/>
    <n v="162"/>
    <n v="496"/>
    <n v="109"/>
    <n v="206"/>
    <n v="114"/>
    <n v="381"/>
    <n v="76"/>
    <n v="0"/>
    <n v="462"/>
    <n v="4058"/>
    <n v="1369"/>
    <n v="9911"/>
    <n v="437"/>
    <n v="183"/>
    <n v="0"/>
    <n v="108"/>
    <n v="0"/>
    <n v="0"/>
    <n v="59"/>
    <s v="N/A"/>
    <n v="705"/>
    <n v="79"/>
    <n v="2636"/>
    <n v="2130"/>
    <n v="0"/>
    <n v="175"/>
    <n v="69"/>
    <n v="317"/>
    <n v="729"/>
    <n v="333"/>
    <n v="486"/>
    <n v="0"/>
    <n v="197"/>
    <n v="1067"/>
    <n v="0"/>
    <n v="2760"/>
    <n v="372"/>
    <n v="282"/>
    <n v="107"/>
    <n v="69"/>
    <n v="0"/>
    <n v="0"/>
    <x v="2"/>
    <x v="2"/>
    <n v="3.3"/>
  </r>
  <r>
    <x v="30"/>
    <n v="356"/>
    <n v="413"/>
    <n v="1782"/>
    <n v="77"/>
    <n v="10108"/>
    <n v="1259"/>
    <n v="3475"/>
    <n v="3678"/>
    <n v="1924"/>
    <n v="22344"/>
    <n v="4151"/>
    <n v="443"/>
    <n v="97"/>
    <n v="2331"/>
    <n v="1876"/>
    <n v="472"/>
    <n v="1743"/>
    <n v="1147"/>
    <n v="171"/>
    <n v="902"/>
    <n v="9058"/>
    <n v="4709"/>
    <n v="1676"/>
    <n v="513"/>
    <n v="403"/>
    <n v="1320"/>
    <n v="0"/>
    <n v="143"/>
    <n v="1528"/>
    <n v="540"/>
    <s v="N/A"/>
    <n v="160"/>
    <n v="35333"/>
    <n v="7195"/>
    <n v="144"/>
    <n v="2465"/>
    <n v="890"/>
    <n v="544"/>
    <n v="42456"/>
    <n v="1868"/>
    <n v="4908"/>
    <n v="0"/>
    <n v="2230"/>
    <n v="7058"/>
    <n v="247"/>
    <n v="751"/>
    <n v="6825"/>
    <n v="721"/>
    <n v="906"/>
    <n v="632"/>
    <n v="0"/>
    <n v="1244"/>
    <x v="2"/>
    <x v="2"/>
    <n v="1.5"/>
  </r>
  <r>
    <x v="31"/>
    <n v="650"/>
    <n v="421"/>
    <n v="4419"/>
    <n v="0"/>
    <n v="4632"/>
    <n v="3921"/>
    <n v="112"/>
    <n v="59"/>
    <n v="61"/>
    <n v="900"/>
    <n v="826"/>
    <n v="11"/>
    <n v="694"/>
    <n v="996"/>
    <n v="188"/>
    <n v="492"/>
    <n v="873"/>
    <n v="122"/>
    <n v="294"/>
    <n v="234"/>
    <n v="238"/>
    <n v="161"/>
    <n v="669"/>
    <n v="151"/>
    <n v="633"/>
    <n v="150"/>
    <n v="660"/>
    <n v="831"/>
    <n v="1220"/>
    <n v="276"/>
    <n v="421"/>
    <s v="N/A"/>
    <n v="829"/>
    <n v="1186"/>
    <n v="380"/>
    <n v="515"/>
    <n v="2723"/>
    <n v="981"/>
    <n v="1250"/>
    <n v="0"/>
    <n v="1390"/>
    <n v="38"/>
    <n v="621"/>
    <n v="11752"/>
    <n v="518"/>
    <n v="0"/>
    <n v="1098"/>
    <n v="1012"/>
    <n v="0"/>
    <n v="123"/>
    <n v="707"/>
    <n v="364"/>
    <x v="2"/>
    <x v="2"/>
    <n v="0.8"/>
  </r>
  <r>
    <x v="32"/>
    <n v="3686"/>
    <n v="255"/>
    <n v="6618"/>
    <n v="289"/>
    <n v="20981"/>
    <n v="4594"/>
    <n v="20727"/>
    <n v="4251"/>
    <n v="3852"/>
    <n v="55011"/>
    <n v="12472"/>
    <n v="1339"/>
    <n v="155"/>
    <n v="8479"/>
    <n v="2564"/>
    <n v="273"/>
    <n v="2390"/>
    <n v="2057"/>
    <n v="2161"/>
    <n v="2339"/>
    <n v="10736"/>
    <n v="20002"/>
    <n v="3135"/>
    <n v="1309"/>
    <n v="1026"/>
    <n v="2630"/>
    <n v="246"/>
    <n v="111"/>
    <n v="1204"/>
    <n v="2462"/>
    <n v="41374"/>
    <n v="784"/>
    <s v="N/A"/>
    <n v="19406"/>
    <n v="188"/>
    <n v="5988"/>
    <n v="1118"/>
    <n v="2538"/>
    <n v="30481"/>
    <n v="4583"/>
    <n v="7912"/>
    <n v="758"/>
    <n v="4800"/>
    <n v="16624"/>
    <n v="1462"/>
    <n v="4056"/>
    <n v="17525"/>
    <n v="4140"/>
    <n v="611"/>
    <n v="1291"/>
    <n v="146"/>
    <n v="4768"/>
    <x v="2"/>
    <x v="2"/>
    <n v="4"/>
  </r>
  <r>
    <x v="33"/>
    <n v="2371"/>
    <n v="698"/>
    <n v="4463"/>
    <n v="1561"/>
    <n v="9593"/>
    <n v="2940"/>
    <n v="1345"/>
    <n v="424"/>
    <n v="1897"/>
    <n v="19108"/>
    <n v="15361"/>
    <n v="1510"/>
    <n v="134"/>
    <n v="5504"/>
    <n v="2828"/>
    <n v="1123"/>
    <n v="1083"/>
    <n v="3758"/>
    <n v="1443"/>
    <n v="1001"/>
    <n v="5787"/>
    <n v="2798"/>
    <n v="2444"/>
    <n v="1673"/>
    <n v="2227"/>
    <n v="1825"/>
    <n v="1072"/>
    <n v="442"/>
    <n v="957"/>
    <n v="471"/>
    <n v="3052"/>
    <n v="1793"/>
    <n v="13322"/>
    <s v="N/A"/>
    <n v="637"/>
    <n v="5985"/>
    <n v="1991"/>
    <n v="1040"/>
    <n v="7611"/>
    <n v="1376"/>
    <n v="20749"/>
    <n v="262"/>
    <n v="7102"/>
    <n v="12183"/>
    <n v="1167"/>
    <n v="539"/>
    <n v="23829"/>
    <n v="2143"/>
    <n v="2552"/>
    <n v="1817"/>
    <n v="34"/>
    <n v="146"/>
    <x v="2"/>
    <x v="2"/>
    <n v="2.2999999999999998"/>
  </r>
  <r>
    <x v="34"/>
    <n v="169"/>
    <n v="69"/>
    <n v="826"/>
    <n v="0"/>
    <n v="392"/>
    <n v="802"/>
    <n v="0"/>
    <n v="0"/>
    <n v="98"/>
    <n v="794"/>
    <n v="0"/>
    <n v="69"/>
    <n v="96"/>
    <n v="1112"/>
    <n v="0"/>
    <n v="601"/>
    <n v="225"/>
    <n v="0"/>
    <n v="438"/>
    <n v="55"/>
    <n v="0"/>
    <n v="0"/>
    <n v="53"/>
    <n v="7316"/>
    <n v="0"/>
    <n v="848"/>
    <n v="1677"/>
    <n v="777"/>
    <n v="37"/>
    <n v="0"/>
    <n v="0"/>
    <n v="79"/>
    <n v="0"/>
    <n v="243"/>
    <s v="N/A"/>
    <n v="26"/>
    <n v="139"/>
    <n v="592"/>
    <n v="521"/>
    <n v="62"/>
    <n v="118"/>
    <n v="2020"/>
    <n v="0"/>
    <n v="2452"/>
    <n v="0"/>
    <n v="30"/>
    <n v="201"/>
    <n v="515"/>
    <n v="268"/>
    <n v="497"/>
    <n v="233"/>
    <n v="0"/>
    <x v="2"/>
    <x v="2"/>
    <n v="7.2"/>
  </r>
  <r>
    <x v="35"/>
    <n v="2222"/>
    <n v="156"/>
    <n v="5225"/>
    <n v="1137"/>
    <n v="8170"/>
    <n v="2838"/>
    <n v="1296"/>
    <n v="325"/>
    <n v="598"/>
    <n v="21047"/>
    <n v="9323"/>
    <n v="625"/>
    <n v="325"/>
    <n v="5103"/>
    <n v="13272"/>
    <n v="632"/>
    <n v="1509"/>
    <n v="15598"/>
    <n v="1100"/>
    <n v="315"/>
    <n v="3277"/>
    <n v="2163"/>
    <n v="9783"/>
    <n v="1035"/>
    <n v="1312"/>
    <n v="2163"/>
    <n v="89"/>
    <n v="1232"/>
    <n v="1554"/>
    <n v="28"/>
    <n v="1584"/>
    <n v="1712"/>
    <n v="6510"/>
    <n v="8661"/>
    <n v="134"/>
    <s v="N/A"/>
    <n v="1385"/>
    <n v="1541"/>
    <n v="14545"/>
    <n v="0"/>
    <n v="3883"/>
    <n v="160"/>
    <n v="4462"/>
    <n v="8317"/>
    <n v="1527"/>
    <n v="50"/>
    <n v="7708"/>
    <n v="2727"/>
    <n v="7925"/>
    <n v="1674"/>
    <n v="56"/>
    <n v="69"/>
    <x v="2"/>
    <x v="2"/>
    <n v="2.1"/>
  </r>
  <r>
    <x v="36"/>
    <n v="880"/>
    <n v="1455"/>
    <n v="2910"/>
    <n v="8607"/>
    <n v="5708"/>
    <n v="3464"/>
    <n v="145"/>
    <n v="0"/>
    <n v="0"/>
    <n v="3466"/>
    <n v="2070"/>
    <n v="57"/>
    <n v="711"/>
    <n v="1459"/>
    <n v="681"/>
    <n v="679"/>
    <n v="7568"/>
    <n v="1153"/>
    <n v="1074"/>
    <n v="124"/>
    <n v="607"/>
    <n v="158"/>
    <n v="2276"/>
    <n v="284"/>
    <n v="663"/>
    <n v="4647"/>
    <n v="182"/>
    <n v="702"/>
    <n v="886"/>
    <n v="0"/>
    <n v="32"/>
    <n v="1182"/>
    <n v="2298"/>
    <n v="1453"/>
    <n v="108"/>
    <n v="1228"/>
    <s v="N/A"/>
    <n v="821"/>
    <n v="1254"/>
    <n v="199"/>
    <n v="1458"/>
    <n v="296"/>
    <n v="669"/>
    <n v="22969"/>
    <n v="886"/>
    <n v="0"/>
    <n v="781"/>
    <n v="1986"/>
    <n v="229"/>
    <n v="89"/>
    <n v="62"/>
    <n v="0"/>
    <x v="2"/>
    <x v="2"/>
    <n v="0.6"/>
  </r>
  <r>
    <x v="37"/>
    <n v="485"/>
    <n v="1793"/>
    <n v="5430"/>
    <n v="239"/>
    <n v="20913"/>
    <n v="4330"/>
    <n v="640"/>
    <n v="0"/>
    <n v="601"/>
    <n v="1655"/>
    <n v="843"/>
    <n v="1834"/>
    <n v="3202"/>
    <n v="1224"/>
    <n v="423"/>
    <n v="1071"/>
    <n v="514"/>
    <n v="181"/>
    <n v="281"/>
    <n v="0"/>
    <n v="723"/>
    <n v="228"/>
    <n v="537"/>
    <n v="738"/>
    <n v="0"/>
    <n v="314"/>
    <n v="1620"/>
    <n v="506"/>
    <n v="2629"/>
    <n v="508"/>
    <n v="613"/>
    <n v="1659"/>
    <n v="2284"/>
    <n v="1796"/>
    <n v="313"/>
    <n v="342"/>
    <n v="398"/>
    <s v="N/A"/>
    <n v="918"/>
    <n v="0"/>
    <n v="1020"/>
    <n v="122"/>
    <n v="430"/>
    <n v="4373"/>
    <n v="2525"/>
    <n v="100"/>
    <n v="2137"/>
    <n v="26235"/>
    <n v="0"/>
    <n v="1444"/>
    <n v="14"/>
    <n v="0"/>
    <x v="2"/>
    <x v="2"/>
    <n v="5.7"/>
  </r>
  <r>
    <x v="38"/>
    <n v="1477"/>
    <n v="126"/>
    <n v="5535"/>
    <n v="731"/>
    <n v="9948"/>
    <n v="3928"/>
    <n v="1955"/>
    <n v="7318"/>
    <n v="2378"/>
    <n v="19935"/>
    <n v="6294"/>
    <n v="553"/>
    <n v="172"/>
    <n v="5190"/>
    <n v="2668"/>
    <n v="378"/>
    <n v="563"/>
    <n v="2618"/>
    <n v="1350"/>
    <n v="375"/>
    <n v="13467"/>
    <n v="5316"/>
    <n v="3134"/>
    <n v="730"/>
    <n v="750"/>
    <n v="1639"/>
    <n v="419"/>
    <n v="345"/>
    <n v="1567"/>
    <n v="674"/>
    <n v="22225"/>
    <n v="809"/>
    <n v="20514"/>
    <n v="11155"/>
    <n v="392"/>
    <n v="12012"/>
    <n v="1316"/>
    <n v="1689"/>
    <s v="N/A"/>
    <n v="560"/>
    <n v="4689"/>
    <n v="209"/>
    <n v="2562"/>
    <n v="7161"/>
    <n v="557"/>
    <n v="524"/>
    <n v="11796"/>
    <n v="2893"/>
    <n v="4908"/>
    <n v="2211"/>
    <n v="95"/>
    <n v="1516"/>
    <x v="2"/>
    <x v="2"/>
    <n v="2.2999999999999998"/>
  </r>
  <r>
    <x v="39"/>
    <n v="0"/>
    <n v="0"/>
    <n v="403"/>
    <n v="0"/>
    <n v="526"/>
    <n v="192"/>
    <n v="1728"/>
    <n v="149"/>
    <n v="249"/>
    <n v="1982"/>
    <n v="43"/>
    <n v="644"/>
    <n v="0"/>
    <n v="838"/>
    <n v="174"/>
    <n v="0"/>
    <n v="39"/>
    <n v="289"/>
    <n v="0"/>
    <n v="379"/>
    <n v="782"/>
    <n v="6965"/>
    <n v="653"/>
    <n v="123"/>
    <n v="145"/>
    <n v="0"/>
    <n v="0"/>
    <n v="0"/>
    <n v="167"/>
    <n v="988"/>
    <n v="332"/>
    <n v="46"/>
    <n v="1913"/>
    <n v="97"/>
    <n v="0"/>
    <n v="444"/>
    <n v="119"/>
    <n v="0"/>
    <n v="377"/>
    <s v="N/A"/>
    <n v="154"/>
    <n v="0"/>
    <n v="805"/>
    <n v="975"/>
    <n v="0"/>
    <n v="227"/>
    <n v="1543"/>
    <n v="220"/>
    <n v="238"/>
    <n v="0"/>
    <n v="0"/>
    <n v="684"/>
    <x v="2"/>
    <x v="2"/>
    <n v="1"/>
  </r>
  <r>
    <x v="40"/>
    <n v="2368"/>
    <n v="121"/>
    <n v="2310"/>
    <n v="1496"/>
    <n v="5016"/>
    <n v="1231"/>
    <n v="1140"/>
    <n v="195"/>
    <n v="380"/>
    <n v="10759"/>
    <n v="15562"/>
    <n v="322"/>
    <n v="0"/>
    <n v="1565"/>
    <n v="584"/>
    <n v="591"/>
    <n v="137"/>
    <n v="1286"/>
    <n v="1130"/>
    <n v="148"/>
    <n v="1710"/>
    <n v="1659"/>
    <n v="1446"/>
    <n v="1597"/>
    <n v="1860"/>
    <n v="954"/>
    <n v="110"/>
    <n v="65"/>
    <n v="312"/>
    <n v="51"/>
    <n v="1134"/>
    <n v="152"/>
    <n v="7161"/>
    <n v="23196"/>
    <n v="0"/>
    <n v="2479"/>
    <n v="596"/>
    <n v="989"/>
    <n v="1315"/>
    <n v="61"/>
    <s v="N/A"/>
    <n v="0"/>
    <n v="4765"/>
    <n v="5249"/>
    <n v="838"/>
    <n v="134"/>
    <n v="8339"/>
    <n v="3047"/>
    <n v="647"/>
    <n v="1142"/>
    <n v="220"/>
    <n v="109"/>
    <x v="2"/>
    <x v="2"/>
    <n v="2.5"/>
  </r>
  <r>
    <x v="41"/>
    <n v="31"/>
    <n v="531"/>
    <n v="1351"/>
    <n v="243"/>
    <n v="1604"/>
    <n v="1847"/>
    <n v="0"/>
    <n v="0"/>
    <n v="0"/>
    <n v="430"/>
    <n v="557"/>
    <n v="267"/>
    <n v="296"/>
    <n v="292"/>
    <n v="216"/>
    <n v="1992"/>
    <n v="352"/>
    <n v="163"/>
    <n v="0"/>
    <n v="0"/>
    <n v="49"/>
    <n v="0"/>
    <n v="706"/>
    <n v="3237"/>
    <n v="56"/>
    <n v="512"/>
    <n v="295"/>
    <n v="2936"/>
    <n v="1203"/>
    <n v="0"/>
    <n v="0"/>
    <n v="204"/>
    <n v="521"/>
    <n v="362"/>
    <n v="1038"/>
    <n v="207"/>
    <n v="83"/>
    <n v="741"/>
    <n v="966"/>
    <n v="48"/>
    <n v="95"/>
    <s v="N/A"/>
    <n v="63"/>
    <n v="1936"/>
    <n v="875"/>
    <n v="153"/>
    <n v="98"/>
    <n v="866"/>
    <n v="0"/>
    <n v="235"/>
    <n v="258"/>
    <n v="0"/>
    <x v="2"/>
    <x v="2"/>
    <n v="0"/>
  </r>
  <r>
    <x v="42"/>
    <n v="7409"/>
    <n v="477"/>
    <n v="3061"/>
    <n v="2653"/>
    <n v="4349"/>
    <n v="1628"/>
    <n v="430"/>
    <n v="146"/>
    <n v="591"/>
    <n v="12882"/>
    <n v="14445"/>
    <n v="142"/>
    <n v="1153"/>
    <n v="3999"/>
    <n v="3093"/>
    <n v="1617"/>
    <n v="1152"/>
    <n v="11153"/>
    <n v="1853"/>
    <n v="249"/>
    <n v="2669"/>
    <n v="918"/>
    <n v="4453"/>
    <n v="1155"/>
    <n v="8158"/>
    <n v="3311"/>
    <n v="111"/>
    <n v="77"/>
    <n v="706"/>
    <n v="372"/>
    <n v="852"/>
    <n v="1269"/>
    <n v="1730"/>
    <n v="8685"/>
    <n v="273"/>
    <n v="4987"/>
    <n v="1872"/>
    <n v="787"/>
    <n v="1611"/>
    <n v="71"/>
    <n v="3816"/>
    <n v="0"/>
    <s v="N/A"/>
    <n v="13044"/>
    <n v="459"/>
    <n v="125"/>
    <n v="5842"/>
    <n v="789"/>
    <n v="1160"/>
    <n v="856"/>
    <n v="495"/>
    <n v="30"/>
    <x v="2"/>
    <x v="2"/>
    <n v="2.5"/>
  </r>
  <r>
    <x v="43"/>
    <n v="6500"/>
    <n v="4123"/>
    <n v="14705"/>
    <n v="13707"/>
    <n v="36582"/>
    <n v="22253"/>
    <n v="1887"/>
    <n v="178"/>
    <n v="1180"/>
    <n v="24039"/>
    <n v="11424"/>
    <n v="6694"/>
    <n v="1746"/>
    <n v="12245"/>
    <n v="6335"/>
    <n v="4131"/>
    <n v="9217"/>
    <n v="5758"/>
    <n v="26134"/>
    <n v="458"/>
    <n v="5883"/>
    <n v="7073"/>
    <n v="7184"/>
    <n v="2619"/>
    <n v="5755"/>
    <n v="12884"/>
    <n v="2101"/>
    <n v="4445"/>
    <n v="5224"/>
    <n v="1570"/>
    <n v="3434"/>
    <n v="18511"/>
    <n v="9692"/>
    <n v="14329"/>
    <n v="2513"/>
    <n v="7465"/>
    <n v="28238"/>
    <n v="3826"/>
    <n v="7778"/>
    <n v="678"/>
    <n v="4965"/>
    <n v="1334"/>
    <n v="8701"/>
    <s v="N/A"/>
    <n v="5305"/>
    <n v="565"/>
    <n v="12938"/>
    <n v="11338"/>
    <n v="968"/>
    <n v="3039"/>
    <n v="1990"/>
    <n v="977"/>
    <x v="2"/>
    <x v="2"/>
    <n v="4.0999999999999996"/>
  </r>
  <r>
    <x v="44"/>
    <n v="1336"/>
    <n v="1274"/>
    <n v="7164"/>
    <n v="361"/>
    <n v="10653"/>
    <n v="4748"/>
    <n v="0"/>
    <n v="0"/>
    <n v="0"/>
    <n v="2833"/>
    <n v="380"/>
    <n v="467"/>
    <n v="8014"/>
    <n v="658"/>
    <n v="444"/>
    <n v="146"/>
    <n v="238"/>
    <n v="905"/>
    <n v="473"/>
    <n v="390"/>
    <n v="655"/>
    <n v="207"/>
    <n v="545"/>
    <n v="1013"/>
    <n v="232"/>
    <n v="1319"/>
    <n v="964"/>
    <n v="537"/>
    <n v="4500"/>
    <n v="279"/>
    <n v="178"/>
    <n v="1601"/>
    <n v="910"/>
    <n v="790"/>
    <n v="462"/>
    <n v="485"/>
    <n v="428"/>
    <n v="2879"/>
    <n v="1048"/>
    <n v="0"/>
    <n v="455"/>
    <n v="0"/>
    <n v="2062"/>
    <n v="4123"/>
    <s v="N/A"/>
    <n v="0"/>
    <n v="1551"/>
    <n v="4020"/>
    <n v="112"/>
    <n v="476"/>
    <n v="3226"/>
    <n v="882"/>
    <x v="2"/>
    <x v="2"/>
    <n v="2.2999999999999998"/>
  </r>
  <r>
    <x v="45"/>
    <n v="0"/>
    <n v="353"/>
    <n v="664"/>
    <n v="0"/>
    <n v="525"/>
    <n v="350"/>
    <n v="458"/>
    <n v="0"/>
    <n v="199"/>
    <n v="1442"/>
    <n v="361"/>
    <n v="0"/>
    <n v="0"/>
    <n v="260"/>
    <n v="45"/>
    <n v="45"/>
    <n v="75"/>
    <n v="525"/>
    <n v="0"/>
    <n v="420"/>
    <n v="350"/>
    <n v="1526"/>
    <n v="45"/>
    <n v="0"/>
    <n v="0"/>
    <n v="498"/>
    <n v="0"/>
    <n v="0"/>
    <n v="197"/>
    <n v="2566"/>
    <n v="57"/>
    <n v="309"/>
    <n v="2900"/>
    <n v="350"/>
    <n v="0"/>
    <n v="182"/>
    <n v="93"/>
    <n v="456"/>
    <n v="215"/>
    <n v="72"/>
    <n v="478"/>
    <n v="0"/>
    <n v="0"/>
    <n v="52"/>
    <n v="297"/>
    <s v="N/A"/>
    <n v="676"/>
    <n v="981"/>
    <n v="208"/>
    <n v="75"/>
    <n v="75"/>
    <n v="0"/>
    <x v="2"/>
    <x v="2"/>
    <n v="5.6"/>
  </r>
  <r>
    <x v="46"/>
    <n v="2490"/>
    <n v="714"/>
    <n v="3413"/>
    <n v="494"/>
    <n v="14232"/>
    <n v="2739"/>
    <n v="1735"/>
    <n v="1051"/>
    <n v="7915"/>
    <n v="20080"/>
    <n v="8393"/>
    <n v="2644"/>
    <n v="611"/>
    <n v="3831"/>
    <n v="3673"/>
    <n v="303"/>
    <n v="1648"/>
    <n v="3671"/>
    <n v="1278"/>
    <n v="654"/>
    <n v="24765"/>
    <n v="4542"/>
    <n v="2073"/>
    <n v="2371"/>
    <n v="572"/>
    <n v="3206"/>
    <n v="497"/>
    <n v="772"/>
    <n v="1832"/>
    <n v="745"/>
    <n v="2670"/>
    <n v="290"/>
    <n v="8881"/>
    <n v="25662"/>
    <n v="25"/>
    <n v="6769"/>
    <n v="2286"/>
    <n v="1124"/>
    <n v="10558"/>
    <n v="1399"/>
    <n v="9786"/>
    <n v="224"/>
    <n v="8650"/>
    <n v="13713"/>
    <n v="3005"/>
    <n v="400"/>
    <s v="N/A"/>
    <n v="7266"/>
    <n v="4999"/>
    <n v="771"/>
    <n v="580"/>
    <n v="392"/>
    <x v="2"/>
    <x v="2"/>
    <n v="3.8"/>
  </r>
  <r>
    <x v="47"/>
    <n v="1171"/>
    <n v="2421"/>
    <n v="12645"/>
    <n v="264"/>
    <n v="30544"/>
    <n v="7583"/>
    <n v="2084"/>
    <n v="377"/>
    <n v="284"/>
    <n v="3573"/>
    <n v="4495"/>
    <n v="2705"/>
    <n v="10876"/>
    <n v="1642"/>
    <n v="571"/>
    <n v="538"/>
    <n v="1175"/>
    <n v="716"/>
    <n v="1509"/>
    <n v="381"/>
    <n v="1542"/>
    <n v="1627"/>
    <n v="1427"/>
    <n v="1328"/>
    <n v="508"/>
    <n v="1107"/>
    <n v="3250"/>
    <n v="1230"/>
    <n v="3290"/>
    <n v="261"/>
    <n v="964"/>
    <n v="3004"/>
    <n v="2503"/>
    <n v="2874"/>
    <n v="696"/>
    <n v="2567"/>
    <n v="2035"/>
    <n v="22793"/>
    <n v="2495"/>
    <n v="160"/>
    <n v="3070"/>
    <n v="1564"/>
    <n v="1412"/>
    <n v="8847"/>
    <n v="3792"/>
    <n v="128"/>
    <n v="4373"/>
    <s v="N/A"/>
    <n v="192"/>
    <n v="1013"/>
    <n v="556"/>
    <n v="0"/>
    <x v="2"/>
    <x v="2"/>
    <n v="2.2999999999999998"/>
  </r>
  <r>
    <x v="48"/>
    <n v="41"/>
    <n v="0"/>
    <n v="595"/>
    <n v="0"/>
    <n v="1446"/>
    <n v="623"/>
    <n v="442"/>
    <n v="0"/>
    <n v="860"/>
    <n v="5634"/>
    <n v="358"/>
    <n v="483"/>
    <n v="133"/>
    <n v="812"/>
    <n v="669"/>
    <n v="0"/>
    <n v="0"/>
    <n v="2297"/>
    <n v="210"/>
    <n v="0"/>
    <n v="4363"/>
    <n v="0"/>
    <n v="446"/>
    <n v="200"/>
    <n v="94"/>
    <n v="177"/>
    <n v="0"/>
    <n v="73"/>
    <n v="56"/>
    <n v="0"/>
    <n v="358"/>
    <n v="0"/>
    <n v="444"/>
    <n v="3025"/>
    <n v="0"/>
    <n v="7814"/>
    <n v="221"/>
    <n v="358"/>
    <n v="4258"/>
    <n v="150"/>
    <n v="1190"/>
    <n v="0"/>
    <n v="2201"/>
    <n v="2221"/>
    <n v="0"/>
    <n v="0"/>
    <n v="6779"/>
    <n v="62"/>
    <s v="N/A"/>
    <n v="256"/>
    <n v="0"/>
    <n v="141"/>
    <x v="2"/>
    <x v="2"/>
    <n v="3.3"/>
  </r>
  <r>
    <x v="49"/>
    <n v="1155"/>
    <n v="158"/>
    <n v="5556"/>
    <n v="821"/>
    <n v="6031"/>
    <n v="2499"/>
    <n v="1092"/>
    <n v="0"/>
    <n v="391"/>
    <n v="8081"/>
    <n v="3416"/>
    <n v="1168"/>
    <n v="233"/>
    <n v="15364"/>
    <n v="1762"/>
    <n v="2705"/>
    <n v="1233"/>
    <n v="1993"/>
    <n v="237"/>
    <n v="0"/>
    <n v="324"/>
    <n v="546"/>
    <n v="6291"/>
    <n v="17929"/>
    <n v="879"/>
    <n v="1331"/>
    <n v="357"/>
    <n v="1046"/>
    <n v="419"/>
    <n v="268"/>
    <n v="586"/>
    <n v="407"/>
    <n v="2354"/>
    <n v="2012"/>
    <n v="749"/>
    <n v="1771"/>
    <n v="551"/>
    <n v="1981"/>
    <n v="1300"/>
    <n v="0"/>
    <n v="1057"/>
    <n v="736"/>
    <n v="2831"/>
    <n v="5927"/>
    <n v="338"/>
    <n v="377"/>
    <n v="2648"/>
    <n v="2180"/>
    <n v="150"/>
    <s v="N/A"/>
    <n v="0"/>
    <n v="585"/>
    <x v="2"/>
    <x v="2"/>
    <n v="3.1"/>
  </r>
  <r>
    <x v="50"/>
    <n v="27"/>
    <n v="81"/>
    <n v="593"/>
    <n v="443"/>
    <n v="1336"/>
    <n v="4418"/>
    <n v="47"/>
    <n v="0"/>
    <n v="0"/>
    <n v="191"/>
    <n v="102"/>
    <n v="18"/>
    <n v="1410"/>
    <n v="586"/>
    <n v="413"/>
    <n v="111"/>
    <n v="573"/>
    <n v="292"/>
    <n v="31"/>
    <n v="500"/>
    <n v="230"/>
    <n v="0"/>
    <n v="568"/>
    <n v="343"/>
    <n v="490"/>
    <n v="359"/>
    <n v="1689"/>
    <n v="1478"/>
    <n v="144"/>
    <n v="0"/>
    <n v="0"/>
    <n v="752"/>
    <n v="151"/>
    <n v="870"/>
    <n v="219"/>
    <n v="144"/>
    <n v="1713"/>
    <n v="523"/>
    <n v="1069"/>
    <n v="0"/>
    <n v="382"/>
    <n v="648"/>
    <n v="0"/>
    <n v="1874"/>
    <n v="2126"/>
    <n v="52"/>
    <n v="423"/>
    <n v="638"/>
    <n v="0"/>
    <n v="129"/>
    <s v="N/A"/>
    <n v="0"/>
    <x v="2"/>
    <x v="2"/>
    <n v="-1.3"/>
  </r>
  <r>
    <x v="51"/>
    <n v="228"/>
    <n v="19"/>
    <n v="599"/>
    <n v="87"/>
    <n v="1223"/>
    <n v="874"/>
    <n v="2027"/>
    <n v="954"/>
    <n v="0"/>
    <n v="12968"/>
    <n v="1010"/>
    <n v="0"/>
    <n v="233"/>
    <n v="2055"/>
    <n v="572"/>
    <n v="149"/>
    <n v="68"/>
    <n v="179"/>
    <n v="402"/>
    <n v="204"/>
    <n v="612"/>
    <n v="3085"/>
    <n v="1432"/>
    <n v="39"/>
    <n v="814"/>
    <n v="867"/>
    <n v="11"/>
    <n v="0"/>
    <n v="502"/>
    <n v="56"/>
    <n v="2732"/>
    <n v="632"/>
    <n v="6740"/>
    <n v="1950"/>
    <n v="0"/>
    <n v="2140"/>
    <n v="209"/>
    <n v="821"/>
    <n v="6275"/>
    <n v="276"/>
    <n v="269"/>
    <n v="0"/>
    <n v="0"/>
    <n v="4180"/>
    <n v="383"/>
    <n v="0"/>
    <n v="1306"/>
    <n v="0"/>
    <n v="182"/>
    <n v="521"/>
    <n v="0"/>
    <s v="N/A"/>
    <x v="2"/>
    <x v="2"/>
    <s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9" dataOnRows="1"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location ref="B5:C58" firstHeaderRow="1" firstDataRow="1" firstDataCol="1" rowPageCount="2" colPageCount="1"/>
  <pivotFields count="56">
    <pivotField axis="axisPage" showAll="0">
      <items count="5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51"/>
        <item x="39"/>
        <item x="40"/>
        <item x="41"/>
        <item x="42"/>
        <item x="43"/>
        <item x="44"/>
        <item x="45"/>
        <item x="46"/>
        <item x="47"/>
        <item x="48"/>
        <item x="49"/>
        <item x="50"/>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axis="axisRow" showAll="0">
      <items count="4">
        <item x="2"/>
        <item x="1"/>
        <item x="0"/>
        <item t="default"/>
      </items>
    </pivotField>
    <pivotField axis="axisPage" showAll="0" defaultSubtotal="0">
      <items count="3">
        <item x="2"/>
        <item x="1"/>
        <item x="0"/>
      </items>
    </pivotField>
    <pivotField showAll="0" defaultSubtotal="0"/>
  </pivotFields>
  <rowFields count="2">
    <field x="53"/>
    <field x="-2"/>
  </rowFields>
  <rowItems count="53">
    <i>
      <x v="2"/>
    </i>
    <i r="1">
      <x/>
    </i>
    <i r="1" i="1">
      <x v="1"/>
    </i>
    <i r="1" i="2">
      <x v="2"/>
    </i>
    <i r="1" i="3">
      <x v="3"/>
    </i>
    <i r="1" i="4">
      <x v="4"/>
    </i>
    <i r="1" i="5">
      <x v="5"/>
    </i>
    <i r="1" i="6">
      <x v="6"/>
    </i>
    <i r="1" i="7">
      <x v="7"/>
    </i>
    <i r="1" i="8">
      <x v="8"/>
    </i>
    <i r="1" i="9">
      <x v="9"/>
    </i>
    <i r="1" i="10">
      <x v="10"/>
    </i>
    <i r="1" i="11">
      <x v="11"/>
    </i>
    <i r="1" i="12">
      <x v="12"/>
    </i>
    <i r="1" i="13">
      <x v="13"/>
    </i>
    <i r="1" i="14">
      <x v="14"/>
    </i>
    <i r="1" i="15">
      <x v="15"/>
    </i>
    <i r="1" i="16">
      <x v="16"/>
    </i>
    <i r="1" i="17">
      <x v="17"/>
    </i>
    <i r="1" i="18">
      <x v="18"/>
    </i>
    <i r="1" i="19">
      <x v="19"/>
    </i>
    <i r="1" i="20">
      <x v="20"/>
    </i>
    <i r="1" i="21">
      <x v="21"/>
    </i>
    <i r="1" i="22">
      <x v="22"/>
    </i>
    <i r="1" i="23">
      <x v="23"/>
    </i>
    <i r="1" i="24">
      <x v="24"/>
    </i>
    <i r="1" i="25">
      <x v="25"/>
    </i>
    <i r="1" i="26">
      <x v="26"/>
    </i>
    <i r="1" i="27">
      <x v="27"/>
    </i>
    <i r="1" i="28">
      <x v="28"/>
    </i>
    <i r="1" i="29">
      <x v="29"/>
    </i>
    <i r="1" i="30">
      <x v="30"/>
    </i>
    <i r="1" i="31">
      <x v="31"/>
    </i>
    <i r="1" i="32">
      <x v="32"/>
    </i>
    <i r="1" i="33">
      <x v="33"/>
    </i>
    <i r="1" i="34">
      <x v="34"/>
    </i>
    <i r="1" i="35">
      <x v="35"/>
    </i>
    <i r="1" i="36">
      <x v="36"/>
    </i>
    <i r="1" i="37">
      <x v="37"/>
    </i>
    <i r="1" i="38">
      <x v="38"/>
    </i>
    <i r="1" i="39">
      <x v="39"/>
    </i>
    <i r="1" i="40">
      <x v="40"/>
    </i>
    <i r="1" i="41">
      <x v="41"/>
    </i>
    <i r="1" i="42">
      <x v="42"/>
    </i>
    <i r="1" i="43">
      <x v="43"/>
    </i>
    <i r="1" i="44">
      <x v="44"/>
    </i>
    <i r="1" i="45">
      <x v="45"/>
    </i>
    <i r="1" i="46">
      <x v="46"/>
    </i>
    <i r="1" i="47">
      <x v="47"/>
    </i>
    <i r="1" i="48">
      <x v="48"/>
    </i>
    <i r="1" i="49">
      <x v="49"/>
    </i>
    <i r="1" i="50">
      <x v="50"/>
    </i>
    <i r="1" i="51">
      <x v="51"/>
    </i>
  </rowItems>
  <colItems count="1">
    <i/>
  </colItems>
  <pageFields count="2">
    <pageField fld="0" hier="-1"/>
    <pageField fld="54" item="2" hier="-1"/>
  </pageFields>
  <dataFields count="52">
    <dataField name=" Alabama" fld="1" baseField="53" baseItem="0"/>
    <dataField name=" Alaska" fld="2" baseField="53" baseItem="0"/>
    <dataField name=" Arizona" fld="3" baseField="53" baseItem="0"/>
    <dataField name=" Arkansas" fld="4" baseField="53" baseItem="0"/>
    <dataField name=" California" fld="5" baseField="53" baseItem="0"/>
    <dataField name=" Colorado" fld="6" baseField="53" baseItem="0"/>
    <dataField name=" Connecticut" fld="7" baseField="53" baseItem="0"/>
    <dataField name=" Delaware" fld="8" baseField="53" baseItem="0"/>
    <dataField name=" District of Columbia " fld="9" baseField="53" baseItem="0"/>
    <dataField name=" Florida" fld="10" baseField="53" baseItem="0"/>
    <dataField name=" Georgia" fld="11" baseField="53" baseItem="0"/>
    <dataField name=" Hawaii" fld="12" baseField="53" baseItem="0"/>
    <dataField name=" Idaho" fld="13" baseField="53" baseItem="0"/>
    <dataField name=" Illinois" fld="14" baseField="53" baseItem="0"/>
    <dataField name=" Indiana" fld="15" baseField="53" baseItem="0"/>
    <dataField name=" Iowa" fld="16" baseField="53" baseItem="0"/>
    <dataField name=" Kansas" fld="17" baseField="53" baseItem="0"/>
    <dataField name=" Kentucky" fld="18" baseField="53" baseItem="0"/>
    <dataField name=" Louisiana" fld="19" baseField="53" baseItem="0"/>
    <dataField name=" Maine" fld="20" baseField="53" baseItem="0"/>
    <dataField name=" Maryland" fld="21" baseField="53" baseItem="0"/>
    <dataField name=" Massachusetts" fld="22" baseField="53" baseItem="0"/>
    <dataField name=" Michigan" fld="23" baseField="53" baseItem="0"/>
    <dataField name=" Minnesota" fld="24" baseField="53" baseItem="0"/>
    <dataField name=" Mississippi" fld="25" baseField="53" baseItem="0"/>
    <dataField name=" Missouri" fld="26" baseField="53" baseItem="0"/>
    <dataField name=" Montana" fld="27" baseField="53" baseItem="0"/>
    <dataField name=" Nebraska" fld="28" baseField="53" baseItem="0"/>
    <dataField name=" Nevada" fld="29" baseField="53" baseItem="0"/>
    <dataField name=" New Hampshire" fld="30" baseField="53" baseItem="0"/>
    <dataField name=" New Jersey" fld="31" baseField="53" baseItem="0"/>
    <dataField name=" New Mexico" fld="32" baseField="53" baseItem="0"/>
    <dataField name=" New York" fld="33" baseField="53" baseItem="0"/>
    <dataField name=" North Carolina" fld="34" baseField="53" baseItem="0"/>
    <dataField name=" North Dakota" fld="35" baseField="53" baseItem="0"/>
    <dataField name=" Ohio" fld="36" baseField="53" baseItem="0"/>
    <dataField name=" Oklahoma" fld="37" baseField="53" baseItem="0"/>
    <dataField name=" Oregon" fld="38" baseField="53" baseItem="0"/>
    <dataField name=" Pennsylvania" fld="39" baseField="53" baseItem="0"/>
    <dataField name=" Rhode Island" fld="40" baseField="53" baseItem="0"/>
    <dataField name=" South Carolina" fld="41" baseField="53" baseItem="0"/>
    <dataField name=" South Dakota" fld="42" baseField="53" baseItem="0"/>
    <dataField name=" Tennessee" fld="43" baseField="53" baseItem="0"/>
    <dataField name=" Texas" fld="44" baseField="53" baseItem="0"/>
    <dataField name=" Utah" fld="45" baseField="53" baseItem="0"/>
    <dataField name=" Vermont" fld="46" baseField="53" baseItem="0"/>
    <dataField name=" Virginia" fld="47" baseField="53" baseItem="0"/>
    <dataField name=" Washington" fld="48" baseField="53" baseItem="0"/>
    <dataField name=" West Virginia" fld="49" baseField="53" baseItem="0"/>
    <dataField name=" Wisconsin" fld="50" baseField="53" baseItem="0"/>
    <dataField name=" Wyoming" fld="51" baseField="53" baseItem="0"/>
    <dataField name=" Puerto Rico" fld="52" baseField="53" baseItem="0"/>
  </dataFields>
  <formats count="4">
    <format dxfId="48">
      <pivotArea dataOnly="0" labelOnly="1" outline="0" fieldPosition="0">
        <references count="1">
          <reference field="429496729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9">
      <pivotArea dataOnly="0" labelOnly="1" outline="0" fieldPosition="0">
        <references count="1">
          <reference field="4294967294" count="2">
            <x v="50"/>
            <x v="51"/>
          </reference>
        </references>
      </pivotArea>
    </format>
    <format dxfId="50">
      <pivotArea type="all" dataOnly="0" outline="0" fieldPosition="0"/>
    </format>
    <format dxfId="5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handoo.org/wp/2014/04/09/visualize-state-migration-contest/" TargetMode="External"/><Relationship Id="rId2" Type="http://schemas.openxmlformats.org/officeDocument/2006/relationships/hyperlink" Target="http://chandoo.org/wp/2014/04/09/visualize-state-migration-contest/" TargetMode="External"/><Relationship Id="rId1" Type="http://schemas.openxmlformats.org/officeDocument/2006/relationships/hyperlink" Target="http://facebook.com/chandoo.org" TargetMode="Externa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49"/>
  <sheetViews>
    <sheetView showGridLines="0" workbookViewId="0"/>
  </sheetViews>
  <sheetFormatPr defaultRowHeight="15" x14ac:dyDescent="0.25"/>
  <cols>
    <col min="1" max="1" width="2.7109375" customWidth="1"/>
    <col min="2" max="2" width="3.7109375" customWidth="1"/>
    <col min="3" max="3" width="23.140625" customWidth="1"/>
    <col min="7" max="7" width="17.28515625" bestFit="1" customWidth="1"/>
    <col min="14" max="14" width="3.85546875" customWidth="1"/>
  </cols>
  <sheetData>
    <row r="1" spans="2:3" s="52" customFormat="1" ht="54" customHeight="1" x14ac:dyDescent="0.25">
      <c r="B1" s="52" t="s">
        <v>76</v>
      </c>
    </row>
    <row r="3" spans="2:3" s="53" customFormat="1" x14ac:dyDescent="0.25">
      <c r="B3" s="53" t="s">
        <v>75</v>
      </c>
    </row>
    <row r="5" spans="2:3" x14ac:dyDescent="0.25">
      <c r="C5" t="s">
        <v>110</v>
      </c>
    </row>
    <row r="6" spans="2:3" x14ac:dyDescent="0.25">
      <c r="C6" t="s">
        <v>77</v>
      </c>
    </row>
    <row r="7" spans="2:3" x14ac:dyDescent="0.25">
      <c r="C7" t="s">
        <v>78</v>
      </c>
    </row>
    <row r="8" spans="2:3" x14ac:dyDescent="0.25">
      <c r="C8" t="s">
        <v>109</v>
      </c>
    </row>
    <row r="9" spans="2:3" x14ac:dyDescent="0.25">
      <c r="C9" t="s">
        <v>79</v>
      </c>
    </row>
    <row r="10" spans="2:3" x14ac:dyDescent="0.25">
      <c r="C10" s="54" t="s">
        <v>80</v>
      </c>
    </row>
    <row r="11" spans="2:3" x14ac:dyDescent="0.25">
      <c r="C11" s="54" t="s">
        <v>81</v>
      </c>
    </row>
    <row r="12" spans="2:3" x14ac:dyDescent="0.25">
      <c r="C12" s="54" t="s">
        <v>82</v>
      </c>
    </row>
    <row r="13" spans="2:3" x14ac:dyDescent="0.25">
      <c r="C13" t="s">
        <v>83</v>
      </c>
    </row>
    <row r="14" spans="2:3" x14ac:dyDescent="0.25">
      <c r="C14" t="s">
        <v>108</v>
      </c>
    </row>
    <row r="16" spans="2:3" s="53" customFormat="1" x14ac:dyDescent="0.25">
      <c r="B16" s="53" t="s">
        <v>84</v>
      </c>
    </row>
    <row r="18" spans="2:10" x14ac:dyDescent="0.25">
      <c r="C18" t="s">
        <v>85</v>
      </c>
      <c r="E18" t="s">
        <v>86</v>
      </c>
    </row>
    <row r="19" spans="2:10" x14ac:dyDescent="0.25">
      <c r="C19" t="s">
        <v>87</v>
      </c>
      <c r="E19" s="35" t="s">
        <v>88</v>
      </c>
      <c r="G19" s="82">
        <f ca="1">DATE(2014,4,20)-TODAY()</f>
        <v>1</v>
      </c>
      <c r="H19" s="82"/>
      <c r="I19" s="82"/>
      <c r="J19" s="82"/>
    </row>
    <row r="21" spans="2:10" s="53" customFormat="1" x14ac:dyDescent="0.25">
      <c r="B21" s="53" t="s">
        <v>89</v>
      </c>
    </row>
    <row r="23" spans="2:10" x14ac:dyDescent="0.25">
      <c r="C23" s="35" t="s">
        <v>90</v>
      </c>
    </row>
    <row r="24" spans="2:10" x14ac:dyDescent="0.25">
      <c r="C24" s="50" t="s">
        <v>91</v>
      </c>
    </row>
    <row r="25" spans="2:10" x14ac:dyDescent="0.25">
      <c r="C25" s="50" t="s">
        <v>92</v>
      </c>
    </row>
    <row r="26" spans="2:10" x14ac:dyDescent="0.25">
      <c r="C26" s="50" t="s">
        <v>93</v>
      </c>
    </row>
    <row r="27" spans="2:10" x14ac:dyDescent="0.25">
      <c r="C27" s="50"/>
    </row>
    <row r="28" spans="2:10" x14ac:dyDescent="0.25">
      <c r="C28" s="35" t="s">
        <v>94</v>
      </c>
    </row>
    <row r="29" spans="2:10" x14ac:dyDescent="0.25">
      <c r="C29" s="51" t="s">
        <v>96</v>
      </c>
    </row>
    <row r="30" spans="2:10" x14ac:dyDescent="0.25">
      <c r="C30" s="50" t="s">
        <v>95</v>
      </c>
    </row>
    <row r="31" spans="2:10" x14ac:dyDescent="0.25">
      <c r="C31" s="50" t="s">
        <v>93</v>
      </c>
    </row>
    <row r="33" spans="2:14" s="53" customFormat="1" x14ac:dyDescent="0.25">
      <c r="B33" s="53" t="s">
        <v>97</v>
      </c>
    </row>
    <row r="34" spans="2:14" x14ac:dyDescent="0.25">
      <c r="C34" t="s">
        <v>98</v>
      </c>
    </row>
    <row r="35" spans="2:14" x14ac:dyDescent="0.25">
      <c r="C35" s="50" t="s">
        <v>99</v>
      </c>
    </row>
    <row r="37" spans="2:14" x14ac:dyDescent="0.25">
      <c r="C37" t="s">
        <v>100</v>
      </c>
    </row>
    <row r="38" spans="2:14" x14ac:dyDescent="0.25">
      <c r="C38" s="50" t="s">
        <v>101</v>
      </c>
    </row>
    <row r="40" spans="2:14" x14ac:dyDescent="0.25">
      <c r="C40" t="s">
        <v>102</v>
      </c>
    </row>
    <row r="41" spans="2:14" x14ac:dyDescent="0.25">
      <c r="C41" s="50" t="s">
        <v>103</v>
      </c>
    </row>
    <row r="43" spans="2:14" s="53" customFormat="1" x14ac:dyDescent="0.25">
      <c r="B43" s="53" t="s">
        <v>105</v>
      </c>
    </row>
    <row r="44" spans="2:14" x14ac:dyDescent="0.25">
      <c r="C44" t="s">
        <v>106</v>
      </c>
    </row>
    <row r="46" spans="2:14" s="53" customFormat="1" x14ac:dyDescent="0.25">
      <c r="B46" s="53" t="s">
        <v>104</v>
      </c>
    </row>
    <row r="47" spans="2:14" ht="168" customHeight="1" x14ac:dyDescent="0.25">
      <c r="C47" s="80" t="s">
        <v>107</v>
      </c>
      <c r="D47" s="81"/>
      <c r="E47" s="81"/>
      <c r="F47" s="81"/>
      <c r="G47" s="81"/>
      <c r="H47" s="81"/>
      <c r="I47" s="81"/>
      <c r="J47" s="81"/>
      <c r="K47" s="81"/>
      <c r="L47" s="81"/>
      <c r="M47" s="81"/>
      <c r="N47" s="81"/>
    </row>
    <row r="48" spans="2:14" x14ac:dyDescent="0.25">
      <c r="C48" t="s">
        <v>111</v>
      </c>
    </row>
    <row r="49" spans="3:8" x14ac:dyDescent="0.25">
      <c r="C49" s="83" t="s">
        <v>112</v>
      </c>
      <c r="D49" s="83"/>
      <c r="E49" s="83"/>
      <c r="F49" s="83"/>
      <c r="G49" s="83"/>
      <c r="H49" s="83"/>
    </row>
  </sheetData>
  <mergeCells count="3">
    <mergeCell ref="C47:N47"/>
    <mergeCell ref="G19:J19"/>
    <mergeCell ref="C49:H49"/>
  </mergeCells>
  <hyperlinks>
    <hyperlink ref="C29" r:id="rId1"/>
    <hyperlink ref="C49" r:id="rId2"/>
    <hyperlink ref="C49:H49" r:id="rId3" display="http://chandoo.org/wp/2014/04/09/visualize-state-migration-contest/"/>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D2" sqref="D2:H4"/>
    </sheetView>
  </sheetViews>
  <sheetFormatPr defaultRowHeight="15" x14ac:dyDescent="0.25"/>
  <cols>
    <col min="3" max="3" width="15.140625" bestFit="1" customWidth="1"/>
  </cols>
  <sheetData>
    <row r="1" spans="1:8" x14ac:dyDescent="0.25">
      <c r="A1" t="s">
        <v>187</v>
      </c>
      <c r="B1" t="s">
        <v>201</v>
      </c>
      <c r="C1" t="s">
        <v>113</v>
      </c>
      <c r="D1" t="s">
        <v>172</v>
      </c>
      <c r="E1" t="s">
        <v>196</v>
      </c>
      <c r="F1" t="s">
        <v>211</v>
      </c>
      <c r="G1" t="s">
        <v>202</v>
      </c>
      <c r="H1" t="s">
        <v>203</v>
      </c>
    </row>
    <row r="2" spans="1:8" x14ac:dyDescent="0.25">
      <c r="A2" t="s">
        <v>198</v>
      </c>
      <c r="B2" t="str">
        <f>VLOOKUP(1,'Population Migration by State'!$A$7:$B$58,2,FALSE)</f>
        <v xml:space="preserve"> Florida</v>
      </c>
      <c r="C2" t="str">
        <f>CONCATENATE(B2,'Population Migration by State'!$C$3)</f>
        <v xml:space="preserve"> Florida2012</v>
      </c>
      <c r="D2">
        <f>ROUND(VLOOKUP($C2,'Data Table'!$BE$3:$BJ$158,2,FALSE),1)</f>
        <v>2.4</v>
      </c>
      <c r="E2" s="165">
        <f>ROUND(VLOOKUP($C2,'Data Table'!$BE$3:$BJ$158,3,FALSE),1)</f>
        <v>1.8</v>
      </c>
      <c r="F2">
        <f>ROUND(VLOOKUP($C2,'Data Table'!$BE$3:$BJ$158,4,FALSE),1)</f>
        <v>70.7</v>
      </c>
      <c r="G2">
        <f>VLOOKUP($C2,'Data Table'!$BE$3:$BJ$158,5,FALSE)</f>
        <v>31</v>
      </c>
      <c r="H2">
        <f>VLOOKUP($C2,'Data Table'!$BE$3:$BJ$158,6,FALSE)</f>
        <v>3</v>
      </c>
    </row>
    <row r="3" spans="1:8" x14ac:dyDescent="0.25">
      <c r="A3" t="s">
        <v>199</v>
      </c>
      <c r="B3" t="str">
        <f>VLOOKUP(2,'Population Migration by State'!$A$7:$B$58,2,FALSE)</f>
        <v xml:space="preserve"> Texas</v>
      </c>
      <c r="C3" t="str">
        <f>CONCATENATE(B3,'Population Migration by State'!$C$3)</f>
        <v xml:space="preserve"> Texas2012</v>
      </c>
      <c r="D3">
        <f>ROUND(VLOOKUP($C3,'Data Table'!$BE$3:$BJ$158,2,FALSE),1)</f>
        <v>4.8</v>
      </c>
      <c r="E3" s="165">
        <f>ROUND(VLOOKUP($C3,'Data Table'!$BE$3:$BJ$158,3,FALSE),1)</f>
        <v>3.3</v>
      </c>
      <c r="F3">
        <f>ROUND(VLOOKUP($C3,'Data Table'!$BE$3:$BJ$158,4,FALSE),1)</f>
        <v>64.8</v>
      </c>
      <c r="G3">
        <f>VLOOKUP($C3,'Data Table'!$BE$3:$BJ$158,5,FALSE)</f>
        <v>35</v>
      </c>
      <c r="H3">
        <f>VLOOKUP($C3,'Data Table'!$BE$3:$BJ$158,6,FALSE)</f>
        <v>7</v>
      </c>
    </row>
    <row r="4" spans="1:8" x14ac:dyDescent="0.25">
      <c r="A4" t="s">
        <v>200</v>
      </c>
      <c r="B4" t="str">
        <f>VLOOKUP(3,'Population Migration by State'!$A$7:$B$58,2,FALSE)</f>
        <v xml:space="preserve"> California</v>
      </c>
      <c r="C4" t="str">
        <f>CONCATENATE(B4,'Population Migration by State'!$C$3)</f>
        <v xml:space="preserve"> California2012</v>
      </c>
      <c r="D4">
        <f>ROUND(VLOOKUP($C4,'Data Table'!$BE$3:$BJ$158,2,FALSE),1)</f>
        <v>3.5</v>
      </c>
      <c r="E4" s="165">
        <f>ROUND(VLOOKUP($C4,'Data Table'!$BE$3:$BJ$158,3,FALSE),1)</f>
        <v>3.1</v>
      </c>
      <c r="F4">
        <f>ROUND(VLOOKUP($C4,'Data Table'!$BE$3:$BJ$158,4,FALSE),1)</f>
        <v>59.4</v>
      </c>
      <c r="G4">
        <f>VLOOKUP($C4,'Data Table'!$BE$3:$BJ$158,5,FALSE)</f>
        <v>21</v>
      </c>
      <c r="H4">
        <f>VLOOKUP($C4,'Data Table'!$BE$3:$BJ$158,6,FALSE)</f>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2" sqref="B2"/>
    </sheetView>
  </sheetViews>
  <sheetFormatPr defaultRowHeight="15" x14ac:dyDescent="0.25"/>
  <cols>
    <col min="1" max="1" width="23" bestFit="1" customWidth="1"/>
  </cols>
  <sheetData>
    <row r="1" spans="1:2" x14ac:dyDescent="0.25">
      <c r="A1" t="s">
        <v>204</v>
      </c>
      <c r="B1" t="s">
        <v>184</v>
      </c>
    </row>
    <row r="2" spans="1:2" x14ac:dyDescent="0.25">
      <c r="A2" t="s">
        <v>205</v>
      </c>
      <c r="B2" t="s">
        <v>207</v>
      </c>
    </row>
    <row r="3" spans="1:2" x14ac:dyDescent="0.25">
      <c r="A3" t="s">
        <v>202</v>
      </c>
      <c r="B3" t="s">
        <v>208</v>
      </c>
    </row>
    <row r="4" spans="1:2" x14ac:dyDescent="0.25">
      <c r="A4" t="s">
        <v>197</v>
      </c>
      <c r="B4"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J120"/>
  <sheetViews>
    <sheetView showGridLines="0" topLeftCell="A5" zoomScaleNormal="100" workbookViewId="0">
      <selection activeCell="J12" sqref="J12"/>
    </sheetView>
  </sheetViews>
  <sheetFormatPr defaultRowHeight="15" x14ac:dyDescent="0.25"/>
  <cols>
    <col min="1" max="1" width="9.140625" style="19"/>
    <col min="2" max="2" width="17.7109375" style="19" customWidth="1"/>
    <col min="3" max="3" width="10.85546875" style="19" bestFit="1" customWidth="1"/>
    <col min="4" max="4" width="9.42578125" style="19" bestFit="1" customWidth="1"/>
    <col min="5" max="5" width="10.85546875" style="19" bestFit="1" customWidth="1"/>
    <col min="6" max="6" width="10" style="19" bestFit="1" customWidth="1"/>
    <col min="7" max="7" width="9.85546875" style="19" bestFit="1" customWidth="1"/>
    <col min="8" max="8" width="10" style="19" bestFit="1" customWidth="1"/>
    <col min="9" max="9" width="9.28515625" style="19" bestFit="1" customWidth="1"/>
    <col min="10" max="10" width="9.42578125" style="19" bestFit="1" customWidth="1"/>
    <col min="11" max="15" width="9.28515625" style="19" bestFit="1" customWidth="1"/>
    <col min="16" max="16" width="9.42578125" style="19" bestFit="1" customWidth="1"/>
    <col min="17" max="19" width="9.28515625" style="19" bestFit="1" customWidth="1"/>
    <col min="20" max="20" width="9.42578125" style="19" bestFit="1" customWidth="1"/>
    <col min="21" max="21" width="9.28515625" style="19" bestFit="1" customWidth="1"/>
    <col min="22" max="22" width="9.42578125" style="19" bestFit="1" customWidth="1"/>
    <col min="23" max="29" width="9.28515625" style="19" bestFit="1" customWidth="1"/>
    <col min="30" max="30" width="9.42578125" style="19" bestFit="1" customWidth="1"/>
    <col min="31" max="31" width="9.28515625" style="19" bestFit="1" customWidth="1"/>
    <col min="32" max="32" width="9.42578125" style="19" bestFit="1" customWidth="1"/>
    <col min="33" max="37" width="9.28515625" style="19" bestFit="1" customWidth="1"/>
    <col min="38" max="38" width="9.42578125" style="19" bestFit="1" customWidth="1"/>
    <col min="39" max="53" width="9.28515625" style="19" bestFit="1" customWidth="1"/>
    <col min="54" max="54" width="9.42578125" style="19" bestFit="1" customWidth="1"/>
    <col min="55" max="71" width="9.28515625" style="19" bestFit="1" customWidth="1"/>
    <col min="72" max="72" width="9.42578125" style="19" bestFit="1" customWidth="1"/>
    <col min="73" max="75" width="9.28515625" style="19" bestFit="1" customWidth="1"/>
    <col min="76" max="76" width="9.42578125" style="19" bestFit="1" customWidth="1"/>
    <col min="77" max="77" width="9.28515625" style="19" bestFit="1" customWidth="1"/>
    <col min="78" max="78" width="9.42578125" style="19" bestFit="1" customWidth="1"/>
    <col min="79" max="81" width="9.28515625" style="19" bestFit="1" customWidth="1"/>
    <col min="82" max="82" width="9.42578125" style="19" bestFit="1" customWidth="1"/>
    <col min="83" max="87" width="9.28515625" style="19" bestFit="1" customWidth="1"/>
    <col min="88" max="88" width="9.42578125" style="19" bestFit="1" customWidth="1"/>
    <col min="89" max="97" width="9.28515625" style="19" bestFit="1" customWidth="1"/>
    <col min="98" max="98" width="9.42578125" style="19" bestFit="1" customWidth="1"/>
    <col min="99" max="103" width="9.28515625" style="19" bestFit="1" customWidth="1"/>
    <col min="104" max="104" width="9.42578125" style="19" bestFit="1" customWidth="1"/>
    <col min="105" max="112" width="9.28515625" style="19" bestFit="1" customWidth="1"/>
    <col min="113" max="16384" width="9.140625" style="19"/>
  </cols>
  <sheetData>
    <row r="2" spans="2:114" x14ac:dyDescent="0.25">
      <c r="B2" s="26" t="s">
        <v>0</v>
      </c>
    </row>
    <row r="3" spans="2:114" x14ac:dyDescent="0.25">
      <c r="B3" s="27" t="s">
        <v>1</v>
      </c>
    </row>
    <row r="4" spans="2:114" x14ac:dyDescent="0.25">
      <c r="B4" s="27" t="s">
        <v>2</v>
      </c>
    </row>
    <row r="5" spans="2:114" x14ac:dyDescent="0.25">
      <c r="B5" s="19" t="s">
        <v>3</v>
      </c>
    </row>
    <row r="6" spans="2:114" x14ac:dyDescent="0.25">
      <c r="C6" s="150"/>
      <c r="I6" s="32" t="s">
        <v>70</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t="s">
        <v>71</v>
      </c>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row>
    <row r="7" spans="2:114" ht="15.75" customHeight="1" x14ac:dyDescent="0.25">
      <c r="B7" s="84" t="s">
        <v>4</v>
      </c>
      <c r="C7" s="84" t="s">
        <v>5</v>
      </c>
      <c r="D7" s="84"/>
      <c r="E7" s="84" t="s">
        <v>6</v>
      </c>
      <c r="F7" s="84"/>
      <c r="G7" s="84" t="s">
        <v>7</v>
      </c>
      <c r="H7" s="84"/>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v>1</v>
      </c>
      <c r="BK7" s="40">
        <v>2</v>
      </c>
      <c r="BL7" s="40">
        <v>3</v>
      </c>
      <c r="BM7" s="40">
        <v>4</v>
      </c>
      <c r="BN7" s="40">
        <v>5</v>
      </c>
      <c r="BO7" s="40">
        <v>6</v>
      </c>
      <c r="BP7" s="40">
        <v>7</v>
      </c>
      <c r="BQ7" s="40">
        <v>8</v>
      </c>
      <c r="BR7" s="40">
        <v>9</v>
      </c>
      <c r="BS7" s="40">
        <v>10</v>
      </c>
      <c r="BT7" s="40">
        <v>11</v>
      </c>
      <c r="BU7" s="40">
        <v>12</v>
      </c>
      <c r="BV7" s="40">
        <v>13</v>
      </c>
      <c r="BW7" s="40">
        <v>14</v>
      </c>
      <c r="BX7" s="40">
        <v>15</v>
      </c>
      <c r="BY7" s="40">
        <v>16</v>
      </c>
      <c r="BZ7" s="40">
        <v>17</v>
      </c>
      <c r="CA7" s="40">
        <v>18</v>
      </c>
      <c r="CB7" s="40">
        <v>19</v>
      </c>
      <c r="CC7" s="40">
        <v>20</v>
      </c>
      <c r="CD7" s="40">
        <v>21</v>
      </c>
      <c r="CE7" s="40">
        <v>22</v>
      </c>
      <c r="CF7" s="40">
        <v>23</v>
      </c>
      <c r="CG7" s="40">
        <v>24</v>
      </c>
      <c r="CH7" s="40">
        <v>25</v>
      </c>
      <c r="CI7" s="40">
        <v>26</v>
      </c>
      <c r="CJ7" s="40">
        <v>27</v>
      </c>
      <c r="CK7" s="40">
        <v>28</v>
      </c>
      <c r="CL7" s="40">
        <v>29</v>
      </c>
      <c r="CM7" s="40">
        <v>30</v>
      </c>
      <c r="CN7" s="40">
        <v>31</v>
      </c>
      <c r="CO7" s="40">
        <v>32</v>
      </c>
      <c r="CP7" s="40">
        <v>33</v>
      </c>
      <c r="CQ7" s="40">
        <v>34</v>
      </c>
      <c r="CR7" s="40">
        <v>35</v>
      </c>
      <c r="CS7" s="40">
        <v>36</v>
      </c>
      <c r="CT7" s="40">
        <v>37</v>
      </c>
      <c r="CU7" s="40">
        <v>38</v>
      </c>
      <c r="CV7" s="40">
        <v>39</v>
      </c>
      <c r="CW7" s="40">
        <v>40</v>
      </c>
      <c r="CX7" s="40">
        <v>41</v>
      </c>
      <c r="CY7" s="40">
        <v>42</v>
      </c>
      <c r="CZ7" s="40">
        <v>43</v>
      </c>
      <c r="DA7" s="40">
        <v>44</v>
      </c>
      <c r="DB7" s="40">
        <v>45</v>
      </c>
      <c r="DC7" s="40">
        <v>46</v>
      </c>
      <c r="DD7" s="40">
        <v>47</v>
      </c>
      <c r="DE7" s="40">
        <v>48</v>
      </c>
      <c r="DF7" s="40">
        <v>49</v>
      </c>
      <c r="DG7" s="40">
        <v>50</v>
      </c>
      <c r="DH7" s="40">
        <v>51</v>
      </c>
      <c r="DI7" s="40">
        <v>52</v>
      </c>
      <c r="DJ7" s="40">
        <v>53</v>
      </c>
    </row>
    <row r="8" spans="2:114" ht="15" customHeight="1" x14ac:dyDescent="0.25">
      <c r="B8" s="84"/>
      <c r="C8" s="84"/>
      <c r="D8" s="84"/>
      <c r="E8" s="84"/>
      <c r="F8" s="84"/>
      <c r="G8" s="84"/>
      <c r="H8" s="84"/>
      <c r="I8" s="41" t="s">
        <v>64</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3" t="s">
        <v>66</v>
      </c>
      <c r="BK8" s="41"/>
      <c r="BL8" s="41"/>
      <c r="BM8" s="41"/>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4"/>
    </row>
    <row r="9" spans="2:114" s="35" customFormat="1" x14ac:dyDescent="0.25">
      <c r="B9" s="84"/>
      <c r="C9" s="45" t="s">
        <v>59</v>
      </c>
      <c r="D9" s="46" t="s">
        <v>60</v>
      </c>
      <c r="E9" s="45" t="s">
        <v>59</v>
      </c>
      <c r="F9" s="46" t="s">
        <v>60</v>
      </c>
      <c r="G9" s="45" t="s">
        <v>59</v>
      </c>
      <c r="H9" s="46" t="s">
        <v>60</v>
      </c>
      <c r="I9" s="47" t="s">
        <v>65</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62</v>
      </c>
      <c r="BJ9" s="49" t="s">
        <v>65</v>
      </c>
      <c r="BK9" s="48" t="s">
        <v>8</v>
      </c>
      <c r="BL9" s="48" t="s">
        <v>9</v>
      </c>
      <c r="BM9" s="48" t="s">
        <v>10</v>
      </c>
      <c r="BN9" s="48" t="s">
        <v>11</v>
      </c>
      <c r="BO9" s="48" t="s">
        <v>12</v>
      </c>
      <c r="BP9" s="48" t="s">
        <v>13</v>
      </c>
      <c r="BQ9" s="48" t="s">
        <v>14</v>
      </c>
      <c r="BR9" s="48" t="s">
        <v>15</v>
      </c>
      <c r="BS9" s="48" t="s">
        <v>16</v>
      </c>
      <c r="BT9" s="48" t="s">
        <v>17</v>
      </c>
      <c r="BU9" s="48" t="s">
        <v>18</v>
      </c>
      <c r="BV9" s="48" t="s">
        <v>19</v>
      </c>
      <c r="BW9" s="48" t="s">
        <v>20</v>
      </c>
      <c r="BX9" s="48" t="s">
        <v>21</v>
      </c>
      <c r="BY9" s="48" t="s">
        <v>22</v>
      </c>
      <c r="BZ9" s="48" t="s">
        <v>23</v>
      </c>
      <c r="CA9" s="48" t="s">
        <v>24</v>
      </c>
      <c r="CB9" s="48" t="s">
        <v>25</v>
      </c>
      <c r="CC9" s="48" t="s">
        <v>26</v>
      </c>
      <c r="CD9" s="48" t="s">
        <v>27</v>
      </c>
      <c r="CE9" s="48" t="s">
        <v>28</v>
      </c>
      <c r="CF9" s="48" t="s">
        <v>29</v>
      </c>
      <c r="CG9" s="48" t="s">
        <v>30</v>
      </c>
      <c r="CH9" s="48" t="s">
        <v>31</v>
      </c>
      <c r="CI9" s="48" t="s">
        <v>32</v>
      </c>
      <c r="CJ9" s="48" t="s">
        <v>33</v>
      </c>
      <c r="CK9" s="48" t="s">
        <v>34</v>
      </c>
      <c r="CL9" s="48" t="s">
        <v>35</v>
      </c>
      <c r="CM9" s="48" t="s">
        <v>36</v>
      </c>
      <c r="CN9" s="48" t="s">
        <v>37</v>
      </c>
      <c r="CO9" s="48" t="s">
        <v>38</v>
      </c>
      <c r="CP9" s="48" t="s">
        <v>39</v>
      </c>
      <c r="CQ9" s="48" t="s">
        <v>40</v>
      </c>
      <c r="CR9" s="48" t="s">
        <v>41</v>
      </c>
      <c r="CS9" s="48" t="s">
        <v>42</v>
      </c>
      <c r="CT9" s="48" t="s">
        <v>43</v>
      </c>
      <c r="CU9" s="48" t="s">
        <v>44</v>
      </c>
      <c r="CV9" s="48" t="s">
        <v>45</v>
      </c>
      <c r="CW9" s="48" t="s">
        <v>46</v>
      </c>
      <c r="CX9" s="48" t="s">
        <v>47</v>
      </c>
      <c r="CY9" s="48" t="s">
        <v>48</v>
      </c>
      <c r="CZ9" s="48" t="s">
        <v>49</v>
      </c>
      <c r="DA9" s="48" t="s">
        <v>50</v>
      </c>
      <c r="DB9" s="48" t="s">
        <v>51</v>
      </c>
      <c r="DC9" s="48" t="s">
        <v>52</v>
      </c>
      <c r="DD9" s="48" t="s">
        <v>53</v>
      </c>
      <c r="DE9" s="48" t="s">
        <v>54</v>
      </c>
      <c r="DF9" s="48" t="s">
        <v>55</v>
      </c>
      <c r="DG9" s="48" t="s">
        <v>56</v>
      </c>
      <c r="DH9" s="48" t="s">
        <v>57</v>
      </c>
      <c r="DI9" s="48" t="s">
        <v>58</v>
      </c>
      <c r="DJ9" s="48" t="s">
        <v>62</v>
      </c>
    </row>
    <row r="10" spans="2:114" x14ac:dyDescent="0.25">
      <c r="B10" s="37" t="s">
        <v>63</v>
      </c>
      <c r="C10" s="11">
        <v>310212755</v>
      </c>
      <c r="D10" s="12">
        <v>25814</v>
      </c>
      <c r="E10" s="11">
        <v>263612596</v>
      </c>
      <c r="F10" s="12">
        <v>229733</v>
      </c>
      <c r="G10" s="11">
        <v>37696597</v>
      </c>
      <c r="H10" s="12">
        <v>211307</v>
      </c>
      <c r="I10" s="36">
        <f>HLOOKUP(I$7,$I$66:$DJ$120,ROWS($A$10:$A10)+2,FALSE)</f>
        <v>7070345</v>
      </c>
      <c r="J10" s="25">
        <f>HLOOKUP(J$7,$I$66:$DJ$120,ROWS($A$10:$A10)+2,FALSE)</f>
        <v>109210</v>
      </c>
      <c r="K10" s="25">
        <f>HLOOKUP(K$7,$I$66:$DJ$120,ROWS($A$10:$A10)+2,FALSE)</f>
        <v>84068</v>
      </c>
      <c r="L10" s="25">
        <f>HLOOKUP(L$7,$I$66:$DJ$120,ROWS($A$10:$A10)+2,FALSE)</f>
        <v>206842</v>
      </c>
      <c r="M10" s="25">
        <f>HLOOKUP(M$7,$I$66:$DJ$120,ROWS($A$10:$A10)+2,FALSE)</f>
        <v>64967</v>
      </c>
      <c r="N10" s="25">
        <f>HLOOKUP(N$7,$I$66:$DJ$120,ROWS($A$10:$A10)+2,FALSE)</f>
        <v>566986</v>
      </c>
      <c r="O10" s="25">
        <f>HLOOKUP(O$7,$I$66:$DJ$120,ROWS($A$10:$A10)+2,FALSE)</f>
        <v>161530</v>
      </c>
      <c r="P10" s="25">
        <f>HLOOKUP(P$7,$I$66:$DJ$120,ROWS($A$10:$A10)+2,FALSE)</f>
        <v>87023</v>
      </c>
      <c r="Q10" s="25">
        <f>HLOOKUP(Q$7,$I$66:$DJ$120,ROWS($A$10:$A10)+2,FALSE)</f>
        <v>25149</v>
      </c>
      <c r="R10" s="25">
        <f>HLOOKUP(R$7,$I$66:$DJ$120,ROWS($A$10:$A10)+2,FALSE)</f>
        <v>59513</v>
      </c>
      <c r="S10" s="25">
        <f>HLOOKUP(S$7,$I$66:$DJ$120,ROWS($A$10:$A10)+2,FALSE)</f>
        <v>428325</v>
      </c>
      <c r="T10" s="25">
        <f>HLOOKUP(T$7,$I$66:$DJ$120,ROWS($A$10:$A10)+2,FALSE)</f>
        <v>252262</v>
      </c>
      <c r="U10" s="25">
        <f>HLOOKUP(U$7,$I$66:$DJ$120,ROWS($A$10:$A10)+2,FALSE)</f>
        <v>61509</v>
      </c>
      <c r="V10" s="25">
        <f>HLOOKUP(V$7,$I$66:$DJ$120,ROWS($A$10:$A10)+2,FALSE)</f>
        <v>55191</v>
      </c>
      <c r="W10" s="25">
        <f>HLOOKUP(W$7,$I$66:$DJ$120,ROWS($A$10:$A10)+2,FALSE)</f>
        <v>277953</v>
      </c>
      <c r="X10" s="25">
        <f>HLOOKUP(X$7,$I$66:$DJ$120,ROWS($A$10:$A10)+2,FALSE)</f>
        <v>144597</v>
      </c>
      <c r="Y10" s="25">
        <f>HLOOKUP(Y$7,$I$66:$DJ$120,ROWS($A$10:$A10)+2,FALSE)</f>
        <v>73325</v>
      </c>
      <c r="Z10" s="25">
        <f>HLOOKUP(Z$7,$I$66:$DJ$120,ROWS($A$10:$A10)+2,FALSE)</f>
        <v>93134</v>
      </c>
      <c r="AA10" s="25">
        <f>HLOOKUP(AA$7,$I$66:$DJ$120,ROWS($A$10:$A10)+2,FALSE)</f>
        <v>103004</v>
      </c>
      <c r="AB10" s="25">
        <f>HLOOKUP(AB$7,$I$66:$DJ$120,ROWS($A$10:$A10)+2,FALSE)</f>
        <v>95956</v>
      </c>
      <c r="AC10" s="25">
        <f>HLOOKUP(AC$7,$I$66:$DJ$120,ROWS($A$10:$A10)+2,FALSE)</f>
        <v>38574</v>
      </c>
      <c r="AD10" s="25">
        <f>HLOOKUP(AD$7,$I$66:$DJ$120,ROWS($A$10:$A10)+2,FALSE)</f>
        <v>157664</v>
      </c>
      <c r="AE10" s="25">
        <f>HLOOKUP(AE$7,$I$66:$DJ$120,ROWS($A$10:$A10)+2,FALSE)</f>
        <v>158156</v>
      </c>
      <c r="AF10" s="25">
        <f>HLOOKUP(AF$7,$I$66:$DJ$120,ROWS($A$10:$A10)+2,FALSE)</f>
        <v>175733</v>
      </c>
      <c r="AG10" s="25">
        <f>HLOOKUP(AG$7,$I$66:$DJ$120,ROWS($A$10:$A10)+2,FALSE)</f>
        <v>115946</v>
      </c>
      <c r="AH10" s="25">
        <f>HLOOKUP(AH$7,$I$66:$DJ$120,ROWS($A$10:$A10)+2,FALSE)</f>
        <v>66947</v>
      </c>
      <c r="AI10" s="25">
        <f>HLOOKUP(AI$7,$I$66:$DJ$120,ROWS($A$10:$A10)+2,FALSE)</f>
        <v>142754</v>
      </c>
      <c r="AJ10" s="25">
        <f>HLOOKUP(AJ$7,$I$66:$DJ$120,ROWS($A$10:$A10)+2,FALSE)</f>
        <v>33832</v>
      </c>
      <c r="AK10" s="25">
        <f>HLOOKUP(AK$7,$I$66:$DJ$120,ROWS($A$10:$A10)+2,FALSE)</f>
        <v>48816</v>
      </c>
      <c r="AL10" s="25">
        <f>HLOOKUP(AL$7,$I$66:$DJ$120,ROWS($A$10:$A10)+2,FALSE)</f>
        <v>98882</v>
      </c>
      <c r="AM10" s="25">
        <f>HLOOKUP(AM$7,$I$66:$DJ$120,ROWS($A$10:$A10)+2,FALSE)</f>
        <v>38696</v>
      </c>
      <c r="AN10" s="25">
        <f>HLOOKUP(AN$7,$I$66:$DJ$120,ROWS($A$10:$A10)+2,FALSE)</f>
        <v>219202</v>
      </c>
      <c r="AO10" s="25">
        <f>HLOOKUP(AO$7,$I$66:$DJ$120,ROWS($A$10:$A10)+2,FALSE)</f>
        <v>63921</v>
      </c>
      <c r="AP10" s="25">
        <f>HLOOKUP(AP$7,$I$66:$DJ$120,ROWS($A$10:$A10)+2,FALSE)</f>
        <v>405864</v>
      </c>
      <c r="AQ10" s="25">
        <f>HLOOKUP(AQ$7,$I$66:$DJ$120,ROWS($A$10:$A10)+2,FALSE)</f>
        <v>238663</v>
      </c>
      <c r="AR10" s="25">
        <f>HLOOKUP(AR$7,$I$66:$DJ$120,ROWS($A$10:$A10)+2,FALSE)</f>
        <v>23959</v>
      </c>
      <c r="AS10" s="25">
        <f>HLOOKUP(AS$7,$I$66:$DJ$120,ROWS($A$10:$A10)+2,FALSE)</f>
        <v>199202</v>
      </c>
      <c r="AT10" s="25">
        <f>HLOOKUP(AT$7,$I$66:$DJ$120,ROWS($A$10:$A10)+2,FALSE)</f>
        <v>102572</v>
      </c>
      <c r="AU10" s="25">
        <f>HLOOKUP(AU$7,$I$66:$DJ$120,ROWS($A$10:$A10)+2,FALSE)</f>
        <v>108182</v>
      </c>
      <c r="AV10" s="25">
        <f>HLOOKUP(AV$7,$I$66:$DJ$120,ROWS($A$10:$A10)+2,FALSE)</f>
        <v>237156</v>
      </c>
      <c r="AW10" s="25">
        <f>HLOOKUP(AW$7,$I$66:$DJ$120,ROWS($A$10:$A10)+2,FALSE)</f>
        <v>30498</v>
      </c>
      <c r="AX10" s="25">
        <f>HLOOKUP(AX$7,$I$66:$DJ$120,ROWS($A$10:$A10)+2,FALSE)</f>
        <v>127418</v>
      </c>
      <c r="AY10" s="25">
        <f>HLOOKUP(AY$7,$I$66:$DJ$120,ROWS($A$10:$A10)+2,FALSE)</f>
        <v>22534</v>
      </c>
      <c r="AZ10" s="25">
        <f>HLOOKUP(AZ$7,$I$66:$DJ$120,ROWS($A$10:$A10)+2,FALSE)</f>
        <v>163843</v>
      </c>
      <c r="BA10" s="25">
        <f>HLOOKUP(BA$7,$I$66:$DJ$120,ROWS($A$10:$A10)+2,FALSE)</f>
        <v>402187</v>
      </c>
      <c r="BB10" s="25">
        <f>HLOOKUP(BB$7,$I$66:$DJ$120,ROWS($A$10:$A10)+2,FALSE)</f>
        <v>82165</v>
      </c>
      <c r="BC10" s="25">
        <f>HLOOKUP(BC$7,$I$66:$DJ$120,ROWS($A$10:$A10)+2,FALSE)</f>
        <v>20056</v>
      </c>
      <c r="BD10" s="25">
        <f>HLOOKUP(BD$7,$I$66:$DJ$120,ROWS($A$10:$A10)+2,FALSE)</f>
        <v>238540</v>
      </c>
      <c r="BE10" s="25">
        <f>HLOOKUP(BE$7,$I$66:$DJ$120,ROWS($A$10:$A10)+2,FALSE)</f>
        <v>180462</v>
      </c>
      <c r="BF10" s="25">
        <f>HLOOKUP(BF$7,$I$66:$DJ$120,ROWS($A$10:$A10)+2,FALSE)</f>
        <v>47425</v>
      </c>
      <c r="BG10" s="25">
        <f>HLOOKUP(BG$7,$I$66:$DJ$120,ROWS($A$10:$A10)+2,FALSE)</f>
        <v>97724</v>
      </c>
      <c r="BH10" s="25">
        <f>HLOOKUP(BH$7,$I$66:$DJ$120,ROWS($A$10:$A10)+2,FALSE)</f>
        <v>32228</v>
      </c>
      <c r="BI10" s="25">
        <f>HLOOKUP(BI$7,$I$66:$DJ$120,ROWS($A$10:$A10)+2,FALSE)</f>
        <v>74500</v>
      </c>
      <c r="BJ10" s="34">
        <f>HLOOKUP(BJ$7+0.5,$I$66:$DJ$120,ROWS($A$10:$A10)+2,FALSE)</f>
        <v>58599</v>
      </c>
      <c r="BK10" s="34">
        <f>HLOOKUP(BK$7+0.5,$I$66:$DJ$120,ROWS($A$10:$A10)+2,FALSE)</f>
        <v>9027</v>
      </c>
      <c r="BL10" s="34">
        <f>HLOOKUP(BL$7+0.5,$I$66:$DJ$120,ROWS($A$10:$A10)+2,FALSE)</f>
        <v>7600</v>
      </c>
      <c r="BM10" s="34">
        <f>HLOOKUP(BM$7+0.5,$I$66:$DJ$120,ROWS($A$10:$A10)+2,FALSE)</f>
        <v>12859</v>
      </c>
      <c r="BN10" s="34">
        <f>HLOOKUP(BN$7+0.5,$I$66:$DJ$120,ROWS($A$10:$A10)+2,FALSE)</f>
        <v>6563</v>
      </c>
      <c r="BO10" s="34">
        <f>HLOOKUP(BO$7+0.5,$I$66:$DJ$120,ROWS($A$10:$A10)+2,FALSE)</f>
        <v>19755</v>
      </c>
      <c r="BP10" s="34">
        <f>HLOOKUP(BP$7+0.5,$I$66:$DJ$120,ROWS($A$10:$A10)+2,FALSE)</f>
        <v>10348</v>
      </c>
      <c r="BQ10" s="34">
        <f>HLOOKUP(BQ$7+0.5,$I$66:$DJ$120,ROWS($A$10:$A10)+2,FALSE)</f>
        <v>5968</v>
      </c>
      <c r="BR10" s="34">
        <f>HLOOKUP(BR$7+0.5,$I$66:$DJ$120,ROWS($A$10:$A10)+2,FALSE)</f>
        <v>3775</v>
      </c>
      <c r="BS10" s="34">
        <f>HLOOKUP(BS$7+0.5,$I$66:$DJ$120,ROWS($A$10:$A10)+2,FALSE)</f>
        <v>6154</v>
      </c>
      <c r="BT10" s="34">
        <f>HLOOKUP(BT$7+0.5,$I$66:$DJ$120,ROWS($A$10:$A10)+2,FALSE)</f>
        <v>18406</v>
      </c>
      <c r="BU10" s="34">
        <f>HLOOKUP(BU$7+0.5,$I$66:$DJ$120,ROWS($A$10:$A10)+2,FALSE)</f>
        <v>12868</v>
      </c>
      <c r="BV10" s="34">
        <f>HLOOKUP(BV$7+0.5,$I$66:$DJ$120,ROWS($A$10:$A10)+2,FALSE)</f>
        <v>6100</v>
      </c>
      <c r="BW10" s="34">
        <f>HLOOKUP(BW$7+0.5,$I$66:$DJ$120,ROWS($A$10:$A10)+2,FALSE)</f>
        <v>6257</v>
      </c>
      <c r="BX10" s="34">
        <f>HLOOKUP(BX$7+0.5,$I$66:$DJ$120,ROWS($A$10:$A10)+2,FALSE)</f>
        <v>12722</v>
      </c>
      <c r="BY10" s="34">
        <f>HLOOKUP(BY$7+0.5,$I$66:$DJ$120,ROWS($A$10:$A10)+2,FALSE)</f>
        <v>8929</v>
      </c>
      <c r="BZ10" s="34">
        <f>HLOOKUP(BZ$7+0.5,$I$66:$DJ$120,ROWS($A$10:$A10)+2,FALSE)</f>
        <v>6129</v>
      </c>
      <c r="CA10" s="34">
        <f>HLOOKUP(CA$7+0.5,$I$66:$DJ$120,ROWS($A$10:$A10)+2,FALSE)</f>
        <v>7286</v>
      </c>
      <c r="CB10" s="34">
        <f>HLOOKUP(CB$7+0.5,$I$66:$DJ$120,ROWS($A$10:$A10)+2,FALSE)</f>
        <v>7490</v>
      </c>
      <c r="CC10" s="34">
        <f>HLOOKUP(CC$7+0.5,$I$66:$DJ$120,ROWS($A$10:$A10)+2,FALSE)</f>
        <v>7745</v>
      </c>
      <c r="CD10" s="34">
        <f>HLOOKUP(CD$7+0.5,$I$66:$DJ$120,ROWS($A$10:$A10)+2,FALSE)</f>
        <v>5351</v>
      </c>
      <c r="CE10" s="34">
        <f>HLOOKUP(CE$7+0.5,$I$66:$DJ$120,ROWS($A$10:$A10)+2,FALSE)</f>
        <v>9686</v>
      </c>
      <c r="CF10" s="34">
        <f>HLOOKUP(CF$7+0.5,$I$66:$DJ$120,ROWS($A$10:$A10)+2,FALSE)</f>
        <v>10755</v>
      </c>
      <c r="CG10" s="34">
        <f>HLOOKUP(CG$7+0.5,$I$66:$DJ$120,ROWS($A$10:$A10)+2,FALSE)</f>
        <v>9302</v>
      </c>
      <c r="CH10" s="34">
        <f>HLOOKUP(CH$7+0.5,$I$66:$DJ$120,ROWS($A$10:$A10)+2,FALSE)</f>
        <v>8402</v>
      </c>
      <c r="CI10" s="34">
        <f>HLOOKUP(CI$7+0.5,$I$66:$DJ$120,ROWS($A$10:$A10)+2,FALSE)</f>
        <v>7206</v>
      </c>
      <c r="CJ10" s="34">
        <f>HLOOKUP(CJ$7+0.5,$I$66:$DJ$120,ROWS($A$10:$A10)+2,FALSE)</f>
        <v>9402</v>
      </c>
      <c r="CK10" s="34">
        <f>HLOOKUP(CK$7+0.5,$I$66:$DJ$120,ROWS($A$10:$A10)+2,FALSE)</f>
        <v>4879</v>
      </c>
      <c r="CL10" s="34">
        <f>HLOOKUP(CL$7+0.5,$I$66:$DJ$120,ROWS($A$10:$A10)+2,FALSE)</f>
        <v>4967</v>
      </c>
      <c r="CM10" s="34">
        <f>HLOOKUP(CM$7+0.5,$I$66:$DJ$120,ROWS($A$10:$A10)+2,FALSE)</f>
        <v>9332</v>
      </c>
      <c r="CN10" s="34">
        <f>HLOOKUP(CN$7+0.5,$I$66:$DJ$120,ROWS($A$10:$A10)+2,FALSE)</f>
        <v>3364</v>
      </c>
      <c r="CO10" s="34">
        <f>HLOOKUP(CO$7+0.5,$I$66:$DJ$120,ROWS($A$10:$A10)+2,FALSE)</f>
        <v>11087</v>
      </c>
      <c r="CP10" s="34">
        <f>HLOOKUP(CP$7+0.5,$I$66:$DJ$120,ROWS($A$10:$A10)+2,FALSE)</f>
        <v>5867</v>
      </c>
      <c r="CQ10" s="34">
        <f>HLOOKUP(CQ$7+0.5,$I$66:$DJ$120,ROWS($A$10:$A10)+2,FALSE)</f>
        <v>15692</v>
      </c>
      <c r="CR10" s="34">
        <f>HLOOKUP(CR$7+0.5,$I$66:$DJ$120,ROWS($A$10:$A10)+2,FALSE)</f>
        <v>13414</v>
      </c>
      <c r="CS10" s="34">
        <f>HLOOKUP(CS$7+0.5,$I$66:$DJ$120,ROWS($A$10:$A10)+2,FALSE)</f>
        <v>3373</v>
      </c>
      <c r="CT10" s="34">
        <f>HLOOKUP(CT$7+0.5,$I$66:$DJ$120,ROWS($A$10:$A10)+2,FALSE)</f>
        <v>10288</v>
      </c>
      <c r="CU10" s="34">
        <f>HLOOKUP(CU$7+0.5,$I$66:$DJ$120,ROWS($A$10:$A10)+2,FALSE)</f>
        <v>9213</v>
      </c>
      <c r="CV10" s="34">
        <f>HLOOKUP(CV$7+0.5,$I$66:$DJ$120,ROWS($A$10:$A10)+2,FALSE)</f>
        <v>7867</v>
      </c>
      <c r="CW10" s="34">
        <f>HLOOKUP(CW$7+0.5,$I$66:$DJ$120,ROWS($A$10:$A10)+2,FALSE)</f>
        <v>10246</v>
      </c>
      <c r="CX10" s="34">
        <f>HLOOKUP(CX$7+0.5,$I$66:$DJ$120,ROWS($A$10:$A10)+2,FALSE)</f>
        <v>3414</v>
      </c>
      <c r="CY10" s="34">
        <f>HLOOKUP(CY$7+0.5,$I$66:$DJ$120,ROWS($A$10:$A10)+2,FALSE)</f>
        <v>8502</v>
      </c>
      <c r="CZ10" s="34">
        <f>HLOOKUP(CZ$7+0.5,$I$66:$DJ$120,ROWS($A$10:$A10)+2,FALSE)</f>
        <v>2998</v>
      </c>
      <c r="DA10" s="34">
        <f>HLOOKUP(DA$7+0.5,$I$66:$DJ$120,ROWS($A$10:$A10)+2,FALSE)</f>
        <v>8717</v>
      </c>
      <c r="DB10" s="34">
        <f>HLOOKUP(DB$7+0.5,$I$66:$DJ$120,ROWS($A$10:$A10)+2,FALSE)</f>
        <v>15471</v>
      </c>
      <c r="DC10" s="34">
        <f>HLOOKUP(DC$7+0.5,$I$66:$DJ$120,ROWS($A$10:$A10)+2,FALSE)</f>
        <v>8304</v>
      </c>
      <c r="DD10" s="34">
        <f>HLOOKUP(DD$7+0.5,$I$66:$DJ$120,ROWS($A$10:$A10)+2,FALSE)</f>
        <v>2967</v>
      </c>
      <c r="DE10" s="34">
        <f>HLOOKUP(DE$7+0.5,$I$66:$DJ$120,ROWS($A$10:$A10)+2,FALSE)</f>
        <v>11611</v>
      </c>
      <c r="DF10" s="34">
        <f>HLOOKUP(DF$7+0.5,$I$66:$DJ$120,ROWS($A$10:$A10)+2,FALSE)</f>
        <v>9674</v>
      </c>
      <c r="DG10" s="34">
        <f>HLOOKUP(DG$7+0.5,$I$66:$DJ$120,ROWS($A$10:$A10)+2,FALSE)</f>
        <v>5262</v>
      </c>
      <c r="DH10" s="34">
        <f>HLOOKUP(DH$7+0.5,$I$66:$DJ$120,ROWS($A$10:$A10)+2,FALSE)</f>
        <v>5859</v>
      </c>
      <c r="DI10" s="34">
        <f>HLOOKUP(DI$7+0.5,$I$66:$DJ$120,ROWS($A$10:$A10)+2,FALSE)</f>
        <v>5150</v>
      </c>
      <c r="DJ10" s="34">
        <f>HLOOKUP(DJ$7+0.5,$I$66:$DJ$120,ROWS($A$10:$A10)+2,FALSE)</f>
        <v>8156</v>
      </c>
    </row>
    <row r="11" spans="2:114" x14ac:dyDescent="0.25">
      <c r="B11" s="38" t="s">
        <v>8</v>
      </c>
      <c r="C11" s="16">
        <v>4764428</v>
      </c>
      <c r="D11" s="17">
        <v>3589</v>
      </c>
      <c r="E11" s="16">
        <v>4054260</v>
      </c>
      <c r="F11" s="17">
        <v>21464</v>
      </c>
      <c r="G11" s="16">
        <v>590326</v>
      </c>
      <c r="H11" s="17">
        <v>19701</v>
      </c>
      <c r="I11" s="36">
        <f>HLOOKUP(I$7,$I$66:$DJ$120,ROWS($A$10:$A11)+2,FALSE)</f>
        <v>104600</v>
      </c>
      <c r="J11" s="25" t="str">
        <f>HLOOKUP(J$7,$I$66:$DJ$120,ROWS($A$10:$A11)+2,FALSE)</f>
        <v>N/A</v>
      </c>
      <c r="K11" s="25">
        <f>HLOOKUP(K$7,$I$66:$DJ$120,ROWS($A$10:$A11)+2,FALSE)</f>
        <v>1004</v>
      </c>
      <c r="L11" s="25">
        <f>HLOOKUP(L$7,$I$66:$DJ$120,ROWS($A$10:$A11)+2,FALSE)</f>
        <v>962</v>
      </c>
      <c r="M11" s="25">
        <f>HLOOKUP(M$7,$I$66:$DJ$120,ROWS($A$10:$A11)+2,FALSE)</f>
        <v>660</v>
      </c>
      <c r="N11" s="25">
        <f>HLOOKUP(N$7,$I$66:$DJ$120,ROWS($A$10:$A11)+2,FALSE)</f>
        <v>3077</v>
      </c>
      <c r="O11" s="25">
        <f>HLOOKUP(O$7,$I$66:$DJ$120,ROWS($A$10:$A11)+2,FALSE)</f>
        <v>1386</v>
      </c>
      <c r="P11" s="25">
        <f>HLOOKUP(P$7,$I$66:$DJ$120,ROWS($A$10:$A11)+2,FALSE)</f>
        <v>284</v>
      </c>
      <c r="Q11" s="25">
        <f>HLOOKUP(Q$7,$I$66:$DJ$120,ROWS($A$10:$A11)+2,FALSE)</f>
        <v>42</v>
      </c>
      <c r="R11" s="25">
        <f>HLOOKUP(R$7,$I$66:$DJ$120,ROWS($A$10:$A11)+2,FALSE)</f>
        <v>162</v>
      </c>
      <c r="S11" s="25">
        <f>HLOOKUP(S$7,$I$66:$DJ$120,ROWS($A$10:$A11)+2,FALSE)</f>
        <v>11244</v>
      </c>
      <c r="T11" s="25">
        <f>HLOOKUP(T$7,$I$66:$DJ$120,ROWS($A$10:$A11)+2,FALSE)</f>
        <v>19920</v>
      </c>
      <c r="U11" s="25">
        <f>HLOOKUP(U$7,$I$66:$DJ$120,ROWS($A$10:$A11)+2,FALSE)</f>
        <v>627</v>
      </c>
      <c r="V11" s="25">
        <f>HLOOKUP(V$7,$I$66:$DJ$120,ROWS($A$10:$A11)+2,FALSE)</f>
        <v>493</v>
      </c>
      <c r="W11" s="25">
        <f>HLOOKUP(W$7,$I$66:$DJ$120,ROWS($A$10:$A11)+2,FALSE)</f>
        <v>2722</v>
      </c>
      <c r="X11" s="25">
        <f>HLOOKUP(X$7,$I$66:$DJ$120,ROWS($A$10:$A11)+2,FALSE)</f>
        <v>1347</v>
      </c>
      <c r="Y11" s="25">
        <f>HLOOKUP(Y$7,$I$66:$DJ$120,ROWS($A$10:$A11)+2,FALSE)</f>
        <v>345</v>
      </c>
      <c r="Z11" s="25">
        <f>HLOOKUP(Z$7,$I$66:$DJ$120,ROWS($A$10:$A11)+2,FALSE)</f>
        <v>865</v>
      </c>
      <c r="AA11" s="25">
        <f>HLOOKUP(AA$7,$I$66:$DJ$120,ROWS($A$10:$A11)+2,FALSE)</f>
        <v>2495</v>
      </c>
      <c r="AB11" s="25">
        <f>HLOOKUP(AB$7,$I$66:$DJ$120,ROWS($A$10:$A11)+2,FALSE)</f>
        <v>3104</v>
      </c>
      <c r="AC11" s="25">
        <f>HLOOKUP(AC$7,$I$66:$DJ$120,ROWS($A$10:$A11)+2,FALSE)</f>
        <v>67</v>
      </c>
      <c r="AD11" s="25">
        <f>HLOOKUP(AD$7,$I$66:$DJ$120,ROWS($A$10:$A11)+2,FALSE)</f>
        <v>1513</v>
      </c>
      <c r="AE11" s="25">
        <f>HLOOKUP(AE$7,$I$66:$DJ$120,ROWS($A$10:$A11)+2,FALSE)</f>
        <v>334</v>
      </c>
      <c r="AF11" s="25">
        <f>HLOOKUP(AF$7,$I$66:$DJ$120,ROWS($A$10:$A11)+2,FALSE)</f>
        <v>2298</v>
      </c>
      <c r="AG11" s="25">
        <f>HLOOKUP(AG$7,$I$66:$DJ$120,ROWS($A$10:$A11)+2,FALSE)</f>
        <v>752</v>
      </c>
      <c r="AH11" s="25">
        <f>HLOOKUP(AH$7,$I$66:$DJ$120,ROWS($A$10:$A11)+2,FALSE)</f>
        <v>4952</v>
      </c>
      <c r="AI11" s="25">
        <f>HLOOKUP(AI$7,$I$66:$DJ$120,ROWS($A$10:$A11)+2,FALSE)</f>
        <v>1555</v>
      </c>
      <c r="AJ11" s="25">
        <f>HLOOKUP(AJ$7,$I$66:$DJ$120,ROWS($A$10:$A11)+2,FALSE)</f>
        <v>101</v>
      </c>
      <c r="AK11" s="25">
        <f>HLOOKUP(AK$7,$I$66:$DJ$120,ROWS($A$10:$A11)+2,FALSE)</f>
        <v>151</v>
      </c>
      <c r="AL11" s="25">
        <f>HLOOKUP(AL$7,$I$66:$DJ$120,ROWS($A$10:$A11)+2,FALSE)</f>
        <v>1009</v>
      </c>
      <c r="AM11" s="25">
        <f>HLOOKUP(AM$7,$I$66:$DJ$120,ROWS($A$10:$A11)+2,FALSE)</f>
        <v>161</v>
      </c>
      <c r="AN11" s="25">
        <f>HLOOKUP(AN$7,$I$66:$DJ$120,ROWS($A$10:$A11)+2,FALSE)</f>
        <v>1702</v>
      </c>
      <c r="AO11" s="25">
        <f>HLOOKUP(AO$7,$I$66:$DJ$120,ROWS($A$10:$A11)+2,FALSE)</f>
        <v>459</v>
      </c>
      <c r="AP11" s="25">
        <f>HLOOKUP(AP$7,$I$66:$DJ$120,ROWS($A$10:$A11)+2,FALSE)</f>
        <v>2709</v>
      </c>
      <c r="AQ11" s="25">
        <f>HLOOKUP(AQ$7,$I$66:$DJ$120,ROWS($A$10:$A11)+2,FALSE)</f>
        <v>5133</v>
      </c>
      <c r="AR11" s="25">
        <f>HLOOKUP(AR$7,$I$66:$DJ$120,ROWS($A$10:$A11)+2,FALSE)</f>
        <v>228</v>
      </c>
      <c r="AS11" s="25">
        <f>HLOOKUP(AS$7,$I$66:$DJ$120,ROWS($A$10:$A11)+2,FALSE)</f>
        <v>1411</v>
      </c>
      <c r="AT11" s="25">
        <f>HLOOKUP(AT$7,$I$66:$DJ$120,ROWS($A$10:$A11)+2,FALSE)</f>
        <v>194</v>
      </c>
      <c r="AU11" s="25">
        <f>HLOOKUP(AU$7,$I$66:$DJ$120,ROWS($A$10:$A11)+2,FALSE)</f>
        <v>200</v>
      </c>
      <c r="AV11" s="25">
        <f>HLOOKUP(AV$7,$I$66:$DJ$120,ROWS($A$10:$A11)+2,FALSE)</f>
        <v>1837</v>
      </c>
      <c r="AW11" s="25">
        <f>HLOOKUP(AW$7,$I$66:$DJ$120,ROWS($A$10:$A11)+2,FALSE)</f>
        <v>0</v>
      </c>
      <c r="AX11" s="25">
        <f>HLOOKUP(AX$7,$I$66:$DJ$120,ROWS($A$10:$A11)+2,FALSE)</f>
        <v>2811</v>
      </c>
      <c r="AY11" s="25">
        <f>HLOOKUP(AY$7,$I$66:$DJ$120,ROWS($A$10:$A11)+2,FALSE)</f>
        <v>518</v>
      </c>
      <c r="AZ11" s="25">
        <f>HLOOKUP(AZ$7,$I$66:$DJ$120,ROWS($A$10:$A11)+2,FALSE)</f>
        <v>10539</v>
      </c>
      <c r="BA11" s="25">
        <f>HLOOKUP(BA$7,$I$66:$DJ$120,ROWS($A$10:$A11)+2,FALSE)</f>
        <v>7468</v>
      </c>
      <c r="BB11" s="25">
        <f>HLOOKUP(BB$7,$I$66:$DJ$120,ROWS($A$10:$A11)+2,FALSE)</f>
        <v>579</v>
      </c>
      <c r="BC11" s="25">
        <f>HLOOKUP(BC$7,$I$66:$DJ$120,ROWS($A$10:$A11)+2,FALSE)</f>
        <v>0</v>
      </c>
      <c r="BD11" s="25">
        <f>HLOOKUP(BD$7,$I$66:$DJ$120,ROWS($A$10:$A11)+2,FALSE)</f>
        <v>3170</v>
      </c>
      <c r="BE11" s="25">
        <f>HLOOKUP(BE$7,$I$66:$DJ$120,ROWS($A$10:$A11)+2,FALSE)</f>
        <v>1034</v>
      </c>
      <c r="BF11" s="25">
        <f>HLOOKUP(BF$7,$I$66:$DJ$120,ROWS($A$10:$A11)+2,FALSE)</f>
        <v>128</v>
      </c>
      <c r="BG11" s="25">
        <f>HLOOKUP(BG$7,$I$66:$DJ$120,ROWS($A$10:$A11)+2,FALSE)</f>
        <v>760</v>
      </c>
      <c r="BH11" s="25">
        <f>HLOOKUP(BH$7,$I$66:$DJ$120,ROWS($A$10:$A11)+2,FALSE)</f>
        <v>88</v>
      </c>
      <c r="BI11" s="25">
        <f>HLOOKUP(BI$7,$I$66:$DJ$120,ROWS($A$10:$A11)+2,FALSE)</f>
        <v>619</v>
      </c>
      <c r="BJ11" s="34">
        <f>HLOOKUP(BJ$7+0.5,$I$66:$DJ$120,ROWS($A$10:$A11)+2,FALSE)</f>
        <v>8482</v>
      </c>
      <c r="BK11" s="34" t="str">
        <f>HLOOKUP(BK$7+0.5,$I$66:$DJ$120,ROWS($A$10:$A11)+2,FALSE)</f>
        <v>N/A</v>
      </c>
      <c r="BL11" s="34">
        <f>HLOOKUP(BL$7+0.5,$I$66:$DJ$120,ROWS($A$10:$A11)+2,FALSE)</f>
        <v>829</v>
      </c>
      <c r="BM11" s="34">
        <f>HLOOKUP(BM$7+0.5,$I$66:$DJ$120,ROWS($A$10:$A11)+2,FALSE)</f>
        <v>583</v>
      </c>
      <c r="BN11" s="34">
        <f>HLOOKUP(BN$7+0.5,$I$66:$DJ$120,ROWS($A$10:$A11)+2,FALSE)</f>
        <v>382</v>
      </c>
      <c r="BO11" s="34">
        <f>HLOOKUP(BO$7+0.5,$I$66:$DJ$120,ROWS($A$10:$A11)+2,FALSE)</f>
        <v>1037</v>
      </c>
      <c r="BP11" s="34">
        <f>HLOOKUP(BP$7+0.5,$I$66:$DJ$120,ROWS($A$10:$A11)+2,FALSE)</f>
        <v>1393</v>
      </c>
      <c r="BQ11" s="34">
        <f>HLOOKUP(BQ$7+0.5,$I$66:$DJ$120,ROWS($A$10:$A11)+2,FALSE)</f>
        <v>256</v>
      </c>
      <c r="BR11" s="34">
        <f>HLOOKUP(BR$7+0.5,$I$66:$DJ$120,ROWS($A$10:$A11)+2,FALSE)</f>
        <v>68</v>
      </c>
      <c r="BS11" s="34">
        <f>HLOOKUP(BS$7+0.5,$I$66:$DJ$120,ROWS($A$10:$A11)+2,FALSE)</f>
        <v>195</v>
      </c>
      <c r="BT11" s="34">
        <f>HLOOKUP(BT$7+0.5,$I$66:$DJ$120,ROWS($A$10:$A11)+2,FALSE)</f>
        <v>2476</v>
      </c>
      <c r="BU11" s="34">
        <f>HLOOKUP(BU$7+0.5,$I$66:$DJ$120,ROWS($A$10:$A11)+2,FALSE)</f>
        <v>3636</v>
      </c>
      <c r="BV11" s="34">
        <f>HLOOKUP(BV$7+0.5,$I$66:$DJ$120,ROWS($A$10:$A11)+2,FALSE)</f>
        <v>477</v>
      </c>
      <c r="BW11" s="34">
        <f>HLOOKUP(BW$7+0.5,$I$66:$DJ$120,ROWS($A$10:$A11)+2,FALSE)</f>
        <v>456</v>
      </c>
      <c r="BX11" s="34">
        <f>HLOOKUP(BX$7+0.5,$I$66:$DJ$120,ROWS($A$10:$A11)+2,FALSE)</f>
        <v>1030</v>
      </c>
      <c r="BY11" s="34">
        <f>HLOOKUP(BY$7+0.5,$I$66:$DJ$120,ROWS($A$10:$A11)+2,FALSE)</f>
        <v>536</v>
      </c>
      <c r="BZ11" s="34">
        <f>HLOOKUP(BZ$7+0.5,$I$66:$DJ$120,ROWS($A$10:$A11)+2,FALSE)</f>
        <v>337</v>
      </c>
      <c r="CA11" s="34">
        <f>HLOOKUP(CA$7+0.5,$I$66:$DJ$120,ROWS($A$10:$A11)+2,FALSE)</f>
        <v>760</v>
      </c>
      <c r="CB11" s="34">
        <f>HLOOKUP(CB$7+0.5,$I$66:$DJ$120,ROWS($A$10:$A11)+2,FALSE)</f>
        <v>981</v>
      </c>
      <c r="CC11" s="34">
        <f>HLOOKUP(CC$7+0.5,$I$66:$DJ$120,ROWS($A$10:$A11)+2,FALSE)</f>
        <v>1216</v>
      </c>
      <c r="CD11" s="34">
        <f>HLOOKUP(CD$7+0.5,$I$66:$DJ$120,ROWS($A$10:$A11)+2,FALSE)</f>
        <v>82</v>
      </c>
      <c r="CE11" s="34">
        <f>HLOOKUP(CE$7+0.5,$I$66:$DJ$120,ROWS($A$10:$A11)+2,FALSE)</f>
        <v>847</v>
      </c>
      <c r="CF11" s="34">
        <f>HLOOKUP(CF$7+0.5,$I$66:$DJ$120,ROWS($A$10:$A11)+2,FALSE)</f>
        <v>272</v>
      </c>
      <c r="CG11" s="34">
        <f>HLOOKUP(CG$7+0.5,$I$66:$DJ$120,ROWS($A$10:$A11)+2,FALSE)</f>
        <v>881</v>
      </c>
      <c r="CH11" s="34">
        <f>HLOOKUP(CH$7+0.5,$I$66:$DJ$120,ROWS($A$10:$A11)+2,FALSE)</f>
        <v>716</v>
      </c>
      <c r="CI11" s="34">
        <f>HLOOKUP(CI$7+0.5,$I$66:$DJ$120,ROWS($A$10:$A11)+2,FALSE)</f>
        <v>1703</v>
      </c>
      <c r="CJ11" s="34">
        <f>HLOOKUP(CJ$7+0.5,$I$66:$DJ$120,ROWS($A$10:$A11)+2,FALSE)</f>
        <v>836</v>
      </c>
      <c r="CK11" s="34">
        <f>HLOOKUP(CK$7+0.5,$I$66:$DJ$120,ROWS($A$10:$A11)+2,FALSE)</f>
        <v>132</v>
      </c>
      <c r="CL11" s="34">
        <f>HLOOKUP(CL$7+0.5,$I$66:$DJ$120,ROWS($A$10:$A11)+2,FALSE)</f>
        <v>167</v>
      </c>
      <c r="CM11" s="34">
        <f>HLOOKUP(CM$7+0.5,$I$66:$DJ$120,ROWS($A$10:$A11)+2,FALSE)</f>
        <v>824</v>
      </c>
      <c r="CN11" s="34">
        <f>HLOOKUP(CN$7+0.5,$I$66:$DJ$120,ROWS($A$10:$A11)+2,FALSE)</f>
        <v>166</v>
      </c>
      <c r="CO11" s="34">
        <f>HLOOKUP(CO$7+0.5,$I$66:$DJ$120,ROWS($A$10:$A11)+2,FALSE)</f>
        <v>1200</v>
      </c>
      <c r="CP11" s="34">
        <f>HLOOKUP(CP$7+0.5,$I$66:$DJ$120,ROWS($A$10:$A11)+2,FALSE)</f>
        <v>576</v>
      </c>
      <c r="CQ11" s="34">
        <f>HLOOKUP(CQ$7+0.5,$I$66:$DJ$120,ROWS($A$10:$A11)+2,FALSE)</f>
        <v>1188</v>
      </c>
      <c r="CR11" s="34">
        <f>HLOOKUP(CR$7+0.5,$I$66:$DJ$120,ROWS($A$10:$A11)+2,FALSE)</f>
        <v>1788</v>
      </c>
      <c r="CS11" s="34">
        <f>HLOOKUP(CS$7+0.5,$I$66:$DJ$120,ROWS($A$10:$A11)+2,FALSE)</f>
        <v>194</v>
      </c>
      <c r="CT11" s="34">
        <f>HLOOKUP(CT$7+0.5,$I$66:$DJ$120,ROWS($A$10:$A11)+2,FALSE)</f>
        <v>576</v>
      </c>
      <c r="CU11" s="34">
        <f>HLOOKUP(CU$7+0.5,$I$66:$DJ$120,ROWS($A$10:$A11)+2,FALSE)</f>
        <v>157</v>
      </c>
      <c r="CV11" s="34">
        <f>HLOOKUP(CV$7+0.5,$I$66:$DJ$120,ROWS($A$10:$A11)+2,FALSE)</f>
        <v>169</v>
      </c>
      <c r="CW11" s="34">
        <f>HLOOKUP(CW$7+0.5,$I$66:$DJ$120,ROWS($A$10:$A11)+2,FALSE)</f>
        <v>736</v>
      </c>
      <c r="CX11" s="34">
        <f>HLOOKUP(CX$7+0.5,$I$66:$DJ$120,ROWS($A$10:$A11)+2,FALSE)</f>
        <v>184</v>
      </c>
      <c r="CY11" s="34">
        <f>HLOOKUP(CY$7+0.5,$I$66:$DJ$120,ROWS($A$10:$A11)+2,FALSE)</f>
        <v>1951</v>
      </c>
      <c r="CZ11" s="34">
        <f>HLOOKUP(CZ$7+0.5,$I$66:$DJ$120,ROWS($A$10:$A11)+2,FALSE)</f>
        <v>758</v>
      </c>
      <c r="DA11" s="34">
        <f>HLOOKUP(DA$7+0.5,$I$66:$DJ$120,ROWS($A$10:$A11)+2,FALSE)</f>
        <v>2731</v>
      </c>
      <c r="DB11" s="34">
        <f>HLOOKUP(DB$7+0.5,$I$66:$DJ$120,ROWS($A$10:$A11)+2,FALSE)</f>
        <v>2136</v>
      </c>
      <c r="DC11" s="34">
        <f>HLOOKUP(DC$7+0.5,$I$66:$DJ$120,ROWS($A$10:$A11)+2,FALSE)</f>
        <v>713</v>
      </c>
      <c r="DD11" s="34">
        <f>HLOOKUP(DD$7+0.5,$I$66:$DJ$120,ROWS($A$10:$A11)+2,FALSE)</f>
        <v>184</v>
      </c>
      <c r="DE11" s="34">
        <f>HLOOKUP(DE$7+0.5,$I$66:$DJ$120,ROWS($A$10:$A11)+2,FALSE)</f>
        <v>1577</v>
      </c>
      <c r="DF11" s="34">
        <f>HLOOKUP(DF$7+0.5,$I$66:$DJ$120,ROWS($A$10:$A11)+2,FALSE)</f>
        <v>684</v>
      </c>
      <c r="DG11" s="34">
        <f>HLOOKUP(DG$7+0.5,$I$66:$DJ$120,ROWS($A$10:$A11)+2,FALSE)</f>
        <v>156</v>
      </c>
      <c r="DH11" s="34">
        <f>HLOOKUP(DH$7+0.5,$I$66:$DJ$120,ROWS($A$10:$A11)+2,FALSE)</f>
        <v>605</v>
      </c>
      <c r="DI11" s="34">
        <f>HLOOKUP(DI$7+0.5,$I$66:$DJ$120,ROWS($A$10:$A11)+2,FALSE)</f>
        <v>107</v>
      </c>
      <c r="DJ11" s="34">
        <f>HLOOKUP(DJ$7+0.5,$I$66:$DJ$120,ROWS($A$10:$A11)+2,FALSE)</f>
        <v>551</v>
      </c>
    </row>
    <row r="12" spans="2:114" x14ac:dyDescent="0.25">
      <c r="B12" s="38" t="s">
        <v>9</v>
      </c>
      <c r="C12" s="16">
        <v>721186</v>
      </c>
      <c r="D12" s="17">
        <v>1290</v>
      </c>
      <c r="E12" s="16">
        <v>592551</v>
      </c>
      <c r="F12" s="17">
        <v>8741</v>
      </c>
      <c r="G12" s="16">
        <v>90613</v>
      </c>
      <c r="H12" s="17">
        <v>7239</v>
      </c>
      <c r="I12" s="36">
        <f>HLOOKUP(I$7,$I$66:$DJ$120,ROWS($A$10:$A12)+2,FALSE)</f>
        <v>33415</v>
      </c>
      <c r="J12" s="25">
        <f>HLOOKUP(J$7,$I$66:$DJ$120,ROWS($A$10:$A12)+2,FALSE)</f>
        <v>1097</v>
      </c>
      <c r="K12" s="25" t="str">
        <f>HLOOKUP(K$7,$I$66:$DJ$120,ROWS($A$10:$A12)+2,FALSE)</f>
        <v>N/A</v>
      </c>
      <c r="L12" s="25">
        <f>HLOOKUP(L$7,$I$66:$DJ$120,ROWS($A$10:$A12)+2,FALSE)</f>
        <v>1520</v>
      </c>
      <c r="M12" s="25">
        <f>HLOOKUP(M$7,$I$66:$DJ$120,ROWS($A$10:$A12)+2,FALSE)</f>
        <v>196</v>
      </c>
      <c r="N12" s="25">
        <f>HLOOKUP(N$7,$I$66:$DJ$120,ROWS($A$10:$A12)+2,FALSE)</f>
        <v>3494</v>
      </c>
      <c r="O12" s="25">
        <f>HLOOKUP(O$7,$I$66:$DJ$120,ROWS($A$10:$A12)+2,FALSE)</f>
        <v>556</v>
      </c>
      <c r="P12" s="25">
        <f>HLOOKUP(P$7,$I$66:$DJ$120,ROWS($A$10:$A12)+2,FALSE)</f>
        <v>0</v>
      </c>
      <c r="Q12" s="25">
        <f>HLOOKUP(Q$7,$I$66:$DJ$120,ROWS($A$10:$A12)+2,FALSE)</f>
        <v>0</v>
      </c>
      <c r="R12" s="25">
        <f>HLOOKUP(R$7,$I$66:$DJ$120,ROWS($A$10:$A12)+2,FALSE)</f>
        <v>356</v>
      </c>
      <c r="S12" s="25">
        <f>HLOOKUP(S$7,$I$66:$DJ$120,ROWS($A$10:$A12)+2,FALSE)</f>
        <v>1991</v>
      </c>
      <c r="T12" s="25">
        <f>HLOOKUP(T$7,$I$66:$DJ$120,ROWS($A$10:$A12)+2,FALSE)</f>
        <v>928</v>
      </c>
      <c r="U12" s="25">
        <f>HLOOKUP(U$7,$I$66:$DJ$120,ROWS($A$10:$A12)+2,FALSE)</f>
        <v>1376</v>
      </c>
      <c r="V12" s="25">
        <f>HLOOKUP(V$7,$I$66:$DJ$120,ROWS($A$10:$A12)+2,FALSE)</f>
        <v>538</v>
      </c>
      <c r="W12" s="25">
        <f>HLOOKUP(W$7,$I$66:$DJ$120,ROWS($A$10:$A12)+2,FALSE)</f>
        <v>58</v>
      </c>
      <c r="X12" s="25">
        <f>HLOOKUP(X$7,$I$66:$DJ$120,ROWS($A$10:$A12)+2,FALSE)</f>
        <v>260</v>
      </c>
      <c r="Y12" s="25">
        <f>HLOOKUP(Y$7,$I$66:$DJ$120,ROWS($A$10:$A12)+2,FALSE)</f>
        <v>13</v>
      </c>
      <c r="Z12" s="25">
        <f>HLOOKUP(Z$7,$I$66:$DJ$120,ROWS($A$10:$A12)+2,FALSE)</f>
        <v>221</v>
      </c>
      <c r="AA12" s="25">
        <f>HLOOKUP(AA$7,$I$66:$DJ$120,ROWS($A$10:$A12)+2,FALSE)</f>
        <v>161</v>
      </c>
      <c r="AB12" s="25">
        <f>HLOOKUP(AB$7,$I$66:$DJ$120,ROWS($A$10:$A12)+2,FALSE)</f>
        <v>120</v>
      </c>
      <c r="AC12" s="25">
        <f>HLOOKUP(AC$7,$I$66:$DJ$120,ROWS($A$10:$A12)+2,FALSE)</f>
        <v>66</v>
      </c>
      <c r="AD12" s="25">
        <f>HLOOKUP(AD$7,$I$66:$DJ$120,ROWS($A$10:$A12)+2,FALSE)</f>
        <v>508</v>
      </c>
      <c r="AE12" s="25">
        <f>HLOOKUP(AE$7,$I$66:$DJ$120,ROWS($A$10:$A12)+2,FALSE)</f>
        <v>297</v>
      </c>
      <c r="AF12" s="25">
        <f>HLOOKUP(AF$7,$I$66:$DJ$120,ROWS($A$10:$A12)+2,FALSE)</f>
        <v>563</v>
      </c>
      <c r="AG12" s="25">
        <f>HLOOKUP(AG$7,$I$66:$DJ$120,ROWS($A$10:$A12)+2,FALSE)</f>
        <v>192</v>
      </c>
      <c r="AH12" s="25">
        <f>HLOOKUP(AH$7,$I$66:$DJ$120,ROWS($A$10:$A12)+2,FALSE)</f>
        <v>56</v>
      </c>
      <c r="AI12" s="25">
        <f>HLOOKUP(AI$7,$I$66:$DJ$120,ROWS($A$10:$A12)+2,FALSE)</f>
        <v>819</v>
      </c>
      <c r="AJ12" s="25">
        <f>HLOOKUP(AJ$7,$I$66:$DJ$120,ROWS($A$10:$A12)+2,FALSE)</f>
        <v>371</v>
      </c>
      <c r="AK12" s="25">
        <f>HLOOKUP(AK$7,$I$66:$DJ$120,ROWS($A$10:$A12)+2,FALSE)</f>
        <v>1195</v>
      </c>
      <c r="AL12" s="25">
        <f>HLOOKUP(AL$7,$I$66:$DJ$120,ROWS($A$10:$A12)+2,FALSE)</f>
        <v>803</v>
      </c>
      <c r="AM12" s="25">
        <f>HLOOKUP(AM$7,$I$66:$DJ$120,ROWS($A$10:$A12)+2,FALSE)</f>
        <v>118</v>
      </c>
      <c r="AN12" s="25">
        <f>HLOOKUP(AN$7,$I$66:$DJ$120,ROWS($A$10:$A12)+2,FALSE)</f>
        <v>116</v>
      </c>
      <c r="AO12" s="25">
        <f>HLOOKUP(AO$7,$I$66:$DJ$120,ROWS($A$10:$A12)+2,FALSE)</f>
        <v>263</v>
      </c>
      <c r="AP12" s="25">
        <f>HLOOKUP(AP$7,$I$66:$DJ$120,ROWS($A$10:$A12)+2,FALSE)</f>
        <v>736</v>
      </c>
      <c r="AQ12" s="25">
        <f>HLOOKUP(AQ$7,$I$66:$DJ$120,ROWS($A$10:$A12)+2,FALSE)</f>
        <v>920</v>
      </c>
      <c r="AR12" s="25">
        <f>HLOOKUP(AR$7,$I$66:$DJ$120,ROWS($A$10:$A12)+2,FALSE)</f>
        <v>264</v>
      </c>
      <c r="AS12" s="25">
        <f>HLOOKUP(AS$7,$I$66:$DJ$120,ROWS($A$10:$A12)+2,FALSE)</f>
        <v>1316</v>
      </c>
      <c r="AT12" s="25">
        <f>HLOOKUP(AT$7,$I$66:$DJ$120,ROWS($A$10:$A12)+2,FALSE)</f>
        <v>335</v>
      </c>
      <c r="AU12" s="25">
        <f>HLOOKUP(AU$7,$I$66:$DJ$120,ROWS($A$10:$A12)+2,FALSE)</f>
        <v>3174</v>
      </c>
      <c r="AV12" s="25">
        <f>HLOOKUP(AV$7,$I$66:$DJ$120,ROWS($A$10:$A12)+2,FALSE)</f>
        <v>255</v>
      </c>
      <c r="AW12" s="25">
        <f>HLOOKUP(AW$7,$I$66:$DJ$120,ROWS($A$10:$A12)+2,FALSE)</f>
        <v>0</v>
      </c>
      <c r="AX12" s="25">
        <f>HLOOKUP(AX$7,$I$66:$DJ$120,ROWS($A$10:$A12)+2,FALSE)</f>
        <v>384</v>
      </c>
      <c r="AY12" s="25">
        <f>HLOOKUP(AY$7,$I$66:$DJ$120,ROWS($A$10:$A12)+2,FALSE)</f>
        <v>99</v>
      </c>
      <c r="AZ12" s="25">
        <f>HLOOKUP(AZ$7,$I$66:$DJ$120,ROWS($A$10:$A12)+2,FALSE)</f>
        <v>451</v>
      </c>
      <c r="BA12" s="25">
        <f>HLOOKUP(BA$7,$I$66:$DJ$120,ROWS($A$10:$A12)+2,FALSE)</f>
        <v>1488</v>
      </c>
      <c r="BB12" s="25">
        <f>HLOOKUP(BB$7,$I$66:$DJ$120,ROWS($A$10:$A12)+2,FALSE)</f>
        <v>330</v>
      </c>
      <c r="BC12" s="25">
        <f>HLOOKUP(BC$7,$I$66:$DJ$120,ROWS($A$10:$A12)+2,FALSE)</f>
        <v>79</v>
      </c>
      <c r="BD12" s="25">
        <f>HLOOKUP(BD$7,$I$66:$DJ$120,ROWS($A$10:$A12)+2,FALSE)</f>
        <v>1265</v>
      </c>
      <c r="BE12" s="25">
        <f>HLOOKUP(BE$7,$I$66:$DJ$120,ROWS($A$10:$A12)+2,FALSE)</f>
        <v>3725</v>
      </c>
      <c r="BF12" s="25">
        <f>HLOOKUP(BF$7,$I$66:$DJ$120,ROWS($A$10:$A12)+2,FALSE)</f>
        <v>0</v>
      </c>
      <c r="BG12" s="25">
        <f>HLOOKUP(BG$7,$I$66:$DJ$120,ROWS($A$10:$A12)+2,FALSE)</f>
        <v>206</v>
      </c>
      <c r="BH12" s="25">
        <f>HLOOKUP(BH$7,$I$66:$DJ$120,ROWS($A$10:$A12)+2,FALSE)</f>
        <v>136</v>
      </c>
      <c r="BI12" s="25">
        <f>HLOOKUP(BI$7,$I$66:$DJ$120,ROWS($A$10:$A12)+2,FALSE)</f>
        <v>25</v>
      </c>
      <c r="BJ12" s="34">
        <f>HLOOKUP(BJ$7+0.5,$I$66:$DJ$120,ROWS($A$10:$A12)+2,FALSE)</f>
        <v>4385</v>
      </c>
      <c r="BK12" s="34">
        <f>HLOOKUP(BK$7+0.5,$I$66:$DJ$120,ROWS($A$10:$A12)+2,FALSE)</f>
        <v>825</v>
      </c>
      <c r="BL12" s="34" t="str">
        <f>HLOOKUP(BL$7+0.5,$I$66:$DJ$120,ROWS($A$10:$A12)+2,FALSE)</f>
        <v>N/A</v>
      </c>
      <c r="BM12" s="34">
        <f>HLOOKUP(BM$7+0.5,$I$66:$DJ$120,ROWS($A$10:$A12)+2,FALSE)</f>
        <v>1441</v>
      </c>
      <c r="BN12" s="34">
        <f>HLOOKUP(BN$7+0.5,$I$66:$DJ$120,ROWS($A$10:$A12)+2,FALSE)</f>
        <v>202</v>
      </c>
      <c r="BO12" s="34">
        <f>HLOOKUP(BO$7+0.5,$I$66:$DJ$120,ROWS($A$10:$A12)+2,FALSE)</f>
        <v>1643</v>
      </c>
      <c r="BP12" s="34">
        <f>HLOOKUP(BP$7+0.5,$I$66:$DJ$120,ROWS($A$10:$A12)+2,FALSE)</f>
        <v>279</v>
      </c>
      <c r="BQ12" s="34">
        <f>HLOOKUP(BQ$7+0.5,$I$66:$DJ$120,ROWS($A$10:$A12)+2,FALSE)</f>
        <v>143</v>
      </c>
      <c r="BR12" s="34">
        <f>HLOOKUP(BR$7+0.5,$I$66:$DJ$120,ROWS($A$10:$A12)+2,FALSE)</f>
        <v>143</v>
      </c>
      <c r="BS12" s="34">
        <f>HLOOKUP(BS$7+0.5,$I$66:$DJ$120,ROWS($A$10:$A12)+2,FALSE)</f>
        <v>459</v>
      </c>
      <c r="BT12" s="34">
        <f>HLOOKUP(BT$7+0.5,$I$66:$DJ$120,ROWS($A$10:$A12)+2,FALSE)</f>
        <v>942</v>
      </c>
      <c r="BU12" s="34">
        <f>HLOOKUP(BU$7+0.5,$I$66:$DJ$120,ROWS($A$10:$A12)+2,FALSE)</f>
        <v>894</v>
      </c>
      <c r="BV12" s="34">
        <f>HLOOKUP(BV$7+0.5,$I$66:$DJ$120,ROWS($A$10:$A12)+2,FALSE)</f>
        <v>805</v>
      </c>
      <c r="BW12" s="34">
        <f>HLOOKUP(BW$7+0.5,$I$66:$DJ$120,ROWS($A$10:$A12)+2,FALSE)</f>
        <v>387</v>
      </c>
      <c r="BX12" s="34">
        <f>HLOOKUP(BX$7+0.5,$I$66:$DJ$120,ROWS($A$10:$A12)+2,FALSE)</f>
        <v>118</v>
      </c>
      <c r="BY12" s="34">
        <f>HLOOKUP(BY$7+0.5,$I$66:$DJ$120,ROWS($A$10:$A12)+2,FALSE)</f>
        <v>235</v>
      </c>
      <c r="BZ12" s="34">
        <f>HLOOKUP(BZ$7+0.5,$I$66:$DJ$120,ROWS($A$10:$A12)+2,FALSE)</f>
        <v>24</v>
      </c>
      <c r="CA12" s="34">
        <f>HLOOKUP(CA$7+0.5,$I$66:$DJ$120,ROWS($A$10:$A12)+2,FALSE)</f>
        <v>272</v>
      </c>
      <c r="CB12" s="34">
        <f>HLOOKUP(CB$7+0.5,$I$66:$DJ$120,ROWS($A$10:$A12)+2,FALSE)</f>
        <v>196</v>
      </c>
      <c r="CC12" s="34">
        <f>HLOOKUP(CC$7+0.5,$I$66:$DJ$120,ROWS($A$10:$A12)+2,FALSE)</f>
        <v>145</v>
      </c>
      <c r="CD12" s="34">
        <f>HLOOKUP(CD$7+0.5,$I$66:$DJ$120,ROWS($A$10:$A12)+2,FALSE)</f>
        <v>62</v>
      </c>
      <c r="CE12" s="34">
        <f>HLOOKUP(CE$7+0.5,$I$66:$DJ$120,ROWS($A$10:$A12)+2,FALSE)</f>
        <v>591</v>
      </c>
      <c r="CF12" s="34">
        <f>HLOOKUP(CF$7+0.5,$I$66:$DJ$120,ROWS($A$10:$A12)+2,FALSE)</f>
        <v>289</v>
      </c>
      <c r="CG12" s="34">
        <f>HLOOKUP(CG$7+0.5,$I$66:$DJ$120,ROWS($A$10:$A12)+2,FALSE)</f>
        <v>426</v>
      </c>
      <c r="CH12" s="34">
        <f>HLOOKUP(CH$7+0.5,$I$66:$DJ$120,ROWS($A$10:$A12)+2,FALSE)</f>
        <v>191</v>
      </c>
      <c r="CI12" s="34">
        <f>HLOOKUP(CI$7+0.5,$I$66:$DJ$120,ROWS($A$10:$A12)+2,FALSE)</f>
        <v>76</v>
      </c>
      <c r="CJ12" s="34">
        <f>HLOOKUP(CJ$7+0.5,$I$66:$DJ$120,ROWS($A$10:$A12)+2,FALSE)</f>
        <v>628</v>
      </c>
      <c r="CK12" s="34">
        <f>HLOOKUP(CK$7+0.5,$I$66:$DJ$120,ROWS($A$10:$A12)+2,FALSE)</f>
        <v>334</v>
      </c>
      <c r="CL12" s="34">
        <f>HLOOKUP(CL$7+0.5,$I$66:$DJ$120,ROWS($A$10:$A12)+2,FALSE)</f>
        <v>1128</v>
      </c>
      <c r="CM12" s="34">
        <f>HLOOKUP(CM$7+0.5,$I$66:$DJ$120,ROWS($A$10:$A12)+2,FALSE)</f>
        <v>382</v>
      </c>
      <c r="CN12" s="34">
        <f>HLOOKUP(CN$7+0.5,$I$66:$DJ$120,ROWS($A$10:$A12)+2,FALSE)</f>
        <v>206</v>
      </c>
      <c r="CO12" s="34">
        <f>HLOOKUP(CO$7+0.5,$I$66:$DJ$120,ROWS($A$10:$A12)+2,FALSE)</f>
        <v>156</v>
      </c>
      <c r="CP12" s="34">
        <f>HLOOKUP(CP$7+0.5,$I$66:$DJ$120,ROWS($A$10:$A12)+2,FALSE)</f>
        <v>219</v>
      </c>
      <c r="CQ12" s="34">
        <f>HLOOKUP(CQ$7+0.5,$I$66:$DJ$120,ROWS($A$10:$A12)+2,FALSE)</f>
        <v>576</v>
      </c>
      <c r="CR12" s="34">
        <f>HLOOKUP(CR$7+0.5,$I$66:$DJ$120,ROWS($A$10:$A12)+2,FALSE)</f>
        <v>784</v>
      </c>
      <c r="CS12" s="34">
        <f>HLOOKUP(CS$7+0.5,$I$66:$DJ$120,ROWS($A$10:$A12)+2,FALSE)</f>
        <v>359</v>
      </c>
      <c r="CT12" s="34">
        <f>HLOOKUP(CT$7+0.5,$I$66:$DJ$120,ROWS($A$10:$A12)+2,FALSE)</f>
        <v>757</v>
      </c>
      <c r="CU12" s="34">
        <f>HLOOKUP(CU$7+0.5,$I$66:$DJ$120,ROWS($A$10:$A12)+2,FALSE)</f>
        <v>252</v>
      </c>
      <c r="CV12" s="34">
        <f>HLOOKUP(CV$7+0.5,$I$66:$DJ$120,ROWS($A$10:$A12)+2,FALSE)</f>
        <v>1510</v>
      </c>
      <c r="CW12" s="34">
        <f>HLOOKUP(CW$7+0.5,$I$66:$DJ$120,ROWS($A$10:$A12)+2,FALSE)</f>
        <v>240</v>
      </c>
      <c r="CX12" s="34">
        <f>HLOOKUP(CX$7+0.5,$I$66:$DJ$120,ROWS($A$10:$A12)+2,FALSE)</f>
        <v>143</v>
      </c>
      <c r="CY12" s="34">
        <f>HLOOKUP(CY$7+0.5,$I$66:$DJ$120,ROWS($A$10:$A12)+2,FALSE)</f>
        <v>394</v>
      </c>
      <c r="CZ12" s="34">
        <f>HLOOKUP(CZ$7+0.5,$I$66:$DJ$120,ROWS($A$10:$A12)+2,FALSE)</f>
        <v>123</v>
      </c>
      <c r="DA12" s="34">
        <f>HLOOKUP(DA$7+0.5,$I$66:$DJ$120,ROWS($A$10:$A12)+2,FALSE)</f>
        <v>413</v>
      </c>
      <c r="DB12" s="34">
        <f>HLOOKUP(DB$7+0.5,$I$66:$DJ$120,ROWS($A$10:$A12)+2,FALSE)</f>
        <v>760</v>
      </c>
      <c r="DC12" s="34">
        <f>HLOOKUP(DC$7+0.5,$I$66:$DJ$120,ROWS($A$10:$A12)+2,FALSE)</f>
        <v>347</v>
      </c>
      <c r="DD12" s="34">
        <f>HLOOKUP(DD$7+0.5,$I$66:$DJ$120,ROWS($A$10:$A12)+2,FALSE)</f>
        <v>108</v>
      </c>
      <c r="DE12" s="34">
        <f>HLOOKUP(DE$7+0.5,$I$66:$DJ$120,ROWS($A$10:$A12)+2,FALSE)</f>
        <v>674</v>
      </c>
      <c r="DF12" s="34">
        <f>HLOOKUP(DF$7+0.5,$I$66:$DJ$120,ROWS($A$10:$A12)+2,FALSE)</f>
        <v>1488</v>
      </c>
      <c r="DG12" s="34">
        <f>HLOOKUP(DG$7+0.5,$I$66:$DJ$120,ROWS($A$10:$A12)+2,FALSE)</f>
        <v>143</v>
      </c>
      <c r="DH12" s="34">
        <f>HLOOKUP(DH$7+0.5,$I$66:$DJ$120,ROWS($A$10:$A12)+2,FALSE)</f>
        <v>261</v>
      </c>
      <c r="DI12" s="34">
        <f>HLOOKUP(DI$7+0.5,$I$66:$DJ$120,ROWS($A$10:$A12)+2,FALSE)</f>
        <v>217</v>
      </c>
      <c r="DJ12" s="34">
        <f>HLOOKUP(DJ$7+0.5,$I$66:$DJ$120,ROWS($A$10:$A12)+2,FALSE)</f>
        <v>43</v>
      </c>
    </row>
    <row r="13" spans="2:114" x14ac:dyDescent="0.25">
      <c r="B13" s="38" t="s">
        <v>10</v>
      </c>
      <c r="C13" s="16">
        <v>6468907</v>
      </c>
      <c r="D13" s="17">
        <v>3874</v>
      </c>
      <c r="E13" s="16">
        <v>5242674</v>
      </c>
      <c r="F13" s="17">
        <v>32185</v>
      </c>
      <c r="G13" s="16">
        <v>953789</v>
      </c>
      <c r="H13" s="17">
        <v>28803</v>
      </c>
      <c r="I13" s="36">
        <f>HLOOKUP(I$7,$I$66:$DJ$120,ROWS($A$10:$A13)+2,FALSE)</f>
        <v>232457</v>
      </c>
      <c r="J13" s="25">
        <f>HLOOKUP(J$7,$I$66:$DJ$120,ROWS($A$10:$A13)+2,FALSE)</f>
        <v>1331</v>
      </c>
      <c r="K13" s="25">
        <f>HLOOKUP(K$7,$I$66:$DJ$120,ROWS($A$10:$A13)+2,FALSE)</f>
        <v>3717</v>
      </c>
      <c r="L13" s="25" t="str">
        <f>HLOOKUP(L$7,$I$66:$DJ$120,ROWS($A$10:$A13)+2,FALSE)</f>
        <v>N/A</v>
      </c>
      <c r="M13" s="25">
        <f>HLOOKUP(M$7,$I$66:$DJ$120,ROWS($A$10:$A13)+2,FALSE)</f>
        <v>1214</v>
      </c>
      <c r="N13" s="25">
        <f>HLOOKUP(N$7,$I$66:$DJ$120,ROWS($A$10:$A13)+2,FALSE)</f>
        <v>44889</v>
      </c>
      <c r="O13" s="25">
        <f>HLOOKUP(O$7,$I$66:$DJ$120,ROWS($A$10:$A13)+2,FALSE)</f>
        <v>13790</v>
      </c>
      <c r="P13" s="25">
        <f>HLOOKUP(P$7,$I$66:$DJ$120,ROWS($A$10:$A13)+2,FALSE)</f>
        <v>417</v>
      </c>
      <c r="Q13" s="25">
        <f>HLOOKUP(Q$7,$I$66:$DJ$120,ROWS($A$10:$A13)+2,FALSE)</f>
        <v>246</v>
      </c>
      <c r="R13" s="25">
        <f>HLOOKUP(R$7,$I$66:$DJ$120,ROWS($A$10:$A13)+2,FALSE)</f>
        <v>36</v>
      </c>
      <c r="S13" s="25">
        <f>HLOOKUP(S$7,$I$66:$DJ$120,ROWS($A$10:$A13)+2,FALSE)</f>
        <v>5553</v>
      </c>
      <c r="T13" s="25">
        <f>HLOOKUP(T$7,$I$66:$DJ$120,ROWS($A$10:$A13)+2,FALSE)</f>
        <v>2263</v>
      </c>
      <c r="U13" s="25">
        <f>HLOOKUP(U$7,$I$66:$DJ$120,ROWS($A$10:$A13)+2,FALSE)</f>
        <v>2491</v>
      </c>
      <c r="V13" s="25">
        <f>HLOOKUP(V$7,$I$66:$DJ$120,ROWS($A$10:$A13)+2,FALSE)</f>
        <v>2934</v>
      </c>
      <c r="W13" s="25">
        <f>HLOOKUP(W$7,$I$66:$DJ$120,ROWS($A$10:$A13)+2,FALSE)</f>
        <v>10744</v>
      </c>
      <c r="X13" s="25">
        <f>HLOOKUP(X$7,$I$66:$DJ$120,ROWS($A$10:$A13)+2,FALSE)</f>
        <v>2930</v>
      </c>
      <c r="Y13" s="25">
        <f>HLOOKUP(Y$7,$I$66:$DJ$120,ROWS($A$10:$A13)+2,FALSE)</f>
        <v>2702</v>
      </c>
      <c r="Z13" s="25">
        <f>HLOOKUP(Z$7,$I$66:$DJ$120,ROWS($A$10:$A13)+2,FALSE)</f>
        <v>2498</v>
      </c>
      <c r="AA13" s="25">
        <f>HLOOKUP(AA$7,$I$66:$DJ$120,ROWS($A$10:$A13)+2,FALSE)</f>
        <v>1328</v>
      </c>
      <c r="AB13" s="25">
        <f>HLOOKUP(AB$7,$I$66:$DJ$120,ROWS($A$10:$A13)+2,FALSE)</f>
        <v>724</v>
      </c>
      <c r="AC13" s="25">
        <f>HLOOKUP(AC$7,$I$66:$DJ$120,ROWS($A$10:$A13)+2,FALSE)</f>
        <v>616</v>
      </c>
      <c r="AD13" s="25">
        <f>HLOOKUP(AD$7,$I$66:$DJ$120,ROWS($A$10:$A13)+2,FALSE)</f>
        <v>3007</v>
      </c>
      <c r="AE13" s="25">
        <f>HLOOKUP(AE$7,$I$66:$DJ$120,ROWS($A$10:$A13)+2,FALSE)</f>
        <v>1961</v>
      </c>
      <c r="AF13" s="25">
        <f>HLOOKUP(AF$7,$I$66:$DJ$120,ROWS($A$10:$A13)+2,FALSE)</f>
        <v>9598</v>
      </c>
      <c r="AG13" s="25">
        <f>HLOOKUP(AG$7,$I$66:$DJ$120,ROWS($A$10:$A13)+2,FALSE)</f>
        <v>8570</v>
      </c>
      <c r="AH13" s="25">
        <f>HLOOKUP(AH$7,$I$66:$DJ$120,ROWS($A$10:$A13)+2,FALSE)</f>
        <v>293</v>
      </c>
      <c r="AI13" s="25">
        <f>HLOOKUP(AI$7,$I$66:$DJ$120,ROWS($A$10:$A13)+2,FALSE)</f>
        <v>2595</v>
      </c>
      <c r="AJ13" s="25">
        <f>HLOOKUP(AJ$7,$I$66:$DJ$120,ROWS($A$10:$A13)+2,FALSE)</f>
        <v>1118</v>
      </c>
      <c r="AK13" s="25">
        <f>HLOOKUP(AK$7,$I$66:$DJ$120,ROWS($A$10:$A13)+2,FALSE)</f>
        <v>2293</v>
      </c>
      <c r="AL13" s="25">
        <f>HLOOKUP(AL$7,$I$66:$DJ$120,ROWS($A$10:$A13)+2,FALSE)</f>
        <v>6712</v>
      </c>
      <c r="AM13" s="25">
        <f>HLOOKUP(AM$7,$I$66:$DJ$120,ROWS($A$10:$A13)+2,FALSE)</f>
        <v>510</v>
      </c>
      <c r="AN13" s="25">
        <f>HLOOKUP(AN$7,$I$66:$DJ$120,ROWS($A$10:$A13)+2,FALSE)</f>
        <v>2564</v>
      </c>
      <c r="AO13" s="25">
        <f>HLOOKUP(AO$7,$I$66:$DJ$120,ROWS($A$10:$A13)+2,FALSE)</f>
        <v>6946</v>
      </c>
      <c r="AP13" s="25">
        <f>HLOOKUP(AP$7,$I$66:$DJ$120,ROWS($A$10:$A13)+2,FALSE)</f>
        <v>7402</v>
      </c>
      <c r="AQ13" s="25">
        <f>HLOOKUP(AQ$7,$I$66:$DJ$120,ROWS($A$10:$A13)+2,FALSE)</f>
        <v>2721</v>
      </c>
      <c r="AR13" s="25">
        <f>HLOOKUP(AR$7,$I$66:$DJ$120,ROWS($A$10:$A13)+2,FALSE)</f>
        <v>877</v>
      </c>
      <c r="AS13" s="25">
        <f>HLOOKUP(AS$7,$I$66:$DJ$120,ROWS($A$10:$A13)+2,FALSE)</f>
        <v>7906</v>
      </c>
      <c r="AT13" s="25">
        <f>HLOOKUP(AT$7,$I$66:$DJ$120,ROWS($A$10:$A13)+2,FALSE)</f>
        <v>1626</v>
      </c>
      <c r="AU13" s="25">
        <f>HLOOKUP(AU$7,$I$66:$DJ$120,ROWS($A$10:$A13)+2,FALSE)</f>
        <v>8587</v>
      </c>
      <c r="AV13" s="25">
        <f>HLOOKUP(AV$7,$I$66:$DJ$120,ROWS($A$10:$A13)+2,FALSE)</f>
        <v>4280</v>
      </c>
      <c r="AW13" s="25">
        <f>HLOOKUP(AW$7,$I$66:$DJ$120,ROWS($A$10:$A13)+2,FALSE)</f>
        <v>614</v>
      </c>
      <c r="AX13" s="25">
        <f>HLOOKUP(AX$7,$I$66:$DJ$120,ROWS($A$10:$A13)+2,FALSE)</f>
        <v>1070</v>
      </c>
      <c r="AY13" s="25">
        <f>HLOOKUP(AY$7,$I$66:$DJ$120,ROWS($A$10:$A13)+2,FALSE)</f>
        <v>1472</v>
      </c>
      <c r="AZ13" s="25">
        <f>HLOOKUP(AZ$7,$I$66:$DJ$120,ROWS($A$10:$A13)+2,FALSE)</f>
        <v>5075</v>
      </c>
      <c r="BA13" s="25">
        <f>HLOOKUP(BA$7,$I$66:$DJ$120,ROWS($A$10:$A13)+2,FALSE)</f>
        <v>14788</v>
      </c>
      <c r="BB13" s="25">
        <f>HLOOKUP(BB$7,$I$66:$DJ$120,ROWS($A$10:$A13)+2,FALSE)</f>
        <v>5916</v>
      </c>
      <c r="BC13" s="25">
        <f>HLOOKUP(BC$7,$I$66:$DJ$120,ROWS($A$10:$A13)+2,FALSE)</f>
        <v>207</v>
      </c>
      <c r="BD13" s="25">
        <f>HLOOKUP(BD$7,$I$66:$DJ$120,ROWS($A$10:$A13)+2,FALSE)</f>
        <v>2763</v>
      </c>
      <c r="BE13" s="25">
        <f>HLOOKUP(BE$7,$I$66:$DJ$120,ROWS($A$10:$A13)+2,FALSE)</f>
        <v>13247</v>
      </c>
      <c r="BF13" s="25">
        <f>HLOOKUP(BF$7,$I$66:$DJ$120,ROWS($A$10:$A13)+2,FALSE)</f>
        <v>765</v>
      </c>
      <c r="BG13" s="25">
        <f>HLOOKUP(BG$7,$I$66:$DJ$120,ROWS($A$10:$A13)+2,FALSE)</f>
        <v>3765</v>
      </c>
      <c r="BH13" s="25">
        <f>HLOOKUP(BH$7,$I$66:$DJ$120,ROWS($A$10:$A13)+2,FALSE)</f>
        <v>2786</v>
      </c>
      <c r="BI13" s="25">
        <f>HLOOKUP(BI$7,$I$66:$DJ$120,ROWS($A$10:$A13)+2,FALSE)</f>
        <v>1791</v>
      </c>
      <c r="BJ13" s="34">
        <f>HLOOKUP(BJ$7+0.5,$I$66:$DJ$120,ROWS($A$10:$A13)+2,FALSE)</f>
        <v>14183</v>
      </c>
      <c r="BK13" s="34">
        <f>HLOOKUP(BK$7+0.5,$I$66:$DJ$120,ROWS($A$10:$A13)+2,FALSE)</f>
        <v>1286</v>
      </c>
      <c r="BL13" s="34">
        <f>HLOOKUP(BL$7+0.5,$I$66:$DJ$120,ROWS($A$10:$A13)+2,FALSE)</f>
        <v>1505</v>
      </c>
      <c r="BM13" s="34" t="str">
        <f>HLOOKUP(BM$7+0.5,$I$66:$DJ$120,ROWS($A$10:$A13)+2,FALSE)</f>
        <v>N/A</v>
      </c>
      <c r="BN13" s="34">
        <f>HLOOKUP(BN$7+0.5,$I$66:$DJ$120,ROWS($A$10:$A13)+2,FALSE)</f>
        <v>659</v>
      </c>
      <c r="BO13" s="34">
        <f>HLOOKUP(BO$7+0.5,$I$66:$DJ$120,ROWS($A$10:$A13)+2,FALSE)</f>
        <v>5435</v>
      </c>
      <c r="BP13" s="34">
        <f>HLOOKUP(BP$7+0.5,$I$66:$DJ$120,ROWS($A$10:$A13)+2,FALSE)</f>
        <v>6133</v>
      </c>
      <c r="BQ13" s="34">
        <f>HLOOKUP(BQ$7+0.5,$I$66:$DJ$120,ROWS($A$10:$A13)+2,FALSE)</f>
        <v>309</v>
      </c>
      <c r="BR13" s="34">
        <f>HLOOKUP(BR$7+0.5,$I$66:$DJ$120,ROWS($A$10:$A13)+2,FALSE)</f>
        <v>215</v>
      </c>
      <c r="BS13" s="34">
        <f>HLOOKUP(BS$7+0.5,$I$66:$DJ$120,ROWS($A$10:$A13)+2,FALSE)</f>
        <v>60</v>
      </c>
      <c r="BT13" s="34">
        <f>HLOOKUP(BT$7+0.5,$I$66:$DJ$120,ROWS($A$10:$A13)+2,FALSE)</f>
        <v>2160</v>
      </c>
      <c r="BU13" s="34">
        <f>HLOOKUP(BU$7+0.5,$I$66:$DJ$120,ROWS($A$10:$A13)+2,FALSE)</f>
        <v>961</v>
      </c>
      <c r="BV13" s="34">
        <f>HLOOKUP(BV$7+0.5,$I$66:$DJ$120,ROWS($A$10:$A13)+2,FALSE)</f>
        <v>1285</v>
      </c>
      <c r="BW13" s="34">
        <f>HLOOKUP(BW$7+0.5,$I$66:$DJ$120,ROWS($A$10:$A13)+2,FALSE)</f>
        <v>1362</v>
      </c>
      <c r="BX13" s="34">
        <f>HLOOKUP(BX$7+0.5,$I$66:$DJ$120,ROWS($A$10:$A13)+2,FALSE)</f>
        <v>2614</v>
      </c>
      <c r="BY13" s="34">
        <f>HLOOKUP(BY$7+0.5,$I$66:$DJ$120,ROWS($A$10:$A13)+2,FALSE)</f>
        <v>1447</v>
      </c>
      <c r="BZ13" s="34">
        <f>HLOOKUP(BZ$7+0.5,$I$66:$DJ$120,ROWS($A$10:$A13)+2,FALSE)</f>
        <v>1000</v>
      </c>
      <c r="CA13" s="34">
        <f>HLOOKUP(CA$7+0.5,$I$66:$DJ$120,ROWS($A$10:$A13)+2,FALSE)</f>
        <v>852</v>
      </c>
      <c r="CB13" s="34">
        <f>HLOOKUP(CB$7+0.5,$I$66:$DJ$120,ROWS($A$10:$A13)+2,FALSE)</f>
        <v>997</v>
      </c>
      <c r="CC13" s="34">
        <f>HLOOKUP(CC$7+0.5,$I$66:$DJ$120,ROWS($A$10:$A13)+2,FALSE)</f>
        <v>442</v>
      </c>
      <c r="CD13" s="34">
        <f>HLOOKUP(CD$7+0.5,$I$66:$DJ$120,ROWS($A$10:$A13)+2,FALSE)</f>
        <v>593</v>
      </c>
      <c r="CE13" s="34">
        <f>HLOOKUP(CE$7+0.5,$I$66:$DJ$120,ROWS($A$10:$A13)+2,FALSE)</f>
        <v>1288</v>
      </c>
      <c r="CF13" s="34">
        <f>HLOOKUP(CF$7+0.5,$I$66:$DJ$120,ROWS($A$10:$A13)+2,FALSE)</f>
        <v>1083</v>
      </c>
      <c r="CG13" s="34">
        <f>HLOOKUP(CG$7+0.5,$I$66:$DJ$120,ROWS($A$10:$A13)+2,FALSE)</f>
        <v>3471</v>
      </c>
      <c r="CH13" s="34">
        <f>HLOOKUP(CH$7+0.5,$I$66:$DJ$120,ROWS($A$10:$A13)+2,FALSE)</f>
        <v>3050</v>
      </c>
      <c r="CI13" s="34">
        <f>HLOOKUP(CI$7+0.5,$I$66:$DJ$120,ROWS($A$10:$A13)+2,FALSE)</f>
        <v>215</v>
      </c>
      <c r="CJ13" s="34">
        <f>HLOOKUP(CJ$7+0.5,$I$66:$DJ$120,ROWS($A$10:$A13)+2,FALSE)</f>
        <v>1099</v>
      </c>
      <c r="CK13" s="34">
        <f>HLOOKUP(CK$7+0.5,$I$66:$DJ$120,ROWS($A$10:$A13)+2,FALSE)</f>
        <v>536</v>
      </c>
      <c r="CL13" s="34">
        <f>HLOOKUP(CL$7+0.5,$I$66:$DJ$120,ROWS($A$10:$A13)+2,FALSE)</f>
        <v>1037</v>
      </c>
      <c r="CM13" s="34">
        <f>HLOOKUP(CM$7+0.5,$I$66:$DJ$120,ROWS($A$10:$A13)+2,FALSE)</f>
        <v>2202</v>
      </c>
      <c r="CN13" s="34">
        <f>HLOOKUP(CN$7+0.5,$I$66:$DJ$120,ROWS($A$10:$A13)+2,FALSE)</f>
        <v>443</v>
      </c>
      <c r="CO13" s="34">
        <f>HLOOKUP(CO$7+0.5,$I$66:$DJ$120,ROWS($A$10:$A13)+2,FALSE)</f>
        <v>1085</v>
      </c>
      <c r="CP13" s="34">
        <f>HLOOKUP(CP$7+0.5,$I$66:$DJ$120,ROWS($A$10:$A13)+2,FALSE)</f>
        <v>1907</v>
      </c>
      <c r="CQ13" s="34">
        <f>HLOOKUP(CQ$7+0.5,$I$66:$DJ$120,ROWS($A$10:$A13)+2,FALSE)</f>
        <v>2615</v>
      </c>
      <c r="CR13" s="34">
        <f>HLOOKUP(CR$7+0.5,$I$66:$DJ$120,ROWS($A$10:$A13)+2,FALSE)</f>
        <v>939</v>
      </c>
      <c r="CS13" s="34">
        <f>HLOOKUP(CS$7+0.5,$I$66:$DJ$120,ROWS($A$10:$A13)+2,FALSE)</f>
        <v>444</v>
      </c>
      <c r="CT13" s="34">
        <f>HLOOKUP(CT$7+0.5,$I$66:$DJ$120,ROWS($A$10:$A13)+2,FALSE)</f>
        <v>2239</v>
      </c>
      <c r="CU13" s="34">
        <f>HLOOKUP(CU$7+0.5,$I$66:$DJ$120,ROWS($A$10:$A13)+2,FALSE)</f>
        <v>838</v>
      </c>
      <c r="CV13" s="34">
        <f>HLOOKUP(CV$7+0.5,$I$66:$DJ$120,ROWS($A$10:$A13)+2,FALSE)</f>
        <v>3200</v>
      </c>
      <c r="CW13" s="34">
        <f>HLOOKUP(CW$7+0.5,$I$66:$DJ$120,ROWS($A$10:$A13)+2,FALSE)</f>
        <v>1395</v>
      </c>
      <c r="CX13" s="34">
        <f>HLOOKUP(CX$7+0.5,$I$66:$DJ$120,ROWS($A$10:$A13)+2,FALSE)</f>
        <v>687</v>
      </c>
      <c r="CY13" s="34">
        <f>HLOOKUP(CY$7+0.5,$I$66:$DJ$120,ROWS($A$10:$A13)+2,FALSE)</f>
        <v>573</v>
      </c>
      <c r="CZ13" s="34">
        <f>HLOOKUP(CZ$7+0.5,$I$66:$DJ$120,ROWS($A$10:$A13)+2,FALSE)</f>
        <v>776</v>
      </c>
      <c r="DA13" s="34">
        <f>HLOOKUP(DA$7+0.5,$I$66:$DJ$120,ROWS($A$10:$A13)+2,FALSE)</f>
        <v>1919</v>
      </c>
      <c r="DB13" s="34">
        <f>HLOOKUP(DB$7+0.5,$I$66:$DJ$120,ROWS($A$10:$A13)+2,FALSE)</f>
        <v>3541</v>
      </c>
      <c r="DC13" s="34">
        <f>HLOOKUP(DC$7+0.5,$I$66:$DJ$120,ROWS($A$10:$A13)+2,FALSE)</f>
        <v>1789</v>
      </c>
      <c r="DD13" s="34">
        <f>HLOOKUP(DD$7+0.5,$I$66:$DJ$120,ROWS($A$10:$A13)+2,FALSE)</f>
        <v>291</v>
      </c>
      <c r="DE13" s="34">
        <f>HLOOKUP(DE$7+0.5,$I$66:$DJ$120,ROWS($A$10:$A13)+2,FALSE)</f>
        <v>1031</v>
      </c>
      <c r="DF13" s="34">
        <f>HLOOKUP(DF$7+0.5,$I$66:$DJ$120,ROWS($A$10:$A13)+2,FALSE)</f>
        <v>2448</v>
      </c>
      <c r="DG13" s="34">
        <f>HLOOKUP(DG$7+0.5,$I$66:$DJ$120,ROWS($A$10:$A13)+2,FALSE)</f>
        <v>734</v>
      </c>
      <c r="DH13" s="34">
        <f>HLOOKUP(DH$7+0.5,$I$66:$DJ$120,ROWS($A$10:$A13)+2,FALSE)</f>
        <v>1168</v>
      </c>
      <c r="DI13" s="34">
        <f>HLOOKUP(DI$7+0.5,$I$66:$DJ$120,ROWS($A$10:$A13)+2,FALSE)</f>
        <v>1401</v>
      </c>
      <c r="DJ13" s="34">
        <f>HLOOKUP(DJ$7+0.5,$I$66:$DJ$120,ROWS($A$10:$A13)+2,FALSE)</f>
        <v>1662</v>
      </c>
    </row>
    <row r="14" spans="2:114" x14ac:dyDescent="0.25">
      <c r="B14" s="38" t="s">
        <v>11</v>
      </c>
      <c r="C14" s="16">
        <v>2912680</v>
      </c>
      <c r="D14" s="17">
        <v>2753</v>
      </c>
      <c r="E14" s="16">
        <v>2453347</v>
      </c>
      <c r="F14" s="17">
        <v>16841</v>
      </c>
      <c r="G14" s="16">
        <v>373046</v>
      </c>
      <c r="H14" s="17">
        <v>14543</v>
      </c>
      <c r="I14" s="36">
        <f>HLOOKUP(I$7,$I$66:$DJ$120,ROWS($A$10:$A14)+2,FALSE)</f>
        <v>76948</v>
      </c>
      <c r="J14" s="25">
        <f>HLOOKUP(J$7,$I$66:$DJ$120,ROWS($A$10:$A14)+2,FALSE)</f>
        <v>374</v>
      </c>
      <c r="K14" s="25">
        <f>HLOOKUP(K$7,$I$66:$DJ$120,ROWS($A$10:$A14)+2,FALSE)</f>
        <v>855</v>
      </c>
      <c r="L14" s="25">
        <f>HLOOKUP(L$7,$I$66:$DJ$120,ROWS($A$10:$A14)+2,FALSE)</f>
        <v>1677</v>
      </c>
      <c r="M14" s="25" t="str">
        <f>HLOOKUP(M$7,$I$66:$DJ$120,ROWS($A$10:$A14)+2,FALSE)</f>
        <v>N/A</v>
      </c>
      <c r="N14" s="25">
        <f>HLOOKUP(N$7,$I$66:$DJ$120,ROWS($A$10:$A14)+2,FALSE)</f>
        <v>3525</v>
      </c>
      <c r="O14" s="25">
        <f>HLOOKUP(O$7,$I$66:$DJ$120,ROWS($A$10:$A14)+2,FALSE)</f>
        <v>603</v>
      </c>
      <c r="P14" s="25">
        <f>HLOOKUP(P$7,$I$66:$DJ$120,ROWS($A$10:$A14)+2,FALSE)</f>
        <v>185</v>
      </c>
      <c r="Q14" s="25">
        <f>HLOOKUP(Q$7,$I$66:$DJ$120,ROWS($A$10:$A14)+2,FALSE)</f>
        <v>0</v>
      </c>
      <c r="R14" s="25">
        <f>HLOOKUP(R$7,$I$66:$DJ$120,ROWS($A$10:$A14)+2,FALSE)</f>
        <v>205</v>
      </c>
      <c r="S14" s="25">
        <f>HLOOKUP(S$7,$I$66:$DJ$120,ROWS($A$10:$A14)+2,FALSE)</f>
        <v>2682</v>
      </c>
      <c r="T14" s="25">
        <f>HLOOKUP(T$7,$I$66:$DJ$120,ROWS($A$10:$A14)+2,FALSE)</f>
        <v>1525</v>
      </c>
      <c r="U14" s="25">
        <f>HLOOKUP(U$7,$I$66:$DJ$120,ROWS($A$10:$A14)+2,FALSE)</f>
        <v>0</v>
      </c>
      <c r="V14" s="25">
        <f>HLOOKUP(V$7,$I$66:$DJ$120,ROWS($A$10:$A14)+2,FALSE)</f>
        <v>0</v>
      </c>
      <c r="W14" s="25">
        <f>HLOOKUP(W$7,$I$66:$DJ$120,ROWS($A$10:$A14)+2,FALSE)</f>
        <v>3576</v>
      </c>
      <c r="X14" s="25">
        <f>HLOOKUP(X$7,$I$66:$DJ$120,ROWS($A$10:$A14)+2,FALSE)</f>
        <v>1172</v>
      </c>
      <c r="Y14" s="25">
        <f>HLOOKUP(Y$7,$I$66:$DJ$120,ROWS($A$10:$A14)+2,FALSE)</f>
        <v>409</v>
      </c>
      <c r="Z14" s="25">
        <f>HLOOKUP(Z$7,$I$66:$DJ$120,ROWS($A$10:$A14)+2,FALSE)</f>
        <v>1033</v>
      </c>
      <c r="AA14" s="25">
        <f>HLOOKUP(AA$7,$I$66:$DJ$120,ROWS($A$10:$A14)+2,FALSE)</f>
        <v>1310</v>
      </c>
      <c r="AB14" s="25">
        <f>HLOOKUP(AB$7,$I$66:$DJ$120,ROWS($A$10:$A14)+2,FALSE)</f>
        <v>3953</v>
      </c>
      <c r="AC14" s="25">
        <f>HLOOKUP(AC$7,$I$66:$DJ$120,ROWS($A$10:$A14)+2,FALSE)</f>
        <v>17</v>
      </c>
      <c r="AD14" s="25">
        <f>HLOOKUP(AD$7,$I$66:$DJ$120,ROWS($A$10:$A14)+2,FALSE)</f>
        <v>169</v>
      </c>
      <c r="AE14" s="25">
        <f>HLOOKUP(AE$7,$I$66:$DJ$120,ROWS($A$10:$A14)+2,FALSE)</f>
        <v>254</v>
      </c>
      <c r="AF14" s="25">
        <f>HLOOKUP(AF$7,$I$66:$DJ$120,ROWS($A$10:$A14)+2,FALSE)</f>
        <v>1283</v>
      </c>
      <c r="AG14" s="25">
        <f>HLOOKUP(AG$7,$I$66:$DJ$120,ROWS($A$10:$A14)+2,FALSE)</f>
        <v>295</v>
      </c>
      <c r="AH14" s="25">
        <f>HLOOKUP(AH$7,$I$66:$DJ$120,ROWS($A$10:$A14)+2,FALSE)</f>
        <v>3689</v>
      </c>
      <c r="AI14" s="25">
        <f>HLOOKUP(AI$7,$I$66:$DJ$120,ROWS($A$10:$A14)+2,FALSE)</f>
        <v>9105</v>
      </c>
      <c r="AJ14" s="25">
        <f>HLOOKUP(AJ$7,$I$66:$DJ$120,ROWS($A$10:$A14)+2,FALSE)</f>
        <v>258</v>
      </c>
      <c r="AK14" s="25">
        <f>HLOOKUP(AK$7,$I$66:$DJ$120,ROWS($A$10:$A14)+2,FALSE)</f>
        <v>166</v>
      </c>
      <c r="AL14" s="25">
        <f>HLOOKUP(AL$7,$I$66:$DJ$120,ROWS($A$10:$A14)+2,FALSE)</f>
        <v>121</v>
      </c>
      <c r="AM14" s="25">
        <f>HLOOKUP(AM$7,$I$66:$DJ$120,ROWS($A$10:$A14)+2,FALSE)</f>
        <v>0</v>
      </c>
      <c r="AN14" s="25">
        <f>HLOOKUP(AN$7,$I$66:$DJ$120,ROWS($A$10:$A14)+2,FALSE)</f>
        <v>157</v>
      </c>
      <c r="AO14" s="25">
        <f>HLOOKUP(AO$7,$I$66:$DJ$120,ROWS($A$10:$A14)+2,FALSE)</f>
        <v>547</v>
      </c>
      <c r="AP14" s="25">
        <f>HLOOKUP(AP$7,$I$66:$DJ$120,ROWS($A$10:$A14)+2,FALSE)</f>
        <v>2262</v>
      </c>
      <c r="AQ14" s="25">
        <f>HLOOKUP(AQ$7,$I$66:$DJ$120,ROWS($A$10:$A14)+2,FALSE)</f>
        <v>3057</v>
      </c>
      <c r="AR14" s="25">
        <f>HLOOKUP(AR$7,$I$66:$DJ$120,ROWS($A$10:$A14)+2,FALSE)</f>
        <v>0</v>
      </c>
      <c r="AS14" s="25">
        <f>HLOOKUP(AS$7,$I$66:$DJ$120,ROWS($A$10:$A14)+2,FALSE)</f>
        <v>1135</v>
      </c>
      <c r="AT14" s="25">
        <f>HLOOKUP(AT$7,$I$66:$DJ$120,ROWS($A$10:$A14)+2,FALSE)</f>
        <v>9938</v>
      </c>
      <c r="AU14" s="25">
        <f>HLOOKUP(AU$7,$I$66:$DJ$120,ROWS($A$10:$A14)+2,FALSE)</f>
        <v>193</v>
      </c>
      <c r="AV14" s="25">
        <f>HLOOKUP(AV$7,$I$66:$DJ$120,ROWS($A$10:$A14)+2,FALSE)</f>
        <v>516</v>
      </c>
      <c r="AW14" s="25">
        <f>HLOOKUP(AW$7,$I$66:$DJ$120,ROWS($A$10:$A14)+2,FALSE)</f>
        <v>59</v>
      </c>
      <c r="AX14" s="25">
        <f>HLOOKUP(AX$7,$I$66:$DJ$120,ROWS($A$10:$A14)+2,FALSE)</f>
        <v>52</v>
      </c>
      <c r="AY14" s="25">
        <f>HLOOKUP(AY$7,$I$66:$DJ$120,ROWS($A$10:$A14)+2,FALSE)</f>
        <v>673</v>
      </c>
      <c r="AZ14" s="25">
        <f>HLOOKUP(AZ$7,$I$66:$DJ$120,ROWS($A$10:$A14)+2,FALSE)</f>
        <v>4195</v>
      </c>
      <c r="BA14" s="25">
        <f>HLOOKUP(BA$7,$I$66:$DJ$120,ROWS($A$10:$A14)+2,FALSE)</f>
        <v>11767</v>
      </c>
      <c r="BB14" s="25">
        <f>HLOOKUP(BB$7,$I$66:$DJ$120,ROWS($A$10:$A14)+2,FALSE)</f>
        <v>269</v>
      </c>
      <c r="BC14" s="25">
        <f>HLOOKUP(BC$7,$I$66:$DJ$120,ROWS($A$10:$A14)+2,FALSE)</f>
        <v>0</v>
      </c>
      <c r="BD14" s="25">
        <f>HLOOKUP(BD$7,$I$66:$DJ$120,ROWS($A$10:$A14)+2,FALSE)</f>
        <v>1159</v>
      </c>
      <c r="BE14" s="25">
        <f>HLOOKUP(BE$7,$I$66:$DJ$120,ROWS($A$10:$A14)+2,FALSE)</f>
        <v>251</v>
      </c>
      <c r="BF14" s="25">
        <f>HLOOKUP(BF$7,$I$66:$DJ$120,ROWS($A$10:$A14)+2,FALSE)</f>
        <v>84</v>
      </c>
      <c r="BG14" s="25">
        <f>HLOOKUP(BG$7,$I$66:$DJ$120,ROWS($A$10:$A14)+2,FALSE)</f>
        <v>695</v>
      </c>
      <c r="BH14" s="25">
        <f>HLOOKUP(BH$7,$I$66:$DJ$120,ROWS($A$10:$A14)+2,FALSE)</f>
        <v>1498</v>
      </c>
      <c r="BI14" s="25">
        <f>HLOOKUP(BI$7,$I$66:$DJ$120,ROWS($A$10:$A14)+2,FALSE)</f>
        <v>0</v>
      </c>
      <c r="BJ14" s="34">
        <f>HLOOKUP(BJ$7+0.5,$I$66:$DJ$120,ROWS($A$10:$A14)+2,FALSE)</f>
        <v>7223</v>
      </c>
      <c r="BK14" s="34">
        <f>HLOOKUP(BK$7+0.5,$I$66:$DJ$120,ROWS($A$10:$A14)+2,FALSE)</f>
        <v>293</v>
      </c>
      <c r="BL14" s="34">
        <f>HLOOKUP(BL$7+0.5,$I$66:$DJ$120,ROWS($A$10:$A14)+2,FALSE)</f>
        <v>906</v>
      </c>
      <c r="BM14" s="34">
        <f>HLOOKUP(BM$7+0.5,$I$66:$DJ$120,ROWS($A$10:$A14)+2,FALSE)</f>
        <v>954</v>
      </c>
      <c r="BN14" s="34" t="str">
        <f>HLOOKUP(BN$7+0.5,$I$66:$DJ$120,ROWS($A$10:$A14)+2,FALSE)</f>
        <v>N/A</v>
      </c>
      <c r="BO14" s="34">
        <f>HLOOKUP(BO$7+0.5,$I$66:$DJ$120,ROWS($A$10:$A14)+2,FALSE)</f>
        <v>1202</v>
      </c>
      <c r="BP14" s="34">
        <f>HLOOKUP(BP$7+0.5,$I$66:$DJ$120,ROWS($A$10:$A14)+2,FALSE)</f>
        <v>369</v>
      </c>
      <c r="BQ14" s="34">
        <f>HLOOKUP(BQ$7+0.5,$I$66:$DJ$120,ROWS($A$10:$A14)+2,FALSE)</f>
        <v>264</v>
      </c>
      <c r="BR14" s="34">
        <f>HLOOKUP(BR$7+0.5,$I$66:$DJ$120,ROWS($A$10:$A14)+2,FALSE)</f>
        <v>184</v>
      </c>
      <c r="BS14" s="34">
        <f>HLOOKUP(BS$7+0.5,$I$66:$DJ$120,ROWS($A$10:$A14)+2,FALSE)</f>
        <v>232</v>
      </c>
      <c r="BT14" s="34">
        <f>HLOOKUP(BT$7+0.5,$I$66:$DJ$120,ROWS($A$10:$A14)+2,FALSE)</f>
        <v>1052</v>
      </c>
      <c r="BU14" s="34">
        <f>HLOOKUP(BU$7+0.5,$I$66:$DJ$120,ROWS($A$10:$A14)+2,FALSE)</f>
        <v>1006</v>
      </c>
      <c r="BV14" s="34">
        <f>HLOOKUP(BV$7+0.5,$I$66:$DJ$120,ROWS($A$10:$A14)+2,FALSE)</f>
        <v>184</v>
      </c>
      <c r="BW14" s="34">
        <f>HLOOKUP(BW$7+0.5,$I$66:$DJ$120,ROWS($A$10:$A14)+2,FALSE)</f>
        <v>184</v>
      </c>
      <c r="BX14" s="34">
        <f>HLOOKUP(BX$7+0.5,$I$66:$DJ$120,ROWS($A$10:$A14)+2,FALSE)</f>
        <v>1286</v>
      </c>
      <c r="BY14" s="34">
        <f>HLOOKUP(BY$7+0.5,$I$66:$DJ$120,ROWS($A$10:$A14)+2,FALSE)</f>
        <v>587</v>
      </c>
      <c r="BZ14" s="34">
        <f>HLOOKUP(BZ$7+0.5,$I$66:$DJ$120,ROWS($A$10:$A14)+2,FALSE)</f>
        <v>330</v>
      </c>
      <c r="CA14" s="34">
        <f>HLOOKUP(CA$7+0.5,$I$66:$DJ$120,ROWS($A$10:$A14)+2,FALSE)</f>
        <v>539</v>
      </c>
      <c r="CB14" s="34">
        <f>HLOOKUP(CB$7+0.5,$I$66:$DJ$120,ROWS($A$10:$A14)+2,FALSE)</f>
        <v>884</v>
      </c>
      <c r="CC14" s="34">
        <f>HLOOKUP(CC$7+0.5,$I$66:$DJ$120,ROWS($A$10:$A14)+2,FALSE)</f>
        <v>1340</v>
      </c>
      <c r="CD14" s="34">
        <f>HLOOKUP(CD$7+0.5,$I$66:$DJ$120,ROWS($A$10:$A14)+2,FALSE)</f>
        <v>39</v>
      </c>
      <c r="CE14" s="34">
        <f>HLOOKUP(CE$7+0.5,$I$66:$DJ$120,ROWS($A$10:$A14)+2,FALSE)</f>
        <v>209</v>
      </c>
      <c r="CF14" s="34">
        <f>HLOOKUP(CF$7+0.5,$I$66:$DJ$120,ROWS($A$10:$A14)+2,FALSE)</f>
        <v>262</v>
      </c>
      <c r="CG14" s="34">
        <f>HLOOKUP(CG$7+0.5,$I$66:$DJ$120,ROWS($A$10:$A14)+2,FALSE)</f>
        <v>607</v>
      </c>
      <c r="CH14" s="34">
        <f>HLOOKUP(CH$7+0.5,$I$66:$DJ$120,ROWS($A$10:$A14)+2,FALSE)</f>
        <v>285</v>
      </c>
      <c r="CI14" s="34">
        <f>HLOOKUP(CI$7+0.5,$I$66:$DJ$120,ROWS($A$10:$A14)+2,FALSE)</f>
        <v>2537</v>
      </c>
      <c r="CJ14" s="34">
        <f>HLOOKUP(CJ$7+0.5,$I$66:$DJ$120,ROWS($A$10:$A14)+2,FALSE)</f>
        <v>2916</v>
      </c>
      <c r="CK14" s="34">
        <f>HLOOKUP(CK$7+0.5,$I$66:$DJ$120,ROWS($A$10:$A14)+2,FALSE)</f>
        <v>293</v>
      </c>
      <c r="CL14" s="34">
        <f>HLOOKUP(CL$7+0.5,$I$66:$DJ$120,ROWS($A$10:$A14)+2,FALSE)</f>
        <v>201</v>
      </c>
      <c r="CM14" s="34">
        <f>HLOOKUP(CM$7+0.5,$I$66:$DJ$120,ROWS($A$10:$A14)+2,FALSE)</f>
        <v>161</v>
      </c>
      <c r="CN14" s="34">
        <f>HLOOKUP(CN$7+0.5,$I$66:$DJ$120,ROWS($A$10:$A14)+2,FALSE)</f>
        <v>184</v>
      </c>
      <c r="CO14" s="34">
        <f>HLOOKUP(CO$7+0.5,$I$66:$DJ$120,ROWS($A$10:$A14)+2,FALSE)</f>
        <v>171</v>
      </c>
      <c r="CP14" s="34">
        <f>HLOOKUP(CP$7+0.5,$I$66:$DJ$120,ROWS($A$10:$A14)+2,FALSE)</f>
        <v>482</v>
      </c>
      <c r="CQ14" s="34">
        <f>HLOOKUP(CQ$7+0.5,$I$66:$DJ$120,ROWS($A$10:$A14)+2,FALSE)</f>
        <v>1559</v>
      </c>
      <c r="CR14" s="34">
        <f>HLOOKUP(CR$7+0.5,$I$66:$DJ$120,ROWS($A$10:$A14)+2,FALSE)</f>
        <v>2173</v>
      </c>
      <c r="CS14" s="34">
        <f>HLOOKUP(CS$7+0.5,$I$66:$DJ$120,ROWS($A$10:$A14)+2,FALSE)</f>
        <v>184</v>
      </c>
      <c r="CT14" s="34">
        <f>HLOOKUP(CT$7+0.5,$I$66:$DJ$120,ROWS($A$10:$A14)+2,FALSE)</f>
        <v>626</v>
      </c>
      <c r="CU14" s="34">
        <f>HLOOKUP(CU$7+0.5,$I$66:$DJ$120,ROWS($A$10:$A14)+2,FALSE)</f>
        <v>2371</v>
      </c>
      <c r="CV14" s="34">
        <f>HLOOKUP(CV$7+0.5,$I$66:$DJ$120,ROWS($A$10:$A14)+2,FALSE)</f>
        <v>179</v>
      </c>
      <c r="CW14" s="34">
        <f>HLOOKUP(CW$7+0.5,$I$66:$DJ$120,ROWS($A$10:$A14)+2,FALSE)</f>
        <v>475</v>
      </c>
      <c r="CX14" s="34">
        <f>HLOOKUP(CX$7+0.5,$I$66:$DJ$120,ROWS($A$10:$A14)+2,FALSE)</f>
        <v>103</v>
      </c>
      <c r="CY14" s="34">
        <f>HLOOKUP(CY$7+0.5,$I$66:$DJ$120,ROWS($A$10:$A14)+2,FALSE)</f>
        <v>71</v>
      </c>
      <c r="CZ14" s="34">
        <f>HLOOKUP(CZ$7+0.5,$I$66:$DJ$120,ROWS($A$10:$A14)+2,FALSE)</f>
        <v>588</v>
      </c>
      <c r="DA14" s="34">
        <f>HLOOKUP(DA$7+0.5,$I$66:$DJ$120,ROWS($A$10:$A14)+2,FALSE)</f>
        <v>1127</v>
      </c>
      <c r="DB14" s="34">
        <f>HLOOKUP(DB$7+0.5,$I$66:$DJ$120,ROWS($A$10:$A14)+2,FALSE)</f>
        <v>2841</v>
      </c>
      <c r="DC14" s="34">
        <f>HLOOKUP(DC$7+0.5,$I$66:$DJ$120,ROWS($A$10:$A14)+2,FALSE)</f>
        <v>216</v>
      </c>
      <c r="DD14" s="34">
        <f>HLOOKUP(DD$7+0.5,$I$66:$DJ$120,ROWS($A$10:$A14)+2,FALSE)</f>
        <v>184</v>
      </c>
      <c r="DE14" s="34">
        <f>HLOOKUP(DE$7+0.5,$I$66:$DJ$120,ROWS($A$10:$A14)+2,FALSE)</f>
        <v>824</v>
      </c>
      <c r="DF14" s="34">
        <f>HLOOKUP(DF$7+0.5,$I$66:$DJ$120,ROWS($A$10:$A14)+2,FALSE)</f>
        <v>226</v>
      </c>
      <c r="DG14" s="34">
        <f>HLOOKUP(DG$7+0.5,$I$66:$DJ$120,ROWS($A$10:$A14)+2,FALSE)</f>
        <v>148</v>
      </c>
      <c r="DH14" s="34">
        <f>HLOOKUP(DH$7+0.5,$I$66:$DJ$120,ROWS($A$10:$A14)+2,FALSE)</f>
        <v>467</v>
      </c>
      <c r="DI14" s="34">
        <f>HLOOKUP(DI$7+0.5,$I$66:$DJ$120,ROWS($A$10:$A14)+2,FALSE)</f>
        <v>2098</v>
      </c>
      <c r="DJ14" s="34">
        <f>HLOOKUP(DJ$7+0.5,$I$66:$DJ$120,ROWS($A$10:$A14)+2,FALSE)</f>
        <v>184</v>
      </c>
    </row>
    <row r="15" spans="2:114" x14ac:dyDescent="0.25">
      <c r="B15" s="38" t="s">
        <v>12</v>
      </c>
      <c r="C15" s="16">
        <v>37572738</v>
      </c>
      <c r="D15" s="17">
        <v>10274</v>
      </c>
      <c r="E15" s="16">
        <v>31777868</v>
      </c>
      <c r="F15" s="17">
        <v>67939</v>
      </c>
      <c r="G15" s="16">
        <v>5046618</v>
      </c>
      <c r="H15" s="17">
        <v>65422</v>
      </c>
      <c r="I15" s="36">
        <f>HLOOKUP(I$7,$I$66:$DJ$120,ROWS($A$10:$A15)+2,FALSE)</f>
        <v>493641</v>
      </c>
      <c r="J15" s="25">
        <f>HLOOKUP(J$7,$I$66:$DJ$120,ROWS($A$10:$A15)+2,FALSE)</f>
        <v>2509</v>
      </c>
      <c r="K15" s="25">
        <f>HLOOKUP(K$7,$I$66:$DJ$120,ROWS($A$10:$A15)+2,FALSE)</f>
        <v>6995</v>
      </c>
      <c r="L15" s="25">
        <f>HLOOKUP(L$7,$I$66:$DJ$120,ROWS($A$10:$A15)+2,FALSE)</f>
        <v>38916</v>
      </c>
      <c r="M15" s="25">
        <f>HLOOKUP(M$7,$I$66:$DJ$120,ROWS($A$10:$A15)+2,FALSE)</f>
        <v>3472</v>
      </c>
      <c r="N15" s="25" t="str">
        <f>HLOOKUP(N$7,$I$66:$DJ$120,ROWS($A$10:$A15)+2,FALSE)</f>
        <v>N/A</v>
      </c>
      <c r="O15" s="25">
        <f>HLOOKUP(O$7,$I$66:$DJ$120,ROWS($A$10:$A15)+2,FALSE)</f>
        <v>15150</v>
      </c>
      <c r="P15" s="25">
        <f>HLOOKUP(P$7,$I$66:$DJ$120,ROWS($A$10:$A15)+2,FALSE)</f>
        <v>6764</v>
      </c>
      <c r="Q15" s="25">
        <f>HLOOKUP(Q$7,$I$66:$DJ$120,ROWS($A$10:$A15)+2,FALSE)</f>
        <v>474</v>
      </c>
      <c r="R15" s="25">
        <f>HLOOKUP(R$7,$I$66:$DJ$120,ROWS($A$10:$A15)+2,FALSE)</f>
        <v>3199</v>
      </c>
      <c r="S15" s="25">
        <f>HLOOKUP(S$7,$I$66:$DJ$120,ROWS($A$10:$A15)+2,FALSE)</f>
        <v>21004</v>
      </c>
      <c r="T15" s="25">
        <f>HLOOKUP(T$7,$I$66:$DJ$120,ROWS($A$10:$A15)+2,FALSE)</f>
        <v>10790</v>
      </c>
      <c r="U15" s="25">
        <f>HLOOKUP(U$7,$I$66:$DJ$120,ROWS($A$10:$A15)+2,FALSE)</f>
        <v>11906</v>
      </c>
      <c r="V15" s="25">
        <f>HLOOKUP(V$7,$I$66:$DJ$120,ROWS($A$10:$A15)+2,FALSE)</f>
        <v>5331</v>
      </c>
      <c r="W15" s="25">
        <f>HLOOKUP(W$7,$I$66:$DJ$120,ROWS($A$10:$A15)+2,FALSE)</f>
        <v>21251</v>
      </c>
      <c r="X15" s="25">
        <f>HLOOKUP(X$7,$I$66:$DJ$120,ROWS($A$10:$A15)+2,FALSE)</f>
        <v>5891</v>
      </c>
      <c r="Y15" s="25">
        <f>HLOOKUP(Y$7,$I$66:$DJ$120,ROWS($A$10:$A15)+2,FALSE)</f>
        <v>2284</v>
      </c>
      <c r="Z15" s="25">
        <f>HLOOKUP(Z$7,$I$66:$DJ$120,ROWS($A$10:$A15)+2,FALSE)</f>
        <v>2790</v>
      </c>
      <c r="AA15" s="25">
        <f>HLOOKUP(AA$7,$I$66:$DJ$120,ROWS($A$10:$A15)+2,FALSE)</f>
        <v>3763</v>
      </c>
      <c r="AB15" s="25">
        <f>HLOOKUP(AB$7,$I$66:$DJ$120,ROWS($A$10:$A15)+2,FALSE)</f>
        <v>5180</v>
      </c>
      <c r="AC15" s="25">
        <f>HLOOKUP(AC$7,$I$66:$DJ$120,ROWS($A$10:$A15)+2,FALSE)</f>
        <v>1256</v>
      </c>
      <c r="AD15" s="25">
        <f>HLOOKUP(AD$7,$I$66:$DJ$120,ROWS($A$10:$A15)+2,FALSE)</f>
        <v>7902</v>
      </c>
      <c r="AE15" s="25">
        <f>HLOOKUP(AE$7,$I$66:$DJ$120,ROWS($A$10:$A15)+2,FALSE)</f>
        <v>14356</v>
      </c>
      <c r="AF15" s="25">
        <f>HLOOKUP(AF$7,$I$66:$DJ$120,ROWS($A$10:$A15)+2,FALSE)</f>
        <v>8921</v>
      </c>
      <c r="AG15" s="25">
        <f>HLOOKUP(AG$7,$I$66:$DJ$120,ROWS($A$10:$A15)+2,FALSE)</f>
        <v>8539</v>
      </c>
      <c r="AH15" s="25">
        <f>HLOOKUP(AH$7,$I$66:$DJ$120,ROWS($A$10:$A15)+2,FALSE)</f>
        <v>2556</v>
      </c>
      <c r="AI15" s="25">
        <f>HLOOKUP(AI$7,$I$66:$DJ$120,ROWS($A$10:$A15)+2,FALSE)</f>
        <v>6729</v>
      </c>
      <c r="AJ15" s="25">
        <f>HLOOKUP(AJ$7,$I$66:$DJ$120,ROWS($A$10:$A15)+2,FALSE)</f>
        <v>3060</v>
      </c>
      <c r="AK15" s="25">
        <f>HLOOKUP(AK$7,$I$66:$DJ$120,ROWS($A$10:$A15)+2,FALSE)</f>
        <v>3302</v>
      </c>
      <c r="AL15" s="25">
        <f>HLOOKUP(AL$7,$I$66:$DJ$120,ROWS($A$10:$A15)+2,FALSE)</f>
        <v>27968</v>
      </c>
      <c r="AM15" s="25">
        <f>HLOOKUP(AM$7,$I$66:$DJ$120,ROWS($A$10:$A15)+2,FALSE)</f>
        <v>1327</v>
      </c>
      <c r="AN15" s="25">
        <f>HLOOKUP(AN$7,$I$66:$DJ$120,ROWS($A$10:$A15)+2,FALSE)</f>
        <v>12057</v>
      </c>
      <c r="AO15" s="25">
        <f>HLOOKUP(AO$7,$I$66:$DJ$120,ROWS($A$10:$A15)+2,FALSE)</f>
        <v>5921</v>
      </c>
      <c r="AP15" s="25">
        <f>HLOOKUP(AP$7,$I$66:$DJ$120,ROWS($A$10:$A15)+2,FALSE)</f>
        <v>31261</v>
      </c>
      <c r="AQ15" s="25">
        <f>HLOOKUP(AQ$7,$I$66:$DJ$120,ROWS($A$10:$A15)+2,FALSE)</f>
        <v>11195</v>
      </c>
      <c r="AR15" s="25">
        <f>HLOOKUP(AR$7,$I$66:$DJ$120,ROWS($A$10:$A15)+2,FALSE)</f>
        <v>1827</v>
      </c>
      <c r="AS15" s="25">
        <f>HLOOKUP(AS$7,$I$66:$DJ$120,ROWS($A$10:$A15)+2,FALSE)</f>
        <v>10653</v>
      </c>
      <c r="AT15" s="25">
        <f>HLOOKUP(AT$7,$I$66:$DJ$120,ROWS($A$10:$A15)+2,FALSE)</f>
        <v>6671</v>
      </c>
      <c r="AU15" s="25">
        <f>HLOOKUP(AU$7,$I$66:$DJ$120,ROWS($A$10:$A15)+2,FALSE)</f>
        <v>22724</v>
      </c>
      <c r="AV15" s="25">
        <f>HLOOKUP(AV$7,$I$66:$DJ$120,ROWS($A$10:$A15)+2,FALSE)</f>
        <v>10466</v>
      </c>
      <c r="AW15" s="25">
        <f>HLOOKUP(AW$7,$I$66:$DJ$120,ROWS($A$10:$A15)+2,FALSE)</f>
        <v>1648</v>
      </c>
      <c r="AX15" s="25">
        <f>HLOOKUP(AX$7,$I$66:$DJ$120,ROWS($A$10:$A15)+2,FALSE)</f>
        <v>4110</v>
      </c>
      <c r="AY15" s="25">
        <f>HLOOKUP(AY$7,$I$66:$DJ$120,ROWS($A$10:$A15)+2,FALSE)</f>
        <v>826</v>
      </c>
      <c r="AZ15" s="25">
        <f>HLOOKUP(AZ$7,$I$66:$DJ$120,ROWS($A$10:$A15)+2,FALSE)</f>
        <v>5802</v>
      </c>
      <c r="BA15" s="25">
        <f>HLOOKUP(BA$7,$I$66:$DJ$120,ROWS($A$10:$A15)+2,FALSE)</f>
        <v>43005</v>
      </c>
      <c r="BB15" s="25">
        <f>HLOOKUP(BB$7,$I$66:$DJ$120,ROWS($A$10:$A15)+2,FALSE)</f>
        <v>12172</v>
      </c>
      <c r="BC15" s="25">
        <f>HLOOKUP(BC$7,$I$66:$DJ$120,ROWS($A$10:$A15)+2,FALSE)</f>
        <v>544</v>
      </c>
      <c r="BD15" s="25">
        <f>HLOOKUP(BD$7,$I$66:$DJ$120,ROWS($A$10:$A15)+2,FALSE)</f>
        <v>15625</v>
      </c>
      <c r="BE15" s="25">
        <f>HLOOKUP(BE$7,$I$66:$DJ$120,ROWS($A$10:$A15)+2,FALSE)</f>
        <v>34569</v>
      </c>
      <c r="BF15" s="25">
        <f>HLOOKUP(BF$7,$I$66:$DJ$120,ROWS($A$10:$A15)+2,FALSE)</f>
        <v>1413</v>
      </c>
      <c r="BG15" s="25">
        <f>HLOOKUP(BG$7,$I$66:$DJ$120,ROWS($A$10:$A15)+2,FALSE)</f>
        <v>5681</v>
      </c>
      <c r="BH15" s="25">
        <f>HLOOKUP(BH$7,$I$66:$DJ$120,ROWS($A$10:$A15)+2,FALSE)</f>
        <v>1886</v>
      </c>
      <c r="BI15" s="25">
        <f>HLOOKUP(BI$7,$I$66:$DJ$120,ROWS($A$10:$A15)+2,FALSE)</f>
        <v>2323</v>
      </c>
      <c r="BJ15" s="34">
        <f>HLOOKUP(BJ$7+0.5,$I$66:$DJ$120,ROWS($A$10:$A15)+2,FALSE)</f>
        <v>19652</v>
      </c>
      <c r="BK15" s="34">
        <f>HLOOKUP(BK$7+0.5,$I$66:$DJ$120,ROWS($A$10:$A15)+2,FALSE)</f>
        <v>983</v>
      </c>
      <c r="BL15" s="34">
        <f>HLOOKUP(BL$7+0.5,$I$66:$DJ$120,ROWS($A$10:$A15)+2,FALSE)</f>
        <v>1948</v>
      </c>
      <c r="BM15" s="34">
        <f>HLOOKUP(BM$7+0.5,$I$66:$DJ$120,ROWS($A$10:$A15)+2,FALSE)</f>
        <v>5726</v>
      </c>
      <c r="BN15" s="34">
        <f>HLOOKUP(BN$7+0.5,$I$66:$DJ$120,ROWS($A$10:$A15)+2,FALSE)</f>
        <v>1354</v>
      </c>
      <c r="BO15" s="34" t="str">
        <f>HLOOKUP(BO$7+0.5,$I$66:$DJ$120,ROWS($A$10:$A15)+2,FALSE)</f>
        <v>N/A</v>
      </c>
      <c r="BP15" s="34">
        <f>HLOOKUP(BP$7+0.5,$I$66:$DJ$120,ROWS($A$10:$A15)+2,FALSE)</f>
        <v>2598</v>
      </c>
      <c r="BQ15" s="34">
        <f>HLOOKUP(BQ$7+0.5,$I$66:$DJ$120,ROWS($A$10:$A15)+2,FALSE)</f>
        <v>2194</v>
      </c>
      <c r="BR15" s="34">
        <f>HLOOKUP(BR$7+0.5,$I$66:$DJ$120,ROWS($A$10:$A15)+2,FALSE)</f>
        <v>413</v>
      </c>
      <c r="BS15" s="34">
        <f>HLOOKUP(BS$7+0.5,$I$66:$DJ$120,ROWS($A$10:$A15)+2,FALSE)</f>
        <v>1061</v>
      </c>
      <c r="BT15" s="34">
        <f>HLOOKUP(BT$7+0.5,$I$66:$DJ$120,ROWS($A$10:$A15)+2,FALSE)</f>
        <v>3394</v>
      </c>
      <c r="BU15" s="34">
        <f>HLOOKUP(BU$7+0.5,$I$66:$DJ$120,ROWS($A$10:$A15)+2,FALSE)</f>
        <v>2458</v>
      </c>
      <c r="BV15" s="34">
        <f>HLOOKUP(BV$7+0.5,$I$66:$DJ$120,ROWS($A$10:$A15)+2,FALSE)</f>
        <v>2720</v>
      </c>
      <c r="BW15" s="34">
        <f>HLOOKUP(BW$7+0.5,$I$66:$DJ$120,ROWS($A$10:$A15)+2,FALSE)</f>
        <v>1519</v>
      </c>
      <c r="BX15" s="34">
        <f>HLOOKUP(BX$7+0.5,$I$66:$DJ$120,ROWS($A$10:$A15)+2,FALSE)</f>
        <v>3521</v>
      </c>
      <c r="BY15" s="34">
        <f>HLOOKUP(BY$7+0.5,$I$66:$DJ$120,ROWS($A$10:$A15)+2,FALSE)</f>
        <v>1629</v>
      </c>
      <c r="BZ15" s="34">
        <f>HLOOKUP(BZ$7+0.5,$I$66:$DJ$120,ROWS($A$10:$A15)+2,FALSE)</f>
        <v>987</v>
      </c>
      <c r="CA15" s="34">
        <f>HLOOKUP(CA$7+0.5,$I$66:$DJ$120,ROWS($A$10:$A15)+2,FALSE)</f>
        <v>984</v>
      </c>
      <c r="CB15" s="34">
        <f>HLOOKUP(CB$7+0.5,$I$66:$DJ$120,ROWS($A$10:$A15)+2,FALSE)</f>
        <v>1292</v>
      </c>
      <c r="CC15" s="34">
        <f>HLOOKUP(CC$7+0.5,$I$66:$DJ$120,ROWS($A$10:$A15)+2,FALSE)</f>
        <v>1525</v>
      </c>
      <c r="CD15" s="34">
        <f>HLOOKUP(CD$7+0.5,$I$66:$DJ$120,ROWS($A$10:$A15)+2,FALSE)</f>
        <v>951</v>
      </c>
      <c r="CE15" s="34">
        <f>HLOOKUP(CE$7+0.5,$I$66:$DJ$120,ROWS($A$10:$A15)+2,FALSE)</f>
        <v>2347</v>
      </c>
      <c r="CF15" s="34">
        <f>HLOOKUP(CF$7+0.5,$I$66:$DJ$120,ROWS($A$10:$A15)+2,FALSE)</f>
        <v>2682</v>
      </c>
      <c r="CG15" s="34">
        <f>HLOOKUP(CG$7+0.5,$I$66:$DJ$120,ROWS($A$10:$A15)+2,FALSE)</f>
        <v>2069</v>
      </c>
      <c r="CH15" s="34">
        <f>HLOOKUP(CH$7+0.5,$I$66:$DJ$120,ROWS($A$10:$A15)+2,FALSE)</f>
        <v>1942</v>
      </c>
      <c r="CI15" s="34">
        <f>HLOOKUP(CI$7+0.5,$I$66:$DJ$120,ROWS($A$10:$A15)+2,FALSE)</f>
        <v>993</v>
      </c>
      <c r="CJ15" s="34">
        <f>HLOOKUP(CJ$7+0.5,$I$66:$DJ$120,ROWS($A$10:$A15)+2,FALSE)</f>
        <v>1595</v>
      </c>
      <c r="CK15" s="34">
        <f>HLOOKUP(CK$7+0.5,$I$66:$DJ$120,ROWS($A$10:$A15)+2,FALSE)</f>
        <v>1275</v>
      </c>
      <c r="CL15" s="34">
        <f>HLOOKUP(CL$7+0.5,$I$66:$DJ$120,ROWS($A$10:$A15)+2,FALSE)</f>
        <v>2007</v>
      </c>
      <c r="CM15" s="34">
        <f>HLOOKUP(CM$7+0.5,$I$66:$DJ$120,ROWS($A$10:$A15)+2,FALSE)</f>
        <v>3857</v>
      </c>
      <c r="CN15" s="34">
        <f>HLOOKUP(CN$7+0.5,$I$66:$DJ$120,ROWS($A$10:$A15)+2,FALSE)</f>
        <v>615</v>
      </c>
      <c r="CO15" s="34">
        <f>HLOOKUP(CO$7+0.5,$I$66:$DJ$120,ROWS($A$10:$A15)+2,FALSE)</f>
        <v>2447</v>
      </c>
      <c r="CP15" s="34">
        <f>HLOOKUP(CP$7+0.5,$I$66:$DJ$120,ROWS($A$10:$A15)+2,FALSE)</f>
        <v>2240</v>
      </c>
      <c r="CQ15" s="34">
        <f>HLOOKUP(CQ$7+0.5,$I$66:$DJ$120,ROWS($A$10:$A15)+2,FALSE)</f>
        <v>5136</v>
      </c>
      <c r="CR15" s="34">
        <f>HLOOKUP(CR$7+0.5,$I$66:$DJ$120,ROWS($A$10:$A15)+2,FALSE)</f>
        <v>2366</v>
      </c>
      <c r="CS15" s="34">
        <f>HLOOKUP(CS$7+0.5,$I$66:$DJ$120,ROWS($A$10:$A15)+2,FALSE)</f>
        <v>1272</v>
      </c>
      <c r="CT15" s="34">
        <f>HLOOKUP(CT$7+0.5,$I$66:$DJ$120,ROWS($A$10:$A15)+2,FALSE)</f>
        <v>2869</v>
      </c>
      <c r="CU15" s="34">
        <f>HLOOKUP(CU$7+0.5,$I$66:$DJ$120,ROWS($A$10:$A15)+2,FALSE)</f>
        <v>1795</v>
      </c>
      <c r="CV15" s="34">
        <f>HLOOKUP(CV$7+0.5,$I$66:$DJ$120,ROWS($A$10:$A15)+2,FALSE)</f>
        <v>3271</v>
      </c>
      <c r="CW15" s="34">
        <f>HLOOKUP(CW$7+0.5,$I$66:$DJ$120,ROWS($A$10:$A15)+2,FALSE)</f>
        <v>2392</v>
      </c>
      <c r="CX15" s="34">
        <f>HLOOKUP(CX$7+0.5,$I$66:$DJ$120,ROWS($A$10:$A15)+2,FALSE)</f>
        <v>697</v>
      </c>
      <c r="CY15" s="34">
        <f>HLOOKUP(CY$7+0.5,$I$66:$DJ$120,ROWS($A$10:$A15)+2,FALSE)</f>
        <v>1492</v>
      </c>
      <c r="CZ15" s="34">
        <f>HLOOKUP(CZ$7+0.5,$I$66:$DJ$120,ROWS($A$10:$A15)+2,FALSE)</f>
        <v>674</v>
      </c>
      <c r="DA15" s="34">
        <f>HLOOKUP(DA$7+0.5,$I$66:$DJ$120,ROWS($A$10:$A15)+2,FALSE)</f>
        <v>1880</v>
      </c>
      <c r="DB15" s="34">
        <f>HLOOKUP(DB$7+0.5,$I$66:$DJ$120,ROWS($A$10:$A15)+2,FALSE)</f>
        <v>5519</v>
      </c>
      <c r="DC15" s="34">
        <f>HLOOKUP(DC$7+0.5,$I$66:$DJ$120,ROWS($A$10:$A15)+2,FALSE)</f>
        <v>2457</v>
      </c>
      <c r="DD15" s="34">
        <f>HLOOKUP(DD$7+0.5,$I$66:$DJ$120,ROWS($A$10:$A15)+2,FALSE)</f>
        <v>345</v>
      </c>
      <c r="DE15" s="34">
        <f>HLOOKUP(DE$7+0.5,$I$66:$DJ$120,ROWS($A$10:$A15)+2,FALSE)</f>
        <v>3457</v>
      </c>
      <c r="DF15" s="34">
        <f>HLOOKUP(DF$7+0.5,$I$66:$DJ$120,ROWS($A$10:$A15)+2,FALSE)</f>
        <v>4540</v>
      </c>
      <c r="DG15" s="34">
        <f>HLOOKUP(DG$7+0.5,$I$66:$DJ$120,ROWS($A$10:$A15)+2,FALSE)</f>
        <v>1135</v>
      </c>
      <c r="DH15" s="34">
        <f>HLOOKUP(DH$7+0.5,$I$66:$DJ$120,ROWS($A$10:$A15)+2,FALSE)</f>
        <v>1716</v>
      </c>
      <c r="DI15" s="34">
        <f>HLOOKUP(DI$7+0.5,$I$66:$DJ$120,ROWS($A$10:$A15)+2,FALSE)</f>
        <v>1117</v>
      </c>
      <c r="DJ15" s="34">
        <f>HLOOKUP(DJ$7+0.5,$I$66:$DJ$120,ROWS($A$10:$A15)+2,FALSE)</f>
        <v>1076</v>
      </c>
    </row>
    <row r="16" spans="2:114" x14ac:dyDescent="0.25">
      <c r="B16" s="38" t="s">
        <v>13</v>
      </c>
      <c r="C16" s="16">
        <v>5123944</v>
      </c>
      <c r="D16" s="17">
        <v>2939</v>
      </c>
      <c r="E16" s="16">
        <v>4131357</v>
      </c>
      <c r="F16" s="17">
        <v>21752</v>
      </c>
      <c r="G16" s="16">
        <v>751921</v>
      </c>
      <c r="H16" s="17">
        <v>19587</v>
      </c>
      <c r="I16" s="36">
        <f>HLOOKUP(I$7,$I$66:$DJ$120,ROWS($A$10:$A16)+2,FALSE)</f>
        <v>205060</v>
      </c>
      <c r="J16" s="25">
        <f>HLOOKUP(J$7,$I$66:$DJ$120,ROWS($A$10:$A16)+2,FALSE)</f>
        <v>3108</v>
      </c>
      <c r="K16" s="25">
        <f>HLOOKUP(K$7,$I$66:$DJ$120,ROWS($A$10:$A16)+2,FALSE)</f>
        <v>3457</v>
      </c>
      <c r="L16" s="25">
        <f>HLOOKUP(L$7,$I$66:$DJ$120,ROWS($A$10:$A16)+2,FALSE)</f>
        <v>10589</v>
      </c>
      <c r="M16" s="25">
        <f>HLOOKUP(M$7,$I$66:$DJ$120,ROWS($A$10:$A16)+2,FALSE)</f>
        <v>1043</v>
      </c>
      <c r="N16" s="25">
        <f>HLOOKUP(N$7,$I$66:$DJ$120,ROWS($A$10:$A16)+2,FALSE)</f>
        <v>22152</v>
      </c>
      <c r="O16" s="25" t="str">
        <f>HLOOKUP(O$7,$I$66:$DJ$120,ROWS($A$10:$A16)+2,FALSE)</f>
        <v>N/A</v>
      </c>
      <c r="P16" s="25">
        <f>HLOOKUP(P$7,$I$66:$DJ$120,ROWS($A$10:$A16)+2,FALSE)</f>
        <v>1317</v>
      </c>
      <c r="Q16" s="25">
        <f>HLOOKUP(Q$7,$I$66:$DJ$120,ROWS($A$10:$A16)+2,FALSE)</f>
        <v>70</v>
      </c>
      <c r="R16" s="25">
        <f>HLOOKUP(R$7,$I$66:$DJ$120,ROWS($A$10:$A16)+2,FALSE)</f>
        <v>488</v>
      </c>
      <c r="S16" s="25">
        <f>HLOOKUP(S$7,$I$66:$DJ$120,ROWS($A$10:$A16)+2,FALSE)</f>
        <v>8615</v>
      </c>
      <c r="T16" s="25">
        <f>HLOOKUP(T$7,$I$66:$DJ$120,ROWS($A$10:$A16)+2,FALSE)</f>
        <v>5834</v>
      </c>
      <c r="U16" s="25">
        <f>HLOOKUP(U$7,$I$66:$DJ$120,ROWS($A$10:$A16)+2,FALSE)</f>
        <v>2536</v>
      </c>
      <c r="V16" s="25">
        <f>HLOOKUP(V$7,$I$66:$DJ$120,ROWS($A$10:$A16)+2,FALSE)</f>
        <v>2660</v>
      </c>
      <c r="W16" s="25">
        <f>HLOOKUP(W$7,$I$66:$DJ$120,ROWS($A$10:$A16)+2,FALSE)</f>
        <v>6374</v>
      </c>
      <c r="X16" s="25">
        <f>HLOOKUP(X$7,$I$66:$DJ$120,ROWS($A$10:$A16)+2,FALSE)</f>
        <v>4336</v>
      </c>
      <c r="Y16" s="25">
        <f>HLOOKUP(Y$7,$I$66:$DJ$120,ROWS($A$10:$A16)+2,FALSE)</f>
        <v>2776</v>
      </c>
      <c r="Z16" s="25">
        <f>HLOOKUP(Z$7,$I$66:$DJ$120,ROWS($A$10:$A16)+2,FALSE)</f>
        <v>5283</v>
      </c>
      <c r="AA16" s="25">
        <f>HLOOKUP(AA$7,$I$66:$DJ$120,ROWS($A$10:$A16)+2,FALSE)</f>
        <v>2500</v>
      </c>
      <c r="AB16" s="25">
        <f>HLOOKUP(AB$7,$I$66:$DJ$120,ROWS($A$10:$A16)+2,FALSE)</f>
        <v>5048</v>
      </c>
      <c r="AC16" s="25">
        <f>HLOOKUP(AC$7,$I$66:$DJ$120,ROWS($A$10:$A16)+2,FALSE)</f>
        <v>20</v>
      </c>
      <c r="AD16" s="25">
        <f>HLOOKUP(AD$7,$I$66:$DJ$120,ROWS($A$10:$A16)+2,FALSE)</f>
        <v>2844</v>
      </c>
      <c r="AE16" s="25">
        <f>HLOOKUP(AE$7,$I$66:$DJ$120,ROWS($A$10:$A16)+2,FALSE)</f>
        <v>5939</v>
      </c>
      <c r="AF16" s="25">
        <f>HLOOKUP(AF$7,$I$66:$DJ$120,ROWS($A$10:$A16)+2,FALSE)</f>
        <v>3343</v>
      </c>
      <c r="AG16" s="25">
        <f>HLOOKUP(AG$7,$I$66:$DJ$120,ROWS($A$10:$A16)+2,FALSE)</f>
        <v>2992</v>
      </c>
      <c r="AH16" s="25">
        <f>HLOOKUP(AH$7,$I$66:$DJ$120,ROWS($A$10:$A16)+2,FALSE)</f>
        <v>835</v>
      </c>
      <c r="AI16" s="25">
        <f>HLOOKUP(AI$7,$I$66:$DJ$120,ROWS($A$10:$A16)+2,FALSE)</f>
        <v>3771</v>
      </c>
      <c r="AJ16" s="25">
        <f>HLOOKUP(AJ$7,$I$66:$DJ$120,ROWS($A$10:$A16)+2,FALSE)</f>
        <v>2021</v>
      </c>
      <c r="AK16" s="25">
        <f>HLOOKUP(AK$7,$I$66:$DJ$120,ROWS($A$10:$A16)+2,FALSE)</f>
        <v>4472</v>
      </c>
      <c r="AL16" s="25">
        <f>HLOOKUP(AL$7,$I$66:$DJ$120,ROWS($A$10:$A16)+2,FALSE)</f>
        <v>3789</v>
      </c>
      <c r="AM16" s="25">
        <f>HLOOKUP(AM$7,$I$66:$DJ$120,ROWS($A$10:$A16)+2,FALSE)</f>
        <v>679</v>
      </c>
      <c r="AN16" s="25">
        <f>HLOOKUP(AN$7,$I$66:$DJ$120,ROWS($A$10:$A16)+2,FALSE)</f>
        <v>2464</v>
      </c>
      <c r="AO16" s="25">
        <f>HLOOKUP(AO$7,$I$66:$DJ$120,ROWS($A$10:$A16)+2,FALSE)</f>
        <v>6520</v>
      </c>
      <c r="AP16" s="25">
        <f>HLOOKUP(AP$7,$I$66:$DJ$120,ROWS($A$10:$A16)+2,FALSE)</f>
        <v>7250</v>
      </c>
      <c r="AQ16" s="25">
        <f>HLOOKUP(AQ$7,$I$66:$DJ$120,ROWS($A$10:$A16)+2,FALSE)</f>
        <v>4378</v>
      </c>
      <c r="AR16" s="25">
        <f>HLOOKUP(AR$7,$I$66:$DJ$120,ROWS($A$10:$A16)+2,FALSE)</f>
        <v>1918</v>
      </c>
      <c r="AS16" s="25">
        <f>HLOOKUP(AS$7,$I$66:$DJ$120,ROWS($A$10:$A16)+2,FALSE)</f>
        <v>4533</v>
      </c>
      <c r="AT16" s="25">
        <f>HLOOKUP(AT$7,$I$66:$DJ$120,ROWS($A$10:$A16)+2,FALSE)</f>
        <v>4582</v>
      </c>
      <c r="AU16" s="25">
        <f>HLOOKUP(AU$7,$I$66:$DJ$120,ROWS($A$10:$A16)+2,FALSE)</f>
        <v>2419</v>
      </c>
      <c r="AV16" s="25">
        <f>HLOOKUP(AV$7,$I$66:$DJ$120,ROWS($A$10:$A16)+2,FALSE)</f>
        <v>3950</v>
      </c>
      <c r="AW16" s="25">
        <f>HLOOKUP(AW$7,$I$66:$DJ$120,ROWS($A$10:$A16)+2,FALSE)</f>
        <v>137</v>
      </c>
      <c r="AX16" s="25">
        <f>HLOOKUP(AX$7,$I$66:$DJ$120,ROWS($A$10:$A16)+2,FALSE)</f>
        <v>2383</v>
      </c>
      <c r="AY16" s="25">
        <f>HLOOKUP(AY$7,$I$66:$DJ$120,ROWS($A$10:$A16)+2,FALSE)</f>
        <v>756</v>
      </c>
      <c r="AZ16" s="25">
        <f>HLOOKUP(AZ$7,$I$66:$DJ$120,ROWS($A$10:$A16)+2,FALSE)</f>
        <v>2535</v>
      </c>
      <c r="BA16" s="25">
        <f>HLOOKUP(BA$7,$I$66:$DJ$120,ROWS($A$10:$A16)+2,FALSE)</f>
        <v>17355</v>
      </c>
      <c r="BB16" s="25">
        <f>HLOOKUP(BB$7,$I$66:$DJ$120,ROWS($A$10:$A16)+2,FALSE)</f>
        <v>6398</v>
      </c>
      <c r="BC16" s="25">
        <f>HLOOKUP(BC$7,$I$66:$DJ$120,ROWS($A$10:$A16)+2,FALSE)</f>
        <v>503</v>
      </c>
      <c r="BD16" s="25">
        <f>HLOOKUP(BD$7,$I$66:$DJ$120,ROWS($A$10:$A16)+2,FALSE)</f>
        <v>3796</v>
      </c>
      <c r="BE16" s="25">
        <f>HLOOKUP(BE$7,$I$66:$DJ$120,ROWS($A$10:$A16)+2,FALSE)</f>
        <v>4853</v>
      </c>
      <c r="BF16" s="25">
        <f>HLOOKUP(BF$7,$I$66:$DJ$120,ROWS($A$10:$A16)+2,FALSE)</f>
        <v>837</v>
      </c>
      <c r="BG16" s="25">
        <f>HLOOKUP(BG$7,$I$66:$DJ$120,ROWS($A$10:$A16)+2,FALSE)</f>
        <v>3000</v>
      </c>
      <c r="BH16" s="25">
        <f>HLOOKUP(BH$7,$I$66:$DJ$120,ROWS($A$10:$A16)+2,FALSE)</f>
        <v>5602</v>
      </c>
      <c r="BI16" s="25">
        <f>HLOOKUP(BI$7,$I$66:$DJ$120,ROWS($A$10:$A16)+2,FALSE)</f>
        <v>1144</v>
      </c>
      <c r="BJ16" s="34">
        <f>HLOOKUP(BJ$7+0.5,$I$66:$DJ$120,ROWS($A$10:$A16)+2,FALSE)</f>
        <v>11855</v>
      </c>
      <c r="BK16" s="34">
        <f>HLOOKUP(BK$7+0.5,$I$66:$DJ$120,ROWS($A$10:$A16)+2,FALSE)</f>
        <v>1610</v>
      </c>
      <c r="BL16" s="34">
        <f>HLOOKUP(BL$7+0.5,$I$66:$DJ$120,ROWS($A$10:$A16)+2,FALSE)</f>
        <v>1695</v>
      </c>
      <c r="BM16" s="34">
        <f>HLOOKUP(BM$7+0.5,$I$66:$DJ$120,ROWS($A$10:$A16)+2,FALSE)</f>
        <v>2218</v>
      </c>
      <c r="BN16" s="34">
        <f>HLOOKUP(BN$7+0.5,$I$66:$DJ$120,ROWS($A$10:$A16)+2,FALSE)</f>
        <v>580</v>
      </c>
      <c r="BO16" s="34">
        <f>HLOOKUP(BO$7+0.5,$I$66:$DJ$120,ROWS($A$10:$A16)+2,FALSE)</f>
        <v>4260</v>
      </c>
      <c r="BP16" s="34" t="str">
        <f>HLOOKUP(BP$7+0.5,$I$66:$DJ$120,ROWS($A$10:$A16)+2,FALSE)</f>
        <v>N/A</v>
      </c>
      <c r="BQ16" s="34">
        <f>HLOOKUP(BQ$7+0.5,$I$66:$DJ$120,ROWS($A$10:$A16)+2,FALSE)</f>
        <v>677</v>
      </c>
      <c r="BR16" s="34">
        <f>HLOOKUP(BR$7+0.5,$I$66:$DJ$120,ROWS($A$10:$A16)+2,FALSE)</f>
        <v>133</v>
      </c>
      <c r="BS16" s="34">
        <f>HLOOKUP(BS$7+0.5,$I$66:$DJ$120,ROWS($A$10:$A16)+2,FALSE)</f>
        <v>387</v>
      </c>
      <c r="BT16" s="34">
        <f>HLOOKUP(BT$7+0.5,$I$66:$DJ$120,ROWS($A$10:$A16)+2,FALSE)</f>
        <v>1907</v>
      </c>
      <c r="BU16" s="34">
        <f>HLOOKUP(BU$7+0.5,$I$66:$DJ$120,ROWS($A$10:$A16)+2,FALSE)</f>
        <v>2086</v>
      </c>
      <c r="BV16" s="34">
        <f>HLOOKUP(BV$7+0.5,$I$66:$DJ$120,ROWS($A$10:$A16)+2,FALSE)</f>
        <v>1020</v>
      </c>
      <c r="BW16" s="34">
        <f>HLOOKUP(BW$7+0.5,$I$66:$DJ$120,ROWS($A$10:$A16)+2,FALSE)</f>
        <v>1468</v>
      </c>
      <c r="BX16" s="34">
        <f>HLOOKUP(BX$7+0.5,$I$66:$DJ$120,ROWS($A$10:$A16)+2,FALSE)</f>
        <v>1617</v>
      </c>
      <c r="BY16" s="34">
        <f>HLOOKUP(BY$7+0.5,$I$66:$DJ$120,ROWS($A$10:$A16)+2,FALSE)</f>
        <v>2128</v>
      </c>
      <c r="BZ16" s="34">
        <f>HLOOKUP(BZ$7+0.5,$I$66:$DJ$120,ROWS($A$10:$A16)+2,FALSE)</f>
        <v>1486</v>
      </c>
      <c r="CA16" s="34">
        <f>HLOOKUP(CA$7+0.5,$I$66:$DJ$120,ROWS($A$10:$A16)+2,FALSE)</f>
        <v>1843</v>
      </c>
      <c r="CB16" s="34">
        <f>HLOOKUP(CB$7+0.5,$I$66:$DJ$120,ROWS($A$10:$A16)+2,FALSE)</f>
        <v>2135</v>
      </c>
      <c r="CC16" s="34">
        <f>HLOOKUP(CC$7+0.5,$I$66:$DJ$120,ROWS($A$10:$A16)+2,FALSE)</f>
        <v>2468</v>
      </c>
      <c r="CD16" s="34">
        <f>HLOOKUP(CD$7+0.5,$I$66:$DJ$120,ROWS($A$10:$A16)+2,FALSE)</f>
        <v>40</v>
      </c>
      <c r="CE16" s="34">
        <f>HLOOKUP(CE$7+0.5,$I$66:$DJ$120,ROWS($A$10:$A16)+2,FALSE)</f>
        <v>1196</v>
      </c>
      <c r="CF16" s="34">
        <f>HLOOKUP(CF$7+0.5,$I$66:$DJ$120,ROWS($A$10:$A16)+2,FALSE)</f>
        <v>2238</v>
      </c>
      <c r="CG16" s="34">
        <f>HLOOKUP(CG$7+0.5,$I$66:$DJ$120,ROWS($A$10:$A16)+2,FALSE)</f>
        <v>1293</v>
      </c>
      <c r="CH16" s="34">
        <f>HLOOKUP(CH$7+0.5,$I$66:$DJ$120,ROWS($A$10:$A16)+2,FALSE)</f>
        <v>909</v>
      </c>
      <c r="CI16" s="34">
        <f>HLOOKUP(CI$7+0.5,$I$66:$DJ$120,ROWS($A$10:$A16)+2,FALSE)</f>
        <v>522</v>
      </c>
      <c r="CJ16" s="34">
        <f>HLOOKUP(CJ$7+0.5,$I$66:$DJ$120,ROWS($A$10:$A16)+2,FALSE)</f>
        <v>1262</v>
      </c>
      <c r="CK16" s="34">
        <f>HLOOKUP(CK$7+0.5,$I$66:$DJ$120,ROWS($A$10:$A16)+2,FALSE)</f>
        <v>923</v>
      </c>
      <c r="CL16" s="34">
        <f>HLOOKUP(CL$7+0.5,$I$66:$DJ$120,ROWS($A$10:$A16)+2,FALSE)</f>
        <v>1729</v>
      </c>
      <c r="CM16" s="34">
        <f>HLOOKUP(CM$7+0.5,$I$66:$DJ$120,ROWS($A$10:$A16)+2,FALSE)</f>
        <v>1433</v>
      </c>
      <c r="CN16" s="34">
        <f>HLOOKUP(CN$7+0.5,$I$66:$DJ$120,ROWS($A$10:$A16)+2,FALSE)</f>
        <v>308</v>
      </c>
      <c r="CO16" s="34">
        <f>HLOOKUP(CO$7+0.5,$I$66:$DJ$120,ROWS($A$10:$A16)+2,FALSE)</f>
        <v>1179</v>
      </c>
      <c r="CP16" s="34">
        <f>HLOOKUP(CP$7+0.5,$I$66:$DJ$120,ROWS($A$10:$A16)+2,FALSE)</f>
        <v>1851</v>
      </c>
      <c r="CQ16" s="34">
        <f>HLOOKUP(CQ$7+0.5,$I$66:$DJ$120,ROWS($A$10:$A16)+2,FALSE)</f>
        <v>2604</v>
      </c>
      <c r="CR16" s="34">
        <f>HLOOKUP(CR$7+0.5,$I$66:$DJ$120,ROWS($A$10:$A16)+2,FALSE)</f>
        <v>1678</v>
      </c>
      <c r="CS16" s="34">
        <f>HLOOKUP(CS$7+0.5,$I$66:$DJ$120,ROWS($A$10:$A16)+2,FALSE)</f>
        <v>1071</v>
      </c>
      <c r="CT16" s="34">
        <f>HLOOKUP(CT$7+0.5,$I$66:$DJ$120,ROWS($A$10:$A16)+2,FALSE)</f>
        <v>2214</v>
      </c>
      <c r="CU16" s="34">
        <f>HLOOKUP(CU$7+0.5,$I$66:$DJ$120,ROWS($A$10:$A16)+2,FALSE)</f>
        <v>2102</v>
      </c>
      <c r="CV16" s="34">
        <f>HLOOKUP(CV$7+0.5,$I$66:$DJ$120,ROWS($A$10:$A16)+2,FALSE)</f>
        <v>836</v>
      </c>
      <c r="CW16" s="34">
        <f>HLOOKUP(CW$7+0.5,$I$66:$DJ$120,ROWS($A$10:$A16)+2,FALSE)</f>
        <v>1530</v>
      </c>
      <c r="CX16" s="34">
        <f>HLOOKUP(CX$7+0.5,$I$66:$DJ$120,ROWS($A$10:$A16)+2,FALSE)</f>
        <v>153</v>
      </c>
      <c r="CY16" s="34">
        <f>HLOOKUP(CY$7+0.5,$I$66:$DJ$120,ROWS($A$10:$A16)+2,FALSE)</f>
        <v>1479</v>
      </c>
      <c r="CZ16" s="34">
        <f>HLOOKUP(CZ$7+0.5,$I$66:$DJ$120,ROWS($A$10:$A16)+2,FALSE)</f>
        <v>553</v>
      </c>
      <c r="DA16" s="34">
        <f>HLOOKUP(DA$7+0.5,$I$66:$DJ$120,ROWS($A$10:$A16)+2,FALSE)</f>
        <v>1135</v>
      </c>
      <c r="DB16" s="34">
        <f>HLOOKUP(DB$7+0.5,$I$66:$DJ$120,ROWS($A$10:$A16)+2,FALSE)</f>
        <v>3352</v>
      </c>
      <c r="DC16" s="34">
        <f>HLOOKUP(DC$7+0.5,$I$66:$DJ$120,ROWS($A$10:$A16)+2,FALSE)</f>
        <v>2035</v>
      </c>
      <c r="DD16" s="34">
        <f>HLOOKUP(DD$7+0.5,$I$66:$DJ$120,ROWS($A$10:$A16)+2,FALSE)</f>
        <v>371</v>
      </c>
      <c r="DE16" s="34">
        <f>HLOOKUP(DE$7+0.5,$I$66:$DJ$120,ROWS($A$10:$A16)+2,FALSE)</f>
        <v>1568</v>
      </c>
      <c r="DF16" s="34">
        <f>HLOOKUP(DF$7+0.5,$I$66:$DJ$120,ROWS($A$10:$A16)+2,FALSE)</f>
        <v>1401</v>
      </c>
      <c r="DG16" s="34">
        <f>HLOOKUP(DG$7+0.5,$I$66:$DJ$120,ROWS($A$10:$A16)+2,FALSE)</f>
        <v>429</v>
      </c>
      <c r="DH16" s="34">
        <f>HLOOKUP(DH$7+0.5,$I$66:$DJ$120,ROWS($A$10:$A16)+2,FALSE)</f>
        <v>1006</v>
      </c>
      <c r="DI16" s="34">
        <f>HLOOKUP(DI$7+0.5,$I$66:$DJ$120,ROWS($A$10:$A16)+2,FALSE)</f>
        <v>2808</v>
      </c>
      <c r="DJ16" s="34">
        <f>HLOOKUP(DJ$7+0.5,$I$66:$DJ$120,ROWS($A$10:$A16)+2,FALSE)</f>
        <v>903</v>
      </c>
    </row>
    <row r="17" spans="2:114" x14ac:dyDescent="0.25">
      <c r="B17" s="38" t="s">
        <v>14</v>
      </c>
      <c r="C17" s="16">
        <v>3555319</v>
      </c>
      <c r="D17" s="17">
        <v>2447</v>
      </c>
      <c r="E17" s="16">
        <v>3114940</v>
      </c>
      <c r="F17" s="17">
        <v>16188</v>
      </c>
      <c r="G17" s="16">
        <v>334918</v>
      </c>
      <c r="H17" s="17">
        <v>14546</v>
      </c>
      <c r="I17" s="36">
        <f>HLOOKUP(I$7,$I$66:$DJ$120,ROWS($A$10:$A17)+2,FALSE)</f>
        <v>80311</v>
      </c>
      <c r="J17" s="25">
        <f>HLOOKUP(J$7,$I$66:$DJ$120,ROWS($A$10:$A17)+2,FALSE)</f>
        <v>46</v>
      </c>
      <c r="K17" s="25">
        <f>HLOOKUP(K$7,$I$66:$DJ$120,ROWS($A$10:$A17)+2,FALSE)</f>
        <v>439</v>
      </c>
      <c r="L17" s="25">
        <f>HLOOKUP(L$7,$I$66:$DJ$120,ROWS($A$10:$A17)+2,FALSE)</f>
        <v>3167</v>
      </c>
      <c r="M17" s="25">
        <f>HLOOKUP(M$7,$I$66:$DJ$120,ROWS($A$10:$A17)+2,FALSE)</f>
        <v>200</v>
      </c>
      <c r="N17" s="25">
        <f>HLOOKUP(N$7,$I$66:$DJ$120,ROWS($A$10:$A17)+2,FALSE)</f>
        <v>3161</v>
      </c>
      <c r="O17" s="25">
        <f>HLOOKUP(O$7,$I$66:$DJ$120,ROWS($A$10:$A17)+2,FALSE)</f>
        <v>367</v>
      </c>
      <c r="P17" s="25" t="str">
        <f>HLOOKUP(P$7,$I$66:$DJ$120,ROWS($A$10:$A17)+2,FALSE)</f>
        <v>N/A</v>
      </c>
      <c r="Q17" s="25">
        <f>HLOOKUP(Q$7,$I$66:$DJ$120,ROWS($A$10:$A17)+2,FALSE)</f>
        <v>22</v>
      </c>
      <c r="R17" s="25">
        <f>HLOOKUP(R$7,$I$66:$DJ$120,ROWS($A$10:$A17)+2,FALSE)</f>
        <v>288</v>
      </c>
      <c r="S17" s="25">
        <f>HLOOKUP(S$7,$I$66:$DJ$120,ROWS($A$10:$A17)+2,FALSE)</f>
        <v>6578</v>
      </c>
      <c r="T17" s="25">
        <f>HLOOKUP(T$7,$I$66:$DJ$120,ROWS($A$10:$A17)+2,FALSE)</f>
        <v>1702</v>
      </c>
      <c r="U17" s="25">
        <f>HLOOKUP(U$7,$I$66:$DJ$120,ROWS($A$10:$A17)+2,FALSE)</f>
        <v>408</v>
      </c>
      <c r="V17" s="25">
        <f>HLOOKUP(V$7,$I$66:$DJ$120,ROWS($A$10:$A17)+2,FALSE)</f>
        <v>97</v>
      </c>
      <c r="W17" s="25">
        <f>HLOOKUP(W$7,$I$66:$DJ$120,ROWS($A$10:$A17)+2,FALSE)</f>
        <v>912</v>
      </c>
      <c r="X17" s="25">
        <f>HLOOKUP(X$7,$I$66:$DJ$120,ROWS($A$10:$A17)+2,FALSE)</f>
        <v>53</v>
      </c>
      <c r="Y17" s="25">
        <f>HLOOKUP(Y$7,$I$66:$DJ$120,ROWS($A$10:$A17)+2,FALSE)</f>
        <v>0</v>
      </c>
      <c r="Z17" s="25">
        <f>HLOOKUP(Z$7,$I$66:$DJ$120,ROWS($A$10:$A17)+2,FALSE)</f>
        <v>0</v>
      </c>
      <c r="AA17" s="25">
        <f>HLOOKUP(AA$7,$I$66:$DJ$120,ROWS($A$10:$A17)+2,FALSE)</f>
        <v>124</v>
      </c>
      <c r="AB17" s="25">
        <f>HLOOKUP(AB$7,$I$66:$DJ$120,ROWS($A$10:$A17)+2,FALSE)</f>
        <v>909</v>
      </c>
      <c r="AC17" s="25">
        <f>HLOOKUP(AC$7,$I$66:$DJ$120,ROWS($A$10:$A17)+2,FALSE)</f>
        <v>1224</v>
      </c>
      <c r="AD17" s="25">
        <f>HLOOKUP(AD$7,$I$66:$DJ$120,ROWS($A$10:$A17)+2,FALSE)</f>
        <v>1752</v>
      </c>
      <c r="AE17" s="25">
        <f>HLOOKUP(AE$7,$I$66:$DJ$120,ROWS($A$10:$A17)+2,FALSE)</f>
        <v>8743</v>
      </c>
      <c r="AF17" s="25">
        <f>HLOOKUP(AF$7,$I$66:$DJ$120,ROWS($A$10:$A17)+2,FALSE)</f>
        <v>753</v>
      </c>
      <c r="AG17" s="25">
        <f>HLOOKUP(AG$7,$I$66:$DJ$120,ROWS($A$10:$A17)+2,FALSE)</f>
        <v>605</v>
      </c>
      <c r="AH17" s="25">
        <f>HLOOKUP(AH$7,$I$66:$DJ$120,ROWS($A$10:$A17)+2,FALSE)</f>
        <v>276</v>
      </c>
      <c r="AI17" s="25">
        <f>HLOOKUP(AI$7,$I$66:$DJ$120,ROWS($A$10:$A17)+2,FALSE)</f>
        <v>358</v>
      </c>
      <c r="AJ17" s="25">
        <f>HLOOKUP(AJ$7,$I$66:$DJ$120,ROWS($A$10:$A17)+2,FALSE)</f>
        <v>50</v>
      </c>
      <c r="AK17" s="25">
        <f>HLOOKUP(AK$7,$I$66:$DJ$120,ROWS($A$10:$A17)+2,FALSE)</f>
        <v>45</v>
      </c>
      <c r="AL17" s="25">
        <f>HLOOKUP(AL$7,$I$66:$DJ$120,ROWS($A$10:$A17)+2,FALSE)</f>
        <v>172</v>
      </c>
      <c r="AM17" s="25">
        <f>HLOOKUP(AM$7,$I$66:$DJ$120,ROWS($A$10:$A17)+2,FALSE)</f>
        <v>1009</v>
      </c>
      <c r="AN17" s="25">
        <f>HLOOKUP(AN$7,$I$66:$DJ$120,ROWS($A$10:$A17)+2,FALSE)</f>
        <v>5665</v>
      </c>
      <c r="AO17" s="25">
        <f>HLOOKUP(AO$7,$I$66:$DJ$120,ROWS($A$10:$A17)+2,FALSE)</f>
        <v>444</v>
      </c>
      <c r="AP17" s="25">
        <f>HLOOKUP(AP$7,$I$66:$DJ$120,ROWS($A$10:$A17)+2,FALSE)</f>
        <v>23310</v>
      </c>
      <c r="AQ17" s="25">
        <f>HLOOKUP(AQ$7,$I$66:$DJ$120,ROWS($A$10:$A17)+2,FALSE)</f>
        <v>3379</v>
      </c>
      <c r="AR17" s="25">
        <f>HLOOKUP(AR$7,$I$66:$DJ$120,ROWS($A$10:$A17)+2,FALSE)</f>
        <v>0</v>
      </c>
      <c r="AS17" s="25">
        <f>HLOOKUP(AS$7,$I$66:$DJ$120,ROWS($A$10:$A17)+2,FALSE)</f>
        <v>287</v>
      </c>
      <c r="AT17" s="25">
        <f>HLOOKUP(AT$7,$I$66:$DJ$120,ROWS($A$10:$A17)+2,FALSE)</f>
        <v>415</v>
      </c>
      <c r="AU17" s="25">
        <f>HLOOKUP(AU$7,$I$66:$DJ$120,ROWS($A$10:$A17)+2,FALSE)</f>
        <v>35</v>
      </c>
      <c r="AV17" s="25">
        <f>HLOOKUP(AV$7,$I$66:$DJ$120,ROWS($A$10:$A17)+2,FALSE)</f>
        <v>2214</v>
      </c>
      <c r="AW17" s="25">
        <f>HLOOKUP(AW$7,$I$66:$DJ$120,ROWS($A$10:$A17)+2,FALSE)</f>
        <v>1558</v>
      </c>
      <c r="AX17" s="25">
        <f>HLOOKUP(AX$7,$I$66:$DJ$120,ROWS($A$10:$A17)+2,FALSE)</f>
        <v>940</v>
      </c>
      <c r="AY17" s="25">
        <f>HLOOKUP(AY$7,$I$66:$DJ$120,ROWS($A$10:$A17)+2,FALSE)</f>
        <v>0</v>
      </c>
      <c r="AZ17" s="25">
        <f>HLOOKUP(AZ$7,$I$66:$DJ$120,ROWS($A$10:$A17)+2,FALSE)</f>
        <v>260</v>
      </c>
      <c r="BA17" s="25">
        <f>HLOOKUP(BA$7,$I$66:$DJ$120,ROWS($A$10:$A17)+2,FALSE)</f>
        <v>3279</v>
      </c>
      <c r="BB17" s="25">
        <f>HLOOKUP(BB$7,$I$66:$DJ$120,ROWS($A$10:$A17)+2,FALSE)</f>
        <v>45</v>
      </c>
      <c r="BC17" s="25">
        <f>HLOOKUP(BC$7,$I$66:$DJ$120,ROWS($A$10:$A17)+2,FALSE)</f>
        <v>709</v>
      </c>
      <c r="BD17" s="25">
        <f>HLOOKUP(BD$7,$I$66:$DJ$120,ROWS($A$10:$A17)+2,FALSE)</f>
        <v>1729</v>
      </c>
      <c r="BE17" s="25">
        <f>HLOOKUP(BE$7,$I$66:$DJ$120,ROWS($A$10:$A17)+2,FALSE)</f>
        <v>1593</v>
      </c>
      <c r="BF17" s="25">
        <f>HLOOKUP(BF$7,$I$66:$DJ$120,ROWS($A$10:$A17)+2,FALSE)</f>
        <v>174</v>
      </c>
      <c r="BG17" s="25">
        <f>HLOOKUP(BG$7,$I$66:$DJ$120,ROWS($A$10:$A17)+2,FALSE)</f>
        <v>711</v>
      </c>
      <c r="BH17" s="25">
        <f>HLOOKUP(BH$7,$I$66:$DJ$120,ROWS($A$10:$A17)+2,FALSE)</f>
        <v>104</v>
      </c>
      <c r="BI17" s="25">
        <f>HLOOKUP(BI$7,$I$66:$DJ$120,ROWS($A$10:$A17)+2,FALSE)</f>
        <v>3228</v>
      </c>
      <c r="BJ17" s="34">
        <f>HLOOKUP(BJ$7+0.5,$I$66:$DJ$120,ROWS($A$10:$A17)+2,FALSE)</f>
        <v>6574</v>
      </c>
      <c r="BK17" s="34">
        <f>HLOOKUP(BK$7+0.5,$I$66:$DJ$120,ROWS($A$10:$A17)+2,FALSE)</f>
        <v>103</v>
      </c>
      <c r="BL17" s="34">
        <f>HLOOKUP(BL$7+0.5,$I$66:$DJ$120,ROWS($A$10:$A17)+2,FALSE)</f>
        <v>511</v>
      </c>
      <c r="BM17" s="34">
        <f>HLOOKUP(BM$7+0.5,$I$66:$DJ$120,ROWS($A$10:$A17)+2,FALSE)</f>
        <v>3028</v>
      </c>
      <c r="BN17" s="34">
        <f>HLOOKUP(BN$7+0.5,$I$66:$DJ$120,ROWS($A$10:$A17)+2,FALSE)</f>
        <v>228</v>
      </c>
      <c r="BO17" s="34">
        <f>HLOOKUP(BO$7+0.5,$I$66:$DJ$120,ROWS($A$10:$A17)+2,FALSE)</f>
        <v>1015</v>
      </c>
      <c r="BP17" s="34">
        <f>HLOOKUP(BP$7+0.5,$I$66:$DJ$120,ROWS($A$10:$A17)+2,FALSE)</f>
        <v>341</v>
      </c>
      <c r="BQ17" s="34" t="str">
        <f>HLOOKUP(BQ$7+0.5,$I$66:$DJ$120,ROWS($A$10:$A17)+2,FALSE)</f>
        <v>N/A</v>
      </c>
      <c r="BR17" s="34">
        <f>HLOOKUP(BR$7+0.5,$I$66:$DJ$120,ROWS($A$10:$A17)+2,FALSE)</f>
        <v>36</v>
      </c>
      <c r="BS17" s="34">
        <f>HLOOKUP(BS$7+0.5,$I$66:$DJ$120,ROWS($A$10:$A17)+2,FALSE)</f>
        <v>230</v>
      </c>
      <c r="BT17" s="34">
        <f>HLOOKUP(BT$7+0.5,$I$66:$DJ$120,ROWS($A$10:$A17)+2,FALSE)</f>
        <v>1844</v>
      </c>
      <c r="BU17" s="34">
        <f>HLOOKUP(BU$7+0.5,$I$66:$DJ$120,ROWS($A$10:$A17)+2,FALSE)</f>
        <v>971</v>
      </c>
      <c r="BV17" s="34">
        <f>HLOOKUP(BV$7+0.5,$I$66:$DJ$120,ROWS($A$10:$A17)+2,FALSE)</f>
        <v>476</v>
      </c>
      <c r="BW17" s="34">
        <f>HLOOKUP(BW$7+0.5,$I$66:$DJ$120,ROWS($A$10:$A17)+2,FALSE)</f>
        <v>155</v>
      </c>
      <c r="BX17" s="34">
        <f>HLOOKUP(BX$7+0.5,$I$66:$DJ$120,ROWS($A$10:$A17)+2,FALSE)</f>
        <v>583</v>
      </c>
      <c r="BY17" s="34">
        <f>HLOOKUP(BY$7+0.5,$I$66:$DJ$120,ROWS($A$10:$A17)+2,FALSE)</f>
        <v>90</v>
      </c>
      <c r="BZ17" s="34">
        <f>HLOOKUP(BZ$7+0.5,$I$66:$DJ$120,ROWS($A$10:$A17)+2,FALSE)</f>
        <v>193</v>
      </c>
      <c r="CA17" s="34">
        <f>HLOOKUP(CA$7+0.5,$I$66:$DJ$120,ROWS($A$10:$A17)+2,FALSE)</f>
        <v>193</v>
      </c>
      <c r="CB17" s="34">
        <f>HLOOKUP(CB$7+0.5,$I$66:$DJ$120,ROWS($A$10:$A17)+2,FALSE)</f>
        <v>159</v>
      </c>
      <c r="CC17" s="34">
        <f>HLOOKUP(CC$7+0.5,$I$66:$DJ$120,ROWS($A$10:$A17)+2,FALSE)</f>
        <v>733</v>
      </c>
      <c r="CD17" s="34">
        <f>HLOOKUP(CD$7+0.5,$I$66:$DJ$120,ROWS($A$10:$A17)+2,FALSE)</f>
        <v>696</v>
      </c>
      <c r="CE17" s="34">
        <f>HLOOKUP(CE$7+0.5,$I$66:$DJ$120,ROWS($A$10:$A17)+2,FALSE)</f>
        <v>748</v>
      </c>
      <c r="CF17" s="34">
        <f>HLOOKUP(CF$7+0.5,$I$66:$DJ$120,ROWS($A$10:$A17)+2,FALSE)</f>
        <v>1587</v>
      </c>
      <c r="CG17" s="34">
        <f>HLOOKUP(CG$7+0.5,$I$66:$DJ$120,ROWS($A$10:$A17)+2,FALSE)</f>
        <v>539</v>
      </c>
      <c r="CH17" s="34">
        <f>HLOOKUP(CH$7+0.5,$I$66:$DJ$120,ROWS($A$10:$A17)+2,FALSE)</f>
        <v>564</v>
      </c>
      <c r="CI17" s="34">
        <f>HLOOKUP(CI$7+0.5,$I$66:$DJ$120,ROWS($A$10:$A17)+2,FALSE)</f>
        <v>293</v>
      </c>
      <c r="CJ17" s="34">
        <f>HLOOKUP(CJ$7+0.5,$I$66:$DJ$120,ROWS($A$10:$A17)+2,FALSE)</f>
        <v>330</v>
      </c>
      <c r="CK17" s="34">
        <f>HLOOKUP(CK$7+0.5,$I$66:$DJ$120,ROWS($A$10:$A17)+2,FALSE)</f>
        <v>91</v>
      </c>
      <c r="CL17" s="34">
        <f>HLOOKUP(CL$7+0.5,$I$66:$DJ$120,ROWS($A$10:$A17)+2,FALSE)</f>
        <v>74</v>
      </c>
      <c r="CM17" s="34">
        <f>HLOOKUP(CM$7+0.5,$I$66:$DJ$120,ROWS($A$10:$A17)+2,FALSE)</f>
        <v>166</v>
      </c>
      <c r="CN17" s="34">
        <f>HLOOKUP(CN$7+0.5,$I$66:$DJ$120,ROWS($A$10:$A17)+2,FALSE)</f>
        <v>551</v>
      </c>
      <c r="CO17" s="34">
        <f>HLOOKUP(CO$7+0.5,$I$66:$DJ$120,ROWS($A$10:$A17)+2,FALSE)</f>
        <v>1490</v>
      </c>
      <c r="CP17" s="34">
        <f>HLOOKUP(CP$7+0.5,$I$66:$DJ$120,ROWS($A$10:$A17)+2,FALSE)</f>
        <v>450</v>
      </c>
      <c r="CQ17" s="34">
        <f>HLOOKUP(CQ$7+0.5,$I$66:$DJ$120,ROWS($A$10:$A17)+2,FALSE)</f>
        <v>3774</v>
      </c>
      <c r="CR17" s="34">
        <f>HLOOKUP(CR$7+0.5,$I$66:$DJ$120,ROWS($A$10:$A17)+2,FALSE)</f>
        <v>1609</v>
      </c>
      <c r="CS17" s="34">
        <f>HLOOKUP(CS$7+0.5,$I$66:$DJ$120,ROWS($A$10:$A17)+2,FALSE)</f>
        <v>193</v>
      </c>
      <c r="CT17" s="34">
        <f>HLOOKUP(CT$7+0.5,$I$66:$DJ$120,ROWS($A$10:$A17)+2,FALSE)</f>
        <v>254</v>
      </c>
      <c r="CU17" s="34">
        <f>HLOOKUP(CU$7+0.5,$I$66:$DJ$120,ROWS($A$10:$A17)+2,FALSE)</f>
        <v>411</v>
      </c>
      <c r="CV17" s="34">
        <f>HLOOKUP(CV$7+0.5,$I$66:$DJ$120,ROWS($A$10:$A17)+2,FALSE)</f>
        <v>58</v>
      </c>
      <c r="CW17" s="34">
        <f>HLOOKUP(CW$7+0.5,$I$66:$DJ$120,ROWS($A$10:$A17)+2,FALSE)</f>
        <v>1037</v>
      </c>
      <c r="CX17" s="34">
        <f>HLOOKUP(CX$7+0.5,$I$66:$DJ$120,ROWS($A$10:$A17)+2,FALSE)</f>
        <v>689</v>
      </c>
      <c r="CY17" s="34">
        <f>HLOOKUP(CY$7+0.5,$I$66:$DJ$120,ROWS($A$10:$A17)+2,FALSE)</f>
        <v>665</v>
      </c>
      <c r="CZ17" s="34">
        <f>HLOOKUP(CZ$7+0.5,$I$66:$DJ$120,ROWS($A$10:$A17)+2,FALSE)</f>
        <v>193</v>
      </c>
      <c r="DA17" s="34">
        <f>HLOOKUP(DA$7+0.5,$I$66:$DJ$120,ROWS($A$10:$A17)+2,FALSE)</f>
        <v>216</v>
      </c>
      <c r="DB17" s="34">
        <f>HLOOKUP(DB$7+0.5,$I$66:$DJ$120,ROWS($A$10:$A17)+2,FALSE)</f>
        <v>1568</v>
      </c>
      <c r="DC17" s="34">
        <f>HLOOKUP(DC$7+0.5,$I$66:$DJ$120,ROWS($A$10:$A17)+2,FALSE)</f>
        <v>69</v>
      </c>
      <c r="DD17" s="34">
        <f>HLOOKUP(DD$7+0.5,$I$66:$DJ$120,ROWS($A$10:$A17)+2,FALSE)</f>
        <v>556</v>
      </c>
      <c r="DE17" s="34">
        <f>HLOOKUP(DE$7+0.5,$I$66:$DJ$120,ROWS($A$10:$A17)+2,FALSE)</f>
        <v>707</v>
      </c>
      <c r="DF17" s="34">
        <f>HLOOKUP(DF$7+0.5,$I$66:$DJ$120,ROWS($A$10:$A17)+2,FALSE)</f>
        <v>1274</v>
      </c>
      <c r="DG17" s="34">
        <f>HLOOKUP(DG$7+0.5,$I$66:$DJ$120,ROWS($A$10:$A17)+2,FALSE)</f>
        <v>293</v>
      </c>
      <c r="DH17" s="34">
        <f>HLOOKUP(DH$7+0.5,$I$66:$DJ$120,ROWS($A$10:$A17)+2,FALSE)</f>
        <v>684</v>
      </c>
      <c r="DI17" s="34">
        <f>HLOOKUP(DI$7+0.5,$I$66:$DJ$120,ROWS($A$10:$A17)+2,FALSE)</f>
        <v>120</v>
      </c>
      <c r="DJ17" s="34">
        <f>HLOOKUP(DJ$7+0.5,$I$66:$DJ$120,ROWS($A$10:$A17)+2,FALSE)</f>
        <v>1540</v>
      </c>
    </row>
    <row r="18" spans="2:114" x14ac:dyDescent="0.25">
      <c r="B18" s="38" t="s">
        <v>15</v>
      </c>
      <c r="C18" s="16">
        <v>906576</v>
      </c>
      <c r="D18" s="17">
        <v>1624</v>
      </c>
      <c r="E18" s="16">
        <v>782216</v>
      </c>
      <c r="F18" s="17">
        <v>9177</v>
      </c>
      <c r="G18" s="16">
        <v>86003</v>
      </c>
      <c r="H18" s="17">
        <v>7626</v>
      </c>
      <c r="I18" s="36">
        <f>HLOOKUP(I$7,$I$66:$DJ$120,ROWS($A$10:$A18)+2,FALSE)</f>
        <v>34757</v>
      </c>
      <c r="J18" s="25">
        <f>HLOOKUP(J$7,$I$66:$DJ$120,ROWS($A$10:$A18)+2,FALSE)</f>
        <v>119</v>
      </c>
      <c r="K18" s="25">
        <f>HLOOKUP(K$7,$I$66:$DJ$120,ROWS($A$10:$A18)+2,FALSE)</f>
        <v>692</v>
      </c>
      <c r="L18" s="25">
        <f>HLOOKUP(L$7,$I$66:$DJ$120,ROWS($A$10:$A18)+2,FALSE)</f>
        <v>188</v>
      </c>
      <c r="M18" s="25">
        <f>HLOOKUP(M$7,$I$66:$DJ$120,ROWS($A$10:$A18)+2,FALSE)</f>
        <v>0</v>
      </c>
      <c r="N18" s="25">
        <f>HLOOKUP(N$7,$I$66:$DJ$120,ROWS($A$10:$A18)+2,FALSE)</f>
        <v>2221</v>
      </c>
      <c r="O18" s="25">
        <f>HLOOKUP(O$7,$I$66:$DJ$120,ROWS($A$10:$A18)+2,FALSE)</f>
        <v>0</v>
      </c>
      <c r="P18" s="25">
        <f>HLOOKUP(P$7,$I$66:$DJ$120,ROWS($A$10:$A18)+2,FALSE)</f>
        <v>1489</v>
      </c>
      <c r="Q18" s="25" t="str">
        <f>HLOOKUP(Q$7,$I$66:$DJ$120,ROWS($A$10:$A18)+2,FALSE)</f>
        <v>N/A</v>
      </c>
      <c r="R18" s="25">
        <f>HLOOKUP(R$7,$I$66:$DJ$120,ROWS($A$10:$A18)+2,FALSE)</f>
        <v>11</v>
      </c>
      <c r="S18" s="25">
        <f>HLOOKUP(S$7,$I$66:$DJ$120,ROWS($A$10:$A18)+2,FALSE)</f>
        <v>715</v>
      </c>
      <c r="T18" s="25">
        <f>HLOOKUP(T$7,$I$66:$DJ$120,ROWS($A$10:$A18)+2,FALSE)</f>
        <v>179</v>
      </c>
      <c r="U18" s="25">
        <f>HLOOKUP(U$7,$I$66:$DJ$120,ROWS($A$10:$A18)+2,FALSE)</f>
        <v>0</v>
      </c>
      <c r="V18" s="25">
        <f>HLOOKUP(V$7,$I$66:$DJ$120,ROWS($A$10:$A18)+2,FALSE)</f>
        <v>32</v>
      </c>
      <c r="W18" s="25">
        <f>HLOOKUP(W$7,$I$66:$DJ$120,ROWS($A$10:$A18)+2,FALSE)</f>
        <v>567</v>
      </c>
      <c r="X18" s="25">
        <f>HLOOKUP(X$7,$I$66:$DJ$120,ROWS($A$10:$A18)+2,FALSE)</f>
        <v>62</v>
      </c>
      <c r="Y18" s="25">
        <f>HLOOKUP(Y$7,$I$66:$DJ$120,ROWS($A$10:$A18)+2,FALSE)</f>
        <v>30</v>
      </c>
      <c r="Z18" s="25">
        <f>HLOOKUP(Z$7,$I$66:$DJ$120,ROWS($A$10:$A18)+2,FALSE)</f>
        <v>113</v>
      </c>
      <c r="AA18" s="25">
        <f>HLOOKUP(AA$7,$I$66:$DJ$120,ROWS($A$10:$A18)+2,FALSE)</f>
        <v>0</v>
      </c>
      <c r="AB18" s="25">
        <f>HLOOKUP(AB$7,$I$66:$DJ$120,ROWS($A$10:$A18)+2,FALSE)</f>
        <v>178</v>
      </c>
      <c r="AC18" s="25">
        <f>HLOOKUP(AC$7,$I$66:$DJ$120,ROWS($A$10:$A18)+2,FALSE)</f>
        <v>0</v>
      </c>
      <c r="AD18" s="25">
        <f>HLOOKUP(AD$7,$I$66:$DJ$120,ROWS($A$10:$A18)+2,FALSE)</f>
        <v>5649</v>
      </c>
      <c r="AE18" s="25">
        <f>HLOOKUP(AE$7,$I$66:$DJ$120,ROWS($A$10:$A18)+2,FALSE)</f>
        <v>157</v>
      </c>
      <c r="AF18" s="25">
        <f>HLOOKUP(AF$7,$I$66:$DJ$120,ROWS($A$10:$A18)+2,FALSE)</f>
        <v>227</v>
      </c>
      <c r="AG18" s="25">
        <f>HLOOKUP(AG$7,$I$66:$DJ$120,ROWS($A$10:$A18)+2,FALSE)</f>
        <v>351</v>
      </c>
      <c r="AH18" s="25">
        <f>HLOOKUP(AH$7,$I$66:$DJ$120,ROWS($A$10:$A18)+2,FALSE)</f>
        <v>58</v>
      </c>
      <c r="AI18" s="25">
        <f>HLOOKUP(AI$7,$I$66:$DJ$120,ROWS($A$10:$A18)+2,FALSE)</f>
        <v>80</v>
      </c>
      <c r="AJ18" s="25">
        <f>HLOOKUP(AJ$7,$I$66:$DJ$120,ROWS($A$10:$A18)+2,FALSE)</f>
        <v>0</v>
      </c>
      <c r="AK18" s="25">
        <f>HLOOKUP(AK$7,$I$66:$DJ$120,ROWS($A$10:$A18)+2,FALSE)</f>
        <v>91</v>
      </c>
      <c r="AL18" s="25">
        <f>HLOOKUP(AL$7,$I$66:$DJ$120,ROWS($A$10:$A18)+2,FALSE)</f>
        <v>572</v>
      </c>
      <c r="AM18" s="25">
        <f>HLOOKUP(AM$7,$I$66:$DJ$120,ROWS($A$10:$A18)+2,FALSE)</f>
        <v>99</v>
      </c>
      <c r="AN18" s="25">
        <f>HLOOKUP(AN$7,$I$66:$DJ$120,ROWS($A$10:$A18)+2,FALSE)</f>
        <v>5846</v>
      </c>
      <c r="AO18" s="25">
        <f>HLOOKUP(AO$7,$I$66:$DJ$120,ROWS($A$10:$A18)+2,FALSE)</f>
        <v>85</v>
      </c>
      <c r="AP18" s="25">
        <f>HLOOKUP(AP$7,$I$66:$DJ$120,ROWS($A$10:$A18)+2,FALSE)</f>
        <v>3566</v>
      </c>
      <c r="AQ18" s="25">
        <f>HLOOKUP(AQ$7,$I$66:$DJ$120,ROWS($A$10:$A18)+2,FALSE)</f>
        <v>1349</v>
      </c>
      <c r="AR18" s="25">
        <f>HLOOKUP(AR$7,$I$66:$DJ$120,ROWS($A$10:$A18)+2,FALSE)</f>
        <v>0</v>
      </c>
      <c r="AS18" s="25">
        <f>HLOOKUP(AS$7,$I$66:$DJ$120,ROWS($A$10:$A18)+2,FALSE)</f>
        <v>191</v>
      </c>
      <c r="AT18" s="25">
        <f>HLOOKUP(AT$7,$I$66:$DJ$120,ROWS($A$10:$A18)+2,FALSE)</f>
        <v>0</v>
      </c>
      <c r="AU18" s="25">
        <f>HLOOKUP(AU$7,$I$66:$DJ$120,ROWS($A$10:$A18)+2,FALSE)</f>
        <v>0</v>
      </c>
      <c r="AV18" s="25">
        <f>HLOOKUP(AV$7,$I$66:$DJ$120,ROWS($A$10:$A18)+2,FALSE)</f>
        <v>6828</v>
      </c>
      <c r="AW18" s="25">
        <f>HLOOKUP(AW$7,$I$66:$DJ$120,ROWS($A$10:$A18)+2,FALSE)</f>
        <v>135</v>
      </c>
      <c r="AX18" s="25">
        <f>HLOOKUP(AX$7,$I$66:$DJ$120,ROWS($A$10:$A18)+2,FALSE)</f>
        <v>298</v>
      </c>
      <c r="AY18" s="25">
        <f>HLOOKUP(AY$7,$I$66:$DJ$120,ROWS($A$10:$A18)+2,FALSE)</f>
        <v>0</v>
      </c>
      <c r="AZ18" s="25">
        <f>HLOOKUP(AZ$7,$I$66:$DJ$120,ROWS($A$10:$A18)+2,FALSE)</f>
        <v>344</v>
      </c>
      <c r="BA18" s="25">
        <f>HLOOKUP(BA$7,$I$66:$DJ$120,ROWS($A$10:$A18)+2,FALSE)</f>
        <v>133</v>
      </c>
      <c r="BB18" s="25">
        <f>HLOOKUP(BB$7,$I$66:$DJ$120,ROWS($A$10:$A18)+2,FALSE)</f>
        <v>166</v>
      </c>
      <c r="BC18" s="25">
        <f>HLOOKUP(BC$7,$I$66:$DJ$120,ROWS($A$10:$A18)+2,FALSE)</f>
        <v>0</v>
      </c>
      <c r="BD18" s="25">
        <f>HLOOKUP(BD$7,$I$66:$DJ$120,ROWS($A$10:$A18)+2,FALSE)</f>
        <v>1746</v>
      </c>
      <c r="BE18" s="25">
        <f>HLOOKUP(BE$7,$I$66:$DJ$120,ROWS($A$10:$A18)+2,FALSE)</f>
        <v>29</v>
      </c>
      <c r="BF18" s="25">
        <f>HLOOKUP(BF$7,$I$66:$DJ$120,ROWS($A$10:$A18)+2,FALSE)</f>
        <v>161</v>
      </c>
      <c r="BG18" s="25">
        <f>HLOOKUP(BG$7,$I$66:$DJ$120,ROWS($A$10:$A18)+2,FALSE)</f>
        <v>0</v>
      </c>
      <c r="BH18" s="25">
        <f>HLOOKUP(BH$7,$I$66:$DJ$120,ROWS($A$10:$A18)+2,FALSE)</f>
        <v>0</v>
      </c>
      <c r="BI18" s="25">
        <f>HLOOKUP(BI$7,$I$66:$DJ$120,ROWS($A$10:$A18)+2,FALSE)</f>
        <v>56</v>
      </c>
      <c r="BJ18" s="34">
        <f>HLOOKUP(BJ$7+0.5,$I$66:$DJ$120,ROWS($A$10:$A18)+2,FALSE)</f>
        <v>4691</v>
      </c>
      <c r="BK18" s="34">
        <f>HLOOKUP(BK$7+0.5,$I$66:$DJ$120,ROWS($A$10:$A18)+2,FALSE)</f>
        <v>164</v>
      </c>
      <c r="BL18" s="34">
        <f>HLOOKUP(BL$7+0.5,$I$66:$DJ$120,ROWS($A$10:$A18)+2,FALSE)</f>
        <v>920</v>
      </c>
      <c r="BM18" s="34">
        <f>HLOOKUP(BM$7+0.5,$I$66:$DJ$120,ROWS($A$10:$A18)+2,FALSE)</f>
        <v>227</v>
      </c>
      <c r="BN18" s="34">
        <f>HLOOKUP(BN$7+0.5,$I$66:$DJ$120,ROWS($A$10:$A18)+2,FALSE)</f>
        <v>182</v>
      </c>
      <c r="BO18" s="34">
        <f>HLOOKUP(BO$7+0.5,$I$66:$DJ$120,ROWS($A$10:$A18)+2,FALSE)</f>
        <v>2189</v>
      </c>
      <c r="BP18" s="34">
        <f>HLOOKUP(BP$7+0.5,$I$66:$DJ$120,ROWS($A$10:$A18)+2,FALSE)</f>
        <v>182</v>
      </c>
      <c r="BQ18" s="34">
        <f>HLOOKUP(BQ$7+0.5,$I$66:$DJ$120,ROWS($A$10:$A18)+2,FALSE)</f>
        <v>679</v>
      </c>
      <c r="BR18" s="34" t="str">
        <f>HLOOKUP(BR$7+0.5,$I$66:$DJ$120,ROWS($A$10:$A18)+2,FALSE)</f>
        <v>N/A</v>
      </c>
      <c r="BS18" s="34">
        <f>HLOOKUP(BS$7+0.5,$I$66:$DJ$120,ROWS($A$10:$A18)+2,FALSE)</f>
        <v>21</v>
      </c>
      <c r="BT18" s="34">
        <f>HLOOKUP(BT$7+0.5,$I$66:$DJ$120,ROWS($A$10:$A18)+2,FALSE)</f>
        <v>481</v>
      </c>
      <c r="BU18" s="34">
        <f>HLOOKUP(BU$7+0.5,$I$66:$DJ$120,ROWS($A$10:$A18)+2,FALSE)</f>
        <v>224</v>
      </c>
      <c r="BV18" s="34">
        <f>HLOOKUP(BV$7+0.5,$I$66:$DJ$120,ROWS($A$10:$A18)+2,FALSE)</f>
        <v>182</v>
      </c>
      <c r="BW18" s="34">
        <f>HLOOKUP(BW$7+0.5,$I$66:$DJ$120,ROWS($A$10:$A18)+2,FALSE)</f>
        <v>51</v>
      </c>
      <c r="BX18" s="34">
        <f>HLOOKUP(BX$7+0.5,$I$66:$DJ$120,ROWS($A$10:$A18)+2,FALSE)</f>
        <v>468</v>
      </c>
      <c r="BY18" s="34">
        <f>HLOOKUP(BY$7+0.5,$I$66:$DJ$120,ROWS($A$10:$A18)+2,FALSE)</f>
        <v>80</v>
      </c>
      <c r="BZ18" s="34">
        <f>HLOOKUP(BZ$7+0.5,$I$66:$DJ$120,ROWS($A$10:$A18)+2,FALSE)</f>
        <v>49</v>
      </c>
      <c r="CA18" s="34">
        <f>HLOOKUP(CA$7+0.5,$I$66:$DJ$120,ROWS($A$10:$A18)+2,FALSE)</f>
        <v>190</v>
      </c>
      <c r="CB18" s="34">
        <f>HLOOKUP(CB$7+0.5,$I$66:$DJ$120,ROWS($A$10:$A18)+2,FALSE)</f>
        <v>182</v>
      </c>
      <c r="CC18" s="34">
        <f>HLOOKUP(CC$7+0.5,$I$66:$DJ$120,ROWS($A$10:$A18)+2,FALSE)</f>
        <v>266</v>
      </c>
      <c r="CD18" s="34">
        <f>HLOOKUP(CD$7+0.5,$I$66:$DJ$120,ROWS($A$10:$A18)+2,FALSE)</f>
        <v>182</v>
      </c>
      <c r="CE18" s="34">
        <f>HLOOKUP(CE$7+0.5,$I$66:$DJ$120,ROWS($A$10:$A18)+2,FALSE)</f>
        <v>1598</v>
      </c>
      <c r="CF18" s="34">
        <f>HLOOKUP(CF$7+0.5,$I$66:$DJ$120,ROWS($A$10:$A18)+2,FALSE)</f>
        <v>131</v>
      </c>
      <c r="CG18" s="34">
        <f>HLOOKUP(CG$7+0.5,$I$66:$DJ$120,ROWS($A$10:$A18)+2,FALSE)</f>
        <v>233</v>
      </c>
      <c r="CH18" s="34">
        <f>HLOOKUP(CH$7+0.5,$I$66:$DJ$120,ROWS($A$10:$A18)+2,FALSE)</f>
        <v>390</v>
      </c>
      <c r="CI18" s="34">
        <f>HLOOKUP(CI$7+0.5,$I$66:$DJ$120,ROWS($A$10:$A18)+2,FALSE)</f>
        <v>110</v>
      </c>
      <c r="CJ18" s="34">
        <f>HLOOKUP(CJ$7+0.5,$I$66:$DJ$120,ROWS($A$10:$A18)+2,FALSE)</f>
        <v>138</v>
      </c>
      <c r="CK18" s="34">
        <f>HLOOKUP(CK$7+0.5,$I$66:$DJ$120,ROWS($A$10:$A18)+2,FALSE)</f>
        <v>182</v>
      </c>
      <c r="CL18" s="34">
        <f>HLOOKUP(CL$7+0.5,$I$66:$DJ$120,ROWS($A$10:$A18)+2,FALSE)</f>
        <v>116</v>
      </c>
      <c r="CM18" s="34">
        <f>HLOOKUP(CM$7+0.5,$I$66:$DJ$120,ROWS($A$10:$A18)+2,FALSE)</f>
        <v>474</v>
      </c>
      <c r="CN18" s="34">
        <f>HLOOKUP(CN$7+0.5,$I$66:$DJ$120,ROWS($A$10:$A18)+2,FALSE)</f>
        <v>127</v>
      </c>
      <c r="CO18" s="34">
        <f>HLOOKUP(CO$7+0.5,$I$66:$DJ$120,ROWS($A$10:$A18)+2,FALSE)</f>
        <v>2122</v>
      </c>
      <c r="CP18" s="34">
        <f>HLOOKUP(CP$7+0.5,$I$66:$DJ$120,ROWS($A$10:$A18)+2,FALSE)</f>
        <v>136</v>
      </c>
      <c r="CQ18" s="34">
        <f>HLOOKUP(CQ$7+0.5,$I$66:$DJ$120,ROWS($A$10:$A18)+2,FALSE)</f>
        <v>1751</v>
      </c>
      <c r="CR18" s="34">
        <f>HLOOKUP(CR$7+0.5,$I$66:$DJ$120,ROWS($A$10:$A18)+2,FALSE)</f>
        <v>809</v>
      </c>
      <c r="CS18" s="34">
        <f>HLOOKUP(CS$7+0.5,$I$66:$DJ$120,ROWS($A$10:$A18)+2,FALSE)</f>
        <v>182</v>
      </c>
      <c r="CT18" s="34">
        <f>HLOOKUP(CT$7+0.5,$I$66:$DJ$120,ROWS($A$10:$A18)+2,FALSE)</f>
        <v>201</v>
      </c>
      <c r="CU18" s="34">
        <f>HLOOKUP(CU$7+0.5,$I$66:$DJ$120,ROWS($A$10:$A18)+2,FALSE)</f>
        <v>182</v>
      </c>
      <c r="CV18" s="34">
        <f>HLOOKUP(CV$7+0.5,$I$66:$DJ$120,ROWS($A$10:$A18)+2,FALSE)</f>
        <v>182</v>
      </c>
      <c r="CW18" s="34">
        <f>HLOOKUP(CW$7+0.5,$I$66:$DJ$120,ROWS($A$10:$A18)+2,FALSE)</f>
        <v>1815</v>
      </c>
      <c r="CX18" s="34">
        <f>HLOOKUP(CX$7+0.5,$I$66:$DJ$120,ROWS($A$10:$A18)+2,FALSE)</f>
        <v>185</v>
      </c>
      <c r="CY18" s="34">
        <f>HLOOKUP(CY$7+0.5,$I$66:$DJ$120,ROWS($A$10:$A18)+2,FALSE)</f>
        <v>235</v>
      </c>
      <c r="CZ18" s="34">
        <f>HLOOKUP(CZ$7+0.5,$I$66:$DJ$120,ROWS($A$10:$A18)+2,FALSE)</f>
        <v>182</v>
      </c>
      <c r="DA18" s="34">
        <f>HLOOKUP(DA$7+0.5,$I$66:$DJ$120,ROWS($A$10:$A18)+2,FALSE)</f>
        <v>440</v>
      </c>
      <c r="DB18" s="34">
        <f>HLOOKUP(DB$7+0.5,$I$66:$DJ$120,ROWS($A$10:$A18)+2,FALSE)</f>
        <v>158</v>
      </c>
      <c r="DC18" s="34">
        <f>HLOOKUP(DC$7+0.5,$I$66:$DJ$120,ROWS($A$10:$A18)+2,FALSE)</f>
        <v>279</v>
      </c>
      <c r="DD18" s="34">
        <f>HLOOKUP(DD$7+0.5,$I$66:$DJ$120,ROWS($A$10:$A18)+2,FALSE)</f>
        <v>182</v>
      </c>
      <c r="DE18" s="34">
        <f>HLOOKUP(DE$7+0.5,$I$66:$DJ$120,ROWS($A$10:$A18)+2,FALSE)</f>
        <v>910</v>
      </c>
      <c r="DF18" s="34">
        <f>HLOOKUP(DF$7+0.5,$I$66:$DJ$120,ROWS($A$10:$A18)+2,FALSE)</f>
        <v>49</v>
      </c>
      <c r="DG18" s="34">
        <f>HLOOKUP(DG$7+0.5,$I$66:$DJ$120,ROWS($A$10:$A18)+2,FALSE)</f>
        <v>205</v>
      </c>
      <c r="DH18" s="34">
        <f>HLOOKUP(DH$7+0.5,$I$66:$DJ$120,ROWS($A$10:$A18)+2,FALSE)</f>
        <v>182</v>
      </c>
      <c r="DI18" s="34">
        <f>HLOOKUP(DI$7+0.5,$I$66:$DJ$120,ROWS($A$10:$A18)+2,FALSE)</f>
        <v>182</v>
      </c>
      <c r="DJ18" s="34">
        <f>HLOOKUP(DJ$7+0.5,$I$66:$DJ$120,ROWS($A$10:$A18)+2,FALSE)</f>
        <v>90</v>
      </c>
    </row>
    <row r="19" spans="2:114" x14ac:dyDescent="0.25">
      <c r="B19" s="38" t="s">
        <v>16</v>
      </c>
      <c r="C19" s="16">
        <v>624847</v>
      </c>
      <c r="D19" s="17">
        <v>948</v>
      </c>
      <c r="E19" s="16">
        <v>500267</v>
      </c>
      <c r="F19" s="17">
        <v>6225</v>
      </c>
      <c r="G19" s="16">
        <v>61992</v>
      </c>
      <c r="H19" s="17">
        <v>5668</v>
      </c>
      <c r="I19" s="36">
        <f>HLOOKUP(I$7,$I$66:$DJ$120,ROWS($A$10:$A19)+2,FALSE)</f>
        <v>53830</v>
      </c>
      <c r="J19" s="25">
        <f>HLOOKUP(J$7,$I$66:$DJ$120,ROWS($A$10:$A19)+2,FALSE)</f>
        <v>79</v>
      </c>
      <c r="K19" s="25">
        <f>HLOOKUP(K$7,$I$66:$DJ$120,ROWS($A$10:$A19)+2,FALSE)</f>
        <v>1247</v>
      </c>
      <c r="L19" s="25">
        <f>HLOOKUP(L$7,$I$66:$DJ$120,ROWS($A$10:$A19)+2,FALSE)</f>
        <v>902</v>
      </c>
      <c r="M19" s="25">
        <f>HLOOKUP(M$7,$I$66:$DJ$120,ROWS($A$10:$A19)+2,FALSE)</f>
        <v>35</v>
      </c>
      <c r="N19" s="25">
        <f>HLOOKUP(N$7,$I$66:$DJ$120,ROWS($A$10:$A19)+2,FALSE)</f>
        <v>4999</v>
      </c>
      <c r="O19" s="25">
        <f>HLOOKUP(O$7,$I$66:$DJ$120,ROWS($A$10:$A19)+2,FALSE)</f>
        <v>677</v>
      </c>
      <c r="P19" s="25">
        <f>HLOOKUP(P$7,$I$66:$DJ$120,ROWS($A$10:$A19)+2,FALSE)</f>
        <v>618</v>
      </c>
      <c r="Q19" s="25">
        <f>HLOOKUP(Q$7,$I$66:$DJ$120,ROWS($A$10:$A19)+2,FALSE)</f>
        <v>78</v>
      </c>
      <c r="R19" s="25" t="str">
        <f>HLOOKUP(R$7,$I$66:$DJ$120,ROWS($A$10:$A19)+2,FALSE)</f>
        <v>N/A</v>
      </c>
      <c r="S19" s="25">
        <f>HLOOKUP(S$7,$I$66:$DJ$120,ROWS($A$10:$A19)+2,FALSE)</f>
        <v>1705</v>
      </c>
      <c r="T19" s="25">
        <f>HLOOKUP(T$7,$I$66:$DJ$120,ROWS($A$10:$A19)+2,FALSE)</f>
        <v>1079</v>
      </c>
      <c r="U19" s="25">
        <f>HLOOKUP(U$7,$I$66:$DJ$120,ROWS($A$10:$A19)+2,FALSE)</f>
        <v>38</v>
      </c>
      <c r="V19" s="25">
        <f>HLOOKUP(V$7,$I$66:$DJ$120,ROWS($A$10:$A19)+2,FALSE)</f>
        <v>46</v>
      </c>
      <c r="W19" s="25">
        <f>HLOOKUP(W$7,$I$66:$DJ$120,ROWS($A$10:$A19)+2,FALSE)</f>
        <v>795</v>
      </c>
      <c r="X19" s="25">
        <f>HLOOKUP(X$7,$I$66:$DJ$120,ROWS($A$10:$A19)+2,FALSE)</f>
        <v>469</v>
      </c>
      <c r="Y19" s="25">
        <f>HLOOKUP(Y$7,$I$66:$DJ$120,ROWS($A$10:$A19)+2,FALSE)</f>
        <v>133</v>
      </c>
      <c r="Z19" s="25">
        <f>HLOOKUP(Z$7,$I$66:$DJ$120,ROWS($A$10:$A19)+2,FALSE)</f>
        <v>164</v>
      </c>
      <c r="AA19" s="25">
        <f>HLOOKUP(AA$7,$I$66:$DJ$120,ROWS($A$10:$A19)+2,FALSE)</f>
        <v>112</v>
      </c>
      <c r="AB19" s="25">
        <f>HLOOKUP(AB$7,$I$66:$DJ$120,ROWS($A$10:$A19)+2,FALSE)</f>
        <v>283</v>
      </c>
      <c r="AC19" s="25">
        <f>HLOOKUP(AC$7,$I$66:$DJ$120,ROWS($A$10:$A19)+2,FALSE)</f>
        <v>194</v>
      </c>
      <c r="AD19" s="25">
        <f>HLOOKUP(AD$7,$I$66:$DJ$120,ROWS($A$10:$A19)+2,FALSE)</f>
        <v>14120</v>
      </c>
      <c r="AE19" s="25">
        <f>HLOOKUP(AE$7,$I$66:$DJ$120,ROWS($A$10:$A19)+2,FALSE)</f>
        <v>1524</v>
      </c>
      <c r="AF19" s="25">
        <f>HLOOKUP(AF$7,$I$66:$DJ$120,ROWS($A$10:$A19)+2,FALSE)</f>
        <v>944</v>
      </c>
      <c r="AG19" s="25">
        <f>HLOOKUP(AG$7,$I$66:$DJ$120,ROWS($A$10:$A19)+2,FALSE)</f>
        <v>393</v>
      </c>
      <c r="AH19" s="25">
        <f>HLOOKUP(AH$7,$I$66:$DJ$120,ROWS($A$10:$A19)+2,FALSE)</f>
        <v>44</v>
      </c>
      <c r="AI19" s="25">
        <f>HLOOKUP(AI$7,$I$66:$DJ$120,ROWS($A$10:$A19)+2,FALSE)</f>
        <v>337</v>
      </c>
      <c r="AJ19" s="25">
        <f>HLOOKUP(AJ$7,$I$66:$DJ$120,ROWS($A$10:$A19)+2,FALSE)</f>
        <v>0</v>
      </c>
      <c r="AK19" s="25">
        <f>HLOOKUP(AK$7,$I$66:$DJ$120,ROWS($A$10:$A19)+2,FALSE)</f>
        <v>172</v>
      </c>
      <c r="AL19" s="25">
        <f>HLOOKUP(AL$7,$I$66:$DJ$120,ROWS($A$10:$A19)+2,FALSE)</f>
        <v>42</v>
      </c>
      <c r="AM19" s="25">
        <f>HLOOKUP(AM$7,$I$66:$DJ$120,ROWS($A$10:$A19)+2,FALSE)</f>
        <v>197</v>
      </c>
      <c r="AN19" s="25">
        <f>HLOOKUP(AN$7,$I$66:$DJ$120,ROWS($A$10:$A19)+2,FALSE)</f>
        <v>1451</v>
      </c>
      <c r="AO19" s="25">
        <f>HLOOKUP(AO$7,$I$66:$DJ$120,ROWS($A$10:$A19)+2,FALSE)</f>
        <v>116</v>
      </c>
      <c r="AP19" s="25">
        <f>HLOOKUP(AP$7,$I$66:$DJ$120,ROWS($A$10:$A19)+2,FALSE)</f>
        <v>3085</v>
      </c>
      <c r="AQ19" s="25">
        <f>HLOOKUP(AQ$7,$I$66:$DJ$120,ROWS($A$10:$A19)+2,FALSE)</f>
        <v>985</v>
      </c>
      <c r="AR19" s="25">
        <f>HLOOKUP(AR$7,$I$66:$DJ$120,ROWS($A$10:$A19)+2,FALSE)</f>
        <v>0</v>
      </c>
      <c r="AS19" s="25">
        <f>HLOOKUP(AS$7,$I$66:$DJ$120,ROWS($A$10:$A19)+2,FALSE)</f>
        <v>651</v>
      </c>
      <c r="AT19" s="25">
        <f>HLOOKUP(AT$7,$I$66:$DJ$120,ROWS($A$10:$A19)+2,FALSE)</f>
        <v>0</v>
      </c>
      <c r="AU19" s="25">
        <f>HLOOKUP(AU$7,$I$66:$DJ$120,ROWS($A$10:$A19)+2,FALSE)</f>
        <v>157</v>
      </c>
      <c r="AV19" s="25">
        <f>HLOOKUP(AV$7,$I$66:$DJ$120,ROWS($A$10:$A19)+2,FALSE)</f>
        <v>1494</v>
      </c>
      <c r="AW19" s="25">
        <f>HLOOKUP(AW$7,$I$66:$DJ$120,ROWS($A$10:$A19)+2,FALSE)</f>
        <v>635</v>
      </c>
      <c r="AX19" s="25">
        <f>HLOOKUP(AX$7,$I$66:$DJ$120,ROWS($A$10:$A19)+2,FALSE)</f>
        <v>150</v>
      </c>
      <c r="AY19" s="25">
        <f>HLOOKUP(AY$7,$I$66:$DJ$120,ROWS($A$10:$A19)+2,FALSE)</f>
        <v>0</v>
      </c>
      <c r="AZ19" s="25">
        <f>HLOOKUP(AZ$7,$I$66:$DJ$120,ROWS($A$10:$A19)+2,FALSE)</f>
        <v>577</v>
      </c>
      <c r="BA19" s="25">
        <f>HLOOKUP(BA$7,$I$66:$DJ$120,ROWS($A$10:$A19)+2,FALSE)</f>
        <v>1473</v>
      </c>
      <c r="BB19" s="25">
        <f>HLOOKUP(BB$7,$I$66:$DJ$120,ROWS($A$10:$A19)+2,FALSE)</f>
        <v>116</v>
      </c>
      <c r="BC19" s="25">
        <f>HLOOKUP(BC$7,$I$66:$DJ$120,ROWS($A$10:$A19)+2,FALSE)</f>
        <v>267</v>
      </c>
      <c r="BD19" s="25">
        <f>HLOOKUP(BD$7,$I$66:$DJ$120,ROWS($A$10:$A19)+2,FALSE)</f>
        <v>9537</v>
      </c>
      <c r="BE19" s="25">
        <f>HLOOKUP(BE$7,$I$66:$DJ$120,ROWS($A$10:$A19)+2,FALSE)</f>
        <v>481</v>
      </c>
      <c r="BF19" s="25">
        <f>HLOOKUP(BF$7,$I$66:$DJ$120,ROWS($A$10:$A19)+2,FALSE)</f>
        <v>293</v>
      </c>
      <c r="BG19" s="25">
        <f>HLOOKUP(BG$7,$I$66:$DJ$120,ROWS($A$10:$A19)+2,FALSE)</f>
        <v>721</v>
      </c>
      <c r="BH19" s="25">
        <f>HLOOKUP(BH$7,$I$66:$DJ$120,ROWS($A$10:$A19)+2,FALSE)</f>
        <v>215</v>
      </c>
      <c r="BI19" s="25">
        <f>HLOOKUP(BI$7,$I$66:$DJ$120,ROWS($A$10:$A19)+2,FALSE)</f>
        <v>0</v>
      </c>
      <c r="BJ19" s="34">
        <f>HLOOKUP(BJ$7+0.5,$I$66:$DJ$120,ROWS($A$10:$A19)+2,FALSE)</f>
        <v>5001</v>
      </c>
      <c r="BK19" s="34">
        <f>HLOOKUP(BK$7+0.5,$I$66:$DJ$120,ROWS($A$10:$A19)+2,FALSE)</f>
        <v>138</v>
      </c>
      <c r="BL19" s="34">
        <f>HLOOKUP(BL$7+0.5,$I$66:$DJ$120,ROWS($A$10:$A19)+2,FALSE)</f>
        <v>715</v>
      </c>
      <c r="BM19" s="34">
        <f>HLOOKUP(BM$7+0.5,$I$66:$DJ$120,ROWS($A$10:$A19)+2,FALSE)</f>
        <v>646</v>
      </c>
      <c r="BN19" s="34">
        <f>HLOOKUP(BN$7+0.5,$I$66:$DJ$120,ROWS($A$10:$A19)+2,FALSE)</f>
        <v>59</v>
      </c>
      <c r="BO19" s="34">
        <f>HLOOKUP(BO$7+0.5,$I$66:$DJ$120,ROWS($A$10:$A19)+2,FALSE)</f>
        <v>2108</v>
      </c>
      <c r="BP19" s="34">
        <f>HLOOKUP(BP$7+0.5,$I$66:$DJ$120,ROWS($A$10:$A19)+2,FALSE)</f>
        <v>546</v>
      </c>
      <c r="BQ19" s="34">
        <f>HLOOKUP(BQ$7+0.5,$I$66:$DJ$120,ROWS($A$10:$A19)+2,FALSE)</f>
        <v>439</v>
      </c>
      <c r="BR19" s="34">
        <f>HLOOKUP(BR$7+0.5,$I$66:$DJ$120,ROWS($A$10:$A19)+2,FALSE)</f>
        <v>127</v>
      </c>
      <c r="BS19" s="34" t="str">
        <f>HLOOKUP(BS$7+0.5,$I$66:$DJ$120,ROWS($A$10:$A19)+2,FALSE)</f>
        <v>N/A</v>
      </c>
      <c r="BT19" s="34">
        <f>HLOOKUP(BT$7+0.5,$I$66:$DJ$120,ROWS($A$10:$A19)+2,FALSE)</f>
        <v>661</v>
      </c>
      <c r="BU19" s="34">
        <f>HLOOKUP(BU$7+0.5,$I$66:$DJ$120,ROWS($A$10:$A19)+2,FALSE)</f>
        <v>470</v>
      </c>
      <c r="BV19" s="34">
        <f>HLOOKUP(BV$7+0.5,$I$66:$DJ$120,ROWS($A$10:$A19)+2,FALSE)</f>
        <v>87</v>
      </c>
      <c r="BW19" s="34">
        <f>HLOOKUP(BW$7+0.5,$I$66:$DJ$120,ROWS($A$10:$A19)+2,FALSE)</f>
        <v>75</v>
      </c>
      <c r="BX19" s="34">
        <f>HLOOKUP(BX$7+0.5,$I$66:$DJ$120,ROWS($A$10:$A19)+2,FALSE)</f>
        <v>446</v>
      </c>
      <c r="BY19" s="34">
        <f>HLOOKUP(BY$7+0.5,$I$66:$DJ$120,ROWS($A$10:$A19)+2,FALSE)</f>
        <v>379</v>
      </c>
      <c r="BZ19" s="34">
        <f>HLOOKUP(BZ$7+0.5,$I$66:$DJ$120,ROWS($A$10:$A19)+2,FALSE)</f>
        <v>221</v>
      </c>
      <c r="CA19" s="34">
        <f>HLOOKUP(CA$7+0.5,$I$66:$DJ$120,ROWS($A$10:$A19)+2,FALSE)</f>
        <v>267</v>
      </c>
      <c r="CB19" s="34">
        <f>HLOOKUP(CB$7+0.5,$I$66:$DJ$120,ROWS($A$10:$A19)+2,FALSE)</f>
        <v>136</v>
      </c>
      <c r="CC19" s="34">
        <f>HLOOKUP(CC$7+0.5,$I$66:$DJ$120,ROWS($A$10:$A19)+2,FALSE)</f>
        <v>295</v>
      </c>
      <c r="CD19" s="34">
        <f>HLOOKUP(CD$7+0.5,$I$66:$DJ$120,ROWS($A$10:$A19)+2,FALSE)</f>
        <v>244</v>
      </c>
      <c r="CE19" s="34">
        <f>HLOOKUP(CE$7+0.5,$I$66:$DJ$120,ROWS($A$10:$A19)+2,FALSE)</f>
        <v>2487</v>
      </c>
      <c r="CF19" s="34">
        <f>HLOOKUP(CF$7+0.5,$I$66:$DJ$120,ROWS($A$10:$A19)+2,FALSE)</f>
        <v>717</v>
      </c>
      <c r="CG19" s="34">
        <f>HLOOKUP(CG$7+0.5,$I$66:$DJ$120,ROWS($A$10:$A19)+2,FALSE)</f>
        <v>670</v>
      </c>
      <c r="CH19" s="34">
        <f>HLOOKUP(CH$7+0.5,$I$66:$DJ$120,ROWS($A$10:$A19)+2,FALSE)</f>
        <v>240</v>
      </c>
      <c r="CI19" s="34">
        <f>HLOOKUP(CI$7+0.5,$I$66:$DJ$120,ROWS($A$10:$A19)+2,FALSE)</f>
        <v>74</v>
      </c>
      <c r="CJ19" s="34">
        <f>HLOOKUP(CJ$7+0.5,$I$66:$DJ$120,ROWS($A$10:$A19)+2,FALSE)</f>
        <v>354</v>
      </c>
      <c r="CK19" s="34">
        <f>HLOOKUP(CK$7+0.5,$I$66:$DJ$120,ROWS($A$10:$A19)+2,FALSE)</f>
        <v>197</v>
      </c>
      <c r="CL19" s="34">
        <f>HLOOKUP(CL$7+0.5,$I$66:$DJ$120,ROWS($A$10:$A19)+2,FALSE)</f>
        <v>182</v>
      </c>
      <c r="CM19" s="34">
        <f>HLOOKUP(CM$7+0.5,$I$66:$DJ$120,ROWS($A$10:$A19)+2,FALSE)</f>
        <v>69</v>
      </c>
      <c r="CN19" s="34">
        <f>HLOOKUP(CN$7+0.5,$I$66:$DJ$120,ROWS($A$10:$A19)+2,FALSE)</f>
        <v>183</v>
      </c>
      <c r="CO19" s="34">
        <f>HLOOKUP(CO$7+0.5,$I$66:$DJ$120,ROWS($A$10:$A19)+2,FALSE)</f>
        <v>792</v>
      </c>
      <c r="CP19" s="34">
        <f>HLOOKUP(CP$7+0.5,$I$66:$DJ$120,ROWS($A$10:$A19)+2,FALSE)</f>
        <v>139</v>
      </c>
      <c r="CQ19" s="34">
        <f>HLOOKUP(CQ$7+0.5,$I$66:$DJ$120,ROWS($A$10:$A19)+2,FALSE)</f>
        <v>851</v>
      </c>
      <c r="CR19" s="34">
        <f>HLOOKUP(CR$7+0.5,$I$66:$DJ$120,ROWS($A$10:$A19)+2,FALSE)</f>
        <v>503</v>
      </c>
      <c r="CS19" s="34">
        <f>HLOOKUP(CS$7+0.5,$I$66:$DJ$120,ROWS($A$10:$A19)+2,FALSE)</f>
        <v>197</v>
      </c>
      <c r="CT19" s="34">
        <f>HLOOKUP(CT$7+0.5,$I$66:$DJ$120,ROWS($A$10:$A19)+2,FALSE)</f>
        <v>429</v>
      </c>
      <c r="CU19" s="34">
        <f>HLOOKUP(CU$7+0.5,$I$66:$DJ$120,ROWS($A$10:$A19)+2,FALSE)</f>
        <v>197</v>
      </c>
      <c r="CV19" s="34">
        <f>HLOOKUP(CV$7+0.5,$I$66:$DJ$120,ROWS($A$10:$A19)+2,FALSE)</f>
        <v>182</v>
      </c>
      <c r="CW19" s="34">
        <f>HLOOKUP(CW$7+0.5,$I$66:$DJ$120,ROWS($A$10:$A19)+2,FALSE)</f>
        <v>608</v>
      </c>
      <c r="CX19" s="34">
        <f>HLOOKUP(CX$7+0.5,$I$66:$DJ$120,ROWS($A$10:$A19)+2,FALSE)</f>
        <v>596</v>
      </c>
      <c r="CY19" s="34">
        <f>HLOOKUP(CY$7+0.5,$I$66:$DJ$120,ROWS($A$10:$A19)+2,FALSE)</f>
        <v>140</v>
      </c>
      <c r="CZ19" s="34">
        <f>HLOOKUP(CZ$7+0.5,$I$66:$DJ$120,ROWS($A$10:$A19)+2,FALSE)</f>
        <v>197</v>
      </c>
      <c r="DA19" s="34">
        <f>HLOOKUP(DA$7+0.5,$I$66:$DJ$120,ROWS($A$10:$A19)+2,FALSE)</f>
        <v>478</v>
      </c>
      <c r="DB19" s="34">
        <f>HLOOKUP(DB$7+0.5,$I$66:$DJ$120,ROWS($A$10:$A19)+2,FALSE)</f>
        <v>826</v>
      </c>
      <c r="DC19" s="34">
        <f>HLOOKUP(DC$7+0.5,$I$66:$DJ$120,ROWS($A$10:$A19)+2,FALSE)</f>
        <v>145</v>
      </c>
      <c r="DD19" s="34">
        <f>HLOOKUP(DD$7+0.5,$I$66:$DJ$120,ROWS($A$10:$A19)+2,FALSE)</f>
        <v>250</v>
      </c>
      <c r="DE19" s="34">
        <f>HLOOKUP(DE$7+0.5,$I$66:$DJ$120,ROWS($A$10:$A19)+2,FALSE)</f>
        <v>1762</v>
      </c>
      <c r="DF19" s="34">
        <f>HLOOKUP(DF$7+0.5,$I$66:$DJ$120,ROWS($A$10:$A19)+2,FALSE)</f>
        <v>358</v>
      </c>
      <c r="DG19" s="34">
        <f>HLOOKUP(DG$7+0.5,$I$66:$DJ$120,ROWS($A$10:$A19)+2,FALSE)</f>
        <v>219</v>
      </c>
      <c r="DH19" s="34">
        <f>HLOOKUP(DH$7+0.5,$I$66:$DJ$120,ROWS($A$10:$A19)+2,FALSE)</f>
        <v>420</v>
      </c>
      <c r="DI19" s="34">
        <f>HLOOKUP(DI$7+0.5,$I$66:$DJ$120,ROWS($A$10:$A19)+2,FALSE)</f>
        <v>303</v>
      </c>
      <c r="DJ19" s="34">
        <f>HLOOKUP(DJ$7+0.5,$I$66:$DJ$120,ROWS($A$10:$A19)+2,FALSE)</f>
        <v>197</v>
      </c>
    </row>
    <row r="20" spans="2:114" x14ac:dyDescent="0.25">
      <c r="B20" s="38" t="s">
        <v>17</v>
      </c>
      <c r="C20" s="16">
        <v>19114620</v>
      </c>
      <c r="D20" s="17">
        <v>6877</v>
      </c>
      <c r="E20" s="16">
        <v>16032617</v>
      </c>
      <c r="F20" s="17">
        <v>49245</v>
      </c>
      <c r="G20" s="16">
        <v>2380288</v>
      </c>
      <c r="H20" s="17">
        <v>44658</v>
      </c>
      <c r="I20" s="36">
        <f>HLOOKUP(I$7,$I$66:$DJ$120,ROWS($A$10:$A20)+2,FALSE)</f>
        <v>537148</v>
      </c>
      <c r="J20" s="25">
        <f>HLOOKUP(J$7,$I$66:$DJ$120,ROWS($A$10:$A20)+2,FALSE)</f>
        <v>18599</v>
      </c>
      <c r="K20" s="25">
        <f>HLOOKUP(K$7,$I$66:$DJ$120,ROWS($A$10:$A20)+2,FALSE)</f>
        <v>10704</v>
      </c>
      <c r="L20" s="25">
        <f>HLOOKUP(L$7,$I$66:$DJ$120,ROWS($A$10:$A20)+2,FALSE)</f>
        <v>6473</v>
      </c>
      <c r="M20" s="25">
        <f>HLOOKUP(M$7,$I$66:$DJ$120,ROWS($A$10:$A20)+2,FALSE)</f>
        <v>3321</v>
      </c>
      <c r="N20" s="25">
        <f>HLOOKUP(N$7,$I$66:$DJ$120,ROWS($A$10:$A20)+2,FALSE)</f>
        <v>20386</v>
      </c>
      <c r="O20" s="25">
        <f>HLOOKUP(O$7,$I$66:$DJ$120,ROWS($A$10:$A20)+2,FALSE)</f>
        <v>8766</v>
      </c>
      <c r="P20" s="25">
        <f>HLOOKUP(P$7,$I$66:$DJ$120,ROWS($A$10:$A20)+2,FALSE)</f>
        <v>8975</v>
      </c>
      <c r="Q20" s="25">
        <f>HLOOKUP(Q$7,$I$66:$DJ$120,ROWS($A$10:$A20)+2,FALSE)</f>
        <v>1099</v>
      </c>
      <c r="R20" s="25">
        <f>HLOOKUP(R$7,$I$66:$DJ$120,ROWS($A$10:$A20)+2,FALSE)</f>
        <v>780</v>
      </c>
      <c r="S20" s="25" t="str">
        <f>HLOOKUP(S$7,$I$66:$DJ$120,ROWS($A$10:$A20)+2,FALSE)</f>
        <v>N/A</v>
      </c>
      <c r="T20" s="25">
        <f>HLOOKUP(T$7,$I$66:$DJ$120,ROWS($A$10:$A20)+2,FALSE)</f>
        <v>42754</v>
      </c>
      <c r="U20" s="25">
        <f>HLOOKUP(U$7,$I$66:$DJ$120,ROWS($A$10:$A20)+2,FALSE)</f>
        <v>3177</v>
      </c>
      <c r="V20" s="25">
        <f>HLOOKUP(V$7,$I$66:$DJ$120,ROWS($A$10:$A20)+2,FALSE)</f>
        <v>1268</v>
      </c>
      <c r="W20" s="25">
        <f>HLOOKUP(W$7,$I$66:$DJ$120,ROWS($A$10:$A20)+2,FALSE)</f>
        <v>22565</v>
      </c>
      <c r="X20" s="25">
        <f>HLOOKUP(X$7,$I$66:$DJ$120,ROWS($A$10:$A20)+2,FALSE)</f>
        <v>13803</v>
      </c>
      <c r="Y20" s="25">
        <f>HLOOKUP(Y$7,$I$66:$DJ$120,ROWS($A$10:$A20)+2,FALSE)</f>
        <v>3864</v>
      </c>
      <c r="Z20" s="25">
        <f>HLOOKUP(Z$7,$I$66:$DJ$120,ROWS($A$10:$A20)+2,FALSE)</f>
        <v>5661</v>
      </c>
      <c r="AA20" s="25">
        <f>HLOOKUP(AA$7,$I$66:$DJ$120,ROWS($A$10:$A20)+2,FALSE)</f>
        <v>6912</v>
      </c>
      <c r="AB20" s="25">
        <f>HLOOKUP(AB$7,$I$66:$DJ$120,ROWS($A$10:$A20)+2,FALSE)</f>
        <v>5550</v>
      </c>
      <c r="AC20" s="25">
        <f>HLOOKUP(AC$7,$I$66:$DJ$120,ROWS($A$10:$A20)+2,FALSE)</f>
        <v>7348</v>
      </c>
      <c r="AD20" s="25">
        <f>HLOOKUP(AD$7,$I$66:$DJ$120,ROWS($A$10:$A20)+2,FALSE)</f>
        <v>10442</v>
      </c>
      <c r="AE20" s="25">
        <f>HLOOKUP(AE$7,$I$66:$DJ$120,ROWS($A$10:$A20)+2,FALSE)</f>
        <v>15159</v>
      </c>
      <c r="AF20" s="25">
        <f>HLOOKUP(AF$7,$I$66:$DJ$120,ROWS($A$10:$A20)+2,FALSE)</f>
        <v>23400</v>
      </c>
      <c r="AG20" s="25">
        <f>HLOOKUP(AG$7,$I$66:$DJ$120,ROWS($A$10:$A20)+2,FALSE)</f>
        <v>5460</v>
      </c>
      <c r="AH20" s="25">
        <f>HLOOKUP(AH$7,$I$66:$DJ$120,ROWS($A$10:$A20)+2,FALSE)</f>
        <v>5490</v>
      </c>
      <c r="AI20" s="25">
        <f>HLOOKUP(AI$7,$I$66:$DJ$120,ROWS($A$10:$A20)+2,FALSE)</f>
        <v>10666</v>
      </c>
      <c r="AJ20" s="25">
        <f>HLOOKUP(AJ$7,$I$66:$DJ$120,ROWS($A$10:$A20)+2,FALSE)</f>
        <v>1758</v>
      </c>
      <c r="AK20" s="25">
        <f>HLOOKUP(AK$7,$I$66:$DJ$120,ROWS($A$10:$A20)+2,FALSE)</f>
        <v>945</v>
      </c>
      <c r="AL20" s="25">
        <f>HLOOKUP(AL$7,$I$66:$DJ$120,ROWS($A$10:$A20)+2,FALSE)</f>
        <v>1241</v>
      </c>
      <c r="AM20" s="25">
        <f>HLOOKUP(AM$7,$I$66:$DJ$120,ROWS($A$10:$A20)+2,FALSE)</f>
        <v>2362</v>
      </c>
      <c r="AN20" s="25">
        <f>HLOOKUP(AN$7,$I$66:$DJ$120,ROWS($A$10:$A20)+2,FALSE)</f>
        <v>27606</v>
      </c>
      <c r="AO20" s="25">
        <f>HLOOKUP(AO$7,$I$66:$DJ$120,ROWS($A$10:$A20)+2,FALSE)</f>
        <v>2853</v>
      </c>
      <c r="AP20" s="25">
        <f>HLOOKUP(AP$7,$I$66:$DJ$120,ROWS($A$10:$A20)+2,FALSE)</f>
        <v>53009</v>
      </c>
      <c r="AQ20" s="25">
        <f>HLOOKUP(AQ$7,$I$66:$DJ$120,ROWS($A$10:$A20)+2,FALSE)</f>
        <v>23133</v>
      </c>
      <c r="AR20" s="25">
        <f>HLOOKUP(AR$7,$I$66:$DJ$120,ROWS($A$10:$A20)+2,FALSE)</f>
        <v>239</v>
      </c>
      <c r="AS20" s="25">
        <f>HLOOKUP(AS$7,$I$66:$DJ$120,ROWS($A$10:$A20)+2,FALSE)</f>
        <v>22927</v>
      </c>
      <c r="AT20" s="25">
        <f>HLOOKUP(AT$7,$I$66:$DJ$120,ROWS($A$10:$A20)+2,FALSE)</f>
        <v>3142</v>
      </c>
      <c r="AU20" s="25">
        <f>HLOOKUP(AU$7,$I$66:$DJ$120,ROWS($A$10:$A20)+2,FALSE)</f>
        <v>2919</v>
      </c>
      <c r="AV20" s="25">
        <f>HLOOKUP(AV$7,$I$66:$DJ$120,ROWS($A$10:$A20)+2,FALSE)</f>
        <v>25659</v>
      </c>
      <c r="AW20" s="25">
        <f>HLOOKUP(AW$7,$I$66:$DJ$120,ROWS($A$10:$A20)+2,FALSE)</f>
        <v>3050</v>
      </c>
      <c r="AX20" s="25">
        <f>HLOOKUP(AX$7,$I$66:$DJ$120,ROWS($A$10:$A20)+2,FALSE)</f>
        <v>11366</v>
      </c>
      <c r="AY20" s="25">
        <f>HLOOKUP(AY$7,$I$66:$DJ$120,ROWS($A$10:$A20)+2,FALSE)</f>
        <v>1070</v>
      </c>
      <c r="AZ20" s="25">
        <f>HLOOKUP(AZ$7,$I$66:$DJ$120,ROWS($A$10:$A20)+2,FALSE)</f>
        <v>16275</v>
      </c>
      <c r="BA20" s="25">
        <f>HLOOKUP(BA$7,$I$66:$DJ$120,ROWS($A$10:$A20)+2,FALSE)</f>
        <v>28564</v>
      </c>
      <c r="BB20" s="25">
        <f>HLOOKUP(BB$7,$I$66:$DJ$120,ROWS($A$10:$A20)+2,FALSE)</f>
        <v>2499</v>
      </c>
      <c r="BC20" s="25">
        <f>HLOOKUP(BC$7,$I$66:$DJ$120,ROWS($A$10:$A20)+2,FALSE)</f>
        <v>2747</v>
      </c>
      <c r="BD20" s="25">
        <f>HLOOKUP(BD$7,$I$66:$DJ$120,ROWS($A$10:$A20)+2,FALSE)</f>
        <v>25697</v>
      </c>
      <c r="BE20" s="25">
        <f>HLOOKUP(BE$7,$I$66:$DJ$120,ROWS($A$10:$A20)+2,FALSE)</f>
        <v>4943</v>
      </c>
      <c r="BF20" s="25">
        <f>HLOOKUP(BF$7,$I$66:$DJ$120,ROWS($A$10:$A20)+2,FALSE)</f>
        <v>3533</v>
      </c>
      <c r="BG20" s="25">
        <f>HLOOKUP(BG$7,$I$66:$DJ$120,ROWS($A$10:$A20)+2,FALSE)</f>
        <v>6216</v>
      </c>
      <c r="BH20" s="25">
        <f>HLOOKUP(BH$7,$I$66:$DJ$120,ROWS($A$10:$A20)+2,FALSE)</f>
        <v>773</v>
      </c>
      <c r="BI20" s="25">
        <f>HLOOKUP(BI$7,$I$66:$DJ$120,ROWS($A$10:$A20)+2,FALSE)</f>
        <v>21638</v>
      </c>
      <c r="BJ20" s="34">
        <f>HLOOKUP(BJ$7+0.5,$I$66:$DJ$120,ROWS($A$10:$A20)+2,FALSE)</f>
        <v>19784</v>
      </c>
      <c r="BK20" s="34">
        <f>HLOOKUP(BK$7+0.5,$I$66:$DJ$120,ROWS($A$10:$A20)+2,FALSE)</f>
        <v>4762</v>
      </c>
      <c r="BL20" s="34">
        <f>HLOOKUP(BL$7+0.5,$I$66:$DJ$120,ROWS($A$10:$A20)+2,FALSE)</f>
        <v>4327</v>
      </c>
      <c r="BM20" s="34">
        <f>HLOOKUP(BM$7+0.5,$I$66:$DJ$120,ROWS($A$10:$A20)+2,FALSE)</f>
        <v>1865</v>
      </c>
      <c r="BN20" s="34">
        <f>HLOOKUP(BN$7+0.5,$I$66:$DJ$120,ROWS($A$10:$A20)+2,FALSE)</f>
        <v>1136</v>
      </c>
      <c r="BO20" s="34">
        <f>HLOOKUP(BO$7+0.5,$I$66:$DJ$120,ROWS($A$10:$A20)+2,FALSE)</f>
        <v>4221</v>
      </c>
      <c r="BP20" s="34">
        <f>HLOOKUP(BP$7+0.5,$I$66:$DJ$120,ROWS($A$10:$A20)+2,FALSE)</f>
        <v>2537</v>
      </c>
      <c r="BQ20" s="34">
        <f>HLOOKUP(BQ$7+0.5,$I$66:$DJ$120,ROWS($A$10:$A20)+2,FALSE)</f>
        <v>1882</v>
      </c>
      <c r="BR20" s="34">
        <f>HLOOKUP(BR$7+0.5,$I$66:$DJ$120,ROWS($A$10:$A20)+2,FALSE)</f>
        <v>608</v>
      </c>
      <c r="BS20" s="34">
        <f>HLOOKUP(BS$7+0.5,$I$66:$DJ$120,ROWS($A$10:$A20)+2,FALSE)</f>
        <v>481</v>
      </c>
      <c r="BT20" s="34" t="str">
        <f>HLOOKUP(BT$7+0.5,$I$66:$DJ$120,ROWS($A$10:$A20)+2,FALSE)</f>
        <v>N/A</v>
      </c>
      <c r="BU20" s="34">
        <f>HLOOKUP(BU$7+0.5,$I$66:$DJ$120,ROWS($A$10:$A20)+2,FALSE)</f>
        <v>6205</v>
      </c>
      <c r="BV20" s="34">
        <f>HLOOKUP(BV$7+0.5,$I$66:$DJ$120,ROWS($A$10:$A20)+2,FALSE)</f>
        <v>2730</v>
      </c>
      <c r="BW20" s="34">
        <f>HLOOKUP(BW$7+0.5,$I$66:$DJ$120,ROWS($A$10:$A20)+2,FALSE)</f>
        <v>923</v>
      </c>
      <c r="BX20" s="34">
        <f>HLOOKUP(BX$7+0.5,$I$66:$DJ$120,ROWS($A$10:$A20)+2,FALSE)</f>
        <v>3828</v>
      </c>
      <c r="BY20" s="34">
        <f>HLOOKUP(BY$7+0.5,$I$66:$DJ$120,ROWS($A$10:$A20)+2,FALSE)</f>
        <v>2852</v>
      </c>
      <c r="BZ20" s="34">
        <f>HLOOKUP(BZ$7+0.5,$I$66:$DJ$120,ROWS($A$10:$A20)+2,FALSE)</f>
        <v>1332</v>
      </c>
      <c r="CA20" s="34">
        <f>HLOOKUP(CA$7+0.5,$I$66:$DJ$120,ROWS($A$10:$A20)+2,FALSE)</f>
        <v>3133</v>
      </c>
      <c r="CB20" s="34">
        <f>HLOOKUP(CB$7+0.5,$I$66:$DJ$120,ROWS($A$10:$A20)+2,FALSE)</f>
        <v>1607</v>
      </c>
      <c r="CC20" s="34">
        <f>HLOOKUP(CC$7+0.5,$I$66:$DJ$120,ROWS($A$10:$A20)+2,FALSE)</f>
        <v>2266</v>
      </c>
      <c r="CD20" s="34">
        <f>HLOOKUP(CD$7+0.5,$I$66:$DJ$120,ROWS($A$10:$A20)+2,FALSE)</f>
        <v>3032</v>
      </c>
      <c r="CE20" s="34">
        <f>HLOOKUP(CE$7+0.5,$I$66:$DJ$120,ROWS($A$10:$A20)+2,FALSE)</f>
        <v>2378</v>
      </c>
      <c r="CF20" s="34">
        <f>HLOOKUP(CF$7+0.5,$I$66:$DJ$120,ROWS($A$10:$A20)+2,FALSE)</f>
        <v>2747</v>
      </c>
      <c r="CG20" s="34">
        <f>HLOOKUP(CG$7+0.5,$I$66:$DJ$120,ROWS($A$10:$A20)+2,FALSE)</f>
        <v>3519</v>
      </c>
      <c r="CH20" s="34">
        <f>HLOOKUP(CH$7+0.5,$I$66:$DJ$120,ROWS($A$10:$A20)+2,FALSE)</f>
        <v>2185</v>
      </c>
      <c r="CI20" s="34">
        <f>HLOOKUP(CI$7+0.5,$I$66:$DJ$120,ROWS($A$10:$A20)+2,FALSE)</f>
        <v>3345</v>
      </c>
      <c r="CJ20" s="34">
        <f>HLOOKUP(CJ$7+0.5,$I$66:$DJ$120,ROWS($A$10:$A20)+2,FALSE)</f>
        <v>3498</v>
      </c>
      <c r="CK20" s="34">
        <f>HLOOKUP(CK$7+0.5,$I$66:$DJ$120,ROWS($A$10:$A20)+2,FALSE)</f>
        <v>2104</v>
      </c>
      <c r="CL20" s="34">
        <f>HLOOKUP(CL$7+0.5,$I$66:$DJ$120,ROWS($A$10:$A20)+2,FALSE)</f>
        <v>713</v>
      </c>
      <c r="CM20" s="34">
        <f>HLOOKUP(CM$7+0.5,$I$66:$DJ$120,ROWS($A$10:$A20)+2,FALSE)</f>
        <v>515</v>
      </c>
      <c r="CN20" s="34">
        <f>HLOOKUP(CN$7+0.5,$I$66:$DJ$120,ROWS($A$10:$A20)+2,FALSE)</f>
        <v>922</v>
      </c>
      <c r="CO20" s="34">
        <f>HLOOKUP(CO$7+0.5,$I$66:$DJ$120,ROWS($A$10:$A20)+2,FALSE)</f>
        <v>4242</v>
      </c>
      <c r="CP20" s="34">
        <f>HLOOKUP(CP$7+0.5,$I$66:$DJ$120,ROWS($A$10:$A20)+2,FALSE)</f>
        <v>1004</v>
      </c>
      <c r="CQ20" s="34">
        <f>HLOOKUP(CQ$7+0.5,$I$66:$DJ$120,ROWS($A$10:$A20)+2,FALSE)</f>
        <v>5886</v>
      </c>
      <c r="CR20" s="34">
        <f>HLOOKUP(CR$7+0.5,$I$66:$DJ$120,ROWS($A$10:$A20)+2,FALSE)</f>
        <v>3843</v>
      </c>
      <c r="CS20" s="34">
        <f>HLOOKUP(CS$7+0.5,$I$66:$DJ$120,ROWS($A$10:$A20)+2,FALSE)</f>
        <v>203</v>
      </c>
      <c r="CT20" s="34">
        <f>HLOOKUP(CT$7+0.5,$I$66:$DJ$120,ROWS($A$10:$A20)+2,FALSE)</f>
        <v>4305</v>
      </c>
      <c r="CU20" s="34">
        <f>HLOOKUP(CU$7+0.5,$I$66:$DJ$120,ROWS($A$10:$A20)+2,FALSE)</f>
        <v>1301</v>
      </c>
      <c r="CV20" s="34">
        <f>HLOOKUP(CV$7+0.5,$I$66:$DJ$120,ROWS($A$10:$A20)+2,FALSE)</f>
        <v>1736</v>
      </c>
      <c r="CW20" s="34">
        <f>HLOOKUP(CW$7+0.5,$I$66:$DJ$120,ROWS($A$10:$A20)+2,FALSE)</f>
        <v>4174</v>
      </c>
      <c r="CX20" s="34">
        <f>HLOOKUP(CX$7+0.5,$I$66:$DJ$120,ROWS($A$10:$A20)+2,FALSE)</f>
        <v>1458</v>
      </c>
      <c r="CY20" s="34">
        <f>HLOOKUP(CY$7+0.5,$I$66:$DJ$120,ROWS($A$10:$A20)+2,FALSE)</f>
        <v>2719</v>
      </c>
      <c r="CZ20" s="34">
        <f>HLOOKUP(CZ$7+0.5,$I$66:$DJ$120,ROWS($A$10:$A20)+2,FALSE)</f>
        <v>762</v>
      </c>
      <c r="DA20" s="34">
        <f>HLOOKUP(DA$7+0.5,$I$66:$DJ$120,ROWS($A$10:$A20)+2,FALSE)</f>
        <v>3583</v>
      </c>
      <c r="DB20" s="34">
        <f>HLOOKUP(DB$7+0.5,$I$66:$DJ$120,ROWS($A$10:$A20)+2,FALSE)</f>
        <v>4750</v>
      </c>
      <c r="DC20" s="34">
        <f>HLOOKUP(DC$7+0.5,$I$66:$DJ$120,ROWS($A$10:$A20)+2,FALSE)</f>
        <v>1348</v>
      </c>
      <c r="DD20" s="34">
        <f>HLOOKUP(DD$7+0.5,$I$66:$DJ$120,ROWS($A$10:$A20)+2,FALSE)</f>
        <v>1190</v>
      </c>
      <c r="DE20" s="34">
        <f>HLOOKUP(DE$7+0.5,$I$66:$DJ$120,ROWS($A$10:$A20)+2,FALSE)</f>
        <v>3965</v>
      </c>
      <c r="DF20" s="34">
        <f>HLOOKUP(DF$7+0.5,$I$66:$DJ$120,ROWS($A$10:$A20)+2,FALSE)</f>
        <v>1710</v>
      </c>
      <c r="DG20" s="34">
        <f>HLOOKUP(DG$7+0.5,$I$66:$DJ$120,ROWS($A$10:$A20)+2,FALSE)</f>
        <v>1587</v>
      </c>
      <c r="DH20" s="34">
        <f>HLOOKUP(DH$7+0.5,$I$66:$DJ$120,ROWS($A$10:$A20)+2,FALSE)</f>
        <v>1993</v>
      </c>
      <c r="DI20" s="34">
        <f>HLOOKUP(DI$7+0.5,$I$66:$DJ$120,ROWS($A$10:$A20)+2,FALSE)</f>
        <v>567</v>
      </c>
      <c r="DJ20" s="34">
        <f>HLOOKUP(DJ$7+0.5,$I$66:$DJ$120,ROWS($A$10:$A20)+2,FALSE)</f>
        <v>4641</v>
      </c>
    </row>
    <row r="21" spans="2:114" x14ac:dyDescent="0.25">
      <c r="B21" s="38" t="s">
        <v>18</v>
      </c>
      <c r="C21" s="16">
        <v>9796547</v>
      </c>
      <c r="D21" s="17">
        <v>5863</v>
      </c>
      <c r="E21" s="16">
        <v>8231384</v>
      </c>
      <c r="F21" s="17">
        <v>34188</v>
      </c>
      <c r="G21" s="16">
        <v>1236302</v>
      </c>
      <c r="H21" s="17">
        <v>31155</v>
      </c>
      <c r="I21" s="36">
        <f>HLOOKUP(I$7,$I$66:$DJ$120,ROWS($A$10:$A21)+2,FALSE)</f>
        <v>277466</v>
      </c>
      <c r="J21" s="25">
        <f>HLOOKUP(J$7,$I$66:$DJ$120,ROWS($A$10:$A21)+2,FALSE)</f>
        <v>13864</v>
      </c>
      <c r="K21" s="25">
        <f>HLOOKUP(K$7,$I$66:$DJ$120,ROWS($A$10:$A21)+2,FALSE)</f>
        <v>2654</v>
      </c>
      <c r="L21" s="25">
        <f>HLOOKUP(L$7,$I$66:$DJ$120,ROWS($A$10:$A21)+2,FALSE)</f>
        <v>6657</v>
      </c>
      <c r="M21" s="25">
        <f>HLOOKUP(M$7,$I$66:$DJ$120,ROWS($A$10:$A21)+2,FALSE)</f>
        <v>1041</v>
      </c>
      <c r="N21" s="25">
        <f>HLOOKUP(N$7,$I$66:$DJ$120,ROWS($A$10:$A21)+2,FALSE)</f>
        <v>14174</v>
      </c>
      <c r="O21" s="25">
        <f>HLOOKUP(O$7,$I$66:$DJ$120,ROWS($A$10:$A21)+2,FALSE)</f>
        <v>4710</v>
      </c>
      <c r="P21" s="25">
        <f>HLOOKUP(P$7,$I$66:$DJ$120,ROWS($A$10:$A21)+2,FALSE)</f>
        <v>1829</v>
      </c>
      <c r="Q21" s="25">
        <f>HLOOKUP(Q$7,$I$66:$DJ$120,ROWS($A$10:$A21)+2,FALSE)</f>
        <v>226</v>
      </c>
      <c r="R21" s="25">
        <f>HLOOKUP(R$7,$I$66:$DJ$120,ROWS($A$10:$A21)+2,FALSE)</f>
        <v>1352</v>
      </c>
      <c r="S21" s="25">
        <f>HLOOKUP(S$7,$I$66:$DJ$120,ROWS($A$10:$A21)+2,FALSE)</f>
        <v>42870</v>
      </c>
      <c r="T21" s="25" t="str">
        <f>HLOOKUP(T$7,$I$66:$DJ$120,ROWS($A$10:$A21)+2,FALSE)</f>
        <v>N/A</v>
      </c>
      <c r="U21" s="25">
        <f>HLOOKUP(U$7,$I$66:$DJ$120,ROWS($A$10:$A21)+2,FALSE)</f>
        <v>1409</v>
      </c>
      <c r="V21" s="25">
        <f>HLOOKUP(V$7,$I$66:$DJ$120,ROWS($A$10:$A21)+2,FALSE)</f>
        <v>936</v>
      </c>
      <c r="W21" s="25">
        <f>HLOOKUP(W$7,$I$66:$DJ$120,ROWS($A$10:$A21)+2,FALSE)</f>
        <v>7143</v>
      </c>
      <c r="X21" s="25">
        <f>HLOOKUP(X$7,$I$66:$DJ$120,ROWS($A$10:$A21)+2,FALSE)</f>
        <v>5972</v>
      </c>
      <c r="Y21" s="25">
        <f>HLOOKUP(Y$7,$I$66:$DJ$120,ROWS($A$10:$A21)+2,FALSE)</f>
        <v>1687</v>
      </c>
      <c r="Z21" s="25">
        <f>HLOOKUP(Z$7,$I$66:$DJ$120,ROWS($A$10:$A21)+2,FALSE)</f>
        <v>1497</v>
      </c>
      <c r="AA21" s="25">
        <f>HLOOKUP(AA$7,$I$66:$DJ$120,ROWS($A$10:$A21)+2,FALSE)</f>
        <v>6172</v>
      </c>
      <c r="AB21" s="25">
        <f>HLOOKUP(AB$7,$I$66:$DJ$120,ROWS($A$10:$A21)+2,FALSE)</f>
        <v>4100</v>
      </c>
      <c r="AC21" s="25">
        <f>HLOOKUP(AC$7,$I$66:$DJ$120,ROWS($A$10:$A21)+2,FALSE)</f>
        <v>222</v>
      </c>
      <c r="AD21" s="25">
        <f>HLOOKUP(AD$7,$I$66:$DJ$120,ROWS($A$10:$A21)+2,FALSE)</f>
        <v>3619</v>
      </c>
      <c r="AE21" s="25">
        <f>HLOOKUP(AE$7,$I$66:$DJ$120,ROWS($A$10:$A21)+2,FALSE)</f>
        <v>4153</v>
      </c>
      <c r="AF21" s="25">
        <f>HLOOKUP(AF$7,$I$66:$DJ$120,ROWS($A$10:$A21)+2,FALSE)</f>
        <v>9949</v>
      </c>
      <c r="AG21" s="25">
        <f>HLOOKUP(AG$7,$I$66:$DJ$120,ROWS($A$10:$A21)+2,FALSE)</f>
        <v>2237</v>
      </c>
      <c r="AH21" s="25">
        <f>HLOOKUP(AH$7,$I$66:$DJ$120,ROWS($A$10:$A21)+2,FALSE)</f>
        <v>3280</v>
      </c>
      <c r="AI21" s="25">
        <f>HLOOKUP(AI$7,$I$66:$DJ$120,ROWS($A$10:$A21)+2,FALSE)</f>
        <v>3377</v>
      </c>
      <c r="AJ21" s="25">
        <f>HLOOKUP(AJ$7,$I$66:$DJ$120,ROWS($A$10:$A21)+2,FALSE)</f>
        <v>251</v>
      </c>
      <c r="AK21" s="25">
        <f>HLOOKUP(AK$7,$I$66:$DJ$120,ROWS($A$10:$A21)+2,FALSE)</f>
        <v>1283</v>
      </c>
      <c r="AL21" s="25">
        <f>HLOOKUP(AL$7,$I$66:$DJ$120,ROWS($A$10:$A21)+2,FALSE)</f>
        <v>3783</v>
      </c>
      <c r="AM21" s="25">
        <f>HLOOKUP(AM$7,$I$66:$DJ$120,ROWS($A$10:$A21)+2,FALSE)</f>
        <v>15</v>
      </c>
      <c r="AN21" s="25">
        <f>HLOOKUP(AN$7,$I$66:$DJ$120,ROWS($A$10:$A21)+2,FALSE)</f>
        <v>4920</v>
      </c>
      <c r="AO21" s="25">
        <f>HLOOKUP(AO$7,$I$66:$DJ$120,ROWS($A$10:$A21)+2,FALSE)</f>
        <v>915</v>
      </c>
      <c r="AP21" s="25">
        <f>HLOOKUP(AP$7,$I$66:$DJ$120,ROWS($A$10:$A21)+2,FALSE)</f>
        <v>13957</v>
      </c>
      <c r="AQ21" s="25">
        <f>HLOOKUP(AQ$7,$I$66:$DJ$120,ROWS($A$10:$A21)+2,FALSE)</f>
        <v>16009</v>
      </c>
      <c r="AR21" s="25">
        <f>HLOOKUP(AR$7,$I$66:$DJ$120,ROWS($A$10:$A21)+2,FALSE)</f>
        <v>207</v>
      </c>
      <c r="AS21" s="25">
        <f>HLOOKUP(AS$7,$I$66:$DJ$120,ROWS($A$10:$A21)+2,FALSE)</f>
        <v>7501</v>
      </c>
      <c r="AT21" s="25">
        <f>HLOOKUP(AT$7,$I$66:$DJ$120,ROWS($A$10:$A21)+2,FALSE)</f>
        <v>3299</v>
      </c>
      <c r="AU21" s="25">
        <f>HLOOKUP(AU$7,$I$66:$DJ$120,ROWS($A$10:$A21)+2,FALSE)</f>
        <v>453</v>
      </c>
      <c r="AV21" s="25">
        <f>HLOOKUP(AV$7,$I$66:$DJ$120,ROWS($A$10:$A21)+2,FALSE)</f>
        <v>9076</v>
      </c>
      <c r="AW21" s="25">
        <f>HLOOKUP(AW$7,$I$66:$DJ$120,ROWS($A$10:$A21)+2,FALSE)</f>
        <v>440</v>
      </c>
      <c r="AX21" s="25">
        <f>HLOOKUP(AX$7,$I$66:$DJ$120,ROWS($A$10:$A21)+2,FALSE)</f>
        <v>18611</v>
      </c>
      <c r="AY21" s="25">
        <f>HLOOKUP(AY$7,$I$66:$DJ$120,ROWS($A$10:$A21)+2,FALSE)</f>
        <v>257</v>
      </c>
      <c r="AZ21" s="25">
        <f>HLOOKUP(AZ$7,$I$66:$DJ$120,ROWS($A$10:$A21)+2,FALSE)</f>
        <v>17606</v>
      </c>
      <c r="BA21" s="25">
        <f>HLOOKUP(BA$7,$I$66:$DJ$120,ROWS($A$10:$A21)+2,FALSE)</f>
        <v>16198</v>
      </c>
      <c r="BB21" s="25">
        <f>HLOOKUP(BB$7,$I$66:$DJ$120,ROWS($A$10:$A21)+2,FALSE)</f>
        <v>20</v>
      </c>
      <c r="BC21" s="25">
        <f>HLOOKUP(BC$7,$I$66:$DJ$120,ROWS($A$10:$A21)+2,FALSE)</f>
        <v>84</v>
      </c>
      <c r="BD21" s="25">
        <f>HLOOKUP(BD$7,$I$66:$DJ$120,ROWS($A$10:$A21)+2,FALSE)</f>
        <v>10702</v>
      </c>
      <c r="BE21" s="25">
        <f>HLOOKUP(BE$7,$I$66:$DJ$120,ROWS($A$10:$A21)+2,FALSE)</f>
        <v>1965</v>
      </c>
      <c r="BF21" s="25">
        <f>HLOOKUP(BF$7,$I$66:$DJ$120,ROWS($A$10:$A21)+2,FALSE)</f>
        <v>1237</v>
      </c>
      <c r="BG21" s="25">
        <f>HLOOKUP(BG$7,$I$66:$DJ$120,ROWS($A$10:$A21)+2,FALSE)</f>
        <v>3441</v>
      </c>
      <c r="BH21" s="25">
        <f>HLOOKUP(BH$7,$I$66:$DJ$120,ROWS($A$10:$A21)+2,FALSE)</f>
        <v>106</v>
      </c>
      <c r="BI21" s="25">
        <f>HLOOKUP(BI$7,$I$66:$DJ$120,ROWS($A$10:$A21)+2,FALSE)</f>
        <v>1730</v>
      </c>
      <c r="BJ21" s="34">
        <f>HLOOKUP(BJ$7+0.5,$I$66:$DJ$120,ROWS($A$10:$A21)+2,FALSE)</f>
        <v>14075</v>
      </c>
      <c r="BK21" s="34">
        <f>HLOOKUP(BK$7+0.5,$I$66:$DJ$120,ROWS($A$10:$A21)+2,FALSE)</f>
        <v>2903</v>
      </c>
      <c r="BL21" s="34">
        <f>HLOOKUP(BL$7+0.5,$I$66:$DJ$120,ROWS($A$10:$A21)+2,FALSE)</f>
        <v>1444</v>
      </c>
      <c r="BM21" s="34">
        <f>HLOOKUP(BM$7+0.5,$I$66:$DJ$120,ROWS($A$10:$A21)+2,FALSE)</f>
        <v>2675</v>
      </c>
      <c r="BN21" s="34">
        <f>HLOOKUP(BN$7+0.5,$I$66:$DJ$120,ROWS($A$10:$A21)+2,FALSE)</f>
        <v>519</v>
      </c>
      <c r="BO21" s="34">
        <f>HLOOKUP(BO$7+0.5,$I$66:$DJ$120,ROWS($A$10:$A21)+2,FALSE)</f>
        <v>3182</v>
      </c>
      <c r="BP21" s="34">
        <f>HLOOKUP(BP$7+0.5,$I$66:$DJ$120,ROWS($A$10:$A21)+2,FALSE)</f>
        <v>2093</v>
      </c>
      <c r="BQ21" s="34">
        <f>HLOOKUP(BQ$7+0.5,$I$66:$DJ$120,ROWS($A$10:$A21)+2,FALSE)</f>
        <v>824</v>
      </c>
      <c r="BR21" s="34">
        <f>HLOOKUP(BR$7+0.5,$I$66:$DJ$120,ROWS($A$10:$A21)+2,FALSE)</f>
        <v>246</v>
      </c>
      <c r="BS21" s="34">
        <f>HLOOKUP(BS$7+0.5,$I$66:$DJ$120,ROWS($A$10:$A21)+2,FALSE)</f>
        <v>994</v>
      </c>
      <c r="BT21" s="34">
        <f>HLOOKUP(BT$7+0.5,$I$66:$DJ$120,ROWS($A$10:$A21)+2,FALSE)</f>
        <v>5472</v>
      </c>
      <c r="BU21" s="34" t="str">
        <f>HLOOKUP(BU$7+0.5,$I$66:$DJ$120,ROWS($A$10:$A21)+2,FALSE)</f>
        <v>N/A</v>
      </c>
      <c r="BV21" s="34">
        <f>HLOOKUP(BV$7+0.5,$I$66:$DJ$120,ROWS($A$10:$A21)+2,FALSE)</f>
        <v>831</v>
      </c>
      <c r="BW21" s="34">
        <f>HLOOKUP(BW$7+0.5,$I$66:$DJ$120,ROWS($A$10:$A21)+2,FALSE)</f>
        <v>797</v>
      </c>
      <c r="BX21" s="34">
        <f>HLOOKUP(BX$7+0.5,$I$66:$DJ$120,ROWS($A$10:$A21)+2,FALSE)</f>
        <v>1833</v>
      </c>
      <c r="BY21" s="34">
        <f>HLOOKUP(BY$7+0.5,$I$66:$DJ$120,ROWS($A$10:$A21)+2,FALSE)</f>
        <v>2678</v>
      </c>
      <c r="BZ21" s="34">
        <f>HLOOKUP(BZ$7+0.5,$I$66:$DJ$120,ROWS($A$10:$A21)+2,FALSE)</f>
        <v>1036</v>
      </c>
      <c r="CA21" s="34">
        <f>HLOOKUP(CA$7+0.5,$I$66:$DJ$120,ROWS($A$10:$A21)+2,FALSE)</f>
        <v>707</v>
      </c>
      <c r="CB21" s="34">
        <f>HLOOKUP(CB$7+0.5,$I$66:$DJ$120,ROWS($A$10:$A21)+2,FALSE)</f>
        <v>1972</v>
      </c>
      <c r="CC21" s="34">
        <f>HLOOKUP(CC$7+0.5,$I$66:$DJ$120,ROWS($A$10:$A21)+2,FALSE)</f>
        <v>1490</v>
      </c>
      <c r="CD21" s="34">
        <f>HLOOKUP(CD$7+0.5,$I$66:$DJ$120,ROWS($A$10:$A21)+2,FALSE)</f>
        <v>178</v>
      </c>
      <c r="CE21" s="34">
        <f>HLOOKUP(CE$7+0.5,$I$66:$DJ$120,ROWS($A$10:$A21)+2,FALSE)</f>
        <v>1621</v>
      </c>
      <c r="CF21" s="34">
        <f>HLOOKUP(CF$7+0.5,$I$66:$DJ$120,ROWS($A$10:$A21)+2,FALSE)</f>
        <v>1720</v>
      </c>
      <c r="CG21" s="34">
        <f>HLOOKUP(CG$7+0.5,$I$66:$DJ$120,ROWS($A$10:$A21)+2,FALSE)</f>
        <v>3100</v>
      </c>
      <c r="CH21" s="34">
        <f>HLOOKUP(CH$7+0.5,$I$66:$DJ$120,ROWS($A$10:$A21)+2,FALSE)</f>
        <v>2164</v>
      </c>
      <c r="CI21" s="34">
        <f>HLOOKUP(CI$7+0.5,$I$66:$DJ$120,ROWS($A$10:$A21)+2,FALSE)</f>
        <v>1372</v>
      </c>
      <c r="CJ21" s="34">
        <f>HLOOKUP(CJ$7+0.5,$I$66:$DJ$120,ROWS($A$10:$A21)+2,FALSE)</f>
        <v>1479</v>
      </c>
      <c r="CK21" s="34">
        <f>HLOOKUP(CK$7+0.5,$I$66:$DJ$120,ROWS($A$10:$A21)+2,FALSE)</f>
        <v>224</v>
      </c>
      <c r="CL21" s="34">
        <f>HLOOKUP(CL$7+0.5,$I$66:$DJ$120,ROWS($A$10:$A21)+2,FALSE)</f>
        <v>1001</v>
      </c>
      <c r="CM21" s="34">
        <f>HLOOKUP(CM$7+0.5,$I$66:$DJ$120,ROWS($A$10:$A21)+2,FALSE)</f>
        <v>2622</v>
      </c>
      <c r="CN21" s="34">
        <f>HLOOKUP(CN$7+0.5,$I$66:$DJ$120,ROWS($A$10:$A21)+2,FALSE)</f>
        <v>27</v>
      </c>
      <c r="CO21" s="34">
        <f>HLOOKUP(CO$7+0.5,$I$66:$DJ$120,ROWS($A$10:$A21)+2,FALSE)</f>
        <v>1544</v>
      </c>
      <c r="CP21" s="34">
        <f>HLOOKUP(CP$7+0.5,$I$66:$DJ$120,ROWS($A$10:$A21)+2,FALSE)</f>
        <v>512</v>
      </c>
      <c r="CQ21" s="34">
        <f>HLOOKUP(CQ$7+0.5,$I$66:$DJ$120,ROWS($A$10:$A21)+2,FALSE)</f>
        <v>3960</v>
      </c>
      <c r="CR21" s="34">
        <f>HLOOKUP(CR$7+0.5,$I$66:$DJ$120,ROWS($A$10:$A21)+2,FALSE)</f>
        <v>2963</v>
      </c>
      <c r="CS21" s="34">
        <f>HLOOKUP(CS$7+0.5,$I$66:$DJ$120,ROWS($A$10:$A21)+2,FALSE)</f>
        <v>250</v>
      </c>
      <c r="CT21" s="34">
        <f>HLOOKUP(CT$7+0.5,$I$66:$DJ$120,ROWS($A$10:$A21)+2,FALSE)</f>
        <v>2501</v>
      </c>
      <c r="CU21" s="34">
        <f>HLOOKUP(CU$7+0.5,$I$66:$DJ$120,ROWS($A$10:$A21)+2,FALSE)</f>
        <v>1818</v>
      </c>
      <c r="CV21" s="34">
        <f>HLOOKUP(CV$7+0.5,$I$66:$DJ$120,ROWS($A$10:$A21)+2,FALSE)</f>
        <v>472</v>
      </c>
      <c r="CW21" s="34">
        <f>HLOOKUP(CW$7+0.5,$I$66:$DJ$120,ROWS($A$10:$A21)+2,FALSE)</f>
        <v>2622</v>
      </c>
      <c r="CX21" s="34">
        <f>HLOOKUP(CX$7+0.5,$I$66:$DJ$120,ROWS($A$10:$A21)+2,FALSE)</f>
        <v>620</v>
      </c>
      <c r="CY21" s="34">
        <f>HLOOKUP(CY$7+0.5,$I$66:$DJ$120,ROWS($A$10:$A21)+2,FALSE)</f>
        <v>3871</v>
      </c>
      <c r="CZ21" s="34">
        <f>HLOOKUP(CZ$7+0.5,$I$66:$DJ$120,ROWS($A$10:$A21)+2,FALSE)</f>
        <v>291</v>
      </c>
      <c r="DA21" s="34">
        <f>HLOOKUP(DA$7+0.5,$I$66:$DJ$120,ROWS($A$10:$A21)+2,FALSE)</f>
        <v>4620</v>
      </c>
      <c r="DB21" s="34">
        <f>HLOOKUP(DB$7+0.5,$I$66:$DJ$120,ROWS($A$10:$A21)+2,FALSE)</f>
        <v>3367</v>
      </c>
      <c r="DC21" s="34">
        <f>HLOOKUP(DC$7+0.5,$I$66:$DJ$120,ROWS($A$10:$A21)+2,FALSE)</f>
        <v>35</v>
      </c>
      <c r="DD21" s="34">
        <f>HLOOKUP(DD$7+0.5,$I$66:$DJ$120,ROWS($A$10:$A21)+2,FALSE)</f>
        <v>142</v>
      </c>
      <c r="DE21" s="34">
        <f>HLOOKUP(DE$7+0.5,$I$66:$DJ$120,ROWS($A$10:$A21)+2,FALSE)</f>
        <v>2094</v>
      </c>
      <c r="DF21" s="34">
        <f>HLOOKUP(DF$7+0.5,$I$66:$DJ$120,ROWS($A$10:$A21)+2,FALSE)</f>
        <v>826</v>
      </c>
      <c r="DG21" s="34">
        <f>HLOOKUP(DG$7+0.5,$I$66:$DJ$120,ROWS($A$10:$A21)+2,FALSE)</f>
        <v>625</v>
      </c>
      <c r="DH21" s="34">
        <f>HLOOKUP(DH$7+0.5,$I$66:$DJ$120,ROWS($A$10:$A21)+2,FALSE)</f>
        <v>1725</v>
      </c>
      <c r="DI21" s="34">
        <f>HLOOKUP(DI$7+0.5,$I$66:$DJ$120,ROWS($A$10:$A21)+2,FALSE)</f>
        <v>154</v>
      </c>
      <c r="DJ21" s="34">
        <f>HLOOKUP(DJ$7+0.5,$I$66:$DJ$120,ROWS($A$10:$A21)+2,FALSE)</f>
        <v>1190</v>
      </c>
    </row>
    <row r="22" spans="2:114" x14ac:dyDescent="0.25">
      <c r="B22" s="38" t="s">
        <v>19</v>
      </c>
      <c r="C22" s="16">
        <v>1374852</v>
      </c>
      <c r="D22" s="17">
        <v>1662</v>
      </c>
      <c r="E22" s="16">
        <v>1164145</v>
      </c>
      <c r="F22" s="17">
        <v>10466</v>
      </c>
      <c r="G22" s="16">
        <v>134827</v>
      </c>
      <c r="H22" s="17">
        <v>9196</v>
      </c>
      <c r="I22" s="36">
        <f>HLOOKUP(I$7,$I$66:$DJ$120,ROWS($A$10:$A22)+2,FALSE)</f>
        <v>55145</v>
      </c>
      <c r="J22" s="25">
        <f>HLOOKUP(J$7,$I$66:$DJ$120,ROWS($A$10:$A22)+2,FALSE)</f>
        <v>608</v>
      </c>
      <c r="K22" s="25">
        <f>HLOOKUP(K$7,$I$66:$DJ$120,ROWS($A$10:$A22)+2,FALSE)</f>
        <v>1417</v>
      </c>
      <c r="L22" s="25">
        <f>HLOOKUP(L$7,$I$66:$DJ$120,ROWS($A$10:$A22)+2,FALSE)</f>
        <v>1865</v>
      </c>
      <c r="M22" s="25">
        <f>HLOOKUP(M$7,$I$66:$DJ$120,ROWS($A$10:$A22)+2,FALSE)</f>
        <v>24</v>
      </c>
      <c r="N22" s="25">
        <f>HLOOKUP(N$7,$I$66:$DJ$120,ROWS($A$10:$A22)+2,FALSE)</f>
        <v>9756</v>
      </c>
      <c r="O22" s="25">
        <f>HLOOKUP(O$7,$I$66:$DJ$120,ROWS($A$10:$A22)+2,FALSE)</f>
        <v>1216</v>
      </c>
      <c r="P22" s="25">
        <f>HLOOKUP(P$7,$I$66:$DJ$120,ROWS($A$10:$A22)+2,FALSE)</f>
        <v>191</v>
      </c>
      <c r="Q22" s="25">
        <f>HLOOKUP(Q$7,$I$66:$DJ$120,ROWS($A$10:$A22)+2,FALSE)</f>
        <v>278</v>
      </c>
      <c r="R22" s="25">
        <f>HLOOKUP(R$7,$I$66:$DJ$120,ROWS($A$10:$A22)+2,FALSE)</f>
        <v>230</v>
      </c>
      <c r="S22" s="25">
        <f>HLOOKUP(S$7,$I$66:$DJ$120,ROWS($A$10:$A22)+2,FALSE)</f>
        <v>2780</v>
      </c>
      <c r="T22" s="25">
        <f>HLOOKUP(T$7,$I$66:$DJ$120,ROWS($A$10:$A22)+2,FALSE)</f>
        <v>1448</v>
      </c>
      <c r="U22" s="25" t="str">
        <f>HLOOKUP(U$7,$I$66:$DJ$120,ROWS($A$10:$A22)+2,FALSE)</f>
        <v>N/A</v>
      </c>
      <c r="V22" s="25">
        <f>HLOOKUP(V$7,$I$66:$DJ$120,ROWS($A$10:$A22)+2,FALSE)</f>
        <v>404</v>
      </c>
      <c r="W22" s="25">
        <f>HLOOKUP(W$7,$I$66:$DJ$120,ROWS($A$10:$A22)+2,FALSE)</f>
        <v>318</v>
      </c>
      <c r="X22" s="25">
        <f>HLOOKUP(X$7,$I$66:$DJ$120,ROWS($A$10:$A22)+2,FALSE)</f>
        <v>292</v>
      </c>
      <c r="Y22" s="25">
        <f>HLOOKUP(Y$7,$I$66:$DJ$120,ROWS($A$10:$A22)+2,FALSE)</f>
        <v>84</v>
      </c>
      <c r="Z22" s="25">
        <f>HLOOKUP(Z$7,$I$66:$DJ$120,ROWS($A$10:$A22)+2,FALSE)</f>
        <v>1135</v>
      </c>
      <c r="AA22" s="25">
        <f>HLOOKUP(AA$7,$I$66:$DJ$120,ROWS($A$10:$A22)+2,FALSE)</f>
        <v>485</v>
      </c>
      <c r="AB22" s="25">
        <f>HLOOKUP(AB$7,$I$66:$DJ$120,ROWS($A$10:$A22)+2,FALSE)</f>
        <v>207</v>
      </c>
      <c r="AC22" s="25">
        <f>HLOOKUP(AC$7,$I$66:$DJ$120,ROWS($A$10:$A22)+2,FALSE)</f>
        <v>91</v>
      </c>
      <c r="AD22" s="25">
        <f>HLOOKUP(AD$7,$I$66:$DJ$120,ROWS($A$10:$A22)+2,FALSE)</f>
        <v>2491</v>
      </c>
      <c r="AE22" s="25">
        <f>HLOOKUP(AE$7,$I$66:$DJ$120,ROWS($A$10:$A22)+2,FALSE)</f>
        <v>1266</v>
      </c>
      <c r="AF22" s="25">
        <f>HLOOKUP(AF$7,$I$66:$DJ$120,ROWS($A$10:$A22)+2,FALSE)</f>
        <v>321</v>
      </c>
      <c r="AG22" s="25">
        <f>HLOOKUP(AG$7,$I$66:$DJ$120,ROWS($A$10:$A22)+2,FALSE)</f>
        <v>192</v>
      </c>
      <c r="AH22" s="25">
        <f>HLOOKUP(AH$7,$I$66:$DJ$120,ROWS($A$10:$A22)+2,FALSE)</f>
        <v>44</v>
      </c>
      <c r="AI22" s="25">
        <f>HLOOKUP(AI$7,$I$66:$DJ$120,ROWS($A$10:$A22)+2,FALSE)</f>
        <v>944</v>
      </c>
      <c r="AJ22" s="25">
        <f>HLOOKUP(AJ$7,$I$66:$DJ$120,ROWS($A$10:$A22)+2,FALSE)</f>
        <v>131</v>
      </c>
      <c r="AK22" s="25">
        <f>HLOOKUP(AK$7,$I$66:$DJ$120,ROWS($A$10:$A22)+2,FALSE)</f>
        <v>75</v>
      </c>
      <c r="AL22" s="25">
        <f>HLOOKUP(AL$7,$I$66:$DJ$120,ROWS($A$10:$A22)+2,FALSE)</f>
        <v>760</v>
      </c>
      <c r="AM22" s="25">
        <f>HLOOKUP(AM$7,$I$66:$DJ$120,ROWS($A$10:$A22)+2,FALSE)</f>
        <v>85</v>
      </c>
      <c r="AN22" s="25">
        <f>HLOOKUP(AN$7,$I$66:$DJ$120,ROWS($A$10:$A22)+2,FALSE)</f>
        <v>410</v>
      </c>
      <c r="AO22" s="25">
        <f>HLOOKUP(AO$7,$I$66:$DJ$120,ROWS($A$10:$A22)+2,FALSE)</f>
        <v>284</v>
      </c>
      <c r="AP22" s="25">
        <f>HLOOKUP(AP$7,$I$66:$DJ$120,ROWS($A$10:$A22)+2,FALSE)</f>
        <v>2382</v>
      </c>
      <c r="AQ22" s="25">
        <f>HLOOKUP(AQ$7,$I$66:$DJ$120,ROWS($A$10:$A22)+2,FALSE)</f>
        <v>2241</v>
      </c>
      <c r="AR22" s="25">
        <f>HLOOKUP(AR$7,$I$66:$DJ$120,ROWS($A$10:$A22)+2,FALSE)</f>
        <v>0</v>
      </c>
      <c r="AS22" s="25">
        <f>HLOOKUP(AS$7,$I$66:$DJ$120,ROWS($A$10:$A22)+2,FALSE)</f>
        <v>884</v>
      </c>
      <c r="AT22" s="25">
        <f>HLOOKUP(AT$7,$I$66:$DJ$120,ROWS($A$10:$A22)+2,FALSE)</f>
        <v>1095</v>
      </c>
      <c r="AU22" s="25">
        <f>HLOOKUP(AU$7,$I$66:$DJ$120,ROWS($A$10:$A22)+2,FALSE)</f>
        <v>1763</v>
      </c>
      <c r="AV22" s="25">
        <f>HLOOKUP(AV$7,$I$66:$DJ$120,ROWS($A$10:$A22)+2,FALSE)</f>
        <v>1087</v>
      </c>
      <c r="AW22" s="25">
        <f>HLOOKUP(AW$7,$I$66:$DJ$120,ROWS($A$10:$A22)+2,FALSE)</f>
        <v>106</v>
      </c>
      <c r="AX22" s="25">
        <f>HLOOKUP(AX$7,$I$66:$DJ$120,ROWS($A$10:$A22)+2,FALSE)</f>
        <v>644</v>
      </c>
      <c r="AY22" s="25">
        <f>HLOOKUP(AY$7,$I$66:$DJ$120,ROWS($A$10:$A22)+2,FALSE)</f>
        <v>459</v>
      </c>
      <c r="AZ22" s="25">
        <f>HLOOKUP(AZ$7,$I$66:$DJ$120,ROWS($A$10:$A22)+2,FALSE)</f>
        <v>1314</v>
      </c>
      <c r="BA22" s="25">
        <f>HLOOKUP(BA$7,$I$66:$DJ$120,ROWS($A$10:$A22)+2,FALSE)</f>
        <v>3300</v>
      </c>
      <c r="BB22" s="25">
        <f>HLOOKUP(BB$7,$I$66:$DJ$120,ROWS($A$10:$A22)+2,FALSE)</f>
        <v>2183</v>
      </c>
      <c r="BC22" s="25">
        <f>HLOOKUP(BC$7,$I$66:$DJ$120,ROWS($A$10:$A22)+2,FALSE)</f>
        <v>0</v>
      </c>
      <c r="BD22" s="25">
        <f>HLOOKUP(BD$7,$I$66:$DJ$120,ROWS($A$10:$A22)+2,FALSE)</f>
        <v>1393</v>
      </c>
      <c r="BE22" s="25">
        <f>HLOOKUP(BE$7,$I$66:$DJ$120,ROWS($A$10:$A22)+2,FALSE)</f>
        <v>5920</v>
      </c>
      <c r="BF22" s="25">
        <f>HLOOKUP(BF$7,$I$66:$DJ$120,ROWS($A$10:$A22)+2,FALSE)</f>
        <v>197</v>
      </c>
      <c r="BG22" s="25">
        <f>HLOOKUP(BG$7,$I$66:$DJ$120,ROWS($A$10:$A22)+2,FALSE)</f>
        <v>295</v>
      </c>
      <c r="BH22" s="25">
        <f>HLOOKUP(BH$7,$I$66:$DJ$120,ROWS($A$10:$A22)+2,FALSE)</f>
        <v>50</v>
      </c>
      <c r="BI22" s="25">
        <f>HLOOKUP(BI$7,$I$66:$DJ$120,ROWS($A$10:$A22)+2,FALSE)</f>
        <v>336</v>
      </c>
      <c r="BJ22" s="34">
        <f>HLOOKUP(BJ$7+0.5,$I$66:$DJ$120,ROWS($A$10:$A22)+2,FALSE)</f>
        <v>5749</v>
      </c>
      <c r="BK22" s="34">
        <f>HLOOKUP(BK$7+0.5,$I$66:$DJ$120,ROWS($A$10:$A22)+2,FALSE)</f>
        <v>479</v>
      </c>
      <c r="BL22" s="34">
        <f>HLOOKUP(BL$7+0.5,$I$66:$DJ$120,ROWS($A$10:$A22)+2,FALSE)</f>
        <v>869</v>
      </c>
      <c r="BM22" s="34">
        <f>HLOOKUP(BM$7+0.5,$I$66:$DJ$120,ROWS($A$10:$A22)+2,FALSE)</f>
        <v>695</v>
      </c>
      <c r="BN22" s="34">
        <f>HLOOKUP(BN$7+0.5,$I$66:$DJ$120,ROWS($A$10:$A22)+2,FALSE)</f>
        <v>54</v>
      </c>
      <c r="BO22" s="34">
        <f>HLOOKUP(BO$7+0.5,$I$66:$DJ$120,ROWS($A$10:$A22)+2,FALSE)</f>
        <v>1508</v>
      </c>
      <c r="BP22" s="34">
        <f>HLOOKUP(BP$7+0.5,$I$66:$DJ$120,ROWS($A$10:$A22)+2,FALSE)</f>
        <v>574</v>
      </c>
      <c r="BQ22" s="34">
        <f>HLOOKUP(BQ$7+0.5,$I$66:$DJ$120,ROWS($A$10:$A22)+2,FALSE)</f>
        <v>222</v>
      </c>
      <c r="BR22" s="34">
        <f>HLOOKUP(BR$7+0.5,$I$66:$DJ$120,ROWS($A$10:$A22)+2,FALSE)</f>
        <v>253</v>
      </c>
      <c r="BS22" s="34">
        <f>HLOOKUP(BS$7+0.5,$I$66:$DJ$120,ROWS($A$10:$A22)+2,FALSE)</f>
        <v>253</v>
      </c>
      <c r="BT22" s="34">
        <f>HLOOKUP(BT$7+0.5,$I$66:$DJ$120,ROWS($A$10:$A22)+2,FALSE)</f>
        <v>1227</v>
      </c>
      <c r="BU22" s="34">
        <f>HLOOKUP(BU$7+0.5,$I$66:$DJ$120,ROWS($A$10:$A22)+2,FALSE)</f>
        <v>639</v>
      </c>
      <c r="BV22" s="34" t="str">
        <f>HLOOKUP(BV$7+0.5,$I$66:$DJ$120,ROWS($A$10:$A22)+2,FALSE)</f>
        <v>N/A</v>
      </c>
      <c r="BW22" s="34">
        <f>HLOOKUP(BW$7+0.5,$I$66:$DJ$120,ROWS($A$10:$A22)+2,FALSE)</f>
        <v>431</v>
      </c>
      <c r="BX22" s="34">
        <f>HLOOKUP(BX$7+0.5,$I$66:$DJ$120,ROWS($A$10:$A22)+2,FALSE)</f>
        <v>194</v>
      </c>
      <c r="BY22" s="34">
        <f>HLOOKUP(BY$7+0.5,$I$66:$DJ$120,ROWS($A$10:$A22)+2,FALSE)</f>
        <v>261</v>
      </c>
      <c r="BZ22" s="34">
        <f>HLOOKUP(BZ$7+0.5,$I$66:$DJ$120,ROWS($A$10:$A22)+2,FALSE)</f>
        <v>98</v>
      </c>
      <c r="CA22" s="34">
        <f>HLOOKUP(CA$7+0.5,$I$66:$DJ$120,ROWS($A$10:$A22)+2,FALSE)</f>
        <v>709</v>
      </c>
      <c r="CB22" s="34">
        <f>HLOOKUP(CB$7+0.5,$I$66:$DJ$120,ROWS($A$10:$A22)+2,FALSE)</f>
        <v>630</v>
      </c>
      <c r="CC22" s="34">
        <f>HLOOKUP(CC$7+0.5,$I$66:$DJ$120,ROWS($A$10:$A22)+2,FALSE)</f>
        <v>183</v>
      </c>
      <c r="CD22" s="34">
        <f>HLOOKUP(CD$7+0.5,$I$66:$DJ$120,ROWS($A$10:$A22)+2,FALSE)</f>
        <v>147</v>
      </c>
      <c r="CE22" s="34">
        <f>HLOOKUP(CE$7+0.5,$I$66:$DJ$120,ROWS($A$10:$A22)+2,FALSE)</f>
        <v>1610</v>
      </c>
      <c r="CF22" s="34">
        <f>HLOOKUP(CF$7+0.5,$I$66:$DJ$120,ROWS($A$10:$A22)+2,FALSE)</f>
        <v>962</v>
      </c>
      <c r="CG22" s="34">
        <f>HLOOKUP(CG$7+0.5,$I$66:$DJ$120,ROWS($A$10:$A22)+2,FALSE)</f>
        <v>189</v>
      </c>
      <c r="CH22" s="34">
        <f>HLOOKUP(CH$7+0.5,$I$66:$DJ$120,ROWS($A$10:$A22)+2,FALSE)</f>
        <v>240</v>
      </c>
      <c r="CI22" s="34">
        <f>HLOOKUP(CI$7+0.5,$I$66:$DJ$120,ROWS($A$10:$A22)+2,FALSE)</f>
        <v>52</v>
      </c>
      <c r="CJ22" s="34">
        <f>HLOOKUP(CJ$7+0.5,$I$66:$DJ$120,ROWS($A$10:$A22)+2,FALSE)</f>
        <v>630</v>
      </c>
      <c r="CK22" s="34">
        <f>HLOOKUP(CK$7+0.5,$I$66:$DJ$120,ROWS($A$10:$A22)+2,FALSE)</f>
        <v>172</v>
      </c>
      <c r="CL22" s="34">
        <f>HLOOKUP(CL$7+0.5,$I$66:$DJ$120,ROWS($A$10:$A22)+2,FALSE)</f>
        <v>125</v>
      </c>
      <c r="CM22" s="34">
        <f>HLOOKUP(CM$7+0.5,$I$66:$DJ$120,ROWS($A$10:$A22)+2,FALSE)</f>
        <v>424</v>
      </c>
      <c r="CN22" s="34">
        <f>HLOOKUP(CN$7+0.5,$I$66:$DJ$120,ROWS($A$10:$A22)+2,FALSE)</f>
        <v>119</v>
      </c>
      <c r="CO22" s="34">
        <f>HLOOKUP(CO$7+0.5,$I$66:$DJ$120,ROWS($A$10:$A22)+2,FALSE)</f>
        <v>435</v>
      </c>
      <c r="CP22" s="34">
        <f>HLOOKUP(CP$7+0.5,$I$66:$DJ$120,ROWS($A$10:$A22)+2,FALSE)</f>
        <v>243</v>
      </c>
      <c r="CQ22" s="34">
        <f>HLOOKUP(CQ$7+0.5,$I$66:$DJ$120,ROWS($A$10:$A22)+2,FALSE)</f>
        <v>1279</v>
      </c>
      <c r="CR22" s="34">
        <f>HLOOKUP(CR$7+0.5,$I$66:$DJ$120,ROWS($A$10:$A22)+2,FALSE)</f>
        <v>1274</v>
      </c>
      <c r="CS22" s="34">
        <f>HLOOKUP(CS$7+0.5,$I$66:$DJ$120,ROWS($A$10:$A22)+2,FALSE)</f>
        <v>177</v>
      </c>
      <c r="CT22" s="34">
        <f>HLOOKUP(CT$7+0.5,$I$66:$DJ$120,ROWS($A$10:$A22)+2,FALSE)</f>
        <v>995</v>
      </c>
      <c r="CU22" s="34">
        <f>HLOOKUP(CU$7+0.5,$I$66:$DJ$120,ROWS($A$10:$A22)+2,FALSE)</f>
        <v>933</v>
      </c>
      <c r="CV22" s="34">
        <f>HLOOKUP(CV$7+0.5,$I$66:$DJ$120,ROWS($A$10:$A22)+2,FALSE)</f>
        <v>764</v>
      </c>
      <c r="CW22" s="34">
        <f>HLOOKUP(CW$7+0.5,$I$66:$DJ$120,ROWS($A$10:$A22)+2,FALSE)</f>
        <v>770</v>
      </c>
      <c r="CX22" s="34">
        <f>HLOOKUP(CX$7+0.5,$I$66:$DJ$120,ROWS($A$10:$A22)+2,FALSE)</f>
        <v>176</v>
      </c>
      <c r="CY22" s="34">
        <f>HLOOKUP(CY$7+0.5,$I$66:$DJ$120,ROWS($A$10:$A22)+2,FALSE)</f>
        <v>460</v>
      </c>
      <c r="CZ22" s="34">
        <f>HLOOKUP(CZ$7+0.5,$I$66:$DJ$120,ROWS($A$10:$A22)+2,FALSE)</f>
        <v>726</v>
      </c>
      <c r="DA22" s="34">
        <f>HLOOKUP(DA$7+0.5,$I$66:$DJ$120,ROWS($A$10:$A22)+2,FALSE)</f>
        <v>675</v>
      </c>
      <c r="DB22" s="34">
        <f>HLOOKUP(DB$7+0.5,$I$66:$DJ$120,ROWS($A$10:$A22)+2,FALSE)</f>
        <v>1887</v>
      </c>
      <c r="DC22" s="34">
        <f>HLOOKUP(DC$7+0.5,$I$66:$DJ$120,ROWS($A$10:$A22)+2,FALSE)</f>
        <v>1283</v>
      </c>
      <c r="DD22" s="34">
        <f>HLOOKUP(DD$7+0.5,$I$66:$DJ$120,ROWS($A$10:$A22)+2,FALSE)</f>
        <v>177</v>
      </c>
      <c r="DE22" s="34">
        <f>HLOOKUP(DE$7+0.5,$I$66:$DJ$120,ROWS($A$10:$A22)+2,FALSE)</f>
        <v>755</v>
      </c>
      <c r="DF22" s="34">
        <f>HLOOKUP(DF$7+0.5,$I$66:$DJ$120,ROWS($A$10:$A22)+2,FALSE)</f>
        <v>1901</v>
      </c>
      <c r="DG22" s="34">
        <f>HLOOKUP(DG$7+0.5,$I$66:$DJ$120,ROWS($A$10:$A22)+2,FALSE)</f>
        <v>330</v>
      </c>
      <c r="DH22" s="34">
        <f>HLOOKUP(DH$7+0.5,$I$66:$DJ$120,ROWS($A$10:$A22)+2,FALSE)</f>
        <v>234</v>
      </c>
      <c r="DI22" s="34">
        <f>HLOOKUP(DI$7+0.5,$I$66:$DJ$120,ROWS($A$10:$A22)+2,FALSE)</f>
        <v>66</v>
      </c>
      <c r="DJ22" s="34">
        <f>HLOOKUP(DJ$7+0.5,$I$66:$DJ$120,ROWS($A$10:$A22)+2,FALSE)</f>
        <v>436</v>
      </c>
    </row>
    <row r="23" spans="2:114" x14ac:dyDescent="0.25">
      <c r="B23" s="38" t="s">
        <v>20</v>
      </c>
      <c r="C23" s="16">
        <v>1573036</v>
      </c>
      <c r="D23" s="17">
        <v>2184</v>
      </c>
      <c r="E23" s="16">
        <v>1296975</v>
      </c>
      <c r="F23" s="17">
        <v>12998</v>
      </c>
      <c r="G23" s="16">
        <v>210151</v>
      </c>
      <c r="H23" s="17">
        <v>11483</v>
      </c>
      <c r="I23" s="36">
        <f>HLOOKUP(I$7,$I$66:$DJ$120,ROWS($A$10:$A23)+2,FALSE)</f>
        <v>59283</v>
      </c>
      <c r="J23" s="25">
        <f>HLOOKUP(J$7,$I$66:$DJ$120,ROWS($A$10:$A23)+2,FALSE)</f>
        <v>575</v>
      </c>
      <c r="K23" s="25">
        <f>HLOOKUP(K$7,$I$66:$DJ$120,ROWS($A$10:$A23)+2,FALSE)</f>
        <v>1198</v>
      </c>
      <c r="L23" s="25">
        <f>HLOOKUP(L$7,$I$66:$DJ$120,ROWS($A$10:$A23)+2,FALSE)</f>
        <v>2424</v>
      </c>
      <c r="M23" s="25">
        <f>HLOOKUP(M$7,$I$66:$DJ$120,ROWS($A$10:$A23)+2,FALSE)</f>
        <v>291</v>
      </c>
      <c r="N23" s="25">
        <f>HLOOKUP(N$7,$I$66:$DJ$120,ROWS($A$10:$A23)+2,FALSE)</f>
        <v>10280</v>
      </c>
      <c r="O23" s="25">
        <f>HLOOKUP(O$7,$I$66:$DJ$120,ROWS($A$10:$A23)+2,FALSE)</f>
        <v>1186</v>
      </c>
      <c r="P23" s="25">
        <f>HLOOKUP(P$7,$I$66:$DJ$120,ROWS($A$10:$A23)+2,FALSE)</f>
        <v>44</v>
      </c>
      <c r="Q23" s="25">
        <f>HLOOKUP(Q$7,$I$66:$DJ$120,ROWS($A$10:$A23)+2,FALSE)</f>
        <v>120</v>
      </c>
      <c r="R23" s="25">
        <f>HLOOKUP(R$7,$I$66:$DJ$120,ROWS($A$10:$A23)+2,FALSE)</f>
        <v>116</v>
      </c>
      <c r="S23" s="25">
        <f>HLOOKUP(S$7,$I$66:$DJ$120,ROWS($A$10:$A23)+2,FALSE)</f>
        <v>2014</v>
      </c>
      <c r="T23" s="25">
        <f>HLOOKUP(T$7,$I$66:$DJ$120,ROWS($A$10:$A23)+2,FALSE)</f>
        <v>583</v>
      </c>
      <c r="U23" s="25">
        <f>HLOOKUP(U$7,$I$66:$DJ$120,ROWS($A$10:$A23)+2,FALSE)</f>
        <v>206</v>
      </c>
      <c r="V23" s="25" t="str">
        <f>HLOOKUP(V$7,$I$66:$DJ$120,ROWS($A$10:$A23)+2,FALSE)</f>
        <v>N/A</v>
      </c>
      <c r="W23" s="25">
        <f>HLOOKUP(W$7,$I$66:$DJ$120,ROWS($A$10:$A23)+2,FALSE)</f>
        <v>532</v>
      </c>
      <c r="X23" s="25">
        <f>HLOOKUP(X$7,$I$66:$DJ$120,ROWS($A$10:$A23)+2,FALSE)</f>
        <v>283</v>
      </c>
      <c r="Y23" s="25">
        <f>HLOOKUP(Y$7,$I$66:$DJ$120,ROWS($A$10:$A23)+2,FALSE)</f>
        <v>90</v>
      </c>
      <c r="Z23" s="25">
        <f>HLOOKUP(Z$7,$I$66:$DJ$120,ROWS($A$10:$A23)+2,FALSE)</f>
        <v>63</v>
      </c>
      <c r="AA23" s="25">
        <f>HLOOKUP(AA$7,$I$66:$DJ$120,ROWS($A$10:$A23)+2,FALSE)</f>
        <v>83</v>
      </c>
      <c r="AB23" s="25">
        <f>HLOOKUP(AB$7,$I$66:$DJ$120,ROWS($A$10:$A23)+2,FALSE)</f>
        <v>54</v>
      </c>
      <c r="AC23" s="25">
        <f>HLOOKUP(AC$7,$I$66:$DJ$120,ROWS($A$10:$A23)+2,FALSE)</f>
        <v>0</v>
      </c>
      <c r="AD23" s="25">
        <f>HLOOKUP(AD$7,$I$66:$DJ$120,ROWS($A$10:$A23)+2,FALSE)</f>
        <v>107</v>
      </c>
      <c r="AE23" s="25">
        <f>HLOOKUP(AE$7,$I$66:$DJ$120,ROWS($A$10:$A23)+2,FALSE)</f>
        <v>338</v>
      </c>
      <c r="AF23" s="25">
        <f>HLOOKUP(AF$7,$I$66:$DJ$120,ROWS($A$10:$A23)+2,FALSE)</f>
        <v>683</v>
      </c>
      <c r="AG23" s="25">
        <f>HLOOKUP(AG$7,$I$66:$DJ$120,ROWS($A$10:$A23)+2,FALSE)</f>
        <v>637</v>
      </c>
      <c r="AH23" s="25">
        <f>HLOOKUP(AH$7,$I$66:$DJ$120,ROWS($A$10:$A23)+2,FALSE)</f>
        <v>87</v>
      </c>
      <c r="AI23" s="25">
        <f>HLOOKUP(AI$7,$I$66:$DJ$120,ROWS($A$10:$A23)+2,FALSE)</f>
        <v>214</v>
      </c>
      <c r="AJ23" s="25">
        <f>HLOOKUP(AJ$7,$I$66:$DJ$120,ROWS($A$10:$A23)+2,FALSE)</f>
        <v>3800</v>
      </c>
      <c r="AK23" s="25">
        <f>HLOOKUP(AK$7,$I$66:$DJ$120,ROWS($A$10:$A23)+2,FALSE)</f>
        <v>35</v>
      </c>
      <c r="AL23" s="25">
        <f>HLOOKUP(AL$7,$I$66:$DJ$120,ROWS($A$10:$A23)+2,FALSE)</f>
        <v>2535</v>
      </c>
      <c r="AM23" s="25">
        <f>HLOOKUP(AM$7,$I$66:$DJ$120,ROWS($A$10:$A23)+2,FALSE)</f>
        <v>0</v>
      </c>
      <c r="AN23" s="25">
        <f>HLOOKUP(AN$7,$I$66:$DJ$120,ROWS($A$10:$A23)+2,FALSE)</f>
        <v>214</v>
      </c>
      <c r="AO23" s="25">
        <f>HLOOKUP(AO$7,$I$66:$DJ$120,ROWS($A$10:$A23)+2,FALSE)</f>
        <v>675</v>
      </c>
      <c r="AP23" s="25">
        <f>HLOOKUP(AP$7,$I$66:$DJ$120,ROWS($A$10:$A23)+2,FALSE)</f>
        <v>938</v>
      </c>
      <c r="AQ23" s="25">
        <f>HLOOKUP(AQ$7,$I$66:$DJ$120,ROWS($A$10:$A23)+2,FALSE)</f>
        <v>817</v>
      </c>
      <c r="AR23" s="25">
        <f>HLOOKUP(AR$7,$I$66:$DJ$120,ROWS($A$10:$A23)+2,FALSE)</f>
        <v>0</v>
      </c>
      <c r="AS23" s="25">
        <f>HLOOKUP(AS$7,$I$66:$DJ$120,ROWS($A$10:$A23)+2,FALSE)</f>
        <v>1018</v>
      </c>
      <c r="AT23" s="25">
        <f>HLOOKUP(AT$7,$I$66:$DJ$120,ROWS($A$10:$A23)+2,FALSE)</f>
        <v>93</v>
      </c>
      <c r="AU23" s="25">
        <f>HLOOKUP(AU$7,$I$66:$DJ$120,ROWS($A$10:$A23)+2,FALSE)</f>
        <v>4963</v>
      </c>
      <c r="AV23" s="25">
        <f>HLOOKUP(AV$7,$I$66:$DJ$120,ROWS($A$10:$A23)+2,FALSE)</f>
        <v>169</v>
      </c>
      <c r="AW23" s="25">
        <f>HLOOKUP(AW$7,$I$66:$DJ$120,ROWS($A$10:$A23)+2,FALSE)</f>
        <v>0</v>
      </c>
      <c r="AX23" s="25">
        <f>HLOOKUP(AX$7,$I$66:$DJ$120,ROWS($A$10:$A23)+2,FALSE)</f>
        <v>205</v>
      </c>
      <c r="AY23" s="25">
        <f>HLOOKUP(AY$7,$I$66:$DJ$120,ROWS($A$10:$A23)+2,FALSE)</f>
        <v>118</v>
      </c>
      <c r="AZ23" s="25">
        <f>HLOOKUP(AZ$7,$I$66:$DJ$120,ROWS($A$10:$A23)+2,FALSE)</f>
        <v>1957</v>
      </c>
      <c r="BA23" s="25">
        <f>HLOOKUP(BA$7,$I$66:$DJ$120,ROWS($A$10:$A23)+2,FALSE)</f>
        <v>1352</v>
      </c>
      <c r="BB23" s="25">
        <f>HLOOKUP(BB$7,$I$66:$DJ$120,ROWS($A$10:$A23)+2,FALSE)</f>
        <v>6617</v>
      </c>
      <c r="BC23" s="25">
        <f>HLOOKUP(BC$7,$I$66:$DJ$120,ROWS($A$10:$A23)+2,FALSE)</f>
        <v>0</v>
      </c>
      <c r="BD23" s="25">
        <f>HLOOKUP(BD$7,$I$66:$DJ$120,ROWS($A$10:$A23)+2,FALSE)</f>
        <v>269</v>
      </c>
      <c r="BE23" s="25">
        <f>HLOOKUP(BE$7,$I$66:$DJ$120,ROWS($A$10:$A23)+2,FALSE)</f>
        <v>10398</v>
      </c>
      <c r="BF23" s="25">
        <f>HLOOKUP(BF$7,$I$66:$DJ$120,ROWS($A$10:$A23)+2,FALSE)</f>
        <v>0</v>
      </c>
      <c r="BG23" s="25">
        <f>HLOOKUP(BG$7,$I$66:$DJ$120,ROWS($A$10:$A23)+2,FALSE)</f>
        <v>225</v>
      </c>
      <c r="BH23" s="25">
        <f>HLOOKUP(BH$7,$I$66:$DJ$120,ROWS($A$10:$A23)+2,FALSE)</f>
        <v>677</v>
      </c>
      <c r="BI23" s="25">
        <f>HLOOKUP(BI$7,$I$66:$DJ$120,ROWS($A$10:$A23)+2,FALSE)</f>
        <v>136</v>
      </c>
      <c r="BJ23" s="34">
        <f>HLOOKUP(BJ$7+0.5,$I$66:$DJ$120,ROWS($A$10:$A23)+2,FALSE)</f>
        <v>6040</v>
      </c>
      <c r="BK23" s="34">
        <f>HLOOKUP(BK$7+0.5,$I$66:$DJ$120,ROWS($A$10:$A23)+2,FALSE)</f>
        <v>838</v>
      </c>
      <c r="BL23" s="34">
        <f>HLOOKUP(BL$7+0.5,$I$66:$DJ$120,ROWS($A$10:$A23)+2,FALSE)</f>
        <v>790</v>
      </c>
      <c r="BM23" s="34">
        <f>HLOOKUP(BM$7+0.5,$I$66:$DJ$120,ROWS($A$10:$A23)+2,FALSE)</f>
        <v>1307</v>
      </c>
      <c r="BN23" s="34">
        <f>HLOOKUP(BN$7+0.5,$I$66:$DJ$120,ROWS($A$10:$A23)+2,FALSE)</f>
        <v>268</v>
      </c>
      <c r="BO23" s="34">
        <f>HLOOKUP(BO$7+0.5,$I$66:$DJ$120,ROWS($A$10:$A23)+2,FALSE)</f>
        <v>2708</v>
      </c>
      <c r="BP23" s="34">
        <f>HLOOKUP(BP$7+0.5,$I$66:$DJ$120,ROWS($A$10:$A23)+2,FALSE)</f>
        <v>614</v>
      </c>
      <c r="BQ23" s="34">
        <f>HLOOKUP(BQ$7+0.5,$I$66:$DJ$120,ROWS($A$10:$A23)+2,FALSE)</f>
        <v>81</v>
      </c>
      <c r="BR23" s="34">
        <f>HLOOKUP(BR$7+0.5,$I$66:$DJ$120,ROWS($A$10:$A23)+2,FALSE)</f>
        <v>199</v>
      </c>
      <c r="BS23" s="34">
        <f>HLOOKUP(BS$7+0.5,$I$66:$DJ$120,ROWS($A$10:$A23)+2,FALSE)</f>
        <v>124</v>
      </c>
      <c r="BT23" s="34">
        <f>HLOOKUP(BT$7+0.5,$I$66:$DJ$120,ROWS($A$10:$A23)+2,FALSE)</f>
        <v>1608</v>
      </c>
      <c r="BU23" s="34">
        <f>HLOOKUP(BU$7+0.5,$I$66:$DJ$120,ROWS($A$10:$A23)+2,FALSE)</f>
        <v>848</v>
      </c>
      <c r="BV23" s="34">
        <f>HLOOKUP(BV$7+0.5,$I$66:$DJ$120,ROWS($A$10:$A23)+2,FALSE)</f>
        <v>194</v>
      </c>
      <c r="BW23" s="34" t="str">
        <f>HLOOKUP(BW$7+0.5,$I$66:$DJ$120,ROWS($A$10:$A23)+2,FALSE)</f>
        <v>N/A</v>
      </c>
      <c r="BX23" s="34">
        <f>HLOOKUP(BX$7+0.5,$I$66:$DJ$120,ROWS($A$10:$A23)+2,FALSE)</f>
        <v>469</v>
      </c>
      <c r="BY23" s="34">
        <f>HLOOKUP(BY$7+0.5,$I$66:$DJ$120,ROWS($A$10:$A23)+2,FALSE)</f>
        <v>282</v>
      </c>
      <c r="BZ23" s="34">
        <f>HLOOKUP(BZ$7+0.5,$I$66:$DJ$120,ROWS($A$10:$A23)+2,FALSE)</f>
        <v>170</v>
      </c>
      <c r="CA23" s="34">
        <f>HLOOKUP(CA$7+0.5,$I$66:$DJ$120,ROWS($A$10:$A23)+2,FALSE)</f>
        <v>69</v>
      </c>
      <c r="CB23" s="34">
        <f>HLOOKUP(CB$7+0.5,$I$66:$DJ$120,ROWS($A$10:$A23)+2,FALSE)</f>
        <v>128</v>
      </c>
      <c r="CC23" s="34">
        <f>HLOOKUP(CC$7+0.5,$I$66:$DJ$120,ROWS($A$10:$A23)+2,FALSE)</f>
        <v>92</v>
      </c>
      <c r="CD23" s="34">
        <f>HLOOKUP(CD$7+0.5,$I$66:$DJ$120,ROWS($A$10:$A23)+2,FALSE)</f>
        <v>187</v>
      </c>
      <c r="CE23" s="34">
        <f>HLOOKUP(CE$7+0.5,$I$66:$DJ$120,ROWS($A$10:$A23)+2,FALSE)</f>
        <v>161</v>
      </c>
      <c r="CF23" s="34">
        <f>HLOOKUP(CF$7+0.5,$I$66:$DJ$120,ROWS($A$10:$A23)+2,FALSE)</f>
        <v>391</v>
      </c>
      <c r="CG23" s="34">
        <f>HLOOKUP(CG$7+0.5,$I$66:$DJ$120,ROWS($A$10:$A23)+2,FALSE)</f>
        <v>777</v>
      </c>
      <c r="CH23" s="34">
        <f>HLOOKUP(CH$7+0.5,$I$66:$DJ$120,ROWS($A$10:$A23)+2,FALSE)</f>
        <v>528</v>
      </c>
      <c r="CI23" s="34">
        <f>HLOOKUP(CI$7+0.5,$I$66:$DJ$120,ROWS($A$10:$A23)+2,FALSE)</f>
        <v>170</v>
      </c>
      <c r="CJ23" s="34">
        <f>HLOOKUP(CJ$7+0.5,$I$66:$DJ$120,ROWS($A$10:$A23)+2,FALSE)</f>
        <v>259</v>
      </c>
      <c r="CK23" s="34">
        <f>HLOOKUP(CK$7+0.5,$I$66:$DJ$120,ROWS($A$10:$A23)+2,FALSE)</f>
        <v>2162</v>
      </c>
      <c r="CL23" s="34">
        <f>HLOOKUP(CL$7+0.5,$I$66:$DJ$120,ROWS($A$10:$A23)+2,FALSE)</f>
        <v>60</v>
      </c>
      <c r="CM23" s="34">
        <f>HLOOKUP(CM$7+0.5,$I$66:$DJ$120,ROWS($A$10:$A23)+2,FALSE)</f>
        <v>1031</v>
      </c>
      <c r="CN23" s="34">
        <f>HLOOKUP(CN$7+0.5,$I$66:$DJ$120,ROWS($A$10:$A23)+2,FALSE)</f>
        <v>187</v>
      </c>
      <c r="CO23" s="34">
        <f>HLOOKUP(CO$7+0.5,$I$66:$DJ$120,ROWS($A$10:$A23)+2,FALSE)</f>
        <v>206</v>
      </c>
      <c r="CP23" s="34">
        <f>HLOOKUP(CP$7+0.5,$I$66:$DJ$120,ROWS($A$10:$A23)+2,FALSE)</f>
        <v>554</v>
      </c>
      <c r="CQ23" s="34">
        <f>HLOOKUP(CQ$7+0.5,$I$66:$DJ$120,ROWS($A$10:$A23)+2,FALSE)</f>
        <v>554</v>
      </c>
      <c r="CR23" s="34">
        <f>HLOOKUP(CR$7+0.5,$I$66:$DJ$120,ROWS($A$10:$A23)+2,FALSE)</f>
        <v>843</v>
      </c>
      <c r="CS23" s="34">
        <f>HLOOKUP(CS$7+0.5,$I$66:$DJ$120,ROWS($A$10:$A23)+2,FALSE)</f>
        <v>187</v>
      </c>
      <c r="CT23" s="34">
        <f>HLOOKUP(CT$7+0.5,$I$66:$DJ$120,ROWS($A$10:$A23)+2,FALSE)</f>
        <v>753</v>
      </c>
      <c r="CU23" s="34">
        <f>HLOOKUP(CU$7+0.5,$I$66:$DJ$120,ROWS($A$10:$A23)+2,FALSE)</f>
        <v>108</v>
      </c>
      <c r="CV23" s="34">
        <f>HLOOKUP(CV$7+0.5,$I$66:$DJ$120,ROWS($A$10:$A23)+2,FALSE)</f>
        <v>1377</v>
      </c>
      <c r="CW23" s="34">
        <f>HLOOKUP(CW$7+0.5,$I$66:$DJ$120,ROWS($A$10:$A23)+2,FALSE)</f>
        <v>181</v>
      </c>
      <c r="CX23" s="34">
        <f>HLOOKUP(CX$7+0.5,$I$66:$DJ$120,ROWS($A$10:$A23)+2,FALSE)</f>
        <v>187</v>
      </c>
      <c r="CY23" s="34">
        <f>HLOOKUP(CY$7+0.5,$I$66:$DJ$120,ROWS($A$10:$A23)+2,FALSE)</f>
        <v>238</v>
      </c>
      <c r="CZ23" s="34">
        <f>HLOOKUP(CZ$7+0.5,$I$66:$DJ$120,ROWS($A$10:$A23)+2,FALSE)</f>
        <v>192</v>
      </c>
      <c r="DA23" s="34">
        <f>HLOOKUP(DA$7+0.5,$I$66:$DJ$120,ROWS($A$10:$A23)+2,FALSE)</f>
        <v>1539</v>
      </c>
      <c r="DB23" s="34">
        <f>HLOOKUP(DB$7+0.5,$I$66:$DJ$120,ROWS($A$10:$A23)+2,FALSE)</f>
        <v>714</v>
      </c>
      <c r="DC23" s="34">
        <f>HLOOKUP(DC$7+0.5,$I$66:$DJ$120,ROWS($A$10:$A23)+2,FALSE)</f>
        <v>3016</v>
      </c>
      <c r="DD23" s="34">
        <f>HLOOKUP(DD$7+0.5,$I$66:$DJ$120,ROWS($A$10:$A23)+2,FALSE)</f>
        <v>187</v>
      </c>
      <c r="DE23" s="34">
        <f>HLOOKUP(DE$7+0.5,$I$66:$DJ$120,ROWS($A$10:$A23)+2,FALSE)</f>
        <v>388</v>
      </c>
      <c r="DF23" s="34">
        <f>HLOOKUP(DF$7+0.5,$I$66:$DJ$120,ROWS($A$10:$A23)+2,FALSE)</f>
        <v>1919</v>
      </c>
      <c r="DG23" s="34">
        <f>HLOOKUP(DG$7+0.5,$I$66:$DJ$120,ROWS($A$10:$A23)+2,FALSE)</f>
        <v>187</v>
      </c>
      <c r="DH23" s="34">
        <f>HLOOKUP(DH$7+0.5,$I$66:$DJ$120,ROWS($A$10:$A23)+2,FALSE)</f>
        <v>272</v>
      </c>
      <c r="DI23" s="34">
        <f>HLOOKUP(DI$7+0.5,$I$66:$DJ$120,ROWS($A$10:$A23)+2,FALSE)</f>
        <v>406</v>
      </c>
      <c r="DJ23" s="34">
        <f>HLOOKUP(DJ$7+0.5,$I$66:$DJ$120,ROWS($A$10:$A23)+2,FALSE)</f>
        <v>228</v>
      </c>
    </row>
    <row r="24" spans="2:114" x14ac:dyDescent="0.25">
      <c r="B24" s="38" t="s">
        <v>21</v>
      </c>
      <c r="C24" s="16">
        <v>12725119</v>
      </c>
      <c r="D24" s="17">
        <v>5939</v>
      </c>
      <c r="E24" s="16">
        <v>11009321</v>
      </c>
      <c r="F24" s="17">
        <v>31714</v>
      </c>
      <c r="G24" s="16">
        <v>1441191</v>
      </c>
      <c r="H24" s="17">
        <v>27618</v>
      </c>
      <c r="I24" s="36">
        <f>HLOOKUP(I$7,$I$66:$DJ$120,ROWS($A$10:$A24)+2,FALSE)</f>
        <v>208755</v>
      </c>
      <c r="J24" s="25">
        <f>HLOOKUP(J$7,$I$66:$DJ$120,ROWS($A$10:$A24)+2,FALSE)</f>
        <v>883</v>
      </c>
      <c r="K24" s="25">
        <f>HLOOKUP(K$7,$I$66:$DJ$120,ROWS($A$10:$A24)+2,FALSE)</f>
        <v>2250</v>
      </c>
      <c r="L24" s="25">
        <f>HLOOKUP(L$7,$I$66:$DJ$120,ROWS($A$10:$A24)+2,FALSE)</f>
        <v>7139</v>
      </c>
      <c r="M24" s="25">
        <f>HLOOKUP(M$7,$I$66:$DJ$120,ROWS($A$10:$A24)+2,FALSE)</f>
        <v>1587</v>
      </c>
      <c r="N24" s="25">
        <f>HLOOKUP(N$7,$I$66:$DJ$120,ROWS($A$10:$A24)+2,FALSE)</f>
        <v>14940</v>
      </c>
      <c r="O24" s="25">
        <f>HLOOKUP(O$7,$I$66:$DJ$120,ROWS($A$10:$A24)+2,FALSE)</f>
        <v>3036</v>
      </c>
      <c r="P24" s="25">
        <f>HLOOKUP(P$7,$I$66:$DJ$120,ROWS($A$10:$A24)+2,FALSE)</f>
        <v>955</v>
      </c>
      <c r="Q24" s="25">
        <f>HLOOKUP(Q$7,$I$66:$DJ$120,ROWS($A$10:$A24)+2,FALSE)</f>
        <v>234</v>
      </c>
      <c r="R24" s="25">
        <f>HLOOKUP(R$7,$I$66:$DJ$120,ROWS($A$10:$A24)+2,FALSE)</f>
        <v>1066</v>
      </c>
      <c r="S24" s="25">
        <f>HLOOKUP(S$7,$I$66:$DJ$120,ROWS($A$10:$A24)+2,FALSE)</f>
        <v>12687</v>
      </c>
      <c r="T24" s="25">
        <f>HLOOKUP(T$7,$I$66:$DJ$120,ROWS($A$10:$A24)+2,FALSE)</f>
        <v>8745</v>
      </c>
      <c r="U24" s="25">
        <f>HLOOKUP(U$7,$I$66:$DJ$120,ROWS($A$10:$A24)+2,FALSE)</f>
        <v>869</v>
      </c>
      <c r="V24" s="25">
        <f>HLOOKUP(V$7,$I$66:$DJ$120,ROWS($A$10:$A24)+2,FALSE)</f>
        <v>1384</v>
      </c>
      <c r="W24" s="25" t="str">
        <f>HLOOKUP(W$7,$I$66:$DJ$120,ROWS($A$10:$A24)+2,FALSE)</f>
        <v>N/A</v>
      </c>
      <c r="X24" s="25">
        <f>HLOOKUP(X$7,$I$66:$DJ$120,ROWS($A$10:$A24)+2,FALSE)</f>
        <v>16907</v>
      </c>
      <c r="Y24" s="25">
        <f>HLOOKUP(Y$7,$I$66:$DJ$120,ROWS($A$10:$A24)+2,FALSE)</f>
        <v>8529</v>
      </c>
      <c r="Z24" s="25">
        <f>HLOOKUP(Z$7,$I$66:$DJ$120,ROWS($A$10:$A24)+2,FALSE)</f>
        <v>2009</v>
      </c>
      <c r="AA24" s="25">
        <f>HLOOKUP(AA$7,$I$66:$DJ$120,ROWS($A$10:$A24)+2,FALSE)</f>
        <v>2923</v>
      </c>
      <c r="AB24" s="25">
        <f>HLOOKUP(AB$7,$I$66:$DJ$120,ROWS($A$10:$A24)+2,FALSE)</f>
        <v>1229</v>
      </c>
      <c r="AC24" s="25">
        <f>HLOOKUP(AC$7,$I$66:$DJ$120,ROWS($A$10:$A24)+2,FALSE)</f>
        <v>526</v>
      </c>
      <c r="AD24" s="25">
        <f>HLOOKUP(AD$7,$I$66:$DJ$120,ROWS($A$10:$A24)+2,FALSE)</f>
        <v>1865</v>
      </c>
      <c r="AE24" s="25">
        <f>HLOOKUP(AE$7,$I$66:$DJ$120,ROWS($A$10:$A24)+2,FALSE)</f>
        <v>3296</v>
      </c>
      <c r="AF24" s="25">
        <f>HLOOKUP(AF$7,$I$66:$DJ$120,ROWS($A$10:$A24)+2,FALSE)</f>
        <v>12583</v>
      </c>
      <c r="AG24" s="25">
        <f>HLOOKUP(AG$7,$I$66:$DJ$120,ROWS($A$10:$A24)+2,FALSE)</f>
        <v>6537</v>
      </c>
      <c r="AH24" s="25">
        <f>HLOOKUP(AH$7,$I$66:$DJ$120,ROWS($A$10:$A24)+2,FALSE)</f>
        <v>2744</v>
      </c>
      <c r="AI24" s="25">
        <f>HLOOKUP(AI$7,$I$66:$DJ$120,ROWS($A$10:$A24)+2,FALSE)</f>
        <v>13264</v>
      </c>
      <c r="AJ24" s="25">
        <f>HLOOKUP(AJ$7,$I$66:$DJ$120,ROWS($A$10:$A24)+2,FALSE)</f>
        <v>228</v>
      </c>
      <c r="AK24" s="25">
        <f>HLOOKUP(AK$7,$I$66:$DJ$120,ROWS($A$10:$A24)+2,FALSE)</f>
        <v>1302</v>
      </c>
      <c r="AL24" s="25">
        <f>HLOOKUP(AL$7,$I$66:$DJ$120,ROWS($A$10:$A24)+2,FALSE)</f>
        <v>1478</v>
      </c>
      <c r="AM24" s="25">
        <f>HLOOKUP(AM$7,$I$66:$DJ$120,ROWS($A$10:$A24)+2,FALSE)</f>
        <v>283</v>
      </c>
      <c r="AN24" s="25">
        <f>HLOOKUP(AN$7,$I$66:$DJ$120,ROWS($A$10:$A24)+2,FALSE)</f>
        <v>2366</v>
      </c>
      <c r="AO24" s="25">
        <f>HLOOKUP(AO$7,$I$66:$DJ$120,ROWS($A$10:$A24)+2,FALSE)</f>
        <v>1359</v>
      </c>
      <c r="AP24" s="25">
        <f>HLOOKUP(AP$7,$I$66:$DJ$120,ROWS($A$10:$A24)+2,FALSE)</f>
        <v>7561</v>
      </c>
      <c r="AQ24" s="25">
        <f>HLOOKUP(AQ$7,$I$66:$DJ$120,ROWS($A$10:$A24)+2,FALSE)</f>
        <v>3761</v>
      </c>
      <c r="AR24" s="25">
        <f>HLOOKUP(AR$7,$I$66:$DJ$120,ROWS($A$10:$A24)+2,FALSE)</f>
        <v>196</v>
      </c>
      <c r="AS24" s="25">
        <f>HLOOKUP(AS$7,$I$66:$DJ$120,ROWS($A$10:$A24)+2,FALSE)</f>
        <v>6872</v>
      </c>
      <c r="AT24" s="25">
        <f>HLOOKUP(AT$7,$I$66:$DJ$120,ROWS($A$10:$A24)+2,FALSE)</f>
        <v>1491</v>
      </c>
      <c r="AU24" s="25">
        <f>HLOOKUP(AU$7,$I$66:$DJ$120,ROWS($A$10:$A24)+2,FALSE)</f>
        <v>954</v>
      </c>
      <c r="AV24" s="25">
        <f>HLOOKUP(AV$7,$I$66:$DJ$120,ROWS($A$10:$A24)+2,FALSE)</f>
        <v>4588</v>
      </c>
      <c r="AW24" s="25">
        <f>HLOOKUP(AW$7,$I$66:$DJ$120,ROWS($A$10:$A24)+2,FALSE)</f>
        <v>462</v>
      </c>
      <c r="AX24" s="25">
        <f>HLOOKUP(AX$7,$I$66:$DJ$120,ROWS($A$10:$A24)+2,FALSE)</f>
        <v>1583</v>
      </c>
      <c r="AY24" s="25">
        <f>HLOOKUP(AY$7,$I$66:$DJ$120,ROWS($A$10:$A24)+2,FALSE)</f>
        <v>394</v>
      </c>
      <c r="AZ24" s="25">
        <f>HLOOKUP(AZ$7,$I$66:$DJ$120,ROWS($A$10:$A24)+2,FALSE)</f>
        <v>4648</v>
      </c>
      <c r="BA24" s="25">
        <f>HLOOKUP(BA$7,$I$66:$DJ$120,ROWS($A$10:$A24)+2,FALSE)</f>
        <v>16780</v>
      </c>
      <c r="BB24" s="25">
        <f>HLOOKUP(BB$7,$I$66:$DJ$120,ROWS($A$10:$A24)+2,FALSE)</f>
        <v>1154</v>
      </c>
      <c r="BC24" s="25">
        <f>HLOOKUP(BC$7,$I$66:$DJ$120,ROWS($A$10:$A24)+2,FALSE)</f>
        <v>156</v>
      </c>
      <c r="BD24" s="25">
        <f>HLOOKUP(BD$7,$I$66:$DJ$120,ROWS($A$10:$A24)+2,FALSE)</f>
        <v>4311</v>
      </c>
      <c r="BE24" s="25">
        <f>HLOOKUP(BE$7,$I$66:$DJ$120,ROWS($A$10:$A24)+2,FALSE)</f>
        <v>2704</v>
      </c>
      <c r="BF24" s="25">
        <f>HLOOKUP(BF$7,$I$66:$DJ$120,ROWS($A$10:$A24)+2,FALSE)</f>
        <v>1221</v>
      </c>
      <c r="BG24" s="25">
        <f>HLOOKUP(BG$7,$I$66:$DJ$120,ROWS($A$10:$A24)+2,FALSE)</f>
        <v>14414</v>
      </c>
      <c r="BH24" s="25">
        <f>HLOOKUP(BH$7,$I$66:$DJ$120,ROWS($A$10:$A24)+2,FALSE)</f>
        <v>302</v>
      </c>
      <c r="BI24" s="25">
        <f>HLOOKUP(BI$7,$I$66:$DJ$120,ROWS($A$10:$A24)+2,FALSE)</f>
        <v>2049</v>
      </c>
      <c r="BJ24" s="34">
        <f>HLOOKUP(BJ$7+0.5,$I$66:$DJ$120,ROWS($A$10:$A24)+2,FALSE)</f>
        <v>10844</v>
      </c>
      <c r="BK24" s="34">
        <f>HLOOKUP(BK$7+0.5,$I$66:$DJ$120,ROWS($A$10:$A24)+2,FALSE)</f>
        <v>478</v>
      </c>
      <c r="BL24" s="34">
        <f>HLOOKUP(BL$7+0.5,$I$66:$DJ$120,ROWS($A$10:$A24)+2,FALSE)</f>
        <v>1511</v>
      </c>
      <c r="BM24" s="34">
        <f>HLOOKUP(BM$7+0.5,$I$66:$DJ$120,ROWS($A$10:$A24)+2,FALSE)</f>
        <v>2314</v>
      </c>
      <c r="BN24" s="34">
        <f>HLOOKUP(BN$7+0.5,$I$66:$DJ$120,ROWS($A$10:$A24)+2,FALSE)</f>
        <v>643</v>
      </c>
      <c r="BO24" s="34">
        <f>HLOOKUP(BO$7+0.5,$I$66:$DJ$120,ROWS($A$10:$A24)+2,FALSE)</f>
        <v>2770</v>
      </c>
      <c r="BP24" s="34">
        <f>HLOOKUP(BP$7+0.5,$I$66:$DJ$120,ROWS($A$10:$A24)+2,FALSE)</f>
        <v>1235</v>
      </c>
      <c r="BQ24" s="34">
        <f>HLOOKUP(BQ$7+0.5,$I$66:$DJ$120,ROWS($A$10:$A24)+2,FALSE)</f>
        <v>634</v>
      </c>
      <c r="BR24" s="34">
        <f>HLOOKUP(BR$7+0.5,$I$66:$DJ$120,ROWS($A$10:$A24)+2,FALSE)</f>
        <v>228</v>
      </c>
      <c r="BS24" s="34">
        <f>HLOOKUP(BS$7+0.5,$I$66:$DJ$120,ROWS($A$10:$A24)+2,FALSE)</f>
        <v>615</v>
      </c>
      <c r="BT24" s="34">
        <f>HLOOKUP(BT$7+0.5,$I$66:$DJ$120,ROWS($A$10:$A24)+2,FALSE)</f>
        <v>2735</v>
      </c>
      <c r="BU24" s="34">
        <f>HLOOKUP(BU$7+0.5,$I$66:$DJ$120,ROWS($A$10:$A24)+2,FALSE)</f>
        <v>3894</v>
      </c>
      <c r="BV24" s="34">
        <f>HLOOKUP(BV$7+0.5,$I$66:$DJ$120,ROWS($A$10:$A24)+2,FALSE)</f>
        <v>593</v>
      </c>
      <c r="BW24" s="34">
        <f>HLOOKUP(BW$7+0.5,$I$66:$DJ$120,ROWS($A$10:$A24)+2,FALSE)</f>
        <v>868</v>
      </c>
      <c r="BX24" s="34" t="str">
        <f>HLOOKUP(BX$7+0.5,$I$66:$DJ$120,ROWS($A$10:$A24)+2,FALSE)</f>
        <v>N/A</v>
      </c>
      <c r="BY24" s="34">
        <f>HLOOKUP(BY$7+0.5,$I$66:$DJ$120,ROWS($A$10:$A24)+2,FALSE)</f>
        <v>2654</v>
      </c>
      <c r="BZ24" s="34">
        <f>HLOOKUP(BZ$7+0.5,$I$66:$DJ$120,ROWS($A$10:$A24)+2,FALSE)</f>
        <v>1959</v>
      </c>
      <c r="CA24" s="34">
        <f>HLOOKUP(CA$7+0.5,$I$66:$DJ$120,ROWS($A$10:$A24)+2,FALSE)</f>
        <v>988</v>
      </c>
      <c r="CB24" s="34">
        <f>HLOOKUP(CB$7+0.5,$I$66:$DJ$120,ROWS($A$10:$A24)+2,FALSE)</f>
        <v>1049</v>
      </c>
      <c r="CC24" s="34">
        <f>HLOOKUP(CC$7+0.5,$I$66:$DJ$120,ROWS($A$10:$A24)+2,FALSE)</f>
        <v>561</v>
      </c>
      <c r="CD24" s="34">
        <f>HLOOKUP(CD$7+0.5,$I$66:$DJ$120,ROWS($A$10:$A24)+2,FALSE)</f>
        <v>347</v>
      </c>
      <c r="CE24" s="34">
        <f>HLOOKUP(CE$7+0.5,$I$66:$DJ$120,ROWS($A$10:$A24)+2,FALSE)</f>
        <v>755</v>
      </c>
      <c r="CF24" s="34">
        <f>HLOOKUP(CF$7+0.5,$I$66:$DJ$120,ROWS($A$10:$A24)+2,FALSE)</f>
        <v>1088</v>
      </c>
      <c r="CG24" s="34">
        <f>HLOOKUP(CG$7+0.5,$I$66:$DJ$120,ROWS($A$10:$A24)+2,FALSE)</f>
        <v>3412</v>
      </c>
      <c r="CH24" s="34">
        <f>HLOOKUP(CH$7+0.5,$I$66:$DJ$120,ROWS($A$10:$A24)+2,FALSE)</f>
        <v>1781</v>
      </c>
      <c r="CI24" s="34">
        <f>HLOOKUP(CI$7+0.5,$I$66:$DJ$120,ROWS($A$10:$A24)+2,FALSE)</f>
        <v>1178</v>
      </c>
      <c r="CJ24" s="34">
        <f>HLOOKUP(CJ$7+0.5,$I$66:$DJ$120,ROWS($A$10:$A24)+2,FALSE)</f>
        <v>3449</v>
      </c>
      <c r="CK24" s="34">
        <f>HLOOKUP(CK$7+0.5,$I$66:$DJ$120,ROWS($A$10:$A24)+2,FALSE)</f>
        <v>183</v>
      </c>
      <c r="CL24" s="34">
        <f>HLOOKUP(CL$7+0.5,$I$66:$DJ$120,ROWS($A$10:$A24)+2,FALSE)</f>
        <v>637</v>
      </c>
      <c r="CM24" s="34">
        <f>HLOOKUP(CM$7+0.5,$I$66:$DJ$120,ROWS($A$10:$A24)+2,FALSE)</f>
        <v>817</v>
      </c>
      <c r="CN24" s="34">
        <f>HLOOKUP(CN$7+0.5,$I$66:$DJ$120,ROWS($A$10:$A24)+2,FALSE)</f>
        <v>255</v>
      </c>
      <c r="CO24" s="34">
        <f>HLOOKUP(CO$7+0.5,$I$66:$DJ$120,ROWS($A$10:$A24)+2,FALSE)</f>
        <v>1097</v>
      </c>
      <c r="CP24" s="34">
        <f>HLOOKUP(CP$7+0.5,$I$66:$DJ$120,ROWS($A$10:$A24)+2,FALSE)</f>
        <v>1078</v>
      </c>
      <c r="CQ24" s="34">
        <f>HLOOKUP(CQ$7+0.5,$I$66:$DJ$120,ROWS($A$10:$A24)+2,FALSE)</f>
        <v>2307</v>
      </c>
      <c r="CR24" s="34">
        <f>HLOOKUP(CR$7+0.5,$I$66:$DJ$120,ROWS($A$10:$A24)+2,FALSE)</f>
        <v>1150</v>
      </c>
      <c r="CS24" s="34">
        <f>HLOOKUP(CS$7+0.5,$I$66:$DJ$120,ROWS($A$10:$A24)+2,FALSE)</f>
        <v>184</v>
      </c>
      <c r="CT24" s="34">
        <f>HLOOKUP(CT$7+0.5,$I$66:$DJ$120,ROWS($A$10:$A24)+2,FALSE)</f>
        <v>1834</v>
      </c>
      <c r="CU24" s="34">
        <f>HLOOKUP(CU$7+0.5,$I$66:$DJ$120,ROWS($A$10:$A24)+2,FALSE)</f>
        <v>860</v>
      </c>
      <c r="CV24" s="34">
        <f>HLOOKUP(CV$7+0.5,$I$66:$DJ$120,ROWS($A$10:$A24)+2,FALSE)</f>
        <v>517</v>
      </c>
      <c r="CW24" s="34">
        <f>HLOOKUP(CW$7+0.5,$I$66:$DJ$120,ROWS($A$10:$A24)+2,FALSE)</f>
        <v>1506</v>
      </c>
      <c r="CX24" s="34">
        <f>HLOOKUP(CX$7+0.5,$I$66:$DJ$120,ROWS($A$10:$A24)+2,FALSE)</f>
        <v>478</v>
      </c>
      <c r="CY24" s="34">
        <f>HLOOKUP(CY$7+0.5,$I$66:$DJ$120,ROWS($A$10:$A24)+2,FALSE)</f>
        <v>875</v>
      </c>
      <c r="CZ24" s="34">
        <f>HLOOKUP(CZ$7+0.5,$I$66:$DJ$120,ROWS($A$10:$A24)+2,FALSE)</f>
        <v>444</v>
      </c>
      <c r="DA24" s="34">
        <f>HLOOKUP(DA$7+0.5,$I$66:$DJ$120,ROWS($A$10:$A24)+2,FALSE)</f>
        <v>1468</v>
      </c>
      <c r="DB24" s="34">
        <f>HLOOKUP(DB$7+0.5,$I$66:$DJ$120,ROWS($A$10:$A24)+2,FALSE)</f>
        <v>3035</v>
      </c>
      <c r="DC24" s="34">
        <f>HLOOKUP(DC$7+0.5,$I$66:$DJ$120,ROWS($A$10:$A24)+2,FALSE)</f>
        <v>495</v>
      </c>
      <c r="DD24" s="34">
        <f>HLOOKUP(DD$7+0.5,$I$66:$DJ$120,ROWS($A$10:$A24)+2,FALSE)</f>
        <v>133</v>
      </c>
      <c r="DE24" s="34">
        <f>HLOOKUP(DE$7+0.5,$I$66:$DJ$120,ROWS($A$10:$A24)+2,FALSE)</f>
        <v>1212</v>
      </c>
      <c r="DF24" s="34">
        <f>HLOOKUP(DF$7+0.5,$I$66:$DJ$120,ROWS($A$10:$A24)+2,FALSE)</f>
        <v>971</v>
      </c>
      <c r="DG24" s="34">
        <f>HLOOKUP(DG$7+0.5,$I$66:$DJ$120,ROWS($A$10:$A24)+2,FALSE)</f>
        <v>1224</v>
      </c>
      <c r="DH24" s="34">
        <f>HLOOKUP(DH$7+0.5,$I$66:$DJ$120,ROWS($A$10:$A24)+2,FALSE)</f>
        <v>2249</v>
      </c>
      <c r="DI24" s="34">
        <f>HLOOKUP(DI$7+0.5,$I$66:$DJ$120,ROWS($A$10:$A24)+2,FALSE)</f>
        <v>309</v>
      </c>
      <c r="DJ24" s="34">
        <f>HLOOKUP(DJ$7+0.5,$I$66:$DJ$120,ROWS($A$10:$A24)+2,FALSE)</f>
        <v>1480</v>
      </c>
    </row>
    <row r="25" spans="2:114" x14ac:dyDescent="0.25">
      <c r="B25" s="38" t="s">
        <v>22</v>
      </c>
      <c r="C25" s="16">
        <v>6457067</v>
      </c>
      <c r="D25" s="17">
        <v>4184</v>
      </c>
      <c r="E25" s="16">
        <v>5493090</v>
      </c>
      <c r="F25" s="17">
        <v>26865</v>
      </c>
      <c r="G25" s="16">
        <v>805228</v>
      </c>
      <c r="H25" s="17">
        <v>22224</v>
      </c>
      <c r="I25" s="36">
        <f>HLOOKUP(I$7,$I$66:$DJ$120,ROWS($A$10:$A25)+2,FALSE)</f>
        <v>134137</v>
      </c>
      <c r="J25" s="25">
        <f>HLOOKUP(J$7,$I$66:$DJ$120,ROWS($A$10:$A25)+2,FALSE)</f>
        <v>1625</v>
      </c>
      <c r="K25" s="25">
        <f>HLOOKUP(K$7,$I$66:$DJ$120,ROWS($A$10:$A25)+2,FALSE)</f>
        <v>479</v>
      </c>
      <c r="L25" s="25">
        <f>HLOOKUP(L$7,$I$66:$DJ$120,ROWS($A$10:$A25)+2,FALSE)</f>
        <v>2763</v>
      </c>
      <c r="M25" s="25">
        <f>HLOOKUP(M$7,$I$66:$DJ$120,ROWS($A$10:$A25)+2,FALSE)</f>
        <v>564</v>
      </c>
      <c r="N25" s="25">
        <f>HLOOKUP(N$7,$I$66:$DJ$120,ROWS($A$10:$A25)+2,FALSE)</f>
        <v>6033</v>
      </c>
      <c r="O25" s="25">
        <f>HLOOKUP(O$7,$I$66:$DJ$120,ROWS($A$10:$A25)+2,FALSE)</f>
        <v>1225</v>
      </c>
      <c r="P25" s="25">
        <f>HLOOKUP(P$7,$I$66:$DJ$120,ROWS($A$10:$A25)+2,FALSE)</f>
        <v>823</v>
      </c>
      <c r="Q25" s="25">
        <f>HLOOKUP(Q$7,$I$66:$DJ$120,ROWS($A$10:$A25)+2,FALSE)</f>
        <v>639</v>
      </c>
      <c r="R25" s="25">
        <f>HLOOKUP(R$7,$I$66:$DJ$120,ROWS($A$10:$A25)+2,FALSE)</f>
        <v>1045</v>
      </c>
      <c r="S25" s="25">
        <f>HLOOKUP(S$7,$I$66:$DJ$120,ROWS($A$10:$A25)+2,FALSE)</f>
        <v>11472</v>
      </c>
      <c r="T25" s="25">
        <f>HLOOKUP(T$7,$I$66:$DJ$120,ROWS($A$10:$A25)+2,FALSE)</f>
        <v>2258</v>
      </c>
      <c r="U25" s="25">
        <f>HLOOKUP(U$7,$I$66:$DJ$120,ROWS($A$10:$A25)+2,FALSE)</f>
        <v>856</v>
      </c>
      <c r="V25" s="25">
        <f>HLOOKUP(V$7,$I$66:$DJ$120,ROWS($A$10:$A25)+2,FALSE)</f>
        <v>186</v>
      </c>
      <c r="W25" s="25">
        <f>HLOOKUP(W$7,$I$66:$DJ$120,ROWS($A$10:$A25)+2,FALSE)</f>
        <v>28436</v>
      </c>
      <c r="X25" s="25" t="str">
        <f>HLOOKUP(X$7,$I$66:$DJ$120,ROWS($A$10:$A25)+2,FALSE)</f>
        <v>N/A</v>
      </c>
      <c r="Y25" s="25">
        <f>HLOOKUP(Y$7,$I$66:$DJ$120,ROWS($A$10:$A25)+2,FALSE)</f>
        <v>1678</v>
      </c>
      <c r="Z25" s="25">
        <f>HLOOKUP(Z$7,$I$66:$DJ$120,ROWS($A$10:$A25)+2,FALSE)</f>
        <v>1624</v>
      </c>
      <c r="AA25" s="25">
        <f>HLOOKUP(AA$7,$I$66:$DJ$120,ROWS($A$10:$A25)+2,FALSE)</f>
        <v>11177</v>
      </c>
      <c r="AB25" s="25">
        <f>HLOOKUP(AB$7,$I$66:$DJ$120,ROWS($A$10:$A25)+2,FALSE)</f>
        <v>736</v>
      </c>
      <c r="AC25" s="25">
        <f>HLOOKUP(AC$7,$I$66:$DJ$120,ROWS($A$10:$A25)+2,FALSE)</f>
        <v>0</v>
      </c>
      <c r="AD25" s="25">
        <f>HLOOKUP(AD$7,$I$66:$DJ$120,ROWS($A$10:$A25)+2,FALSE)</f>
        <v>1050</v>
      </c>
      <c r="AE25" s="25">
        <f>HLOOKUP(AE$7,$I$66:$DJ$120,ROWS($A$10:$A25)+2,FALSE)</f>
        <v>837</v>
      </c>
      <c r="AF25" s="25">
        <f>HLOOKUP(AF$7,$I$66:$DJ$120,ROWS($A$10:$A25)+2,FALSE)</f>
        <v>11017</v>
      </c>
      <c r="AG25" s="25">
        <f>HLOOKUP(AG$7,$I$66:$DJ$120,ROWS($A$10:$A25)+2,FALSE)</f>
        <v>1543</v>
      </c>
      <c r="AH25" s="25">
        <f>HLOOKUP(AH$7,$I$66:$DJ$120,ROWS($A$10:$A25)+2,FALSE)</f>
        <v>1948</v>
      </c>
      <c r="AI25" s="25">
        <f>HLOOKUP(AI$7,$I$66:$DJ$120,ROWS($A$10:$A25)+2,FALSE)</f>
        <v>4526</v>
      </c>
      <c r="AJ25" s="25">
        <f>HLOOKUP(AJ$7,$I$66:$DJ$120,ROWS($A$10:$A25)+2,FALSE)</f>
        <v>134</v>
      </c>
      <c r="AK25" s="25">
        <f>HLOOKUP(AK$7,$I$66:$DJ$120,ROWS($A$10:$A25)+2,FALSE)</f>
        <v>591</v>
      </c>
      <c r="AL25" s="25">
        <f>HLOOKUP(AL$7,$I$66:$DJ$120,ROWS($A$10:$A25)+2,FALSE)</f>
        <v>1011</v>
      </c>
      <c r="AM25" s="25">
        <f>HLOOKUP(AM$7,$I$66:$DJ$120,ROWS($A$10:$A25)+2,FALSE)</f>
        <v>0</v>
      </c>
      <c r="AN25" s="25">
        <f>HLOOKUP(AN$7,$I$66:$DJ$120,ROWS($A$10:$A25)+2,FALSE)</f>
        <v>1537</v>
      </c>
      <c r="AO25" s="25">
        <f>HLOOKUP(AO$7,$I$66:$DJ$120,ROWS($A$10:$A25)+2,FALSE)</f>
        <v>219</v>
      </c>
      <c r="AP25" s="25">
        <f>HLOOKUP(AP$7,$I$66:$DJ$120,ROWS($A$10:$A25)+2,FALSE)</f>
        <v>2316</v>
      </c>
      <c r="AQ25" s="25">
        <f>HLOOKUP(AQ$7,$I$66:$DJ$120,ROWS($A$10:$A25)+2,FALSE)</f>
        <v>2665</v>
      </c>
      <c r="AR25" s="25">
        <f>HLOOKUP(AR$7,$I$66:$DJ$120,ROWS($A$10:$A25)+2,FALSE)</f>
        <v>113</v>
      </c>
      <c r="AS25" s="25">
        <f>HLOOKUP(AS$7,$I$66:$DJ$120,ROWS($A$10:$A25)+2,FALSE)</f>
        <v>11235</v>
      </c>
      <c r="AT25" s="25">
        <f>HLOOKUP(AT$7,$I$66:$DJ$120,ROWS($A$10:$A25)+2,FALSE)</f>
        <v>1198</v>
      </c>
      <c r="AU25" s="25">
        <f>HLOOKUP(AU$7,$I$66:$DJ$120,ROWS($A$10:$A25)+2,FALSE)</f>
        <v>387</v>
      </c>
      <c r="AV25" s="25">
        <f>HLOOKUP(AV$7,$I$66:$DJ$120,ROWS($A$10:$A25)+2,FALSE)</f>
        <v>2419</v>
      </c>
      <c r="AW25" s="25">
        <f>HLOOKUP(AW$7,$I$66:$DJ$120,ROWS($A$10:$A25)+2,FALSE)</f>
        <v>0</v>
      </c>
      <c r="AX25" s="25">
        <f>HLOOKUP(AX$7,$I$66:$DJ$120,ROWS($A$10:$A25)+2,FALSE)</f>
        <v>1414</v>
      </c>
      <c r="AY25" s="25">
        <f>HLOOKUP(AY$7,$I$66:$DJ$120,ROWS($A$10:$A25)+2,FALSE)</f>
        <v>111</v>
      </c>
      <c r="AZ25" s="25">
        <f>HLOOKUP(AZ$7,$I$66:$DJ$120,ROWS($A$10:$A25)+2,FALSE)</f>
        <v>3547</v>
      </c>
      <c r="BA25" s="25">
        <f>HLOOKUP(BA$7,$I$66:$DJ$120,ROWS($A$10:$A25)+2,FALSE)</f>
        <v>4490</v>
      </c>
      <c r="BB25" s="25">
        <f>HLOOKUP(BB$7,$I$66:$DJ$120,ROWS($A$10:$A25)+2,FALSE)</f>
        <v>105</v>
      </c>
      <c r="BC25" s="25">
        <f>HLOOKUP(BC$7,$I$66:$DJ$120,ROWS($A$10:$A25)+2,FALSE)</f>
        <v>0</v>
      </c>
      <c r="BD25" s="25">
        <f>HLOOKUP(BD$7,$I$66:$DJ$120,ROWS($A$10:$A25)+2,FALSE)</f>
        <v>1932</v>
      </c>
      <c r="BE25" s="25">
        <f>HLOOKUP(BE$7,$I$66:$DJ$120,ROWS($A$10:$A25)+2,FALSE)</f>
        <v>258</v>
      </c>
      <c r="BF25" s="25">
        <f>HLOOKUP(BF$7,$I$66:$DJ$120,ROWS($A$10:$A25)+2,FALSE)</f>
        <v>507</v>
      </c>
      <c r="BG25" s="25">
        <f>HLOOKUP(BG$7,$I$66:$DJ$120,ROWS($A$10:$A25)+2,FALSE)</f>
        <v>1727</v>
      </c>
      <c r="BH25" s="25">
        <f>HLOOKUP(BH$7,$I$66:$DJ$120,ROWS($A$10:$A25)+2,FALSE)</f>
        <v>1681</v>
      </c>
      <c r="BI25" s="25">
        <f>HLOOKUP(BI$7,$I$66:$DJ$120,ROWS($A$10:$A25)+2,FALSE)</f>
        <v>136</v>
      </c>
      <c r="BJ25" s="34">
        <f>HLOOKUP(BJ$7+0.5,$I$66:$DJ$120,ROWS($A$10:$A25)+2,FALSE)</f>
        <v>9664</v>
      </c>
      <c r="BK25" s="34">
        <f>HLOOKUP(BK$7+0.5,$I$66:$DJ$120,ROWS($A$10:$A25)+2,FALSE)</f>
        <v>788</v>
      </c>
      <c r="BL25" s="34">
        <f>HLOOKUP(BL$7+0.5,$I$66:$DJ$120,ROWS($A$10:$A25)+2,FALSE)</f>
        <v>429</v>
      </c>
      <c r="BM25" s="34">
        <f>HLOOKUP(BM$7+0.5,$I$66:$DJ$120,ROWS($A$10:$A25)+2,FALSE)</f>
        <v>1095</v>
      </c>
      <c r="BN25" s="34">
        <f>HLOOKUP(BN$7+0.5,$I$66:$DJ$120,ROWS($A$10:$A25)+2,FALSE)</f>
        <v>753</v>
      </c>
      <c r="BO25" s="34">
        <f>HLOOKUP(BO$7+0.5,$I$66:$DJ$120,ROWS($A$10:$A25)+2,FALSE)</f>
        <v>1477</v>
      </c>
      <c r="BP25" s="34">
        <f>HLOOKUP(BP$7+0.5,$I$66:$DJ$120,ROWS($A$10:$A25)+2,FALSE)</f>
        <v>531</v>
      </c>
      <c r="BQ25" s="34">
        <f>HLOOKUP(BQ$7+0.5,$I$66:$DJ$120,ROWS($A$10:$A25)+2,FALSE)</f>
        <v>595</v>
      </c>
      <c r="BR25" s="34">
        <f>HLOOKUP(BR$7+0.5,$I$66:$DJ$120,ROWS($A$10:$A25)+2,FALSE)</f>
        <v>831</v>
      </c>
      <c r="BS25" s="34">
        <f>HLOOKUP(BS$7+0.5,$I$66:$DJ$120,ROWS($A$10:$A25)+2,FALSE)</f>
        <v>733</v>
      </c>
      <c r="BT25" s="34">
        <f>HLOOKUP(BT$7+0.5,$I$66:$DJ$120,ROWS($A$10:$A25)+2,FALSE)</f>
        <v>2864</v>
      </c>
      <c r="BU25" s="34">
        <f>HLOOKUP(BU$7+0.5,$I$66:$DJ$120,ROWS($A$10:$A25)+2,FALSE)</f>
        <v>1176</v>
      </c>
      <c r="BV25" s="34">
        <f>HLOOKUP(BV$7+0.5,$I$66:$DJ$120,ROWS($A$10:$A25)+2,FALSE)</f>
        <v>998</v>
      </c>
      <c r="BW25" s="34">
        <f>HLOOKUP(BW$7+0.5,$I$66:$DJ$120,ROWS($A$10:$A25)+2,FALSE)</f>
        <v>176</v>
      </c>
      <c r="BX25" s="34">
        <f>HLOOKUP(BX$7+0.5,$I$66:$DJ$120,ROWS($A$10:$A25)+2,FALSE)</f>
        <v>4261</v>
      </c>
      <c r="BY25" s="34" t="str">
        <f>HLOOKUP(BY$7+0.5,$I$66:$DJ$120,ROWS($A$10:$A25)+2,FALSE)</f>
        <v>N/A</v>
      </c>
      <c r="BZ25" s="34">
        <f>HLOOKUP(BZ$7+0.5,$I$66:$DJ$120,ROWS($A$10:$A25)+2,FALSE)</f>
        <v>860</v>
      </c>
      <c r="CA25" s="34">
        <f>HLOOKUP(CA$7+0.5,$I$66:$DJ$120,ROWS($A$10:$A25)+2,FALSE)</f>
        <v>785</v>
      </c>
      <c r="CB25" s="34">
        <f>HLOOKUP(CB$7+0.5,$I$66:$DJ$120,ROWS($A$10:$A25)+2,FALSE)</f>
        <v>2929</v>
      </c>
      <c r="CC25" s="34">
        <f>HLOOKUP(CC$7+0.5,$I$66:$DJ$120,ROWS($A$10:$A25)+2,FALSE)</f>
        <v>416</v>
      </c>
      <c r="CD25" s="34">
        <f>HLOOKUP(CD$7+0.5,$I$66:$DJ$120,ROWS($A$10:$A25)+2,FALSE)</f>
        <v>184</v>
      </c>
      <c r="CE25" s="34">
        <f>HLOOKUP(CE$7+0.5,$I$66:$DJ$120,ROWS($A$10:$A25)+2,FALSE)</f>
        <v>648</v>
      </c>
      <c r="CF25" s="34">
        <f>HLOOKUP(CF$7+0.5,$I$66:$DJ$120,ROWS($A$10:$A25)+2,FALSE)</f>
        <v>590</v>
      </c>
      <c r="CG25" s="34">
        <f>HLOOKUP(CG$7+0.5,$I$66:$DJ$120,ROWS($A$10:$A25)+2,FALSE)</f>
        <v>2594</v>
      </c>
      <c r="CH25" s="34">
        <f>HLOOKUP(CH$7+0.5,$I$66:$DJ$120,ROWS($A$10:$A25)+2,FALSE)</f>
        <v>732</v>
      </c>
      <c r="CI25" s="34">
        <f>HLOOKUP(CI$7+0.5,$I$66:$DJ$120,ROWS($A$10:$A25)+2,FALSE)</f>
        <v>1655</v>
      </c>
      <c r="CJ25" s="34">
        <f>HLOOKUP(CJ$7+0.5,$I$66:$DJ$120,ROWS($A$10:$A25)+2,FALSE)</f>
        <v>1802</v>
      </c>
      <c r="CK25" s="34">
        <f>HLOOKUP(CK$7+0.5,$I$66:$DJ$120,ROWS($A$10:$A25)+2,FALSE)</f>
        <v>191</v>
      </c>
      <c r="CL25" s="34">
        <f>HLOOKUP(CL$7+0.5,$I$66:$DJ$120,ROWS($A$10:$A25)+2,FALSE)</f>
        <v>541</v>
      </c>
      <c r="CM25" s="34">
        <f>HLOOKUP(CM$7+0.5,$I$66:$DJ$120,ROWS($A$10:$A25)+2,FALSE)</f>
        <v>549</v>
      </c>
      <c r="CN25" s="34">
        <f>HLOOKUP(CN$7+0.5,$I$66:$DJ$120,ROWS($A$10:$A25)+2,FALSE)</f>
        <v>184</v>
      </c>
      <c r="CO25" s="34">
        <f>HLOOKUP(CO$7+0.5,$I$66:$DJ$120,ROWS($A$10:$A25)+2,FALSE)</f>
        <v>1034</v>
      </c>
      <c r="CP25" s="34">
        <f>HLOOKUP(CP$7+0.5,$I$66:$DJ$120,ROWS($A$10:$A25)+2,FALSE)</f>
        <v>245</v>
      </c>
      <c r="CQ25" s="34">
        <f>HLOOKUP(CQ$7+0.5,$I$66:$DJ$120,ROWS($A$10:$A25)+2,FALSE)</f>
        <v>724</v>
      </c>
      <c r="CR25" s="34">
        <f>HLOOKUP(CR$7+0.5,$I$66:$DJ$120,ROWS($A$10:$A25)+2,FALSE)</f>
        <v>884</v>
      </c>
      <c r="CS25" s="34">
        <f>HLOOKUP(CS$7+0.5,$I$66:$DJ$120,ROWS($A$10:$A25)+2,FALSE)</f>
        <v>164</v>
      </c>
      <c r="CT25" s="34">
        <f>HLOOKUP(CT$7+0.5,$I$66:$DJ$120,ROWS($A$10:$A25)+2,FALSE)</f>
        <v>2192</v>
      </c>
      <c r="CU25" s="34">
        <f>HLOOKUP(CU$7+0.5,$I$66:$DJ$120,ROWS($A$10:$A25)+2,FALSE)</f>
        <v>725</v>
      </c>
      <c r="CV25" s="34">
        <f>HLOOKUP(CV$7+0.5,$I$66:$DJ$120,ROWS($A$10:$A25)+2,FALSE)</f>
        <v>239</v>
      </c>
      <c r="CW25" s="34">
        <f>HLOOKUP(CW$7+0.5,$I$66:$DJ$120,ROWS($A$10:$A25)+2,FALSE)</f>
        <v>1101</v>
      </c>
      <c r="CX25" s="34">
        <f>HLOOKUP(CX$7+0.5,$I$66:$DJ$120,ROWS($A$10:$A25)+2,FALSE)</f>
        <v>184</v>
      </c>
      <c r="CY25" s="34">
        <f>HLOOKUP(CY$7+0.5,$I$66:$DJ$120,ROWS($A$10:$A25)+2,FALSE)</f>
        <v>901</v>
      </c>
      <c r="CZ25" s="34">
        <f>HLOOKUP(CZ$7+0.5,$I$66:$DJ$120,ROWS($A$10:$A25)+2,FALSE)</f>
        <v>147</v>
      </c>
      <c r="DA25" s="34">
        <f>HLOOKUP(DA$7+0.5,$I$66:$DJ$120,ROWS($A$10:$A25)+2,FALSE)</f>
        <v>1422</v>
      </c>
      <c r="DB25" s="34">
        <f>HLOOKUP(DB$7+0.5,$I$66:$DJ$120,ROWS($A$10:$A25)+2,FALSE)</f>
        <v>1562</v>
      </c>
      <c r="DC25" s="34">
        <f>HLOOKUP(DC$7+0.5,$I$66:$DJ$120,ROWS($A$10:$A25)+2,FALSE)</f>
        <v>124</v>
      </c>
      <c r="DD25" s="34">
        <f>HLOOKUP(DD$7+0.5,$I$66:$DJ$120,ROWS($A$10:$A25)+2,FALSE)</f>
        <v>184</v>
      </c>
      <c r="DE25" s="34">
        <f>HLOOKUP(DE$7+0.5,$I$66:$DJ$120,ROWS($A$10:$A25)+2,FALSE)</f>
        <v>1101</v>
      </c>
      <c r="DF25" s="34">
        <f>HLOOKUP(DF$7+0.5,$I$66:$DJ$120,ROWS($A$10:$A25)+2,FALSE)</f>
        <v>221</v>
      </c>
      <c r="DG25" s="34">
        <f>HLOOKUP(DG$7+0.5,$I$66:$DJ$120,ROWS($A$10:$A25)+2,FALSE)</f>
        <v>345</v>
      </c>
      <c r="DH25" s="34">
        <f>HLOOKUP(DH$7+0.5,$I$66:$DJ$120,ROWS($A$10:$A25)+2,FALSE)</f>
        <v>769</v>
      </c>
      <c r="DI25" s="34">
        <f>HLOOKUP(DI$7+0.5,$I$66:$DJ$120,ROWS($A$10:$A25)+2,FALSE)</f>
        <v>2023</v>
      </c>
      <c r="DJ25" s="34">
        <f>HLOOKUP(DJ$7+0.5,$I$66:$DJ$120,ROWS($A$10:$A25)+2,FALSE)</f>
        <v>194</v>
      </c>
    </row>
    <row r="26" spans="2:114" x14ac:dyDescent="0.25">
      <c r="B26" s="38" t="s">
        <v>23</v>
      </c>
      <c r="C26" s="16">
        <v>3035469</v>
      </c>
      <c r="D26" s="17">
        <v>2721</v>
      </c>
      <c r="E26" s="16">
        <v>2585979</v>
      </c>
      <c r="F26" s="17">
        <v>14093</v>
      </c>
      <c r="G26" s="16">
        <v>362938</v>
      </c>
      <c r="H26" s="17">
        <v>11238</v>
      </c>
      <c r="I26" s="36">
        <f>HLOOKUP(I$7,$I$66:$DJ$120,ROWS($A$10:$A26)+2,FALSE)</f>
        <v>75760</v>
      </c>
      <c r="J26" s="25">
        <f>HLOOKUP(J$7,$I$66:$DJ$120,ROWS($A$10:$A26)+2,FALSE)</f>
        <v>503</v>
      </c>
      <c r="K26" s="25">
        <f>HLOOKUP(K$7,$I$66:$DJ$120,ROWS($A$10:$A26)+2,FALSE)</f>
        <v>951</v>
      </c>
      <c r="L26" s="25">
        <f>HLOOKUP(L$7,$I$66:$DJ$120,ROWS($A$10:$A26)+2,FALSE)</f>
        <v>1590</v>
      </c>
      <c r="M26" s="25">
        <f>HLOOKUP(M$7,$I$66:$DJ$120,ROWS($A$10:$A26)+2,FALSE)</f>
        <v>451</v>
      </c>
      <c r="N26" s="25">
        <f>HLOOKUP(N$7,$I$66:$DJ$120,ROWS($A$10:$A26)+2,FALSE)</f>
        <v>3268</v>
      </c>
      <c r="O26" s="25">
        <f>HLOOKUP(O$7,$I$66:$DJ$120,ROWS($A$10:$A26)+2,FALSE)</f>
        <v>3252</v>
      </c>
      <c r="P26" s="25">
        <f>HLOOKUP(P$7,$I$66:$DJ$120,ROWS($A$10:$A26)+2,FALSE)</f>
        <v>112</v>
      </c>
      <c r="Q26" s="25">
        <f>HLOOKUP(Q$7,$I$66:$DJ$120,ROWS($A$10:$A26)+2,FALSE)</f>
        <v>0</v>
      </c>
      <c r="R26" s="25">
        <f>HLOOKUP(R$7,$I$66:$DJ$120,ROWS($A$10:$A26)+2,FALSE)</f>
        <v>151</v>
      </c>
      <c r="S26" s="25">
        <f>HLOOKUP(S$7,$I$66:$DJ$120,ROWS($A$10:$A26)+2,FALSE)</f>
        <v>4335</v>
      </c>
      <c r="T26" s="25">
        <f>HLOOKUP(T$7,$I$66:$DJ$120,ROWS($A$10:$A26)+2,FALSE)</f>
        <v>596</v>
      </c>
      <c r="U26" s="25">
        <f>HLOOKUP(U$7,$I$66:$DJ$120,ROWS($A$10:$A26)+2,FALSE)</f>
        <v>521</v>
      </c>
      <c r="V26" s="25">
        <f>HLOOKUP(V$7,$I$66:$DJ$120,ROWS($A$10:$A26)+2,FALSE)</f>
        <v>290</v>
      </c>
      <c r="W26" s="25">
        <f>HLOOKUP(W$7,$I$66:$DJ$120,ROWS($A$10:$A26)+2,FALSE)</f>
        <v>11969</v>
      </c>
      <c r="X26" s="25">
        <f>HLOOKUP(X$7,$I$66:$DJ$120,ROWS($A$10:$A26)+2,FALSE)</f>
        <v>1716</v>
      </c>
      <c r="Y26" s="25" t="str">
        <f>HLOOKUP(Y$7,$I$66:$DJ$120,ROWS($A$10:$A26)+2,FALSE)</f>
        <v>N/A</v>
      </c>
      <c r="Z26" s="25">
        <f>HLOOKUP(Z$7,$I$66:$DJ$120,ROWS($A$10:$A26)+2,FALSE)</f>
        <v>918</v>
      </c>
      <c r="AA26" s="25">
        <f>HLOOKUP(AA$7,$I$66:$DJ$120,ROWS($A$10:$A26)+2,FALSE)</f>
        <v>819</v>
      </c>
      <c r="AB26" s="25">
        <f>HLOOKUP(AB$7,$I$66:$DJ$120,ROWS($A$10:$A26)+2,FALSE)</f>
        <v>763</v>
      </c>
      <c r="AC26" s="25">
        <f>HLOOKUP(AC$7,$I$66:$DJ$120,ROWS($A$10:$A26)+2,FALSE)</f>
        <v>78</v>
      </c>
      <c r="AD26" s="25">
        <f>HLOOKUP(AD$7,$I$66:$DJ$120,ROWS($A$10:$A26)+2,FALSE)</f>
        <v>419</v>
      </c>
      <c r="AE26" s="25">
        <f>HLOOKUP(AE$7,$I$66:$DJ$120,ROWS($A$10:$A26)+2,FALSE)</f>
        <v>585</v>
      </c>
      <c r="AF26" s="25">
        <f>HLOOKUP(AF$7,$I$66:$DJ$120,ROWS($A$10:$A26)+2,FALSE)</f>
        <v>946</v>
      </c>
      <c r="AG26" s="25">
        <f>HLOOKUP(AG$7,$I$66:$DJ$120,ROWS($A$10:$A26)+2,FALSE)</f>
        <v>7505</v>
      </c>
      <c r="AH26" s="25">
        <f>HLOOKUP(AH$7,$I$66:$DJ$120,ROWS($A$10:$A26)+2,FALSE)</f>
        <v>751</v>
      </c>
      <c r="AI26" s="25">
        <f>HLOOKUP(AI$7,$I$66:$DJ$120,ROWS($A$10:$A26)+2,FALSE)</f>
        <v>4168</v>
      </c>
      <c r="AJ26" s="25">
        <f>HLOOKUP(AJ$7,$I$66:$DJ$120,ROWS($A$10:$A26)+2,FALSE)</f>
        <v>452</v>
      </c>
      <c r="AK26" s="25">
        <f>HLOOKUP(AK$7,$I$66:$DJ$120,ROWS($A$10:$A26)+2,FALSE)</f>
        <v>7698</v>
      </c>
      <c r="AL26" s="25">
        <f>HLOOKUP(AL$7,$I$66:$DJ$120,ROWS($A$10:$A26)+2,FALSE)</f>
        <v>681</v>
      </c>
      <c r="AM26" s="25">
        <f>HLOOKUP(AM$7,$I$66:$DJ$120,ROWS($A$10:$A26)+2,FALSE)</f>
        <v>56</v>
      </c>
      <c r="AN26" s="25">
        <f>HLOOKUP(AN$7,$I$66:$DJ$120,ROWS($A$10:$A26)+2,FALSE)</f>
        <v>1018</v>
      </c>
      <c r="AO26" s="25">
        <f>HLOOKUP(AO$7,$I$66:$DJ$120,ROWS($A$10:$A26)+2,FALSE)</f>
        <v>114</v>
      </c>
      <c r="AP26" s="25">
        <f>HLOOKUP(AP$7,$I$66:$DJ$120,ROWS($A$10:$A26)+2,FALSE)</f>
        <v>1230</v>
      </c>
      <c r="AQ26" s="25">
        <f>HLOOKUP(AQ$7,$I$66:$DJ$120,ROWS($A$10:$A26)+2,FALSE)</f>
        <v>734</v>
      </c>
      <c r="AR26" s="25">
        <f>HLOOKUP(AR$7,$I$66:$DJ$120,ROWS($A$10:$A26)+2,FALSE)</f>
        <v>833</v>
      </c>
      <c r="AS26" s="25">
        <f>HLOOKUP(AS$7,$I$66:$DJ$120,ROWS($A$10:$A26)+2,FALSE)</f>
        <v>1127</v>
      </c>
      <c r="AT26" s="25">
        <f>HLOOKUP(AT$7,$I$66:$DJ$120,ROWS($A$10:$A26)+2,FALSE)</f>
        <v>1465</v>
      </c>
      <c r="AU26" s="25">
        <f>HLOOKUP(AU$7,$I$66:$DJ$120,ROWS($A$10:$A26)+2,FALSE)</f>
        <v>348</v>
      </c>
      <c r="AV26" s="25">
        <f>HLOOKUP(AV$7,$I$66:$DJ$120,ROWS($A$10:$A26)+2,FALSE)</f>
        <v>451</v>
      </c>
      <c r="AW26" s="25">
        <f>HLOOKUP(AW$7,$I$66:$DJ$120,ROWS($A$10:$A26)+2,FALSE)</f>
        <v>0</v>
      </c>
      <c r="AX26" s="25">
        <f>HLOOKUP(AX$7,$I$66:$DJ$120,ROWS($A$10:$A26)+2,FALSE)</f>
        <v>943</v>
      </c>
      <c r="AY26" s="25">
        <f>HLOOKUP(AY$7,$I$66:$DJ$120,ROWS($A$10:$A26)+2,FALSE)</f>
        <v>1158</v>
      </c>
      <c r="AZ26" s="25">
        <f>HLOOKUP(AZ$7,$I$66:$DJ$120,ROWS($A$10:$A26)+2,FALSE)</f>
        <v>1148</v>
      </c>
      <c r="BA26" s="25">
        <f>HLOOKUP(BA$7,$I$66:$DJ$120,ROWS($A$10:$A26)+2,FALSE)</f>
        <v>3553</v>
      </c>
      <c r="BB26" s="25">
        <f>HLOOKUP(BB$7,$I$66:$DJ$120,ROWS($A$10:$A26)+2,FALSE)</f>
        <v>886</v>
      </c>
      <c r="BC26" s="25">
        <f>HLOOKUP(BC$7,$I$66:$DJ$120,ROWS($A$10:$A26)+2,FALSE)</f>
        <v>0</v>
      </c>
      <c r="BD26" s="25">
        <f>HLOOKUP(BD$7,$I$66:$DJ$120,ROWS($A$10:$A26)+2,FALSE)</f>
        <v>268</v>
      </c>
      <c r="BE26" s="25">
        <f>HLOOKUP(BE$7,$I$66:$DJ$120,ROWS($A$10:$A26)+2,FALSE)</f>
        <v>919</v>
      </c>
      <c r="BF26" s="25">
        <f>HLOOKUP(BF$7,$I$66:$DJ$120,ROWS($A$10:$A26)+2,FALSE)</f>
        <v>22</v>
      </c>
      <c r="BG26" s="25">
        <f>HLOOKUP(BG$7,$I$66:$DJ$120,ROWS($A$10:$A26)+2,FALSE)</f>
        <v>3607</v>
      </c>
      <c r="BH26" s="25">
        <f>HLOOKUP(BH$7,$I$66:$DJ$120,ROWS($A$10:$A26)+2,FALSE)</f>
        <v>392</v>
      </c>
      <c r="BI26" s="25">
        <f>HLOOKUP(BI$7,$I$66:$DJ$120,ROWS($A$10:$A26)+2,FALSE)</f>
        <v>786</v>
      </c>
      <c r="BJ26" s="34">
        <f>HLOOKUP(BJ$7+0.5,$I$66:$DJ$120,ROWS($A$10:$A26)+2,FALSE)</f>
        <v>5982</v>
      </c>
      <c r="BK26" s="34">
        <f>HLOOKUP(BK$7+0.5,$I$66:$DJ$120,ROWS($A$10:$A26)+2,FALSE)</f>
        <v>400</v>
      </c>
      <c r="BL26" s="34">
        <f>HLOOKUP(BL$7+0.5,$I$66:$DJ$120,ROWS($A$10:$A26)+2,FALSE)</f>
        <v>814</v>
      </c>
      <c r="BM26" s="34">
        <f>HLOOKUP(BM$7+0.5,$I$66:$DJ$120,ROWS($A$10:$A26)+2,FALSE)</f>
        <v>803</v>
      </c>
      <c r="BN26" s="34">
        <f>HLOOKUP(BN$7+0.5,$I$66:$DJ$120,ROWS($A$10:$A26)+2,FALSE)</f>
        <v>237</v>
      </c>
      <c r="BO26" s="34">
        <f>HLOOKUP(BO$7+0.5,$I$66:$DJ$120,ROWS($A$10:$A26)+2,FALSE)</f>
        <v>1296</v>
      </c>
      <c r="BP26" s="34">
        <f>HLOOKUP(BP$7+0.5,$I$66:$DJ$120,ROWS($A$10:$A26)+2,FALSE)</f>
        <v>1250</v>
      </c>
      <c r="BQ26" s="34">
        <f>HLOOKUP(BQ$7+0.5,$I$66:$DJ$120,ROWS($A$10:$A26)+2,FALSE)</f>
        <v>135</v>
      </c>
      <c r="BR26" s="34">
        <f>HLOOKUP(BR$7+0.5,$I$66:$DJ$120,ROWS($A$10:$A26)+2,FALSE)</f>
        <v>151</v>
      </c>
      <c r="BS26" s="34">
        <f>HLOOKUP(BS$7+0.5,$I$66:$DJ$120,ROWS($A$10:$A26)+2,FALSE)</f>
        <v>155</v>
      </c>
      <c r="BT26" s="34">
        <f>HLOOKUP(BT$7+0.5,$I$66:$DJ$120,ROWS($A$10:$A26)+2,FALSE)</f>
        <v>2060</v>
      </c>
      <c r="BU26" s="34">
        <f>HLOOKUP(BU$7+0.5,$I$66:$DJ$120,ROWS($A$10:$A26)+2,FALSE)</f>
        <v>481</v>
      </c>
      <c r="BV26" s="34">
        <f>HLOOKUP(BV$7+0.5,$I$66:$DJ$120,ROWS($A$10:$A26)+2,FALSE)</f>
        <v>476</v>
      </c>
      <c r="BW26" s="34">
        <f>HLOOKUP(BW$7+0.5,$I$66:$DJ$120,ROWS($A$10:$A26)+2,FALSE)</f>
        <v>218</v>
      </c>
      <c r="BX26" s="34">
        <f>HLOOKUP(BX$7+0.5,$I$66:$DJ$120,ROWS($A$10:$A26)+2,FALSE)</f>
        <v>2313</v>
      </c>
      <c r="BY26" s="34">
        <f>HLOOKUP(BY$7+0.5,$I$66:$DJ$120,ROWS($A$10:$A26)+2,FALSE)</f>
        <v>1097</v>
      </c>
      <c r="BZ26" s="34" t="str">
        <f>HLOOKUP(BZ$7+0.5,$I$66:$DJ$120,ROWS($A$10:$A26)+2,FALSE)</f>
        <v>N/A</v>
      </c>
      <c r="CA26" s="34">
        <f>HLOOKUP(CA$7+0.5,$I$66:$DJ$120,ROWS($A$10:$A26)+2,FALSE)</f>
        <v>500</v>
      </c>
      <c r="CB26" s="34">
        <f>HLOOKUP(CB$7+0.5,$I$66:$DJ$120,ROWS($A$10:$A26)+2,FALSE)</f>
        <v>609</v>
      </c>
      <c r="CC26" s="34">
        <f>HLOOKUP(CC$7+0.5,$I$66:$DJ$120,ROWS($A$10:$A26)+2,FALSE)</f>
        <v>568</v>
      </c>
      <c r="CD26" s="34">
        <f>HLOOKUP(CD$7+0.5,$I$66:$DJ$120,ROWS($A$10:$A26)+2,FALSE)</f>
        <v>125</v>
      </c>
      <c r="CE26" s="34">
        <f>HLOOKUP(CE$7+0.5,$I$66:$DJ$120,ROWS($A$10:$A26)+2,FALSE)</f>
        <v>287</v>
      </c>
      <c r="CF26" s="34">
        <f>HLOOKUP(CF$7+0.5,$I$66:$DJ$120,ROWS($A$10:$A26)+2,FALSE)</f>
        <v>520</v>
      </c>
      <c r="CG26" s="34">
        <f>HLOOKUP(CG$7+0.5,$I$66:$DJ$120,ROWS($A$10:$A26)+2,FALSE)</f>
        <v>497</v>
      </c>
      <c r="CH26" s="34">
        <f>HLOOKUP(CH$7+0.5,$I$66:$DJ$120,ROWS($A$10:$A26)+2,FALSE)</f>
        <v>1826</v>
      </c>
      <c r="CI26" s="34">
        <f>HLOOKUP(CI$7+0.5,$I$66:$DJ$120,ROWS($A$10:$A26)+2,FALSE)</f>
        <v>621</v>
      </c>
      <c r="CJ26" s="34">
        <f>HLOOKUP(CJ$7+0.5,$I$66:$DJ$120,ROWS($A$10:$A26)+2,FALSE)</f>
        <v>1021</v>
      </c>
      <c r="CK26" s="34">
        <f>HLOOKUP(CK$7+0.5,$I$66:$DJ$120,ROWS($A$10:$A26)+2,FALSE)</f>
        <v>305</v>
      </c>
      <c r="CL26" s="34">
        <f>HLOOKUP(CL$7+0.5,$I$66:$DJ$120,ROWS($A$10:$A26)+2,FALSE)</f>
        <v>1806</v>
      </c>
      <c r="CM26" s="34">
        <f>HLOOKUP(CM$7+0.5,$I$66:$DJ$120,ROWS($A$10:$A26)+2,FALSE)</f>
        <v>602</v>
      </c>
      <c r="CN26" s="34">
        <f>HLOOKUP(CN$7+0.5,$I$66:$DJ$120,ROWS($A$10:$A26)+2,FALSE)</f>
        <v>93</v>
      </c>
      <c r="CO26" s="34">
        <f>HLOOKUP(CO$7+0.5,$I$66:$DJ$120,ROWS($A$10:$A26)+2,FALSE)</f>
        <v>767</v>
      </c>
      <c r="CP26" s="34">
        <f>HLOOKUP(CP$7+0.5,$I$66:$DJ$120,ROWS($A$10:$A26)+2,FALSE)</f>
        <v>188</v>
      </c>
      <c r="CQ26" s="34">
        <f>HLOOKUP(CQ$7+0.5,$I$66:$DJ$120,ROWS($A$10:$A26)+2,FALSE)</f>
        <v>819</v>
      </c>
      <c r="CR26" s="34">
        <f>HLOOKUP(CR$7+0.5,$I$66:$DJ$120,ROWS($A$10:$A26)+2,FALSE)</f>
        <v>428</v>
      </c>
      <c r="CS26" s="34">
        <f>HLOOKUP(CS$7+0.5,$I$66:$DJ$120,ROWS($A$10:$A26)+2,FALSE)</f>
        <v>617</v>
      </c>
      <c r="CT26" s="34">
        <f>HLOOKUP(CT$7+0.5,$I$66:$DJ$120,ROWS($A$10:$A26)+2,FALSE)</f>
        <v>692</v>
      </c>
      <c r="CU26" s="34">
        <f>HLOOKUP(CU$7+0.5,$I$66:$DJ$120,ROWS($A$10:$A26)+2,FALSE)</f>
        <v>974</v>
      </c>
      <c r="CV26" s="34">
        <f>HLOOKUP(CV$7+0.5,$I$66:$DJ$120,ROWS($A$10:$A26)+2,FALSE)</f>
        <v>302</v>
      </c>
      <c r="CW26" s="34">
        <f>HLOOKUP(CW$7+0.5,$I$66:$DJ$120,ROWS($A$10:$A26)+2,FALSE)</f>
        <v>353</v>
      </c>
      <c r="CX26" s="34">
        <f>HLOOKUP(CX$7+0.5,$I$66:$DJ$120,ROWS($A$10:$A26)+2,FALSE)</f>
        <v>151</v>
      </c>
      <c r="CY26" s="34">
        <f>HLOOKUP(CY$7+0.5,$I$66:$DJ$120,ROWS($A$10:$A26)+2,FALSE)</f>
        <v>556</v>
      </c>
      <c r="CZ26" s="34">
        <f>HLOOKUP(CZ$7+0.5,$I$66:$DJ$120,ROWS($A$10:$A26)+2,FALSE)</f>
        <v>441</v>
      </c>
      <c r="DA26" s="34">
        <f>HLOOKUP(DA$7+0.5,$I$66:$DJ$120,ROWS($A$10:$A26)+2,FALSE)</f>
        <v>871</v>
      </c>
      <c r="DB26" s="34">
        <f>HLOOKUP(DB$7+0.5,$I$66:$DJ$120,ROWS($A$10:$A26)+2,FALSE)</f>
        <v>1275</v>
      </c>
      <c r="DC26" s="34">
        <f>HLOOKUP(DC$7+0.5,$I$66:$DJ$120,ROWS($A$10:$A26)+2,FALSE)</f>
        <v>880</v>
      </c>
      <c r="DD26" s="34">
        <f>HLOOKUP(DD$7+0.5,$I$66:$DJ$120,ROWS($A$10:$A26)+2,FALSE)</f>
        <v>151</v>
      </c>
      <c r="DE26" s="34">
        <f>HLOOKUP(DE$7+0.5,$I$66:$DJ$120,ROWS($A$10:$A26)+2,FALSE)</f>
        <v>200</v>
      </c>
      <c r="DF26" s="34">
        <f>HLOOKUP(DF$7+0.5,$I$66:$DJ$120,ROWS($A$10:$A26)+2,FALSE)</f>
        <v>485</v>
      </c>
      <c r="DG26" s="34">
        <f>HLOOKUP(DG$7+0.5,$I$66:$DJ$120,ROWS($A$10:$A26)+2,FALSE)</f>
        <v>41</v>
      </c>
      <c r="DH26" s="34">
        <f>HLOOKUP(DH$7+0.5,$I$66:$DJ$120,ROWS($A$10:$A26)+2,FALSE)</f>
        <v>849</v>
      </c>
      <c r="DI26" s="34">
        <f>HLOOKUP(DI$7+0.5,$I$66:$DJ$120,ROWS($A$10:$A26)+2,FALSE)</f>
        <v>316</v>
      </c>
      <c r="DJ26" s="34">
        <f>HLOOKUP(DJ$7+0.5,$I$66:$DJ$120,ROWS($A$10:$A26)+2,FALSE)</f>
        <v>1190</v>
      </c>
    </row>
    <row r="27" spans="2:114" x14ac:dyDescent="0.25">
      <c r="B27" s="38" t="s">
        <v>24</v>
      </c>
      <c r="C27" s="16">
        <v>2848708</v>
      </c>
      <c r="D27" s="17">
        <v>2507</v>
      </c>
      <c r="E27" s="16">
        <v>2361899</v>
      </c>
      <c r="F27" s="17">
        <v>16878</v>
      </c>
      <c r="G27" s="16">
        <v>381695</v>
      </c>
      <c r="H27" s="17">
        <v>15902</v>
      </c>
      <c r="I27" s="36">
        <f>HLOOKUP(I$7,$I$66:$DJ$120,ROWS($A$10:$A27)+2,FALSE)</f>
        <v>88284</v>
      </c>
      <c r="J27" s="25">
        <f>HLOOKUP(J$7,$I$66:$DJ$120,ROWS($A$10:$A27)+2,FALSE)</f>
        <v>853</v>
      </c>
      <c r="K27" s="25">
        <f>HLOOKUP(K$7,$I$66:$DJ$120,ROWS($A$10:$A27)+2,FALSE)</f>
        <v>333</v>
      </c>
      <c r="L27" s="25">
        <f>HLOOKUP(L$7,$I$66:$DJ$120,ROWS($A$10:$A27)+2,FALSE)</f>
        <v>3094</v>
      </c>
      <c r="M27" s="25">
        <f>HLOOKUP(M$7,$I$66:$DJ$120,ROWS($A$10:$A27)+2,FALSE)</f>
        <v>2158</v>
      </c>
      <c r="N27" s="25">
        <f>HLOOKUP(N$7,$I$66:$DJ$120,ROWS($A$10:$A27)+2,FALSE)</f>
        <v>5411</v>
      </c>
      <c r="O27" s="25">
        <f>HLOOKUP(O$7,$I$66:$DJ$120,ROWS($A$10:$A27)+2,FALSE)</f>
        <v>3746</v>
      </c>
      <c r="P27" s="25">
        <f>HLOOKUP(P$7,$I$66:$DJ$120,ROWS($A$10:$A27)+2,FALSE)</f>
        <v>210</v>
      </c>
      <c r="Q27" s="25">
        <f>HLOOKUP(Q$7,$I$66:$DJ$120,ROWS($A$10:$A27)+2,FALSE)</f>
        <v>0</v>
      </c>
      <c r="R27" s="25">
        <f>HLOOKUP(R$7,$I$66:$DJ$120,ROWS($A$10:$A27)+2,FALSE)</f>
        <v>456</v>
      </c>
      <c r="S27" s="25">
        <f>HLOOKUP(S$7,$I$66:$DJ$120,ROWS($A$10:$A27)+2,FALSE)</f>
        <v>3118</v>
      </c>
      <c r="T27" s="25">
        <f>HLOOKUP(T$7,$I$66:$DJ$120,ROWS($A$10:$A27)+2,FALSE)</f>
        <v>1896</v>
      </c>
      <c r="U27" s="25">
        <f>HLOOKUP(U$7,$I$66:$DJ$120,ROWS($A$10:$A27)+2,FALSE)</f>
        <v>149</v>
      </c>
      <c r="V27" s="25">
        <f>HLOOKUP(V$7,$I$66:$DJ$120,ROWS($A$10:$A27)+2,FALSE)</f>
        <v>456</v>
      </c>
      <c r="W27" s="25">
        <f>HLOOKUP(W$7,$I$66:$DJ$120,ROWS($A$10:$A27)+2,FALSE)</f>
        <v>1702</v>
      </c>
      <c r="X27" s="25">
        <f>HLOOKUP(X$7,$I$66:$DJ$120,ROWS($A$10:$A27)+2,FALSE)</f>
        <v>1679</v>
      </c>
      <c r="Y27" s="25">
        <f>HLOOKUP(Y$7,$I$66:$DJ$120,ROWS($A$10:$A27)+2,FALSE)</f>
        <v>1527</v>
      </c>
      <c r="Z27" s="25" t="str">
        <f>HLOOKUP(Z$7,$I$66:$DJ$120,ROWS($A$10:$A27)+2,FALSE)</f>
        <v>N/A</v>
      </c>
      <c r="AA27" s="25">
        <f>HLOOKUP(AA$7,$I$66:$DJ$120,ROWS($A$10:$A27)+2,FALSE)</f>
        <v>617</v>
      </c>
      <c r="AB27" s="25">
        <f>HLOOKUP(AB$7,$I$66:$DJ$120,ROWS($A$10:$A27)+2,FALSE)</f>
        <v>438</v>
      </c>
      <c r="AC27" s="25">
        <f>HLOOKUP(AC$7,$I$66:$DJ$120,ROWS($A$10:$A27)+2,FALSE)</f>
        <v>211</v>
      </c>
      <c r="AD27" s="25">
        <f>HLOOKUP(AD$7,$I$66:$DJ$120,ROWS($A$10:$A27)+2,FALSE)</f>
        <v>282</v>
      </c>
      <c r="AE27" s="25">
        <f>HLOOKUP(AE$7,$I$66:$DJ$120,ROWS($A$10:$A27)+2,FALSE)</f>
        <v>187</v>
      </c>
      <c r="AF27" s="25">
        <f>HLOOKUP(AF$7,$I$66:$DJ$120,ROWS($A$10:$A27)+2,FALSE)</f>
        <v>1125</v>
      </c>
      <c r="AG27" s="25">
        <f>HLOOKUP(AG$7,$I$66:$DJ$120,ROWS($A$10:$A27)+2,FALSE)</f>
        <v>682</v>
      </c>
      <c r="AH27" s="25">
        <f>HLOOKUP(AH$7,$I$66:$DJ$120,ROWS($A$10:$A27)+2,FALSE)</f>
        <v>452</v>
      </c>
      <c r="AI27" s="25">
        <f>HLOOKUP(AI$7,$I$66:$DJ$120,ROWS($A$10:$A27)+2,FALSE)</f>
        <v>21022</v>
      </c>
      <c r="AJ27" s="25">
        <f>HLOOKUP(AJ$7,$I$66:$DJ$120,ROWS($A$10:$A27)+2,FALSE)</f>
        <v>300</v>
      </c>
      <c r="AK27" s="25">
        <f>HLOOKUP(AK$7,$I$66:$DJ$120,ROWS($A$10:$A27)+2,FALSE)</f>
        <v>4126</v>
      </c>
      <c r="AL27" s="25">
        <f>HLOOKUP(AL$7,$I$66:$DJ$120,ROWS($A$10:$A27)+2,FALSE)</f>
        <v>851</v>
      </c>
      <c r="AM27" s="25">
        <f>HLOOKUP(AM$7,$I$66:$DJ$120,ROWS($A$10:$A27)+2,FALSE)</f>
        <v>0</v>
      </c>
      <c r="AN27" s="25">
        <f>HLOOKUP(AN$7,$I$66:$DJ$120,ROWS($A$10:$A27)+2,FALSE)</f>
        <v>267</v>
      </c>
      <c r="AO27" s="25">
        <f>HLOOKUP(AO$7,$I$66:$DJ$120,ROWS($A$10:$A27)+2,FALSE)</f>
        <v>1029</v>
      </c>
      <c r="AP27" s="25">
        <f>HLOOKUP(AP$7,$I$66:$DJ$120,ROWS($A$10:$A27)+2,FALSE)</f>
        <v>571</v>
      </c>
      <c r="AQ27" s="25">
        <f>HLOOKUP(AQ$7,$I$66:$DJ$120,ROWS($A$10:$A27)+2,FALSE)</f>
        <v>813</v>
      </c>
      <c r="AR27" s="25">
        <f>HLOOKUP(AR$7,$I$66:$DJ$120,ROWS($A$10:$A27)+2,FALSE)</f>
        <v>261</v>
      </c>
      <c r="AS27" s="25">
        <f>HLOOKUP(AS$7,$I$66:$DJ$120,ROWS($A$10:$A27)+2,FALSE)</f>
        <v>1310</v>
      </c>
      <c r="AT27" s="25">
        <f>HLOOKUP(AT$7,$I$66:$DJ$120,ROWS($A$10:$A27)+2,FALSE)</f>
        <v>8408</v>
      </c>
      <c r="AU27" s="25">
        <f>HLOOKUP(AU$7,$I$66:$DJ$120,ROWS($A$10:$A27)+2,FALSE)</f>
        <v>848</v>
      </c>
      <c r="AV27" s="25">
        <f>HLOOKUP(AV$7,$I$66:$DJ$120,ROWS($A$10:$A27)+2,FALSE)</f>
        <v>918</v>
      </c>
      <c r="AW27" s="25">
        <f>HLOOKUP(AW$7,$I$66:$DJ$120,ROWS($A$10:$A27)+2,FALSE)</f>
        <v>18</v>
      </c>
      <c r="AX27" s="25">
        <f>HLOOKUP(AX$7,$I$66:$DJ$120,ROWS($A$10:$A27)+2,FALSE)</f>
        <v>556</v>
      </c>
      <c r="AY27" s="25">
        <f>HLOOKUP(AY$7,$I$66:$DJ$120,ROWS($A$10:$A27)+2,FALSE)</f>
        <v>154</v>
      </c>
      <c r="AZ27" s="25">
        <f>HLOOKUP(AZ$7,$I$66:$DJ$120,ROWS($A$10:$A27)+2,FALSE)</f>
        <v>1542</v>
      </c>
      <c r="BA27" s="25">
        <f>HLOOKUP(BA$7,$I$66:$DJ$120,ROWS($A$10:$A27)+2,FALSE)</f>
        <v>8468</v>
      </c>
      <c r="BB27" s="25">
        <f>HLOOKUP(BB$7,$I$66:$DJ$120,ROWS($A$10:$A27)+2,FALSE)</f>
        <v>97</v>
      </c>
      <c r="BC27" s="25">
        <f>HLOOKUP(BC$7,$I$66:$DJ$120,ROWS($A$10:$A27)+2,FALSE)</f>
        <v>70</v>
      </c>
      <c r="BD27" s="25">
        <f>HLOOKUP(BD$7,$I$66:$DJ$120,ROWS($A$10:$A27)+2,FALSE)</f>
        <v>1705</v>
      </c>
      <c r="BE27" s="25">
        <f>HLOOKUP(BE$7,$I$66:$DJ$120,ROWS($A$10:$A27)+2,FALSE)</f>
        <v>3265</v>
      </c>
      <c r="BF27" s="25">
        <f>HLOOKUP(BF$7,$I$66:$DJ$120,ROWS($A$10:$A27)+2,FALSE)</f>
        <v>139</v>
      </c>
      <c r="BG27" s="25">
        <f>HLOOKUP(BG$7,$I$66:$DJ$120,ROWS($A$10:$A27)+2,FALSE)</f>
        <v>486</v>
      </c>
      <c r="BH27" s="25">
        <f>HLOOKUP(BH$7,$I$66:$DJ$120,ROWS($A$10:$A27)+2,FALSE)</f>
        <v>278</v>
      </c>
      <c r="BI27" s="25">
        <f>HLOOKUP(BI$7,$I$66:$DJ$120,ROWS($A$10:$A27)+2,FALSE)</f>
        <v>82</v>
      </c>
      <c r="BJ27" s="34">
        <f>HLOOKUP(BJ$7+0.5,$I$66:$DJ$120,ROWS($A$10:$A27)+2,FALSE)</f>
        <v>7145</v>
      </c>
      <c r="BK27" s="34">
        <f>HLOOKUP(BK$7+0.5,$I$66:$DJ$120,ROWS($A$10:$A27)+2,FALSE)</f>
        <v>609</v>
      </c>
      <c r="BL27" s="34">
        <f>HLOOKUP(BL$7+0.5,$I$66:$DJ$120,ROWS($A$10:$A27)+2,FALSE)</f>
        <v>407</v>
      </c>
      <c r="BM27" s="34">
        <f>HLOOKUP(BM$7+0.5,$I$66:$DJ$120,ROWS($A$10:$A27)+2,FALSE)</f>
        <v>1630</v>
      </c>
      <c r="BN27" s="34">
        <f>HLOOKUP(BN$7+0.5,$I$66:$DJ$120,ROWS($A$10:$A27)+2,FALSE)</f>
        <v>890</v>
      </c>
      <c r="BO27" s="34">
        <f>HLOOKUP(BO$7+0.5,$I$66:$DJ$120,ROWS($A$10:$A27)+2,FALSE)</f>
        <v>2012</v>
      </c>
      <c r="BP27" s="34">
        <f>HLOOKUP(BP$7+0.5,$I$66:$DJ$120,ROWS($A$10:$A27)+2,FALSE)</f>
        <v>1360</v>
      </c>
      <c r="BQ27" s="34">
        <f>HLOOKUP(BQ$7+0.5,$I$66:$DJ$120,ROWS($A$10:$A27)+2,FALSE)</f>
        <v>208</v>
      </c>
      <c r="BR27" s="34">
        <f>HLOOKUP(BR$7+0.5,$I$66:$DJ$120,ROWS($A$10:$A27)+2,FALSE)</f>
        <v>165</v>
      </c>
      <c r="BS27" s="34">
        <f>HLOOKUP(BS$7+0.5,$I$66:$DJ$120,ROWS($A$10:$A27)+2,FALSE)</f>
        <v>737</v>
      </c>
      <c r="BT27" s="34">
        <f>HLOOKUP(BT$7+0.5,$I$66:$DJ$120,ROWS($A$10:$A27)+2,FALSE)</f>
        <v>1380</v>
      </c>
      <c r="BU27" s="34">
        <f>HLOOKUP(BU$7+0.5,$I$66:$DJ$120,ROWS($A$10:$A27)+2,FALSE)</f>
        <v>1395</v>
      </c>
      <c r="BV27" s="34">
        <f>HLOOKUP(BV$7+0.5,$I$66:$DJ$120,ROWS($A$10:$A27)+2,FALSE)</f>
        <v>156</v>
      </c>
      <c r="BW27" s="34">
        <f>HLOOKUP(BW$7+0.5,$I$66:$DJ$120,ROWS($A$10:$A27)+2,FALSE)</f>
        <v>356</v>
      </c>
      <c r="BX27" s="34">
        <f>HLOOKUP(BX$7+0.5,$I$66:$DJ$120,ROWS($A$10:$A27)+2,FALSE)</f>
        <v>582</v>
      </c>
      <c r="BY27" s="34">
        <f>HLOOKUP(BY$7+0.5,$I$66:$DJ$120,ROWS($A$10:$A27)+2,FALSE)</f>
        <v>839</v>
      </c>
      <c r="BZ27" s="34">
        <f>HLOOKUP(BZ$7+0.5,$I$66:$DJ$120,ROWS($A$10:$A27)+2,FALSE)</f>
        <v>860</v>
      </c>
      <c r="CA27" s="34" t="str">
        <f>HLOOKUP(CA$7+0.5,$I$66:$DJ$120,ROWS($A$10:$A27)+2,FALSE)</f>
        <v>N/A</v>
      </c>
      <c r="CB27" s="34">
        <f>HLOOKUP(CB$7+0.5,$I$66:$DJ$120,ROWS($A$10:$A27)+2,FALSE)</f>
        <v>476</v>
      </c>
      <c r="CC27" s="34">
        <f>HLOOKUP(CC$7+0.5,$I$66:$DJ$120,ROWS($A$10:$A27)+2,FALSE)</f>
        <v>408</v>
      </c>
      <c r="CD27" s="34">
        <f>HLOOKUP(CD$7+0.5,$I$66:$DJ$120,ROWS($A$10:$A27)+2,FALSE)</f>
        <v>225</v>
      </c>
      <c r="CE27" s="34">
        <f>HLOOKUP(CE$7+0.5,$I$66:$DJ$120,ROWS($A$10:$A27)+2,FALSE)</f>
        <v>282</v>
      </c>
      <c r="CF27" s="34">
        <f>HLOOKUP(CF$7+0.5,$I$66:$DJ$120,ROWS($A$10:$A27)+2,FALSE)</f>
        <v>203</v>
      </c>
      <c r="CG27" s="34">
        <f>HLOOKUP(CG$7+0.5,$I$66:$DJ$120,ROWS($A$10:$A27)+2,FALSE)</f>
        <v>682</v>
      </c>
      <c r="CH27" s="34">
        <f>HLOOKUP(CH$7+0.5,$I$66:$DJ$120,ROWS($A$10:$A27)+2,FALSE)</f>
        <v>367</v>
      </c>
      <c r="CI27" s="34">
        <f>HLOOKUP(CI$7+0.5,$I$66:$DJ$120,ROWS($A$10:$A27)+2,FALSE)</f>
        <v>501</v>
      </c>
      <c r="CJ27" s="34">
        <f>HLOOKUP(CJ$7+0.5,$I$66:$DJ$120,ROWS($A$10:$A27)+2,FALSE)</f>
        <v>3073</v>
      </c>
      <c r="CK27" s="34">
        <f>HLOOKUP(CK$7+0.5,$I$66:$DJ$120,ROWS($A$10:$A27)+2,FALSE)</f>
        <v>326</v>
      </c>
      <c r="CL27" s="34">
        <f>HLOOKUP(CL$7+0.5,$I$66:$DJ$120,ROWS($A$10:$A27)+2,FALSE)</f>
        <v>1245</v>
      </c>
      <c r="CM27" s="34">
        <f>HLOOKUP(CM$7+0.5,$I$66:$DJ$120,ROWS($A$10:$A27)+2,FALSE)</f>
        <v>606</v>
      </c>
      <c r="CN27" s="34">
        <f>HLOOKUP(CN$7+0.5,$I$66:$DJ$120,ROWS($A$10:$A27)+2,FALSE)</f>
        <v>165</v>
      </c>
      <c r="CO27" s="34">
        <f>HLOOKUP(CO$7+0.5,$I$66:$DJ$120,ROWS($A$10:$A27)+2,FALSE)</f>
        <v>228</v>
      </c>
      <c r="CP27" s="34">
        <f>HLOOKUP(CP$7+0.5,$I$66:$DJ$120,ROWS($A$10:$A27)+2,FALSE)</f>
        <v>627</v>
      </c>
      <c r="CQ27" s="34">
        <f>HLOOKUP(CQ$7+0.5,$I$66:$DJ$120,ROWS($A$10:$A27)+2,FALSE)</f>
        <v>367</v>
      </c>
      <c r="CR27" s="34">
        <f>HLOOKUP(CR$7+0.5,$I$66:$DJ$120,ROWS($A$10:$A27)+2,FALSE)</f>
        <v>476</v>
      </c>
      <c r="CS27" s="34">
        <f>HLOOKUP(CS$7+0.5,$I$66:$DJ$120,ROWS($A$10:$A27)+2,FALSE)</f>
        <v>263</v>
      </c>
      <c r="CT27" s="34">
        <f>HLOOKUP(CT$7+0.5,$I$66:$DJ$120,ROWS($A$10:$A27)+2,FALSE)</f>
        <v>638</v>
      </c>
      <c r="CU27" s="34">
        <f>HLOOKUP(CU$7+0.5,$I$66:$DJ$120,ROWS($A$10:$A27)+2,FALSE)</f>
        <v>2299</v>
      </c>
      <c r="CV27" s="34">
        <f>HLOOKUP(CV$7+0.5,$I$66:$DJ$120,ROWS($A$10:$A27)+2,FALSE)</f>
        <v>557</v>
      </c>
      <c r="CW27" s="34">
        <f>HLOOKUP(CW$7+0.5,$I$66:$DJ$120,ROWS($A$10:$A27)+2,FALSE)</f>
        <v>672</v>
      </c>
      <c r="CX27" s="34">
        <f>HLOOKUP(CX$7+0.5,$I$66:$DJ$120,ROWS($A$10:$A27)+2,FALSE)</f>
        <v>31</v>
      </c>
      <c r="CY27" s="34">
        <f>HLOOKUP(CY$7+0.5,$I$66:$DJ$120,ROWS($A$10:$A27)+2,FALSE)</f>
        <v>375</v>
      </c>
      <c r="CZ27" s="34">
        <f>HLOOKUP(CZ$7+0.5,$I$66:$DJ$120,ROWS($A$10:$A27)+2,FALSE)</f>
        <v>195</v>
      </c>
      <c r="DA27" s="34">
        <f>HLOOKUP(DA$7+0.5,$I$66:$DJ$120,ROWS($A$10:$A27)+2,FALSE)</f>
        <v>825</v>
      </c>
      <c r="DB27" s="34">
        <f>HLOOKUP(DB$7+0.5,$I$66:$DJ$120,ROWS($A$10:$A27)+2,FALSE)</f>
        <v>2434</v>
      </c>
      <c r="DC27" s="34">
        <f>HLOOKUP(DC$7+0.5,$I$66:$DJ$120,ROWS($A$10:$A27)+2,FALSE)</f>
        <v>106</v>
      </c>
      <c r="DD27" s="34">
        <f>HLOOKUP(DD$7+0.5,$I$66:$DJ$120,ROWS($A$10:$A27)+2,FALSE)</f>
        <v>138</v>
      </c>
      <c r="DE27" s="34">
        <f>HLOOKUP(DE$7+0.5,$I$66:$DJ$120,ROWS($A$10:$A27)+2,FALSE)</f>
        <v>853</v>
      </c>
      <c r="DF27" s="34">
        <f>HLOOKUP(DF$7+0.5,$I$66:$DJ$120,ROWS($A$10:$A27)+2,FALSE)</f>
        <v>1675</v>
      </c>
      <c r="DG27" s="34">
        <f>HLOOKUP(DG$7+0.5,$I$66:$DJ$120,ROWS($A$10:$A27)+2,FALSE)</f>
        <v>132</v>
      </c>
      <c r="DH27" s="34">
        <f>HLOOKUP(DH$7+0.5,$I$66:$DJ$120,ROWS($A$10:$A27)+2,FALSE)</f>
        <v>530</v>
      </c>
      <c r="DI27" s="34">
        <f>HLOOKUP(DI$7+0.5,$I$66:$DJ$120,ROWS($A$10:$A27)+2,FALSE)</f>
        <v>239</v>
      </c>
      <c r="DJ27" s="34">
        <f>HLOOKUP(DJ$7+0.5,$I$66:$DJ$120,ROWS($A$10:$A27)+2,FALSE)</f>
        <v>147</v>
      </c>
    </row>
    <row r="28" spans="2:114" x14ac:dyDescent="0.25">
      <c r="B28" s="38" t="s">
        <v>25</v>
      </c>
      <c r="C28" s="16">
        <v>4328626</v>
      </c>
      <c r="D28" s="17">
        <v>2851</v>
      </c>
      <c r="E28" s="16">
        <v>3676472</v>
      </c>
      <c r="F28" s="17">
        <v>15304</v>
      </c>
      <c r="G28" s="16">
        <v>521511</v>
      </c>
      <c r="H28" s="17">
        <v>14825</v>
      </c>
      <c r="I28" s="36">
        <f>HLOOKUP(I$7,$I$66:$DJ$120,ROWS($A$10:$A28)+2,FALSE)</f>
        <v>112787</v>
      </c>
      <c r="J28" s="25">
        <f>HLOOKUP(J$7,$I$66:$DJ$120,ROWS($A$10:$A28)+2,FALSE)</f>
        <v>4137</v>
      </c>
      <c r="K28" s="25">
        <f>HLOOKUP(K$7,$I$66:$DJ$120,ROWS($A$10:$A28)+2,FALSE)</f>
        <v>304</v>
      </c>
      <c r="L28" s="25">
        <f>HLOOKUP(L$7,$I$66:$DJ$120,ROWS($A$10:$A28)+2,FALSE)</f>
        <v>1103</v>
      </c>
      <c r="M28" s="25">
        <f>HLOOKUP(M$7,$I$66:$DJ$120,ROWS($A$10:$A28)+2,FALSE)</f>
        <v>518</v>
      </c>
      <c r="N28" s="25">
        <f>HLOOKUP(N$7,$I$66:$DJ$120,ROWS($A$10:$A28)+2,FALSE)</f>
        <v>3415</v>
      </c>
      <c r="O28" s="25">
        <f>HLOOKUP(O$7,$I$66:$DJ$120,ROWS($A$10:$A28)+2,FALSE)</f>
        <v>712</v>
      </c>
      <c r="P28" s="25">
        <f>HLOOKUP(P$7,$I$66:$DJ$120,ROWS($A$10:$A28)+2,FALSE)</f>
        <v>246</v>
      </c>
      <c r="Q28" s="25">
        <f>HLOOKUP(Q$7,$I$66:$DJ$120,ROWS($A$10:$A28)+2,FALSE)</f>
        <v>706</v>
      </c>
      <c r="R28" s="25">
        <f>HLOOKUP(R$7,$I$66:$DJ$120,ROWS($A$10:$A28)+2,FALSE)</f>
        <v>254</v>
      </c>
      <c r="S28" s="25">
        <f>HLOOKUP(S$7,$I$66:$DJ$120,ROWS($A$10:$A28)+2,FALSE)</f>
        <v>9232</v>
      </c>
      <c r="T28" s="25">
        <f>HLOOKUP(T$7,$I$66:$DJ$120,ROWS($A$10:$A28)+2,FALSE)</f>
        <v>4173</v>
      </c>
      <c r="U28" s="25">
        <f>HLOOKUP(U$7,$I$66:$DJ$120,ROWS($A$10:$A28)+2,FALSE)</f>
        <v>647</v>
      </c>
      <c r="V28" s="25">
        <f>HLOOKUP(V$7,$I$66:$DJ$120,ROWS($A$10:$A28)+2,FALSE)</f>
        <v>50</v>
      </c>
      <c r="W28" s="25">
        <f>HLOOKUP(W$7,$I$66:$DJ$120,ROWS($A$10:$A28)+2,FALSE)</f>
        <v>4445</v>
      </c>
      <c r="X28" s="25">
        <f>HLOOKUP(X$7,$I$66:$DJ$120,ROWS($A$10:$A28)+2,FALSE)</f>
        <v>12203</v>
      </c>
      <c r="Y28" s="25">
        <f>HLOOKUP(Y$7,$I$66:$DJ$120,ROWS($A$10:$A28)+2,FALSE)</f>
        <v>238</v>
      </c>
      <c r="Z28" s="25">
        <f>HLOOKUP(Z$7,$I$66:$DJ$120,ROWS($A$10:$A28)+2,FALSE)</f>
        <v>602</v>
      </c>
      <c r="AA28" s="25" t="str">
        <f>HLOOKUP(AA$7,$I$66:$DJ$120,ROWS($A$10:$A28)+2,FALSE)</f>
        <v>N/A</v>
      </c>
      <c r="AB28" s="25">
        <f>HLOOKUP(AB$7,$I$66:$DJ$120,ROWS($A$10:$A28)+2,FALSE)</f>
        <v>666</v>
      </c>
      <c r="AC28" s="25">
        <f>HLOOKUP(AC$7,$I$66:$DJ$120,ROWS($A$10:$A28)+2,FALSE)</f>
        <v>46</v>
      </c>
      <c r="AD28" s="25">
        <f>HLOOKUP(AD$7,$I$66:$DJ$120,ROWS($A$10:$A28)+2,FALSE)</f>
        <v>1120</v>
      </c>
      <c r="AE28" s="25">
        <f>HLOOKUP(AE$7,$I$66:$DJ$120,ROWS($A$10:$A28)+2,FALSE)</f>
        <v>419</v>
      </c>
      <c r="AF28" s="25">
        <f>HLOOKUP(AF$7,$I$66:$DJ$120,ROWS($A$10:$A28)+2,FALSE)</f>
        <v>7302</v>
      </c>
      <c r="AG28" s="25">
        <f>HLOOKUP(AG$7,$I$66:$DJ$120,ROWS($A$10:$A28)+2,FALSE)</f>
        <v>605</v>
      </c>
      <c r="AH28" s="25">
        <f>HLOOKUP(AH$7,$I$66:$DJ$120,ROWS($A$10:$A28)+2,FALSE)</f>
        <v>646</v>
      </c>
      <c r="AI28" s="25">
        <f>HLOOKUP(AI$7,$I$66:$DJ$120,ROWS($A$10:$A28)+2,FALSE)</f>
        <v>2381</v>
      </c>
      <c r="AJ28" s="25">
        <f>HLOOKUP(AJ$7,$I$66:$DJ$120,ROWS($A$10:$A28)+2,FALSE)</f>
        <v>0</v>
      </c>
      <c r="AK28" s="25">
        <f>HLOOKUP(AK$7,$I$66:$DJ$120,ROWS($A$10:$A28)+2,FALSE)</f>
        <v>723</v>
      </c>
      <c r="AL28" s="25">
        <f>HLOOKUP(AL$7,$I$66:$DJ$120,ROWS($A$10:$A28)+2,FALSE)</f>
        <v>301</v>
      </c>
      <c r="AM28" s="25">
        <f>HLOOKUP(AM$7,$I$66:$DJ$120,ROWS($A$10:$A28)+2,FALSE)</f>
        <v>84</v>
      </c>
      <c r="AN28" s="25">
        <f>HLOOKUP(AN$7,$I$66:$DJ$120,ROWS($A$10:$A28)+2,FALSE)</f>
        <v>496</v>
      </c>
      <c r="AO28" s="25">
        <f>HLOOKUP(AO$7,$I$66:$DJ$120,ROWS($A$10:$A28)+2,FALSE)</f>
        <v>554</v>
      </c>
      <c r="AP28" s="25">
        <f>HLOOKUP(AP$7,$I$66:$DJ$120,ROWS($A$10:$A28)+2,FALSE)</f>
        <v>5239</v>
      </c>
      <c r="AQ28" s="25">
        <f>HLOOKUP(AQ$7,$I$66:$DJ$120,ROWS($A$10:$A28)+2,FALSE)</f>
        <v>3643</v>
      </c>
      <c r="AR28" s="25">
        <f>HLOOKUP(AR$7,$I$66:$DJ$120,ROWS($A$10:$A28)+2,FALSE)</f>
        <v>122</v>
      </c>
      <c r="AS28" s="25">
        <f>HLOOKUP(AS$7,$I$66:$DJ$120,ROWS($A$10:$A28)+2,FALSE)</f>
        <v>17041</v>
      </c>
      <c r="AT28" s="25">
        <f>HLOOKUP(AT$7,$I$66:$DJ$120,ROWS($A$10:$A28)+2,FALSE)</f>
        <v>577</v>
      </c>
      <c r="AU28" s="25">
        <f>HLOOKUP(AU$7,$I$66:$DJ$120,ROWS($A$10:$A28)+2,FALSE)</f>
        <v>298</v>
      </c>
      <c r="AV28" s="25">
        <f>HLOOKUP(AV$7,$I$66:$DJ$120,ROWS($A$10:$A28)+2,FALSE)</f>
        <v>2226</v>
      </c>
      <c r="AW28" s="25">
        <f>HLOOKUP(AW$7,$I$66:$DJ$120,ROWS($A$10:$A28)+2,FALSE)</f>
        <v>0</v>
      </c>
      <c r="AX28" s="25">
        <f>HLOOKUP(AX$7,$I$66:$DJ$120,ROWS($A$10:$A28)+2,FALSE)</f>
        <v>1347</v>
      </c>
      <c r="AY28" s="25">
        <f>HLOOKUP(AY$7,$I$66:$DJ$120,ROWS($A$10:$A28)+2,FALSE)</f>
        <v>0</v>
      </c>
      <c r="AZ28" s="25">
        <f>HLOOKUP(AZ$7,$I$66:$DJ$120,ROWS($A$10:$A28)+2,FALSE)</f>
        <v>10064</v>
      </c>
      <c r="BA28" s="25">
        <f>HLOOKUP(BA$7,$I$66:$DJ$120,ROWS($A$10:$A28)+2,FALSE)</f>
        <v>3345</v>
      </c>
      <c r="BB28" s="25">
        <f>HLOOKUP(BB$7,$I$66:$DJ$120,ROWS($A$10:$A28)+2,FALSE)</f>
        <v>464</v>
      </c>
      <c r="BC28" s="25">
        <f>HLOOKUP(BC$7,$I$66:$DJ$120,ROWS($A$10:$A28)+2,FALSE)</f>
        <v>45</v>
      </c>
      <c r="BD28" s="25">
        <f>HLOOKUP(BD$7,$I$66:$DJ$120,ROWS($A$10:$A28)+2,FALSE)</f>
        <v>3319</v>
      </c>
      <c r="BE28" s="25">
        <f>HLOOKUP(BE$7,$I$66:$DJ$120,ROWS($A$10:$A28)+2,FALSE)</f>
        <v>1988</v>
      </c>
      <c r="BF28" s="25">
        <f>HLOOKUP(BF$7,$I$66:$DJ$120,ROWS($A$10:$A28)+2,FALSE)</f>
        <v>3346</v>
      </c>
      <c r="BG28" s="25">
        <f>HLOOKUP(BG$7,$I$66:$DJ$120,ROWS($A$10:$A28)+2,FALSE)</f>
        <v>1395</v>
      </c>
      <c r="BH28" s="25">
        <f>HLOOKUP(BH$7,$I$66:$DJ$120,ROWS($A$10:$A28)+2,FALSE)</f>
        <v>0</v>
      </c>
      <c r="BI28" s="25">
        <f>HLOOKUP(BI$7,$I$66:$DJ$120,ROWS($A$10:$A28)+2,FALSE)</f>
        <v>170</v>
      </c>
      <c r="BJ28" s="34">
        <f>HLOOKUP(BJ$7+0.5,$I$66:$DJ$120,ROWS($A$10:$A28)+2,FALSE)</f>
        <v>7854</v>
      </c>
      <c r="BK28" s="34">
        <f>HLOOKUP(BK$7+0.5,$I$66:$DJ$120,ROWS($A$10:$A28)+2,FALSE)</f>
        <v>1628</v>
      </c>
      <c r="BL28" s="34">
        <f>HLOOKUP(BL$7+0.5,$I$66:$DJ$120,ROWS($A$10:$A28)+2,FALSE)</f>
        <v>370</v>
      </c>
      <c r="BM28" s="34">
        <f>HLOOKUP(BM$7+0.5,$I$66:$DJ$120,ROWS($A$10:$A28)+2,FALSE)</f>
        <v>715</v>
      </c>
      <c r="BN28" s="34">
        <f>HLOOKUP(BN$7+0.5,$I$66:$DJ$120,ROWS($A$10:$A28)+2,FALSE)</f>
        <v>299</v>
      </c>
      <c r="BO28" s="34">
        <f>HLOOKUP(BO$7+0.5,$I$66:$DJ$120,ROWS($A$10:$A28)+2,FALSE)</f>
        <v>1157</v>
      </c>
      <c r="BP28" s="34">
        <f>HLOOKUP(BP$7+0.5,$I$66:$DJ$120,ROWS($A$10:$A28)+2,FALSE)</f>
        <v>572</v>
      </c>
      <c r="BQ28" s="34">
        <f>HLOOKUP(BQ$7+0.5,$I$66:$DJ$120,ROWS($A$10:$A28)+2,FALSE)</f>
        <v>290</v>
      </c>
      <c r="BR28" s="34">
        <f>HLOOKUP(BR$7+0.5,$I$66:$DJ$120,ROWS($A$10:$A28)+2,FALSE)</f>
        <v>774</v>
      </c>
      <c r="BS28" s="34">
        <f>HLOOKUP(BS$7+0.5,$I$66:$DJ$120,ROWS($A$10:$A28)+2,FALSE)</f>
        <v>262</v>
      </c>
      <c r="BT28" s="34">
        <f>HLOOKUP(BT$7+0.5,$I$66:$DJ$120,ROWS($A$10:$A28)+2,FALSE)</f>
        <v>2697</v>
      </c>
      <c r="BU28" s="34">
        <f>HLOOKUP(BU$7+0.5,$I$66:$DJ$120,ROWS($A$10:$A28)+2,FALSE)</f>
        <v>1184</v>
      </c>
      <c r="BV28" s="34">
        <f>HLOOKUP(BV$7+0.5,$I$66:$DJ$120,ROWS($A$10:$A28)+2,FALSE)</f>
        <v>665</v>
      </c>
      <c r="BW28" s="34">
        <f>HLOOKUP(BW$7+0.5,$I$66:$DJ$120,ROWS($A$10:$A28)+2,FALSE)</f>
        <v>91</v>
      </c>
      <c r="BX28" s="34">
        <f>HLOOKUP(BX$7+0.5,$I$66:$DJ$120,ROWS($A$10:$A28)+2,FALSE)</f>
        <v>1359</v>
      </c>
      <c r="BY28" s="34">
        <f>HLOOKUP(BY$7+0.5,$I$66:$DJ$120,ROWS($A$10:$A28)+2,FALSE)</f>
        <v>2150</v>
      </c>
      <c r="BZ28" s="34">
        <f>HLOOKUP(BZ$7+0.5,$I$66:$DJ$120,ROWS($A$10:$A28)+2,FALSE)</f>
        <v>257</v>
      </c>
      <c r="CA28" s="34">
        <f>HLOOKUP(CA$7+0.5,$I$66:$DJ$120,ROWS($A$10:$A28)+2,FALSE)</f>
        <v>464</v>
      </c>
      <c r="CB28" s="34" t="str">
        <f>HLOOKUP(CB$7+0.5,$I$66:$DJ$120,ROWS($A$10:$A28)+2,FALSE)</f>
        <v>N/A</v>
      </c>
      <c r="CC28" s="34">
        <f>HLOOKUP(CC$7+0.5,$I$66:$DJ$120,ROWS($A$10:$A28)+2,FALSE)</f>
        <v>294</v>
      </c>
      <c r="CD28" s="34">
        <f>HLOOKUP(CD$7+0.5,$I$66:$DJ$120,ROWS($A$10:$A28)+2,FALSE)</f>
        <v>80</v>
      </c>
      <c r="CE28" s="34">
        <f>HLOOKUP(CE$7+0.5,$I$66:$DJ$120,ROWS($A$10:$A28)+2,FALSE)</f>
        <v>615</v>
      </c>
      <c r="CF28" s="34">
        <f>HLOOKUP(CF$7+0.5,$I$66:$DJ$120,ROWS($A$10:$A28)+2,FALSE)</f>
        <v>285</v>
      </c>
      <c r="CG28" s="34">
        <f>HLOOKUP(CG$7+0.5,$I$66:$DJ$120,ROWS($A$10:$A28)+2,FALSE)</f>
        <v>1809</v>
      </c>
      <c r="CH28" s="34">
        <f>HLOOKUP(CH$7+0.5,$I$66:$DJ$120,ROWS($A$10:$A28)+2,FALSE)</f>
        <v>346</v>
      </c>
      <c r="CI28" s="34">
        <f>HLOOKUP(CI$7+0.5,$I$66:$DJ$120,ROWS($A$10:$A28)+2,FALSE)</f>
        <v>467</v>
      </c>
      <c r="CJ28" s="34">
        <f>HLOOKUP(CJ$7+0.5,$I$66:$DJ$120,ROWS($A$10:$A28)+2,FALSE)</f>
        <v>1021</v>
      </c>
      <c r="CK28" s="34">
        <f>HLOOKUP(CK$7+0.5,$I$66:$DJ$120,ROWS($A$10:$A28)+2,FALSE)</f>
        <v>181</v>
      </c>
      <c r="CL28" s="34">
        <f>HLOOKUP(CL$7+0.5,$I$66:$DJ$120,ROWS($A$10:$A28)+2,FALSE)</f>
        <v>588</v>
      </c>
      <c r="CM28" s="34">
        <f>HLOOKUP(CM$7+0.5,$I$66:$DJ$120,ROWS($A$10:$A28)+2,FALSE)</f>
        <v>294</v>
      </c>
      <c r="CN28" s="34">
        <f>HLOOKUP(CN$7+0.5,$I$66:$DJ$120,ROWS($A$10:$A28)+2,FALSE)</f>
        <v>103</v>
      </c>
      <c r="CO28" s="34">
        <f>HLOOKUP(CO$7+0.5,$I$66:$DJ$120,ROWS($A$10:$A28)+2,FALSE)</f>
        <v>551</v>
      </c>
      <c r="CP28" s="34">
        <f>HLOOKUP(CP$7+0.5,$I$66:$DJ$120,ROWS($A$10:$A28)+2,FALSE)</f>
        <v>348</v>
      </c>
      <c r="CQ28" s="34">
        <f>HLOOKUP(CQ$7+0.5,$I$66:$DJ$120,ROWS($A$10:$A28)+2,FALSE)</f>
        <v>1774</v>
      </c>
      <c r="CR28" s="34">
        <f>HLOOKUP(CR$7+0.5,$I$66:$DJ$120,ROWS($A$10:$A28)+2,FALSE)</f>
        <v>1903</v>
      </c>
      <c r="CS28" s="34">
        <f>HLOOKUP(CS$7+0.5,$I$66:$DJ$120,ROWS($A$10:$A28)+2,FALSE)</f>
        <v>192</v>
      </c>
      <c r="CT28" s="34">
        <f>HLOOKUP(CT$7+0.5,$I$66:$DJ$120,ROWS($A$10:$A28)+2,FALSE)</f>
        <v>3384</v>
      </c>
      <c r="CU28" s="34">
        <f>HLOOKUP(CU$7+0.5,$I$66:$DJ$120,ROWS($A$10:$A28)+2,FALSE)</f>
        <v>437</v>
      </c>
      <c r="CV28" s="34">
        <f>HLOOKUP(CV$7+0.5,$I$66:$DJ$120,ROWS($A$10:$A28)+2,FALSE)</f>
        <v>212</v>
      </c>
      <c r="CW28" s="34">
        <f>HLOOKUP(CW$7+0.5,$I$66:$DJ$120,ROWS($A$10:$A28)+2,FALSE)</f>
        <v>964</v>
      </c>
      <c r="CX28" s="34">
        <f>HLOOKUP(CX$7+0.5,$I$66:$DJ$120,ROWS($A$10:$A28)+2,FALSE)</f>
        <v>181</v>
      </c>
      <c r="CY28" s="34">
        <f>HLOOKUP(CY$7+0.5,$I$66:$DJ$120,ROWS($A$10:$A28)+2,FALSE)</f>
        <v>671</v>
      </c>
      <c r="CZ28" s="34">
        <f>HLOOKUP(CZ$7+0.5,$I$66:$DJ$120,ROWS($A$10:$A28)+2,FALSE)</f>
        <v>181</v>
      </c>
      <c r="DA28" s="34">
        <f>HLOOKUP(DA$7+0.5,$I$66:$DJ$120,ROWS($A$10:$A28)+2,FALSE)</f>
        <v>2378</v>
      </c>
      <c r="DB28" s="34">
        <f>HLOOKUP(DB$7+0.5,$I$66:$DJ$120,ROWS($A$10:$A28)+2,FALSE)</f>
        <v>1420</v>
      </c>
      <c r="DC28" s="34">
        <f>HLOOKUP(DC$7+0.5,$I$66:$DJ$120,ROWS($A$10:$A28)+2,FALSE)</f>
        <v>360</v>
      </c>
      <c r="DD28" s="34">
        <f>HLOOKUP(DD$7+0.5,$I$66:$DJ$120,ROWS($A$10:$A28)+2,FALSE)</f>
        <v>81</v>
      </c>
      <c r="DE28" s="34">
        <f>HLOOKUP(DE$7+0.5,$I$66:$DJ$120,ROWS($A$10:$A28)+2,FALSE)</f>
        <v>1111</v>
      </c>
      <c r="DF28" s="34">
        <f>HLOOKUP(DF$7+0.5,$I$66:$DJ$120,ROWS($A$10:$A28)+2,FALSE)</f>
        <v>998</v>
      </c>
      <c r="DG28" s="34">
        <f>HLOOKUP(DG$7+0.5,$I$66:$DJ$120,ROWS($A$10:$A28)+2,FALSE)</f>
        <v>1472</v>
      </c>
      <c r="DH28" s="34">
        <f>HLOOKUP(DH$7+0.5,$I$66:$DJ$120,ROWS($A$10:$A28)+2,FALSE)</f>
        <v>845</v>
      </c>
      <c r="DI28" s="34">
        <f>HLOOKUP(DI$7+0.5,$I$66:$DJ$120,ROWS($A$10:$A28)+2,FALSE)</f>
        <v>181</v>
      </c>
      <c r="DJ28" s="34">
        <f>HLOOKUP(DJ$7+0.5,$I$66:$DJ$120,ROWS($A$10:$A28)+2,FALSE)</f>
        <v>197</v>
      </c>
    </row>
    <row r="29" spans="2:114" x14ac:dyDescent="0.25">
      <c r="B29" s="38" t="s">
        <v>26</v>
      </c>
      <c r="C29" s="16">
        <v>4545914</v>
      </c>
      <c r="D29" s="17">
        <v>4612</v>
      </c>
      <c r="E29" s="16">
        <v>3912023</v>
      </c>
      <c r="F29" s="17">
        <v>21791</v>
      </c>
      <c r="G29" s="16">
        <v>528406</v>
      </c>
      <c r="H29" s="17">
        <v>20131</v>
      </c>
      <c r="I29" s="36">
        <f>HLOOKUP(I$7,$I$66:$DJ$120,ROWS($A$10:$A29)+2,FALSE)</f>
        <v>91215</v>
      </c>
      <c r="J29" s="25">
        <f>HLOOKUP(J$7,$I$66:$DJ$120,ROWS($A$10:$A29)+2,FALSE)</f>
        <v>2329</v>
      </c>
      <c r="K29" s="25">
        <f>HLOOKUP(K$7,$I$66:$DJ$120,ROWS($A$10:$A29)+2,FALSE)</f>
        <v>403</v>
      </c>
      <c r="L29" s="25">
        <f>HLOOKUP(L$7,$I$66:$DJ$120,ROWS($A$10:$A29)+2,FALSE)</f>
        <v>2021</v>
      </c>
      <c r="M29" s="25">
        <f>HLOOKUP(M$7,$I$66:$DJ$120,ROWS($A$10:$A29)+2,FALSE)</f>
        <v>3645</v>
      </c>
      <c r="N29" s="25">
        <f>HLOOKUP(N$7,$I$66:$DJ$120,ROWS($A$10:$A29)+2,FALSE)</f>
        <v>5139</v>
      </c>
      <c r="O29" s="25">
        <f>HLOOKUP(O$7,$I$66:$DJ$120,ROWS($A$10:$A29)+2,FALSE)</f>
        <v>1433</v>
      </c>
      <c r="P29" s="25">
        <f>HLOOKUP(P$7,$I$66:$DJ$120,ROWS($A$10:$A29)+2,FALSE)</f>
        <v>164</v>
      </c>
      <c r="Q29" s="25">
        <f>HLOOKUP(Q$7,$I$66:$DJ$120,ROWS($A$10:$A29)+2,FALSE)</f>
        <v>0</v>
      </c>
      <c r="R29" s="25">
        <f>HLOOKUP(R$7,$I$66:$DJ$120,ROWS($A$10:$A29)+2,FALSE)</f>
        <v>596</v>
      </c>
      <c r="S29" s="25">
        <f>HLOOKUP(S$7,$I$66:$DJ$120,ROWS($A$10:$A29)+2,FALSE)</f>
        <v>6534</v>
      </c>
      <c r="T29" s="25">
        <f>HLOOKUP(T$7,$I$66:$DJ$120,ROWS($A$10:$A29)+2,FALSE)</f>
        <v>4478</v>
      </c>
      <c r="U29" s="25">
        <f>HLOOKUP(U$7,$I$66:$DJ$120,ROWS($A$10:$A29)+2,FALSE)</f>
        <v>378</v>
      </c>
      <c r="V29" s="25">
        <f>HLOOKUP(V$7,$I$66:$DJ$120,ROWS($A$10:$A29)+2,FALSE)</f>
        <v>265</v>
      </c>
      <c r="W29" s="25">
        <f>HLOOKUP(W$7,$I$66:$DJ$120,ROWS($A$10:$A29)+2,FALSE)</f>
        <v>1229</v>
      </c>
      <c r="X29" s="25">
        <f>HLOOKUP(X$7,$I$66:$DJ$120,ROWS($A$10:$A29)+2,FALSE)</f>
        <v>1359</v>
      </c>
      <c r="Y29" s="25">
        <f>HLOOKUP(Y$7,$I$66:$DJ$120,ROWS($A$10:$A29)+2,FALSE)</f>
        <v>544</v>
      </c>
      <c r="Z29" s="25">
        <f>HLOOKUP(Z$7,$I$66:$DJ$120,ROWS($A$10:$A29)+2,FALSE)</f>
        <v>420</v>
      </c>
      <c r="AA29" s="25">
        <f>HLOOKUP(AA$7,$I$66:$DJ$120,ROWS($A$10:$A29)+2,FALSE)</f>
        <v>1649</v>
      </c>
      <c r="AB29" s="25" t="str">
        <f>HLOOKUP(AB$7,$I$66:$DJ$120,ROWS($A$10:$A29)+2,FALSE)</f>
        <v>N/A</v>
      </c>
      <c r="AC29" s="25">
        <f>HLOOKUP(AC$7,$I$66:$DJ$120,ROWS($A$10:$A29)+2,FALSE)</f>
        <v>251</v>
      </c>
      <c r="AD29" s="25">
        <f>HLOOKUP(AD$7,$I$66:$DJ$120,ROWS($A$10:$A29)+2,FALSE)</f>
        <v>642</v>
      </c>
      <c r="AE29" s="25">
        <f>HLOOKUP(AE$7,$I$66:$DJ$120,ROWS($A$10:$A29)+2,FALSE)</f>
        <v>549</v>
      </c>
      <c r="AF29" s="25">
        <f>HLOOKUP(AF$7,$I$66:$DJ$120,ROWS($A$10:$A29)+2,FALSE)</f>
        <v>1080</v>
      </c>
      <c r="AG29" s="25">
        <f>HLOOKUP(AG$7,$I$66:$DJ$120,ROWS($A$10:$A29)+2,FALSE)</f>
        <v>330</v>
      </c>
      <c r="AH29" s="25">
        <f>HLOOKUP(AH$7,$I$66:$DJ$120,ROWS($A$10:$A29)+2,FALSE)</f>
        <v>6791</v>
      </c>
      <c r="AI29" s="25">
        <f>HLOOKUP(AI$7,$I$66:$DJ$120,ROWS($A$10:$A29)+2,FALSE)</f>
        <v>1591</v>
      </c>
      <c r="AJ29" s="25">
        <f>HLOOKUP(AJ$7,$I$66:$DJ$120,ROWS($A$10:$A29)+2,FALSE)</f>
        <v>428</v>
      </c>
      <c r="AK29" s="25">
        <f>HLOOKUP(AK$7,$I$66:$DJ$120,ROWS($A$10:$A29)+2,FALSE)</f>
        <v>745</v>
      </c>
      <c r="AL29" s="25">
        <f>HLOOKUP(AL$7,$I$66:$DJ$120,ROWS($A$10:$A29)+2,FALSE)</f>
        <v>931</v>
      </c>
      <c r="AM29" s="25">
        <f>HLOOKUP(AM$7,$I$66:$DJ$120,ROWS($A$10:$A29)+2,FALSE)</f>
        <v>11</v>
      </c>
      <c r="AN29" s="25">
        <f>HLOOKUP(AN$7,$I$66:$DJ$120,ROWS($A$10:$A29)+2,FALSE)</f>
        <v>975</v>
      </c>
      <c r="AO29" s="25">
        <f>HLOOKUP(AO$7,$I$66:$DJ$120,ROWS($A$10:$A29)+2,FALSE)</f>
        <v>150</v>
      </c>
      <c r="AP29" s="25">
        <f>HLOOKUP(AP$7,$I$66:$DJ$120,ROWS($A$10:$A29)+2,FALSE)</f>
        <v>2786</v>
      </c>
      <c r="AQ29" s="25">
        <f>HLOOKUP(AQ$7,$I$66:$DJ$120,ROWS($A$10:$A29)+2,FALSE)</f>
        <v>2284</v>
      </c>
      <c r="AR29" s="25">
        <f>HLOOKUP(AR$7,$I$66:$DJ$120,ROWS($A$10:$A29)+2,FALSE)</f>
        <v>64</v>
      </c>
      <c r="AS29" s="25">
        <f>HLOOKUP(AS$7,$I$66:$DJ$120,ROWS($A$10:$A29)+2,FALSE)</f>
        <v>1115</v>
      </c>
      <c r="AT29" s="25">
        <f>HLOOKUP(AT$7,$I$66:$DJ$120,ROWS($A$10:$A29)+2,FALSE)</f>
        <v>2159</v>
      </c>
      <c r="AU29" s="25">
        <f>HLOOKUP(AU$7,$I$66:$DJ$120,ROWS($A$10:$A29)+2,FALSE)</f>
        <v>195</v>
      </c>
      <c r="AV29" s="25">
        <f>HLOOKUP(AV$7,$I$66:$DJ$120,ROWS($A$10:$A29)+2,FALSE)</f>
        <v>1239</v>
      </c>
      <c r="AW29" s="25">
        <f>HLOOKUP(AW$7,$I$66:$DJ$120,ROWS($A$10:$A29)+2,FALSE)</f>
        <v>737</v>
      </c>
      <c r="AX29" s="25">
        <f>HLOOKUP(AX$7,$I$66:$DJ$120,ROWS($A$10:$A29)+2,FALSE)</f>
        <v>1914</v>
      </c>
      <c r="AY29" s="25">
        <f>HLOOKUP(AY$7,$I$66:$DJ$120,ROWS($A$10:$A29)+2,FALSE)</f>
        <v>0</v>
      </c>
      <c r="AZ29" s="25">
        <f>HLOOKUP(AZ$7,$I$66:$DJ$120,ROWS($A$10:$A29)+2,FALSE)</f>
        <v>2348</v>
      </c>
      <c r="BA29" s="25">
        <f>HLOOKUP(BA$7,$I$66:$DJ$120,ROWS($A$10:$A29)+2,FALSE)</f>
        <v>24488</v>
      </c>
      <c r="BB29" s="25">
        <f>HLOOKUP(BB$7,$I$66:$DJ$120,ROWS($A$10:$A29)+2,FALSE)</f>
        <v>277</v>
      </c>
      <c r="BC29" s="25">
        <f>HLOOKUP(BC$7,$I$66:$DJ$120,ROWS($A$10:$A29)+2,FALSE)</f>
        <v>45</v>
      </c>
      <c r="BD29" s="25">
        <f>HLOOKUP(BD$7,$I$66:$DJ$120,ROWS($A$10:$A29)+2,FALSE)</f>
        <v>1857</v>
      </c>
      <c r="BE29" s="25">
        <f>HLOOKUP(BE$7,$I$66:$DJ$120,ROWS($A$10:$A29)+2,FALSE)</f>
        <v>1581</v>
      </c>
      <c r="BF29" s="25">
        <f>HLOOKUP(BF$7,$I$66:$DJ$120,ROWS($A$10:$A29)+2,FALSE)</f>
        <v>238</v>
      </c>
      <c r="BG29" s="25">
        <f>HLOOKUP(BG$7,$I$66:$DJ$120,ROWS($A$10:$A29)+2,FALSE)</f>
        <v>682</v>
      </c>
      <c r="BH29" s="25">
        <f>HLOOKUP(BH$7,$I$66:$DJ$120,ROWS($A$10:$A29)+2,FALSE)</f>
        <v>146</v>
      </c>
      <c r="BI29" s="25">
        <f>HLOOKUP(BI$7,$I$66:$DJ$120,ROWS($A$10:$A29)+2,FALSE)</f>
        <v>655</v>
      </c>
      <c r="BJ29" s="34">
        <f>HLOOKUP(BJ$7+0.5,$I$66:$DJ$120,ROWS($A$10:$A29)+2,FALSE)</f>
        <v>6941</v>
      </c>
      <c r="BK29" s="34">
        <f>HLOOKUP(BK$7+0.5,$I$66:$DJ$120,ROWS($A$10:$A29)+2,FALSE)</f>
        <v>1114</v>
      </c>
      <c r="BL29" s="34">
        <f>HLOOKUP(BL$7+0.5,$I$66:$DJ$120,ROWS($A$10:$A29)+2,FALSE)</f>
        <v>467</v>
      </c>
      <c r="BM29" s="34">
        <f>HLOOKUP(BM$7+0.5,$I$66:$DJ$120,ROWS($A$10:$A29)+2,FALSE)</f>
        <v>1191</v>
      </c>
      <c r="BN29" s="34">
        <f>HLOOKUP(BN$7+0.5,$I$66:$DJ$120,ROWS($A$10:$A29)+2,FALSE)</f>
        <v>2324</v>
      </c>
      <c r="BO29" s="34">
        <f>HLOOKUP(BO$7+0.5,$I$66:$DJ$120,ROWS($A$10:$A29)+2,FALSE)</f>
        <v>1438</v>
      </c>
      <c r="BP29" s="34">
        <f>HLOOKUP(BP$7+0.5,$I$66:$DJ$120,ROWS($A$10:$A29)+2,FALSE)</f>
        <v>1002</v>
      </c>
      <c r="BQ29" s="34">
        <f>HLOOKUP(BQ$7+0.5,$I$66:$DJ$120,ROWS($A$10:$A29)+2,FALSE)</f>
        <v>149</v>
      </c>
      <c r="BR29" s="34">
        <f>HLOOKUP(BR$7+0.5,$I$66:$DJ$120,ROWS($A$10:$A29)+2,FALSE)</f>
        <v>193</v>
      </c>
      <c r="BS29" s="34">
        <f>HLOOKUP(BS$7+0.5,$I$66:$DJ$120,ROWS($A$10:$A29)+2,FALSE)</f>
        <v>517</v>
      </c>
      <c r="BT29" s="34">
        <f>HLOOKUP(BT$7+0.5,$I$66:$DJ$120,ROWS($A$10:$A29)+2,FALSE)</f>
        <v>2276</v>
      </c>
      <c r="BU29" s="34">
        <f>HLOOKUP(BU$7+0.5,$I$66:$DJ$120,ROWS($A$10:$A29)+2,FALSE)</f>
        <v>1559</v>
      </c>
      <c r="BV29" s="34">
        <f>HLOOKUP(BV$7+0.5,$I$66:$DJ$120,ROWS($A$10:$A29)+2,FALSE)</f>
        <v>283</v>
      </c>
      <c r="BW29" s="34">
        <f>HLOOKUP(BW$7+0.5,$I$66:$DJ$120,ROWS($A$10:$A29)+2,FALSE)</f>
        <v>242</v>
      </c>
      <c r="BX29" s="34">
        <f>HLOOKUP(BX$7+0.5,$I$66:$DJ$120,ROWS($A$10:$A29)+2,FALSE)</f>
        <v>466</v>
      </c>
      <c r="BY29" s="34">
        <f>HLOOKUP(BY$7+0.5,$I$66:$DJ$120,ROWS($A$10:$A29)+2,FALSE)</f>
        <v>954</v>
      </c>
      <c r="BZ29" s="34">
        <f>HLOOKUP(BZ$7+0.5,$I$66:$DJ$120,ROWS($A$10:$A29)+2,FALSE)</f>
        <v>447</v>
      </c>
      <c r="CA29" s="34">
        <f>HLOOKUP(CA$7+0.5,$I$66:$DJ$120,ROWS($A$10:$A29)+2,FALSE)</f>
        <v>392</v>
      </c>
      <c r="CB29" s="34">
        <f>HLOOKUP(CB$7+0.5,$I$66:$DJ$120,ROWS($A$10:$A29)+2,FALSE)</f>
        <v>1224</v>
      </c>
      <c r="CC29" s="34" t="str">
        <f>HLOOKUP(CC$7+0.5,$I$66:$DJ$120,ROWS($A$10:$A29)+2,FALSE)</f>
        <v>N/A</v>
      </c>
      <c r="CD29" s="34">
        <f>HLOOKUP(CD$7+0.5,$I$66:$DJ$120,ROWS($A$10:$A29)+2,FALSE)</f>
        <v>334</v>
      </c>
      <c r="CE29" s="34">
        <f>HLOOKUP(CE$7+0.5,$I$66:$DJ$120,ROWS($A$10:$A29)+2,FALSE)</f>
        <v>701</v>
      </c>
      <c r="CF29" s="34">
        <f>HLOOKUP(CF$7+0.5,$I$66:$DJ$120,ROWS($A$10:$A29)+2,FALSE)</f>
        <v>354</v>
      </c>
      <c r="CG29" s="34">
        <f>HLOOKUP(CG$7+0.5,$I$66:$DJ$120,ROWS($A$10:$A29)+2,FALSE)</f>
        <v>782</v>
      </c>
      <c r="CH29" s="34">
        <f>HLOOKUP(CH$7+0.5,$I$66:$DJ$120,ROWS($A$10:$A29)+2,FALSE)</f>
        <v>324</v>
      </c>
      <c r="CI29" s="34">
        <f>HLOOKUP(CI$7+0.5,$I$66:$DJ$120,ROWS($A$10:$A29)+2,FALSE)</f>
        <v>1938</v>
      </c>
      <c r="CJ29" s="34">
        <f>HLOOKUP(CJ$7+0.5,$I$66:$DJ$120,ROWS($A$10:$A29)+2,FALSE)</f>
        <v>684</v>
      </c>
      <c r="CK29" s="34">
        <f>HLOOKUP(CK$7+0.5,$I$66:$DJ$120,ROWS($A$10:$A29)+2,FALSE)</f>
        <v>524</v>
      </c>
      <c r="CL29" s="34">
        <f>HLOOKUP(CL$7+0.5,$I$66:$DJ$120,ROWS($A$10:$A29)+2,FALSE)</f>
        <v>538</v>
      </c>
      <c r="CM29" s="34">
        <f>HLOOKUP(CM$7+0.5,$I$66:$DJ$120,ROWS($A$10:$A29)+2,FALSE)</f>
        <v>682</v>
      </c>
      <c r="CN29" s="34">
        <f>HLOOKUP(CN$7+0.5,$I$66:$DJ$120,ROWS($A$10:$A29)+2,FALSE)</f>
        <v>21</v>
      </c>
      <c r="CO29" s="34">
        <f>HLOOKUP(CO$7+0.5,$I$66:$DJ$120,ROWS($A$10:$A29)+2,FALSE)</f>
        <v>575</v>
      </c>
      <c r="CP29" s="34">
        <f>HLOOKUP(CP$7+0.5,$I$66:$DJ$120,ROWS($A$10:$A29)+2,FALSE)</f>
        <v>188</v>
      </c>
      <c r="CQ29" s="34">
        <f>HLOOKUP(CQ$7+0.5,$I$66:$DJ$120,ROWS($A$10:$A29)+2,FALSE)</f>
        <v>1105</v>
      </c>
      <c r="CR29" s="34">
        <f>HLOOKUP(CR$7+0.5,$I$66:$DJ$120,ROWS($A$10:$A29)+2,FALSE)</f>
        <v>1152</v>
      </c>
      <c r="CS29" s="34">
        <f>HLOOKUP(CS$7+0.5,$I$66:$DJ$120,ROWS($A$10:$A29)+2,FALSE)</f>
        <v>113</v>
      </c>
      <c r="CT29" s="34">
        <f>HLOOKUP(CT$7+0.5,$I$66:$DJ$120,ROWS($A$10:$A29)+2,FALSE)</f>
        <v>773</v>
      </c>
      <c r="CU29" s="34">
        <f>HLOOKUP(CU$7+0.5,$I$66:$DJ$120,ROWS($A$10:$A29)+2,FALSE)</f>
        <v>1365</v>
      </c>
      <c r="CV29" s="34">
        <f>HLOOKUP(CV$7+0.5,$I$66:$DJ$120,ROWS($A$10:$A29)+2,FALSE)</f>
        <v>232</v>
      </c>
      <c r="CW29" s="34">
        <f>HLOOKUP(CW$7+0.5,$I$66:$DJ$120,ROWS($A$10:$A29)+2,FALSE)</f>
        <v>616</v>
      </c>
      <c r="CX29" s="34">
        <f>HLOOKUP(CX$7+0.5,$I$66:$DJ$120,ROWS($A$10:$A29)+2,FALSE)</f>
        <v>695</v>
      </c>
      <c r="CY29" s="34">
        <f>HLOOKUP(CY$7+0.5,$I$66:$DJ$120,ROWS($A$10:$A29)+2,FALSE)</f>
        <v>1377</v>
      </c>
      <c r="CZ29" s="34">
        <f>HLOOKUP(CZ$7+0.5,$I$66:$DJ$120,ROWS($A$10:$A29)+2,FALSE)</f>
        <v>193</v>
      </c>
      <c r="DA29" s="34">
        <f>HLOOKUP(DA$7+0.5,$I$66:$DJ$120,ROWS($A$10:$A29)+2,FALSE)</f>
        <v>1546</v>
      </c>
      <c r="DB29" s="34">
        <f>HLOOKUP(DB$7+0.5,$I$66:$DJ$120,ROWS($A$10:$A29)+2,FALSE)</f>
        <v>4076</v>
      </c>
      <c r="DC29" s="34">
        <f>HLOOKUP(DC$7+0.5,$I$66:$DJ$120,ROWS($A$10:$A29)+2,FALSE)</f>
        <v>288</v>
      </c>
      <c r="DD29" s="34">
        <f>HLOOKUP(DD$7+0.5,$I$66:$DJ$120,ROWS($A$10:$A29)+2,FALSE)</f>
        <v>72</v>
      </c>
      <c r="DE29" s="34">
        <f>HLOOKUP(DE$7+0.5,$I$66:$DJ$120,ROWS($A$10:$A29)+2,FALSE)</f>
        <v>1033</v>
      </c>
      <c r="DF29" s="34">
        <f>HLOOKUP(DF$7+0.5,$I$66:$DJ$120,ROWS($A$10:$A29)+2,FALSE)</f>
        <v>631</v>
      </c>
      <c r="DG29" s="34">
        <f>HLOOKUP(DG$7+0.5,$I$66:$DJ$120,ROWS($A$10:$A29)+2,FALSE)</f>
        <v>271</v>
      </c>
      <c r="DH29" s="34">
        <f>HLOOKUP(DH$7+0.5,$I$66:$DJ$120,ROWS($A$10:$A29)+2,FALSE)</f>
        <v>474</v>
      </c>
      <c r="DI29" s="34">
        <f>HLOOKUP(DI$7+0.5,$I$66:$DJ$120,ROWS($A$10:$A29)+2,FALSE)</f>
        <v>216</v>
      </c>
      <c r="DJ29" s="34">
        <f>HLOOKUP(DJ$7+0.5,$I$66:$DJ$120,ROWS($A$10:$A29)+2,FALSE)</f>
        <v>507</v>
      </c>
    </row>
    <row r="30" spans="2:114" x14ac:dyDescent="0.25">
      <c r="B30" s="38" t="s">
        <v>27</v>
      </c>
      <c r="C30" s="16">
        <v>1315586</v>
      </c>
      <c r="D30" s="17">
        <v>1384</v>
      </c>
      <c r="E30" s="16">
        <v>1132344</v>
      </c>
      <c r="F30" s="17">
        <v>9895</v>
      </c>
      <c r="G30" s="16">
        <v>151438</v>
      </c>
      <c r="H30" s="17">
        <v>9223</v>
      </c>
      <c r="I30" s="36">
        <f>HLOOKUP(I$7,$I$66:$DJ$120,ROWS($A$10:$A30)+2,FALSE)</f>
        <v>27523</v>
      </c>
      <c r="J30" s="25">
        <f>HLOOKUP(J$7,$I$66:$DJ$120,ROWS($A$10:$A30)+2,FALSE)</f>
        <v>129</v>
      </c>
      <c r="K30" s="25">
        <f>HLOOKUP(K$7,$I$66:$DJ$120,ROWS($A$10:$A30)+2,FALSE)</f>
        <v>38</v>
      </c>
      <c r="L30" s="25">
        <f>HLOOKUP(L$7,$I$66:$DJ$120,ROWS($A$10:$A30)+2,FALSE)</f>
        <v>230</v>
      </c>
      <c r="M30" s="25">
        <f>HLOOKUP(M$7,$I$66:$DJ$120,ROWS($A$10:$A30)+2,FALSE)</f>
        <v>0</v>
      </c>
      <c r="N30" s="25">
        <f>HLOOKUP(N$7,$I$66:$DJ$120,ROWS($A$10:$A30)+2,FALSE)</f>
        <v>1610</v>
      </c>
      <c r="O30" s="25">
        <f>HLOOKUP(O$7,$I$66:$DJ$120,ROWS($A$10:$A30)+2,FALSE)</f>
        <v>314</v>
      </c>
      <c r="P30" s="25">
        <f>HLOOKUP(P$7,$I$66:$DJ$120,ROWS($A$10:$A30)+2,FALSE)</f>
        <v>1468</v>
      </c>
      <c r="Q30" s="25">
        <f>HLOOKUP(Q$7,$I$66:$DJ$120,ROWS($A$10:$A30)+2,FALSE)</f>
        <v>234</v>
      </c>
      <c r="R30" s="25">
        <f>HLOOKUP(R$7,$I$66:$DJ$120,ROWS($A$10:$A30)+2,FALSE)</f>
        <v>32</v>
      </c>
      <c r="S30" s="25">
        <f>HLOOKUP(S$7,$I$66:$DJ$120,ROWS($A$10:$A30)+2,FALSE)</f>
        <v>2926</v>
      </c>
      <c r="T30" s="25">
        <f>HLOOKUP(T$7,$I$66:$DJ$120,ROWS($A$10:$A30)+2,FALSE)</f>
        <v>511</v>
      </c>
      <c r="U30" s="25">
        <f>HLOOKUP(U$7,$I$66:$DJ$120,ROWS($A$10:$A30)+2,FALSE)</f>
        <v>0</v>
      </c>
      <c r="V30" s="25">
        <f>HLOOKUP(V$7,$I$66:$DJ$120,ROWS($A$10:$A30)+2,FALSE)</f>
        <v>143</v>
      </c>
      <c r="W30" s="25">
        <f>HLOOKUP(W$7,$I$66:$DJ$120,ROWS($A$10:$A30)+2,FALSE)</f>
        <v>195</v>
      </c>
      <c r="X30" s="25">
        <f>HLOOKUP(X$7,$I$66:$DJ$120,ROWS($A$10:$A30)+2,FALSE)</f>
        <v>0</v>
      </c>
      <c r="Y30" s="25">
        <f>HLOOKUP(Y$7,$I$66:$DJ$120,ROWS($A$10:$A30)+2,FALSE)</f>
        <v>7</v>
      </c>
      <c r="Z30" s="25">
        <f>HLOOKUP(Z$7,$I$66:$DJ$120,ROWS($A$10:$A30)+2,FALSE)</f>
        <v>277</v>
      </c>
      <c r="AA30" s="25">
        <f>HLOOKUP(AA$7,$I$66:$DJ$120,ROWS($A$10:$A30)+2,FALSE)</f>
        <v>482</v>
      </c>
      <c r="AB30" s="25">
        <f>HLOOKUP(AB$7,$I$66:$DJ$120,ROWS($A$10:$A30)+2,FALSE)</f>
        <v>15</v>
      </c>
      <c r="AC30" s="25" t="str">
        <f>HLOOKUP(AC$7,$I$66:$DJ$120,ROWS($A$10:$A30)+2,FALSE)</f>
        <v>N/A</v>
      </c>
      <c r="AD30" s="25">
        <f>HLOOKUP(AD$7,$I$66:$DJ$120,ROWS($A$10:$A30)+2,FALSE)</f>
        <v>325</v>
      </c>
      <c r="AE30" s="25">
        <f>HLOOKUP(AE$7,$I$66:$DJ$120,ROWS($A$10:$A30)+2,FALSE)</f>
        <v>3887</v>
      </c>
      <c r="AF30" s="25">
        <f>HLOOKUP(AF$7,$I$66:$DJ$120,ROWS($A$10:$A30)+2,FALSE)</f>
        <v>116</v>
      </c>
      <c r="AG30" s="25">
        <f>HLOOKUP(AG$7,$I$66:$DJ$120,ROWS($A$10:$A30)+2,FALSE)</f>
        <v>430</v>
      </c>
      <c r="AH30" s="25">
        <f>HLOOKUP(AH$7,$I$66:$DJ$120,ROWS($A$10:$A30)+2,FALSE)</f>
        <v>79</v>
      </c>
      <c r="AI30" s="25">
        <f>HLOOKUP(AI$7,$I$66:$DJ$120,ROWS($A$10:$A30)+2,FALSE)</f>
        <v>69</v>
      </c>
      <c r="AJ30" s="25">
        <f>HLOOKUP(AJ$7,$I$66:$DJ$120,ROWS($A$10:$A30)+2,FALSE)</f>
        <v>0</v>
      </c>
      <c r="AK30" s="25">
        <f>HLOOKUP(AK$7,$I$66:$DJ$120,ROWS($A$10:$A30)+2,FALSE)</f>
        <v>82</v>
      </c>
      <c r="AL30" s="25">
        <f>HLOOKUP(AL$7,$I$66:$DJ$120,ROWS($A$10:$A30)+2,FALSE)</f>
        <v>35</v>
      </c>
      <c r="AM30" s="25">
        <f>HLOOKUP(AM$7,$I$66:$DJ$120,ROWS($A$10:$A30)+2,FALSE)</f>
        <v>3655</v>
      </c>
      <c r="AN30" s="25">
        <f>HLOOKUP(AN$7,$I$66:$DJ$120,ROWS($A$10:$A30)+2,FALSE)</f>
        <v>405</v>
      </c>
      <c r="AO30" s="25">
        <f>HLOOKUP(AO$7,$I$66:$DJ$120,ROWS($A$10:$A30)+2,FALSE)</f>
        <v>272</v>
      </c>
      <c r="AP30" s="25">
        <f>HLOOKUP(AP$7,$I$66:$DJ$120,ROWS($A$10:$A30)+2,FALSE)</f>
        <v>2519</v>
      </c>
      <c r="AQ30" s="25">
        <f>HLOOKUP(AQ$7,$I$66:$DJ$120,ROWS($A$10:$A30)+2,FALSE)</f>
        <v>1112</v>
      </c>
      <c r="AR30" s="25">
        <f>HLOOKUP(AR$7,$I$66:$DJ$120,ROWS($A$10:$A30)+2,FALSE)</f>
        <v>0</v>
      </c>
      <c r="AS30" s="25">
        <f>HLOOKUP(AS$7,$I$66:$DJ$120,ROWS($A$10:$A30)+2,FALSE)</f>
        <v>628</v>
      </c>
      <c r="AT30" s="25">
        <f>HLOOKUP(AT$7,$I$66:$DJ$120,ROWS($A$10:$A30)+2,FALSE)</f>
        <v>79</v>
      </c>
      <c r="AU30" s="25">
        <f>HLOOKUP(AU$7,$I$66:$DJ$120,ROWS($A$10:$A30)+2,FALSE)</f>
        <v>215</v>
      </c>
      <c r="AV30" s="25">
        <f>HLOOKUP(AV$7,$I$66:$DJ$120,ROWS($A$10:$A30)+2,FALSE)</f>
        <v>976</v>
      </c>
      <c r="AW30" s="25">
        <f>HLOOKUP(AW$7,$I$66:$DJ$120,ROWS($A$10:$A30)+2,FALSE)</f>
        <v>1024</v>
      </c>
      <c r="AX30" s="25">
        <f>HLOOKUP(AX$7,$I$66:$DJ$120,ROWS($A$10:$A30)+2,FALSE)</f>
        <v>173</v>
      </c>
      <c r="AY30" s="25">
        <f>HLOOKUP(AY$7,$I$66:$DJ$120,ROWS($A$10:$A30)+2,FALSE)</f>
        <v>0</v>
      </c>
      <c r="AZ30" s="25">
        <f>HLOOKUP(AZ$7,$I$66:$DJ$120,ROWS($A$10:$A30)+2,FALSE)</f>
        <v>985</v>
      </c>
      <c r="BA30" s="25">
        <f>HLOOKUP(BA$7,$I$66:$DJ$120,ROWS($A$10:$A30)+2,FALSE)</f>
        <v>496</v>
      </c>
      <c r="BB30" s="25">
        <f>HLOOKUP(BB$7,$I$66:$DJ$120,ROWS($A$10:$A30)+2,FALSE)</f>
        <v>200</v>
      </c>
      <c r="BC30" s="25">
        <f>HLOOKUP(BC$7,$I$66:$DJ$120,ROWS($A$10:$A30)+2,FALSE)</f>
        <v>349</v>
      </c>
      <c r="BD30" s="25">
        <f>HLOOKUP(BD$7,$I$66:$DJ$120,ROWS($A$10:$A30)+2,FALSE)</f>
        <v>573</v>
      </c>
      <c r="BE30" s="25">
        <f>HLOOKUP(BE$7,$I$66:$DJ$120,ROWS($A$10:$A30)+2,FALSE)</f>
        <v>118</v>
      </c>
      <c r="BF30" s="25">
        <f>HLOOKUP(BF$7,$I$66:$DJ$120,ROWS($A$10:$A30)+2,FALSE)</f>
        <v>51</v>
      </c>
      <c r="BG30" s="25">
        <f>HLOOKUP(BG$7,$I$66:$DJ$120,ROWS($A$10:$A30)+2,FALSE)</f>
        <v>0</v>
      </c>
      <c r="BH30" s="25">
        <f>HLOOKUP(BH$7,$I$66:$DJ$120,ROWS($A$10:$A30)+2,FALSE)</f>
        <v>59</v>
      </c>
      <c r="BI30" s="25">
        <f>HLOOKUP(BI$7,$I$66:$DJ$120,ROWS($A$10:$A30)+2,FALSE)</f>
        <v>38</v>
      </c>
      <c r="BJ30" s="34">
        <f>HLOOKUP(BJ$7+0.5,$I$66:$DJ$120,ROWS($A$10:$A30)+2,FALSE)</f>
        <v>3132</v>
      </c>
      <c r="BK30" s="34">
        <f>HLOOKUP(BK$7+0.5,$I$66:$DJ$120,ROWS($A$10:$A30)+2,FALSE)</f>
        <v>172</v>
      </c>
      <c r="BL30" s="34">
        <f>HLOOKUP(BL$7+0.5,$I$66:$DJ$120,ROWS($A$10:$A30)+2,FALSE)</f>
        <v>48</v>
      </c>
      <c r="BM30" s="34">
        <f>HLOOKUP(BM$7+0.5,$I$66:$DJ$120,ROWS($A$10:$A30)+2,FALSE)</f>
        <v>170</v>
      </c>
      <c r="BN30" s="34">
        <f>HLOOKUP(BN$7+0.5,$I$66:$DJ$120,ROWS($A$10:$A30)+2,FALSE)</f>
        <v>155</v>
      </c>
      <c r="BO30" s="34">
        <f>HLOOKUP(BO$7+0.5,$I$66:$DJ$120,ROWS($A$10:$A30)+2,FALSE)</f>
        <v>860</v>
      </c>
      <c r="BP30" s="34">
        <f>HLOOKUP(BP$7+0.5,$I$66:$DJ$120,ROWS($A$10:$A30)+2,FALSE)</f>
        <v>287</v>
      </c>
      <c r="BQ30" s="34">
        <f>HLOOKUP(BQ$7+0.5,$I$66:$DJ$120,ROWS($A$10:$A30)+2,FALSE)</f>
        <v>620</v>
      </c>
      <c r="BR30" s="34">
        <f>HLOOKUP(BR$7+0.5,$I$66:$DJ$120,ROWS($A$10:$A30)+2,FALSE)</f>
        <v>299</v>
      </c>
      <c r="BS30" s="34">
        <f>HLOOKUP(BS$7+0.5,$I$66:$DJ$120,ROWS($A$10:$A30)+2,FALSE)</f>
        <v>55</v>
      </c>
      <c r="BT30" s="34">
        <f>HLOOKUP(BT$7+0.5,$I$66:$DJ$120,ROWS($A$10:$A30)+2,FALSE)</f>
        <v>1292</v>
      </c>
      <c r="BU30" s="34">
        <f>HLOOKUP(BU$7+0.5,$I$66:$DJ$120,ROWS($A$10:$A30)+2,FALSE)</f>
        <v>538</v>
      </c>
      <c r="BV30" s="34">
        <f>HLOOKUP(BV$7+0.5,$I$66:$DJ$120,ROWS($A$10:$A30)+2,FALSE)</f>
        <v>155</v>
      </c>
      <c r="BW30" s="34">
        <f>HLOOKUP(BW$7+0.5,$I$66:$DJ$120,ROWS($A$10:$A30)+2,FALSE)</f>
        <v>128</v>
      </c>
      <c r="BX30" s="34">
        <f>HLOOKUP(BX$7+0.5,$I$66:$DJ$120,ROWS($A$10:$A30)+2,FALSE)</f>
        <v>277</v>
      </c>
      <c r="BY30" s="34">
        <f>HLOOKUP(BY$7+0.5,$I$66:$DJ$120,ROWS($A$10:$A30)+2,FALSE)</f>
        <v>155</v>
      </c>
      <c r="BZ30" s="34">
        <f>HLOOKUP(BZ$7+0.5,$I$66:$DJ$120,ROWS($A$10:$A30)+2,FALSE)</f>
        <v>16</v>
      </c>
      <c r="CA30" s="34">
        <f>HLOOKUP(CA$7+0.5,$I$66:$DJ$120,ROWS($A$10:$A30)+2,FALSE)</f>
        <v>401</v>
      </c>
      <c r="CB30" s="34">
        <f>HLOOKUP(CB$7+0.5,$I$66:$DJ$120,ROWS($A$10:$A30)+2,FALSE)</f>
        <v>521</v>
      </c>
      <c r="CC30" s="34">
        <f>HLOOKUP(CC$7+0.5,$I$66:$DJ$120,ROWS($A$10:$A30)+2,FALSE)</f>
        <v>30</v>
      </c>
      <c r="CD30" s="34" t="str">
        <f>HLOOKUP(CD$7+0.5,$I$66:$DJ$120,ROWS($A$10:$A30)+2,FALSE)</f>
        <v>N/A</v>
      </c>
      <c r="CE30" s="34">
        <f>HLOOKUP(CE$7+0.5,$I$66:$DJ$120,ROWS($A$10:$A30)+2,FALSE)</f>
        <v>263</v>
      </c>
      <c r="CF30" s="34">
        <f>HLOOKUP(CF$7+0.5,$I$66:$DJ$120,ROWS($A$10:$A30)+2,FALSE)</f>
        <v>1167</v>
      </c>
      <c r="CG30" s="34">
        <f>HLOOKUP(CG$7+0.5,$I$66:$DJ$120,ROWS($A$10:$A30)+2,FALSE)</f>
        <v>123</v>
      </c>
      <c r="CH30" s="34">
        <f>HLOOKUP(CH$7+0.5,$I$66:$DJ$120,ROWS($A$10:$A30)+2,FALSE)</f>
        <v>359</v>
      </c>
      <c r="CI30" s="34">
        <f>HLOOKUP(CI$7+0.5,$I$66:$DJ$120,ROWS($A$10:$A30)+2,FALSE)</f>
        <v>134</v>
      </c>
      <c r="CJ30" s="34">
        <f>HLOOKUP(CJ$7+0.5,$I$66:$DJ$120,ROWS($A$10:$A30)+2,FALSE)</f>
        <v>112</v>
      </c>
      <c r="CK30" s="34">
        <f>HLOOKUP(CK$7+0.5,$I$66:$DJ$120,ROWS($A$10:$A30)+2,FALSE)</f>
        <v>155</v>
      </c>
      <c r="CL30" s="34">
        <f>HLOOKUP(CL$7+0.5,$I$66:$DJ$120,ROWS($A$10:$A30)+2,FALSE)</f>
        <v>136</v>
      </c>
      <c r="CM30" s="34">
        <f>HLOOKUP(CM$7+0.5,$I$66:$DJ$120,ROWS($A$10:$A30)+2,FALSE)</f>
        <v>56</v>
      </c>
      <c r="CN30" s="34">
        <f>HLOOKUP(CN$7+0.5,$I$66:$DJ$120,ROWS($A$10:$A30)+2,FALSE)</f>
        <v>1077</v>
      </c>
      <c r="CO30" s="34">
        <f>HLOOKUP(CO$7+0.5,$I$66:$DJ$120,ROWS($A$10:$A30)+2,FALSE)</f>
        <v>281</v>
      </c>
      <c r="CP30" s="34">
        <f>HLOOKUP(CP$7+0.5,$I$66:$DJ$120,ROWS($A$10:$A30)+2,FALSE)</f>
        <v>320</v>
      </c>
      <c r="CQ30" s="34">
        <f>HLOOKUP(CQ$7+0.5,$I$66:$DJ$120,ROWS($A$10:$A30)+2,FALSE)</f>
        <v>1180</v>
      </c>
      <c r="CR30" s="34">
        <f>HLOOKUP(CR$7+0.5,$I$66:$DJ$120,ROWS($A$10:$A30)+2,FALSE)</f>
        <v>574</v>
      </c>
      <c r="CS30" s="34">
        <f>HLOOKUP(CS$7+0.5,$I$66:$DJ$120,ROWS($A$10:$A30)+2,FALSE)</f>
        <v>155</v>
      </c>
      <c r="CT30" s="34">
        <f>HLOOKUP(CT$7+0.5,$I$66:$DJ$120,ROWS($A$10:$A30)+2,FALSE)</f>
        <v>368</v>
      </c>
      <c r="CU30" s="34">
        <f>HLOOKUP(CU$7+0.5,$I$66:$DJ$120,ROWS($A$10:$A30)+2,FALSE)</f>
        <v>115</v>
      </c>
      <c r="CV30" s="34">
        <f>HLOOKUP(CV$7+0.5,$I$66:$DJ$120,ROWS($A$10:$A30)+2,FALSE)</f>
        <v>255</v>
      </c>
      <c r="CW30" s="34">
        <f>HLOOKUP(CW$7+0.5,$I$66:$DJ$120,ROWS($A$10:$A30)+2,FALSE)</f>
        <v>600</v>
      </c>
      <c r="CX30" s="34">
        <f>HLOOKUP(CX$7+0.5,$I$66:$DJ$120,ROWS($A$10:$A30)+2,FALSE)</f>
        <v>656</v>
      </c>
      <c r="CY30" s="34">
        <f>HLOOKUP(CY$7+0.5,$I$66:$DJ$120,ROWS($A$10:$A30)+2,FALSE)</f>
        <v>143</v>
      </c>
      <c r="CZ30" s="34">
        <f>HLOOKUP(CZ$7+0.5,$I$66:$DJ$120,ROWS($A$10:$A30)+2,FALSE)</f>
        <v>155</v>
      </c>
      <c r="DA30" s="34">
        <f>HLOOKUP(DA$7+0.5,$I$66:$DJ$120,ROWS($A$10:$A30)+2,FALSE)</f>
        <v>1062</v>
      </c>
      <c r="DB30" s="34">
        <f>HLOOKUP(DB$7+0.5,$I$66:$DJ$120,ROWS($A$10:$A30)+2,FALSE)</f>
        <v>381</v>
      </c>
      <c r="DC30" s="34">
        <f>HLOOKUP(DC$7+0.5,$I$66:$DJ$120,ROWS($A$10:$A30)+2,FALSE)</f>
        <v>183</v>
      </c>
      <c r="DD30" s="34">
        <f>HLOOKUP(DD$7+0.5,$I$66:$DJ$120,ROWS($A$10:$A30)+2,FALSE)</f>
        <v>340</v>
      </c>
      <c r="DE30" s="34">
        <f>HLOOKUP(DE$7+0.5,$I$66:$DJ$120,ROWS($A$10:$A30)+2,FALSE)</f>
        <v>408</v>
      </c>
      <c r="DF30" s="34">
        <f>HLOOKUP(DF$7+0.5,$I$66:$DJ$120,ROWS($A$10:$A30)+2,FALSE)</f>
        <v>137</v>
      </c>
      <c r="DG30" s="34">
        <f>HLOOKUP(DG$7+0.5,$I$66:$DJ$120,ROWS($A$10:$A30)+2,FALSE)</f>
        <v>85</v>
      </c>
      <c r="DH30" s="34">
        <f>HLOOKUP(DH$7+0.5,$I$66:$DJ$120,ROWS($A$10:$A30)+2,FALSE)</f>
        <v>155</v>
      </c>
      <c r="DI30" s="34">
        <f>HLOOKUP(DI$7+0.5,$I$66:$DJ$120,ROWS($A$10:$A30)+2,FALSE)</f>
        <v>81</v>
      </c>
      <c r="DJ30" s="34">
        <f>HLOOKUP(DJ$7+0.5,$I$66:$DJ$120,ROWS($A$10:$A30)+2,FALSE)</f>
        <v>69</v>
      </c>
    </row>
    <row r="31" spans="2:114" x14ac:dyDescent="0.25">
      <c r="B31" s="38" t="s">
        <v>28</v>
      </c>
      <c r="C31" s="16">
        <v>5816472</v>
      </c>
      <c r="D31" s="17">
        <v>3717</v>
      </c>
      <c r="E31" s="16">
        <v>5068457</v>
      </c>
      <c r="F31" s="17">
        <v>21604</v>
      </c>
      <c r="G31" s="16">
        <v>549973</v>
      </c>
      <c r="H31" s="17">
        <v>20595</v>
      </c>
      <c r="I31" s="36">
        <f>HLOOKUP(I$7,$I$66:$DJ$120,ROWS($A$10:$A31)+2,FALSE)</f>
        <v>154983</v>
      </c>
      <c r="J31" s="25">
        <f>HLOOKUP(J$7,$I$66:$DJ$120,ROWS($A$10:$A31)+2,FALSE)</f>
        <v>1261</v>
      </c>
      <c r="K31" s="25">
        <f>HLOOKUP(K$7,$I$66:$DJ$120,ROWS($A$10:$A31)+2,FALSE)</f>
        <v>1947</v>
      </c>
      <c r="L31" s="25">
        <f>HLOOKUP(L$7,$I$66:$DJ$120,ROWS($A$10:$A31)+2,FALSE)</f>
        <v>760</v>
      </c>
      <c r="M31" s="25">
        <f>HLOOKUP(M$7,$I$66:$DJ$120,ROWS($A$10:$A31)+2,FALSE)</f>
        <v>136</v>
      </c>
      <c r="N31" s="25">
        <f>HLOOKUP(N$7,$I$66:$DJ$120,ROWS($A$10:$A31)+2,FALSE)</f>
        <v>8614</v>
      </c>
      <c r="O31" s="25">
        <f>HLOOKUP(O$7,$I$66:$DJ$120,ROWS($A$10:$A31)+2,FALSE)</f>
        <v>1071</v>
      </c>
      <c r="P31" s="25">
        <f>HLOOKUP(P$7,$I$66:$DJ$120,ROWS($A$10:$A31)+2,FALSE)</f>
        <v>881</v>
      </c>
      <c r="Q31" s="25">
        <f>HLOOKUP(Q$7,$I$66:$DJ$120,ROWS($A$10:$A31)+2,FALSE)</f>
        <v>4100</v>
      </c>
      <c r="R31" s="25">
        <f>HLOOKUP(R$7,$I$66:$DJ$120,ROWS($A$10:$A31)+2,FALSE)</f>
        <v>21213</v>
      </c>
      <c r="S31" s="25">
        <f>HLOOKUP(S$7,$I$66:$DJ$120,ROWS($A$10:$A31)+2,FALSE)</f>
        <v>9610</v>
      </c>
      <c r="T31" s="25">
        <f>HLOOKUP(T$7,$I$66:$DJ$120,ROWS($A$10:$A31)+2,FALSE)</f>
        <v>4610</v>
      </c>
      <c r="U31" s="25">
        <f>HLOOKUP(U$7,$I$66:$DJ$120,ROWS($A$10:$A31)+2,FALSE)</f>
        <v>610</v>
      </c>
      <c r="V31" s="25">
        <f>HLOOKUP(V$7,$I$66:$DJ$120,ROWS($A$10:$A31)+2,FALSE)</f>
        <v>429</v>
      </c>
      <c r="W31" s="25">
        <f>HLOOKUP(W$7,$I$66:$DJ$120,ROWS($A$10:$A31)+2,FALSE)</f>
        <v>3621</v>
      </c>
      <c r="X31" s="25">
        <f>HLOOKUP(X$7,$I$66:$DJ$120,ROWS($A$10:$A31)+2,FALSE)</f>
        <v>1210</v>
      </c>
      <c r="Y31" s="25">
        <f>HLOOKUP(Y$7,$I$66:$DJ$120,ROWS($A$10:$A31)+2,FALSE)</f>
        <v>569</v>
      </c>
      <c r="Z31" s="25">
        <f>HLOOKUP(Z$7,$I$66:$DJ$120,ROWS($A$10:$A31)+2,FALSE)</f>
        <v>1726</v>
      </c>
      <c r="AA31" s="25">
        <f>HLOOKUP(AA$7,$I$66:$DJ$120,ROWS($A$10:$A31)+2,FALSE)</f>
        <v>715</v>
      </c>
      <c r="AB31" s="25">
        <f>HLOOKUP(AB$7,$I$66:$DJ$120,ROWS($A$10:$A31)+2,FALSE)</f>
        <v>606</v>
      </c>
      <c r="AC31" s="25">
        <f>HLOOKUP(AC$7,$I$66:$DJ$120,ROWS($A$10:$A31)+2,FALSE)</f>
        <v>332</v>
      </c>
      <c r="AD31" s="25" t="str">
        <f>HLOOKUP(AD$7,$I$66:$DJ$120,ROWS($A$10:$A31)+2,FALSE)</f>
        <v>N/A</v>
      </c>
      <c r="AE31" s="25">
        <f>HLOOKUP(AE$7,$I$66:$DJ$120,ROWS($A$10:$A31)+2,FALSE)</f>
        <v>3977</v>
      </c>
      <c r="AF31" s="25">
        <f>HLOOKUP(AF$7,$I$66:$DJ$120,ROWS($A$10:$A31)+2,FALSE)</f>
        <v>2167</v>
      </c>
      <c r="AG31" s="25">
        <f>HLOOKUP(AG$7,$I$66:$DJ$120,ROWS($A$10:$A31)+2,FALSE)</f>
        <v>1422</v>
      </c>
      <c r="AH31" s="25">
        <f>HLOOKUP(AH$7,$I$66:$DJ$120,ROWS($A$10:$A31)+2,FALSE)</f>
        <v>581</v>
      </c>
      <c r="AI31" s="25">
        <f>HLOOKUP(AI$7,$I$66:$DJ$120,ROWS($A$10:$A31)+2,FALSE)</f>
        <v>256</v>
      </c>
      <c r="AJ31" s="25">
        <f>HLOOKUP(AJ$7,$I$66:$DJ$120,ROWS($A$10:$A31)+2,FALSE)</f>
        <v>0</v>
      </c>
      <c r="AK31" s="25">
        <f>HLOOKUP(AK$7,$I$66:$DJ$120,ROWS($A$10:$A31)+2,FALSE)</f>
        <v>132</v>
      </c>
      <c r="AL31" s="25">
        <f>HLOOKUP(AL$7,$I$66:$DJ$120,ROWS($A$10:$A31)+2,FALSE)</f>
        <v>330</v>
      </c>
      <c r="AM31" s="25">
        <f>HLOOKUP(AM$7,$I$66:$DJ$120,ROWS($A$10:$A31)+2,FALSE)</f>
        <v>1124</v>
      </c>
      <c r="AN31" s="25">
        <f>HLOOKUP(AN$7,$I$66:$DJ$120,ROWS($A$10:$A31)+2,FALSE)</f>
        <v>6260</v>
      </c>
      <c r="AO31" s="25">
        <f>HLOOKUP(AO$7,$I$66:$DJ$120,ROWS($A$10:$A31)+2,FALSE)</f>
        <v>638</v>
      </c>
      <c r="AP31" s="25">
        <f>HLOOKUP(AP$7,$I$66:$DJ$120,ROWS($A$10:$A31)+2,FALSE)</f>
        <v>11736</v>
      </c>
      <c r="AQ31" s="25">
        <f>HLOOKUP(AQ$7,$I$66:$DJ$120,ROWS($A$10:$A31)+2,FALSE)</f>
        <v>7507</v>
      </c>
      <c r="AR31" s="25">
        <f>HLOOKUP(AR$7,$I$66:$DJ$120,ROWS($A$10:$A31)+2,FALSE)</f>
        <v>116</v>
      </c>
      <c r="AS31" s="25">
        <f>HLOOKUP(AS$7,$I$66:$DJ$120,ROWS($A$10:$A31)+2,FALSE)</f>
        <v>2522</v>
      </c>
      <c r="AT31" s="25">
        <f>HLOOKUP(AT$7,$I$66:$DJ$120,ROWS($A$10:$A31)+2,FALSE)</f>
        <v>463</v>
      </c>
      <c r="AU31" s="25">
        <f>HLOOKUP(AU$7,$I$66:$DJ$120,ROWS($A$10:$A31)+2,FALSE)</f>
        <v>378</v>
      </c>
      <c r="AV31" s="25">
        <f>HLOOKUP(AV$7,$I$66:$DJ$120,ROWS($A$10:$A31)+2,FALSE)</f>
        <v>15485</v>
      </c>
      <c r="AW31" s="25">
        <f>HLOOKUP(AW$7,$I$66:$DJ$120,ROWS($A$10:$A31)+2,FALSE)</f>
        <v>82</v>
      </c>
      <c r="AX31" s="25">
        <f>HLOOKUP(AX$7,$I$66:$DJ$120,ROWS($A$10:$A31)+2,FALSE)</f>
        <v>2297</v>
      </c>
      <c r="AY31" s="25">
        <f>HLOOKUP(AY$7,$I$66:$DJ$120,ROWS($A$10:$A31)+2,FALSE)</f>
        <v>0</v>
      </c>
      <c r="AZ31" s="25">
        <f>HLOOKUP(AZ$7,$I$66:$DJ$120,ROWS($A$10:$A31)+2,FALSE)</f>
        <v>1800</v>
      </c>
      <c r="BA31" s="25">
        <f>HLOOKUP(BA$7,$I$66:$DJ$120,ROWS($A$10:$A31)+2,FALSE)</f>
        <v>5612</v>
      </c>
      <c r="BB31" s="25">
        <f>HLOOKUP(BB$7,$I$66:$DJ$120,ROWS($A$10:$A31)+2,FALSE)</f>
        <v>1061</v>
      </c>
      <c r="BC31" s="25">
        <f>HLOOKUP(BC$7,$I$66:$DJ$120,ROWS($A$10:$A31)+2,FALSE)</f>
        <v>589</v>
      </c>
      <c r="BD31" s="25">
        <f>HLOOKUP(BD$7,$I$66:$DJ$120,ROWS($A$10:$A31)+2,FALSE)</f>
        <v>20579</v>
      </c>
      <c r="BE31" s="25">
        <f>HLOOKUP(BE$7,$I$66:$DJ$120,ROWS($A$10:$A31)+2,FALSE)</f>
        <v>1431</v>
      </c>
      <c r="BF31" s="25">
        <f>HLOOKUP(BF$7,$I$66:$DJ$120,ROWS($A$10:$A31)+2,FALSE)</f>
        <v>1957</v>
      </c>
      <c r="BG31" s="25">
        <f>HLOOKUP(BG$7,$I$66:$DJ$120,ROWS($A$10:$A31)+2,FALSE)</f>
        <v>460</v>
      </c>
      <c r="BH31" s="25">
        <f>HLOOKUP(BH$7,$I$66:$DJ$120,ROWS($A$10:$A31)+2,FALSE)</f>
        <v>0</v>
      </c>
      <c r="BI31" s="25">
        <f>HLOOKUP(BI$7,$I$66:$DJ$120,ROWS($A$10:$A31)+2,FALSE)</f>
        <v>294</v>
      </c>
      <c r="BJ31" s="34">
        <f>HLOOKUP(BJ$7+0.5,$I$66:$DJ$120,ROWS($A$10:$A31)+2,FALSE)</f>
        <v>8958</v>
      </c>
      <c r="BK31" s="34">
        <f>HLOOKUP(BK$7+0.5,$I$66:$DJ$120,ROWS($A$10:$A31)+2,FALSE)</f>
        <v>713</v>
      </c>
      <c r="BL31" s="34">
        <f>HLOOKUP(BL$7+0.5,$I$66:$DJ$120,ROWS($A$10:$A31)+2,FALSE)</f>
        <v>1123</v>
      </c>
      <c r="BM31" s="34">
        <f>HLOOKUP(BM$7+0.5,$I$66:$DJ$120,ROWS($A$10:$A31)+2,FALSE)</f>
        <v>359</v>
      </c>
      <c r="BN31" s="34">
        <f>HLOOKUP(BN$7+0.5,$I$66:$DJ$120,ROWS($A$10:$A31)+2,FALSE)</f>
        <v>159</v>
      </c>
      <c r="BO31" s="34">
        <f>HLOOKUP(BO$7+0.5,$I$66:$DJ$120,ROWS($A$10:$A31)+2,FALSE)</f>
        <v>2155</v>
      </c>
      <c r="BP31" s="34">
        <f>HLOOKUP(BP$7+0.5,$I$66:$DJ$120,ROWS($A$10:$A31)+2,FALSE)</f>
        <v>609</v>
      </c>
      <c r="BQ31" s="34">
        <f>HLOOKUP(BQ$7+0.5,$I$66:$DJ$120,ROWS($A$10:$A31)+2,FALSE)</f>
        <v>516</v>
      </c>
      <c r="BR31" s="34">
        <f>HLOOKUP(BR$7+0.5,$I$66:$DJ$120,ROWS($A$10:$A31)+2,FALSE)</f>
        <v>1303</v>
      </c>
      <c r="BS31" s="34">
        <f>HLOOKUP(BS$7+0.5,$I$66:$DJ$120,ROWS($A$10:$A31)+2,FALSE)</f>
        <v>3437</v>
      </c>
      <c r="BT31" s="34">
        <f>HLOOKUP(BT$7+0.5,$I$66:$DJ$120,ROWS($A$10:$A31)+2,FALSE)</f>
        <v>2515</v>
      </c>
      <c r="BU31" s="34">
        <f>HLOOKUP(BU$7+0.5,$I$66:$DJ$120,ROWS($A$10:$A31)+2,FALSE)</f>
        <v>2430</v>
      </c>
      <c r="BV31" s="34">
        <f>HLOOKUP(BV$7+0.5,$I$66:$DJ$120,ROWS($A$10:$A31)+2,FALSE)</f>
        <v>474</v>
      </c>
      <c r="BW31" s="34">
        <f>HLOOKUP(BW$7+0.5,$I$66:$DJ$120,ROWS($A$10:$A31)+2,FALSE)</f>
        <v>444</v>
      </c>
      <c r="BX31" s="34">
        <f>HLOOKUP(BX$7+0.5,$I$66:$DJ$120,ROWS($A$10:$A31)+2,FALSE)</f>
        <v>1647</v>
      </c>
      <c r="BY31" s="34">
        <f>HLOOKUP(BY$7+0.5,$I$66:$DJ$120,ROWS($A$10:$A31)+2,FALSE)</f>
        <v>709</v>
      </c>
      <c r="BZ31" s="34">
        <f>HLOOKUP(BZ$7+0.5,$I$66:$DJ$120,ROWS($A$10:$A31)+2,FALSE)</f>
        <v>389</v>
      </c>
      <c r="CA31" s="34">
        <f>HLOOKUP(CA$7+0.5,$I$66:$DJ$120,ROWS($A$10:$A31)+2,FALSE)</f>
        <v>1123</v>
      </c>
      <c r="CB31" s="34">
        <f>HLOOKUP(CB$7+0.5,$I$66:$DJ$120,ROWS($A$10:$A31)+2,FALSE)</f>
        <v>602</v>
      </c>
      <c r="CC31" s="34">
        <f>HLOOKUP(CC$7+0.5,$I$66:$DJ$120,ROWS($A$10:$A31)+2,FALSE)</f>
        <v>441</v>
      </c>
      <c r="CD31" s="34">
        <f>HLOOKUP(CD$7+0.5,$I$66:$DJ$120,ROWS($A$10:$A31)+2,FALSE)</f>
        <v>261</v>
      </c>
      <c r="CE31" s="34" t="str">
        <f>HLOOKUP(CE$7+0.5,$I$66:$DJ$120,ROWS($A$10:$A31)+2,FALSE)</f>
        <v>N/A</v>
      </c>
      <c r="CF31" s="34">
        <f>HLOOKUP(CF$7+0.5,$I$66:$DJ$120,ROWS($A$10:$A31)+2,FALSE)</f>
        <v>1805</v>
      </c>
      <c r="CG31" s="34">
        <f>HLOOKUP(CG$7+0.5,$I$66:$DJ$120,ROWS($A$10:$A31)+2,FALSE)</f>
        <v>973</v>
      </c>
      <c r="CH31" s="34">
        <f>HLOOKUP(CH$7+0.5,$I$66:$DJ$120,ROWS($A$10:$A31)+2,FALSE)</f>
        <v>707</v>
      </c>
      <c r="CI31" s="34">
        <f>HLOOKUP(CI$7+0.5,$I$66:$DJ$120,ROWS($A$10:$A31)+2,FALSE)</f>
        <v>706</v>
      </c>
      <c r="CJ31" s="34">
        <f>HLOOKUP(CJ$7+0.5,$I$66:$DJ$120,ROWS($A$10:$A31)+2,FALSE)</f>
        <v>199</v>
      </c>
      <c r="CK31" s="34">
        <f>HLOOKUP(CK$7+0.5,$I$66:$DJ$120,ROWS($A$10:$A31)+2,FALSE)</f>
        <v>190</v>
      </c>
      <c r="CL31" s="34">
        <f>HLOOKUP(CL$7+0.5,$I$66:$DJ$120,ROWS($A$10:$A31)+2,FALSE)</f>
        <v>152</v>
      </c>
      <c r="CM31" s="34">
        <f>HLOOKUP(CM$7+0.5,$I$66:$DJ$120,ROWS($A$10:$A31)+2,FALSE)</f>
        <v>258</v>
      </c>
      <c r="CN31" s="34">
        <f>HLOOKUP(CN$7+0.5,$I$66:$DJ$120,ROWS($A$10:$A31)+2,FALSE)</f>
        <v>820</v>
      </c>
      <c r="CO31" s="34">
        <f>HLOOKUP(CO$7+0.5,$I$66:$DJ$120,ROWS($A$10:$A31)+2,FALSE)</f>
        <v>2244</v>
      </c>
      <c r="CP31" s="34">
        <f>HLOOKUP(CP$7+0.5,$I$66:$DJ$120,ROWS($A$10:$A31)+2,FALSE)</f>
        <v>453</v>
      </c>
      <c r="CQ31" s="34">
        <f>HLOOKUP(CQ$7+0.5,$I$66:$DJ$120,ROWS($A$10:$A31)+2,FALSE)</f>
        <v>2585</v>
      </c>
      <c r="CR31" s="34">
        <f>HLOOKUP(CR$7+0.5,$I$66:$DJ$120,ROWS($A$10:$A31)+2,FALSE)</f>
        <v>2284</v>
      </c>
      <c r="CS31" s="34">
        <f>HLOOKUP(CS$7+0.5,$I$66:$DJ$120,ROWS($A$10:$A31)+2,FALSE)</f>
        <v>94</v>
      </c>
      <c r="CT31" s="34">
        <f>HLOOKUP(CT$7+0.5,$I$66:$DJ$120,ROWS($A$10:$A31)+2,FALSE)</f>
        <v>1035</v>
      </c>
      <c r="CU31" s="34">
        <f>HLOOKUP(CU$7+0.5,$I$66:$DJ$120,ROWS($A$10:$A31)+2,FALSE)</f>
        <v>447</v>
      </c>
      <c r="CV31" s="34">
        <f>HLOOKUP(CV$7+0.5,$I$66:$DJ$120,ROWS($A$10:$A31)+2,FALSE)</f>
        <v>426</v>
      </c>
      <c r="CW31" s="34">
        <f>HLOOKUP(CW$7+0.5,$I$66:$DJ$120,ROWS($A$10:$A31)+2,FALSE)</f>
        <v>2922</v>
      </c>
      <c r="CX31" s="34">
        <f>HLOOKUP(CX$7+0.5,$I$66:$DJ$120,ROWS($A$10:$A31)+2,FALSE)</f>
        <v>95</v>
      </c>
      <c r="CY31" s="34">
        <f>HLOOKUP(CY$7+0.5,$I$66:$DJ$120,ROWS($A$10:$A31)+2,FALSE)</f>
        <v>1139</v>
      </c>
      <c r="CZ31" s="34">
        <f>HLOOKUP(CZ$7+0.5,$I$66:$DJ$120,ROWS($A$10:$A31)+2,FALSE)</f>
        <v>190</v>
      </c>
      <c r="DA31" s="34">
        <f>HLOOKUP(DA$7+0.5,$I$66:$DJ$120,ROWS($A$10:$A31)+2,FALSE)</f>
        <v>986</v>
      </c>
      <c r="DB31" s="34">
        <f>HLOOKUP(DB$7+0.5,$I$66:$DJ$120,ROWS($A$10:$A31)+2,FALSE)</f>
        <v>1271</v>
      </c>
      <c r="DC31" s="34">
        <f>HLOOKUP(DC$7+0.5,$I$66:$DJ$120,ROWS($A$10:$A31)+2,FALSE)</f>
        <v>831</v>
      </c>
      <c r="DD31" s="34">
        <f>HLOOKUP(DD$7+0.5,$I$66:$DJ$120,ROWS($A$10:$A31)+2,FALSE)</f>
        <v>598</v>
      </c>
      <c r="DE31" s="34">
        <f>HLOOKUP(DE$7+0.5,$I$66:$DJ$120,ROWS($A$10:$A31)+2,FALSE)</f>
        <v>2668</v>
      </c>
      <c r="DF31" s="34">
        <f>HLOOKUP(DF$7+0.5,$I$66:$DJ$120,ROWS($A$10:$A31)+2,FALSE)</f>
        <v>884</v>
      </c>
      <c r="DG31" s="34">
        <f>HLOOKUP(DG$7+0.5,$I$66:$DJ$120,ROWS($A$10:$A31)+2,FALSE)</f>
        <v>799</v>
      </c>
      <c r="DH31" s="34">
        <f>HLOOKUP(DH$7+0.5,$I$66:$DJ$120,ROWS($A$10:$A31)+2,FALSE)</f>
        <v>371</v>
      </c>
      <c r="DI31" s="34">
        <f>HLOOKUP(DI$7+0.5,$I$66:$DJ$120,ROWS($A$10:$A31)+2,FALSE)</f>
        <v>190</v>
      </c>
      <c r="DJ31" s="34">
        <f>HLOOKUP(DJ$7+0.5,$I$66:$DJ$120,ROWS($A$10:$A31)+2,FALSE)</f>
        <v>249</v>
      </c>
    </row>
    <row r="32" spans="2:114" x14ac:dyDescent="0.25">
      <c r="B32" s="38" t="s">
        <v>29</v>
      </c>
      <c r="C32" s="16">
        <v>6580641</v>
      </c>
      <c r="D32" s="17">
        <v>3587</v>
      </c>
      <c r="E32" s="16">
        <v>5752166</v>
      </c>
      <c r="F32" s="17">
        <v>19793</v>
      </c>
      <c r="G32" s="16">
        <v>626380</v>
      </c>
      <c r="H32" s="17">
        <v>17354</v>
      </c>
      <c r="I32" s="36">
        <f>HLOOKUP(I$7,$I$66:$DJ$120,ROWS($A$10:$A32)+2,FALSE)</f>
        <v>142577</v>
      </c>
      <c r="J32" s="25">
        <f>HLOOKUP(J$7,$I$66:$DJ$120,ROWS($A$10:$A32)+2,FALSE)</f>
        <v>636</v>
      </c>
      <c r="K32" s="25">
        <f>HLOOKUP(K$7,$I$66:$DJ$120,ROWS($A$10:$A32)+2,FALSE)</f>
        <v>890</v>
      </c>
      <c r="L32" s="25">
        <f>HLOOKUP(L$7,$I$66:$DJ$120,ROWS($A$10:$A32)+2,FALSE)</f>
        <v>1972</v>
      </c>
      <c r="M32" s="25">
        <f>HLOOKUP(M$7,$I$66:$DJ$120,ROWS($A$10:$A32)+2,FALSE)</f>
        <v>394</v>
      </c>
      <c r="N32" s="25">
        <f>HLOOKUP(N$7,$I$66:$DJ$120,ROWS($A$10:$A32)+2,FALSE)</f>
        <v>12770</v>
      </c>
      <c r="O32" s="25">
        <f>HLOOKUP(O$7,$I$66:$DJ$120,ROWS($A$10:$A32)+2,FALSE)</f>
        <v>980</v>
      </c>
      <c r="P32" s="25">
        <f>HLOOKUP(P$7,$I$66:$DJ$120,ROWS($A$10:$A32)+2,FALSE)</f>
        <v>10525</v>
      </c>
      <c r="Q32" s="25">
        <f>HLOOKUP(Q$7,$I$66:$DJ$120,ROWS($A$10:$A32)+2,FALSE)</f>
        <v>506</v>
      </c>
      <c r="R32" s="25">
        <f>HLOOKUP(R$7,$I$66:$DJ$120,ROWS($A$10:$A32)+2,FALSE)</f>
        <v>379</v>
      </c>
      <c r="S32" s="25">
        <f>HLOOKUP(S$7,$I$66:$DJ$120,ROWS($A$10:$A32)+2,FALSE)</f>
        <v>12890</v>
      </c>
      <c r="T32" s="25">
        <f>HLOOKUP(T$7,$I$66:$DJ$120,ROWS($A$10:$A32)+2,FALSE)</f>
        <v>2789</v>
      </c>
      <c r="U32" s="25">
        <f>HLOOKUP(U$7,$I$66:$DJ$120,ROWS($A$10:$A32)+2,FALSE)</f>
        <v>1108</v>
      </c>
      <c r="V32" s="25">
        <f>HLOOKUP(V$7,$I$66:$DJ$120,ROWS($A$10:$A32)+2,FALSE)</f>
        <v>188</v>
      </c>
      <c r="W32" s="25">
        <f>HLOOKUP(W$7,$I$66:$DJ$120,ROWS($A$10:$A32)+2,FALSE)</f>
        <v>2886</v>
      </c>
      <c r="X32" s="25">
        <f>HLOOKUP(X$7,$I$66:$DJ$120,ROWS($A$10:$A32)+2,FALSE)</f>
        <v>677</v>
      </c>
      <c r="Y32" s="25">
        <f>HLOOKUP(Y$7,$I$66:$DJ$120,ROWS($A$10:$A32)+2,FALSE)</f>
        <v>151</v>
      </c>
      <c r="Z32" s="25">
        <f>HLOOKUP(Z$7,$I$66:$DJ$120,ROWS($A$10:$A32)+2,FALSE)</f>
        <v>565</v>
      </c>
      <c r="AA32" s="25">
        <f>HLOOKUP(AA$7,$I$66:$DJ$120,ROWS($A$10:$A32)+2,FALSE)</f>
        <v>52</v>
      </c>
      <c r="AB32" s="25">
        <f>HLOOKUP(AB$7,$I$66:$DJ$120,ROWS($A$10:$A32)+2,FALSE)</f>
        <v>1556</v>
      </c>
      <c r="AC32" s="25">
        <f>HLOOKUP(AC$7,$I$66:$DJ$120,ROWS($A$10:$A32)+2,FALSE)</f>
        <v>3907</v>
      </c>
      <c r="AD32" s="25">
        <f>HLOOKUP(AD$7,$I$66:$DJ$120,ROWS($A$10:$A32)+2,FALSE)</f>
        <v>2381</v>
      </c>
      <c r="AE32" s="25" t="str">
        <f>HLOOKUP(AE$7,$I$66:$DJ$120,ROWS($A$10:$A32)+2,FALSE)</f>
        <v>N/A</v>
      </c>
      <c r="AF32" s="25">
        <f>HLOOKUP(AF$7,$I$66:$DJ$120,ROWS($A$10:$A32)+2,FALSE)</f>
        <v>1337</v>
      </c>
      <c r="AG32" s="25">
        <f>HLOOKUP(AG$7,$I$66:$DJ$120,ROWS($A$10:$A32)+2,FALSE)</f>
        <v>966</v>
      </c>
      <c r="AH32" s="25">
        <f>HLOOKUP(AH$7,$I$66:$DJ$120,ROWS($A$10:$A32)+2,FALSE)</f>
        <v>155</v>
      </c>
      <c r="AI32" s="25">
        <f>HLOOKUP(AI$7,$I$66:$DJ$120,ROWS($A$10:$A32)+2,FALSE)</f>
        <v>453</v>
      </c>
      <c r="AJ32" s="25">
        <f>HLOOKUP(AJ$7,$I$66:$DJ$120,ROWS($A$10:$A32)+2,FALSE)</f>
        <v>49</v>
      </c>
      <c r="AK32" s="25">
        <f>HLOOKUP(AK$7,$I$66:$DJ$120,ROWS($A$10:$A32)+2,FALSE)</f>
        <v>182</v>
      </c>
      <c r="AL32" s="25">
        <f>HLOOKUP(AL$7,$I$66:$DJ$120,ROWS($A$10:$A32)+2,FALSE)</f>
        <v>787</v>
      </c>
      <c r="AM32" s="25">
        <f>HLOOKUP(AM$7,$I$66:$DJ$120,ROWS($A$10:$A32)+2,FALSE)</f>
        <v>13331</v>
      </c>
      <c r="AN32" s="25">
        <f>HLOOKUP(AN$7,$I$66:$DJ$120,ROWS($A$10:$A32)+2,FALSE)</f>
        <v>8046</v>
      </c>
      <c r="AO32" s="25">
        <f>HLOOKUP(AO$7,$I$66:$DJ$120,ROWS($A$10:$A32)+2,FALSE)</f>
        <v>521</v>
      </c>
      <c r="AP32" s="25">
        <f>HLOOKUP(AP$7,$I$66:$DJ$120,ROWS($A$10:$A32)+2,FALSE)</f>
        <v>19467</v>
      </c>
      <c r="AQ32" s="25">
        <f>HLOOKUP(AQ$7,$I$66:$DJ$120,ROWS($A$10:$A32)+2,FALSE)</f>
        <v>2514</v>
      </c>
      <c r="AR32" s="25">
        <f>HLOOKUP(AR$7,$I$66:$DJ$120,ROWS($A$10:$A32)+2,FALSE)</f>
        <v>81</v>
      </c>
      <c r="AS32" s="25">
        <f>HLOOKUP(AS$7,$I$66:$DJ$120,ROWS($A$10:$A32)+2,FALSE)</f>
        <v>1829</v>
      </c>
      <c r="AT32" s="25">
        <f>HLOOKUP(AT$7,$I$66:$DJ$120,ROWS($A$10:$A32)+2,FALSE)</f>
        <v>297</v>
      </c>
      <c r="AU32" s="25">
        <f>HLOOKUP(AU$7,$I$66:$DJ$120,ROWS($A$10:$A32)+2,FALSE)</f>
        <v>1528</v>
      </c>
      <c r="AV32" s="25">
        <f>HLOOKUP(AV$7,$I$66:$DJ$120,ROWS($A$10:$A32)+2,FALSE)</f>
        <v>8236</v>
      </c>
      <c r="AW32" s="25">
        <f>HLOOKUP(AW$7,$I$66:$DJ$120,ROWS($A$10:$A32)+2,FALSE)</f>
        <v>6863</v>
      </c>
      <c r="AX32" s="25">
        <f>HLOOKUP(AX$7,$I$66:$DJ$120,ROWS($A$10:$A32)+2,FALSE)</f>
        <v>2477</v>
      </c>
      <c r="AY32" s="25">
        <f>HLOOKUP(AY$7,$I$66:$DJ$120,ROWS($A$10:$A32)+2,FALSE)</f>
        <v>194</v>
      </c>
      <c r="AZ32" s="25">
        <f>HLOOKUP(AZ$7,$I$66:$DJ$120,ROWS($A$10:$A32)+2,FALSE)</f>
        <v>823</v>
      </c>
      <c r="BA32" s="25">
        <f>HLOOKUP(BA$7,$I$66:$DJ$120,ROWS($A$10:$A32)+2,FALSE)</f>
        <v>3694</v>
      </c>
      <c r="BB32" s="25">
        <f>HLOOKUP(BB$7,$I$66:$DJ$120,ROWS($A$10:$A32)+2,FALSE)</f>
        <v>1027</v>
      </c>
      <c r="BC32" s="25">
        <f>HLOOKUP(BC$7,$I$66:$DJ$120,ROWS($A$10:$A32)+2,FALSE)</f>
        <v>2534</v>
      </c>
      <c r="BD32" s="25">
        <f>HLOOKUP(BD$7,$I$66:$DJ$120,ROWS($A$10:$A32)+2,FALSE)</f>
        <v>4098</v>
      </c>
      <c r="BE32" s="25">
        <f>HLOOKUP(BE$7,$I$66:$DJ$120,ROWS($A$10:$A32)+2,FALSE)</f>
        <v>1653</v>
      </c>
      <c r="BF32" s="25">
        <f>HLOOKUP(BF$7,$I$66:$DJ$120,ROWS($A$10:$A32)+2,FALSE)</f>
        <v>385</v>
      </c>
      <c r="BG32" s="25">
        <f>HLOOKUP(BG$7,$I$66:$DJ$120,ROWS($A$10:$A32)+2,FALSE)</f>
        <v>584</v>
      </c>
      <c r="BH32" s="25">
        <f>HLOOKUP(BH$7,$I$66:$DJ$120,ROWS($A$10:$A32)+2,FALSE)</f>
        <v>264</v>
      </c>
      <c r="BI32" s="25">
        <f>HLOOKUP(BI$7,$I$66:$DJ$120,ROWS($A$10:$A32)+2,FALSE)</f>
        <v>4056</v>
      </c>
      <c r="BJ32" s="34">
        <f>HLOOKUP(BJ$7+0.5,$I$66:$DJ$120,ROWS($A$10:$A32)+2,FALSE)</f>
        <v>7863</v>
      </c>
      <c r="BK32" s="34">
        <f>HLOOKUP(BK$7+0.5,$I$66:$DJ$120,ROWS($A$10:$A32)+2,FALSE)</f>
        <v>622</v>
      </c>
      <c r="BL32" s="34">
        <f>HLOOKUP(BL$7+0.5,$I$66:$DJ$120,ROWS($A$10:$A32)+2,FALSE)</f>
        <v>600</v>
      </c>
      <c r="BM32" s="34">
        <f>HLOOKUP(BM$7+0.5,$I$66:$DJ$120,ROWS($A$10:$A32)+2,FALSE)</f>
        <v>979</v>
      </c>
      <c r="BN32" s="34">
        <f>HLOOKUP(BN$7+0.5,$I$66:$DJ$120,ROWS($A$10:$A32)+2,FALSE)</f>
        <v>340</v>
      </c>
      <c r="BO32" s="34">
        <f>HLOOKUP(BO$7+0.5,$I$66:$DJ$120,ROWS($A$10:$A32)+2,FALSE)</f>
        <v>2994</v>
      </c>
      <c r="BP32" s="34">
        <f>HLOOKUP(BP$7+0.5,$I$66:$DJ$120,ROWS($A$10:$A32)+2,FALSE)</f>
        <v>438</v>
      </c>
      <c r="BQ32" s="34">
        <f>HLOOKUP(BQ$7+0.5,$I$66:$DJ$120,ROWS($A$10:$A32)+2,FALSE)</f>
        <v>2062</v>
      </c>
      <c r="BR32" s="34">
        <f>HLOOKUP(BR$7+0.5,$I$66:$DJ$120,ROWS($A$10:$A32)+2,FALSE)</f>
        <v>505</v>
      </c>
      <c r="BS32" s="34">
        <f>HLOOKUP(BS$7+0.5,$I$66:$DJ$120,ROWS($A$10:$A32)+2,FALSE)</f>
        <v>219</v>
      </c>
      <c r="BT32" s="34">
        <f>HLOOKUP(BT$7+0.5,$I$66:$DJ$120,ROWS($A$10:$A32)+2,FALSE)</f>
        <v>2568</v>
      </c>
      <c r="BU32" s="34">
        <f>HLOOKUP(BU$7+0.5,$I$66:$DJ$120,ROWS($A$10:$A32)+2,FALSE)</f>
        <v>1129</v>
      </c>
      <c r="BV32" s="34">
        <f>HLOOKUP(BV$7+0.5,$I$66:$DJ$120,ROWS($A$10:$A32)+2,FALSE)</f>
        <v>564</v>
      </c>
      <c r="BW32" s="34">
        <f>HLOOKUP(BW$7+0.5,$I$66:$DJ$120,ROWS($A$10:$A32)+2,FALSE)</f>
        <v>164</v>
      </c>
      <c r="BX32" s="34">
        <f>HLOOKUP(BX$7+0.5,$I$66:$DJ$120,ROWS($A$10:$A32)+2,FALSE)</f>
        <v>1041</v>
      </c>
      <c r="BY32" s="34">
        <f>HLOOKUP(BY$7+0.5,$I$66:$DJ$120,ROWS($A$10:$A32)+2,FALSE)</f>
        <v>497</v>
      </c>
      <c r="BZ32" s="34">
        <f>HLOOKUP(BZ$7+0.5,$I$66:$DJ$120,ROWS($A$10:$A32)+2,FALSE)</f>
        <v>251</v>
      </c>
      <c r="CA32" s="34">
        <f>HLOOKUP(CA$7+0.5,$I$66:$DJ$120,ROWS($A$10:$A32)+2,FALSE)</f>
        <v>429</v>
      </c>
      <c r="CB32" s="34">
        <f>HLOOKUP(CB$7+0.5,$I$66:$DJ$120,ROWS($A$10:$A32)+2,FALSE)</f>
        <v>87</v>
      </c>
      <c r="CC32" s="34">
        <f>HLOOKUP(CC$7+0.5,$I$66:$DJ$120,ROWS($A$10:$A32)+2,FALSE)</f>
        <v>742</v>
      </c>
      <c r="CD32" s="34">
        <f>HLOOKUP(CD$7+0.5,$I$66:$DJ$120,ROWS($A$10:$A32)+2,FALSE)</f>
        <v>1349</v>
      </c>
      <c r="CE32" s="34">
        <f>HLOOKUP(CE$7+0.5,$I$66:$DJ$120,ROWS($A$10:$A32)+2,FALSE)</f>
        <v>895</v>
      </c>
      <c r="CF32" s="34" t="str">
        <f>HLOOKUP(CF$7+0.5,$I$66:$DJ$120,ROWS($A$10:$A32)+2,FALSE)</f>
        <v>N/A</v>
      </c>
      <c r="CG32" s="34">
        <f>HLOOKUP(CG$7+0.5,$I$66:$DJ$120,ROWS($A$10:$A32)+2,FALSE)</f>
        <v>680</v>
      </c>
      <c r="CH32" s="34">
        <f>HLOOKUP(CH$7+0.5,$I$66:$DJ$120,ROWS($A$10:$A32)+2,FALSE)</f>
        <v>367</v>
      </c>
      <c r="CI32" s="34">
        <f>HLOOKUP(CI$7+0.5,$I$66:$DJ$120,ROWS($A$10:$A32)+2,FALSE)</f>
        <v>186</v>
      </c>
      <c r="CJ32" s="34">
        <f>HLOOKUP(CJ$7+0.5,$I$66:$DJ$120,ROWS($A$10:$A32)+2,FALSE)</f>
        <v>218</v>
      </c>
      <c r="CK32" s="34">
        <f>HLOOKUP(CK$7+0.5,$I$66:$DJ$120,ROWS($A$10:$A32)+2,FALSE)</f>
        <v>81</v>
      </c>
      <c r="CL32" s="34">
        <f>HLOOKUP(CL$7+0.5,$I$66:$DJ$120,ROWS($A$10:$A32)+2,FALSE)</f>
        <v>189</v>
      </c>
      <c r="CM32" s="34">
        <f>HLOOKUP(CM$7+0.5,$I$66:$DJ$120,ROWS($A$10:$A32)+2,FALSE)</f>
        <v>544</v>
      </c>
      <c r="CN32" s="34">
        <f>HLOOKUP(CN$7+0.5,$I$66:$DJ$120,ROWS($A$10:$A32)+2,FALSE)</f>
        <v>2144</v>
      </c>
      <c r="CO32" s="34">
        <f>HLOOKUP(CO$7+0.5,$I$66:$DJ$120,ROWS($A$10:$A32)+2,FALSE)</f>
        <v>1874</v>
      </c>
      <c r="CP32" s="34">
        <f>HLOOKUP(CP$7+0.5,$I$66:$DJ$120,ROWS($A$10:$A32)+2,FALSE)</f>
        <v>364</v>
      </c>
      <c r="CQ32" s="34">
        <f>HLOOKUP(CQ$7+0.5,$I$66:$DJ$120,ROWS($A$10:$A32)+2,FALSE)</f>
        <v>2432</v>
      </c>
      <c r="CR32" s="34">
        <f>HLOOKUP(CR$7+0.5,$I$66:$DJ$120,ROWS($A$10:$A32)+2,FALSE)</f>
        <v>1003</v>
      </c>
      <c r="CS32" s="34">
        <f>HLOOKUP(CS$7+0.5,$I$66:$DJ$120,ROWS($A$10:$A32)+2,FALSE)</f>
        <v>133</v>
      </c>
      <c r="CT32" s="34">
        <f>HLOOKUP(CT$7+0.5,$I$66:$DJ$120,ROWS($A$10:$A32)+2,FALSE)</f>
        <v>772</v>
      </c>
      <c r="CU32" s="34">
        <f>HLOOKUP(CU$7+0.5,$I$66:$DJ$120,ROWS($A$10:$A32)+2,FALSE)</f>
        <v>206</v>
      </c>
      <c r="CV32" s="34">
        <f>HLOOKUP(CV$7+0.5,$I$66:$DJ$120,ROWS($A$10:$A32)+2,FALSE)</f>
        <v>1359</v>
      </c>
      <c r="CW32" s="34">
        <f>HLOOKUP(CW$7+0.5,$I$66:$DJ$120,ROWS($A$10:$A32)+2,FALSE)</f>
        <v>1924</v>
      </c>
      <c r="CX32" s="34">
        <f>HLOOKUP(CX$7+0.5,$I$66:$DJ$120,ROWS($A$10:$A32)+2,FALSE)</f>
        <v>1317</v>
      </c>
      <c r="CY32" s="34">
        <f>HLOOKUP(CY$7+0.5,$I$66:$DJ$120,ROWS($A$10:$A32)+2,FALSE)</f>
        <v>1120</v>
      </c>
      <c r="CZ32" s="34">
        <f>HLOOKUP(CZ$7+0.5,$I$66:$DJ$120,ROWS($A$10:$A32)+2,FALSE)</f>
        <v>326</v>
      </c>
      <c r="DA32" s="34">
        <f>HLOOKUP(DA$7+0.5,$I$66:$DJ$120,ROWS($A$10:$A32)+2,FALSE)</f>
        <v>342</v>
      </c>
      <c r="DB32" s="34">
        <f>HLOOKUP(DB$7+0.5,$I$66:$DJ$120,ROWS($A$10:$A32)+2,FALSE)</f>
        <v>1078</v>
      </c>
      <c r="DC32" s="34">
        <f>HLOOKUP(DC$7+0.5,$I$66:$DJ$120,ROWS($A$10:$A32)+2,FALSE)</f>
        <v>666</v>
      </c>
      <c r="DD32" s="34">
        <f>HLOOKUP(DD$7+0.5,$I$66:$DJ$120,ROWS($A$10:$A32)+2,FALSE)</f>
        <v>913</v>
      </c>
      <c r="DE32" s="34">
        <f>HLOOKUP(DE$7+0.5,$I$66:$DJ$120,ROWS($A$10:$A32)+2,FALSE)</f>
        <v>1470</v>
      </c>
      <c r="DF32" s="34">
        <f>HLOOKUP(DF$7+0.5,$I$66:$DJ$120,ROWS($A$10:$A32)+2,FALSE)</f>
        <v>696</v>
      </c>
      <c r="DG32" s="34">
        <f>HLOOKUP(DG$7+0.5,$I$66:$DJ$120,ROWS($A$10:$A32)+2,FALSE)</f>
        <v>569</v>
      </c>
      <c r="DH32" s="34">
        <f>HLOOKUP(DH$7+0.5,$I$66:$DJ$120,ROWS($A$10:$A32)+2,FALSE)</f>
        <v>445</v>
      </c>
      <c r="DI32" s="34">
        <f>HLOOKUP(DI$7+0.5,$I$66:$DJ$120,ROWS($A$10:$A32)+2,FALSE)</f>
        <v>404</v>
      </c>
      <c r="DJ32" s="34">
        <f>HLOOKUP(DJ$7+0.5,$I$66:$DJ$120,ROWS($A$10:$A32)+2,FALSE)</f>
        <v>1883</v>
      </c>
    </row>
    <row r="33" spans="2:114" x14ac:dyDescent="0.25">
      <c r="B33" s="38" t="s">
        <v>30</v>
      </c>
      <c r="C33" s="16">
        <v>9778980</v>
      </c>
      <c r="D33" s="17">
        <v>4263</v>
      </c>
      <c r="E33" s="16">
        <v>8330990</v>
      </c>
      <c r="F33" s="17">
        <v>24803</v>
      </c>
      <c r="G33" s="16">
        <v>1268105</v>
      </c>
      <c r="H33" s="17">
        <v>23226</v>
      </c>
      <c r="I33" s="36">
        <f>HLOOKUP(I$7,$I$66:$DJ$120,ROWS($A$10:$A33)+2,FALSE)</f>
        <v>133981</v>
      </c>
      <c r="J33" s="25">
        <f>HLOOKUP(J$7,$I$66:$DJ$120,ROWS($A$10:$A33)+2,FALSE)</f>
        <v>2341</v>
      </c>
      <c r="K33" s="25">
        <f>HLOOKUP(K$7,$I$66:$DJ$120,ROWS($A$10:$A33)+2,FALSE)</f>
        <v>1152</v>
      </c>
      <c r="L33" s="25">
        <f>HLOOKUP(L$7,$I$66:$DJ$120,ROWS($A$10:$A33)+2,FALSE)</f>
        <v>7168</v>
      </c>
      <c r="M33" s="25">
        <f>HLOOKUP(M$7,$I$66:$DJ$120,ROWS($A$10:$A33)+2,FALSE)</f>
        <v>906</v>
      </c>
      <c r="N33" s="25">
        <f>HLOOKUP(N$7,$I$66:$DJ$120,ROWS($A$10:$A33)+2,FALSE)</f>
        <v>8085</v>
      </c>
      <c r="O33" s="25">
        <f>HLOOKUP(O$7,$I$66:$DJ$120,ROWS($A$10:$A33)+2,FALSE)</f>
        <v>2363</v>
      </c>
      <c r="P33" s="25">
        <f>HLOOKUP(P$7,$I$66:$DJ$120,ROWS($A$10:$A33)+2,FALSE)</f>
        <v>798</v>
      </c>
      <c r="Q33" s="25">
        <f>HLOOKUP(Q$7,$I$66:$DJ$120,ROWS($A$10:$A33)+2,FALSE)</f>
        <v>114</v>
      </c>
      <c r="R33" s="25">
        <f>HLOOKUP(R$7,$I$66:$DJ$120,ROWS($A$10:$A33)+2,FALSE)</f>
        <v>274</v>
      </c>
      <c r="S33" s="25">
        <f>HLOOKUP(S$7,$I$66:$DJ$120,ROWS($A$10:$A33)+2,FALSE)</f>
        <v>13146</v>
      </c>
      <c r="T33" s="25">
        <f>HLOOKUP(T$7,$I$66:$DJ$120,ROWS($A$10:$A33)+2,FALSE)</f>
        <v>4270</v>
      </c>
      <c r="U33" s="25">
        <f>HLOOKUP(U$7,$I$66:$DJ$120,ROWS($A$10:$A33)+2,FALSE)</f>
        <v>291</v>
      </c>
      <c r="V33" s="25">
        <f>HLOOKUP(V$7,$I$66:$DJ$120,ROWS($A$10:$A33)+2,FALSE)</f>
        <v>242</v>
      </c>
      <c r="W33" s="25">
        <f>HLOOKUP(W$7,$I$66:$DJ$120,ROWS($A$10:$A33)+2,FALSE)</f>
        <v>10047</v>
      </c>
      <c r="X33" s="25">
        <f>HLOOKUP(X$7,$I$66:$DJ$120,ROWS($A$10:$A33)+2,FALSE)</f>
        <v>10976</v>
      </c>
      <c r="Y33" s="25">
        <f>HLOOKUP(Y$7,$I$66:$DJ$120,ROWS($A$10:$A33)+2,FALSE)</f>
        <v>993</v>
      </c>
      <c r="Z33" s="25">
        <f>HLOOKUP(Z$7,$I$66:$DJ$120,ROWS($A$10:$A33)+2,FALSE)</f>
        <v>805</v>
      </c>
      <c r="AA33" s="25">
        <f>HLOOKUP(AA$7,$I$66:$DJ$120,ROWS($A$10:$A33)+2,FALSE)</f>
        <v>3409</v>
      </c>
      <c r="AB33" s="25">
        <f>HLOOKUP(AB$7,$I$66:$DJ$120,ROWS($A$10:$A33)+2,FALSE)</f>
        <v>1284</v>
      </c>
      <c r="AC33" s="25">
        <f>HLOOKUP(AC$7,$I$66:$DJ$120,ROWS($A$10:$A33)+2,FALSE)</f>
        <v>261</v>
      </c>
      <c r="AD33" s="25">
        <f>HLOOKUP(AD$7,$I$66:$DJ$120,ROWS($A$10:$A33)+2,FALSE)</f>
        <v>2201</v>
      </c>
      <c r="AE33" s="25">
        <f>HLOOKUP(AE$7,$I$66:$DJ$120,ROWS($A$10:$A33)+2,FALSE)</f>
        <v>1720</v>
      </c>
      <c r="AF33" s="25" t="str">
        <f>HLOOKUP(AF$7,$I$66:$DJ$120,ROWS($A$10:$A33)+2,FALSE)</f>
        <v>N/A</v>
      </c>
      <c r="AG33" s="25">
        <f>HLOOKUP(AG$7,$I$66:$DJ$120,ROWS($A$10:$A33)+2,FALSE)</f>
        <v>1127</v>
      </c>
      <c r="AH33" s="25">
        <f>HLOOKUP(AH$7,$I$66:$DJ$120,ROWS($A$10:$A33)+2,FALSE)</f>
        <v>922</v>
      </c>
      <c r="AI33" s="25">
        <f>HLOOKUP(AI$7,$I$66:$DJ$120,ROWS($A$10:$A33)+2,FALSE)</f>
        <v>2206</v>
      </c>
      <c r="AJ33" s="25">
        <f>HLOOKUP(AJ$7,$I$66:$DJ$120,ROWS($A$10:$A33)+2,FALSE)</f>
        <v>218</v>
      </c>
      <c r="AK33" s="25">
        <f>HLOOKUP(AK$7,$I$66:$DJ$120,ROWS($A$10:$A33)+2,FALSE)</f>
        <v>113</v>
      </c>
      <c r="AL33" s="25">
        <f>HLOOKUP(AL$7,$I$66:$DJ$120,ROWS($A$10:$A33)+2,FALSE)</f>
        <v>1354</v>
      </c>
      <c r="AM33" s="25">
        <f>HLOOKUP(AM$7,$I$66:$DJ$120,ROWS($A$10:$A33)+2,FALSE)</f>
        <v>446</v>
      </c>
      <c r="AN33" s="25">
        <f>HLOOKUP(AN$7,$I$66:$DJ$120,ROWS($A$10:$A33)+2,FALSE)</f>
        <v>1617</v>
      </c>
      <c r="AO33" s="25">
        <f>HLOOKUP(AO$7,$I$66:$DJ$120,ROWS($A$10:$A33)+2,FALSE)</f>
        <v>1318</v>
      </c>
      <c r="AP33" s="25">
        <f>HLOOKUP(AP$7,$I$66:$DJ$120,ROWS($A$10:$A33)+2,FALSE)</f>
        <v>5731</v>
      </c>
      <c r="AQ33" s="25">
        <f>HLOOKUP(AQ$7,$I$66:$DJ$120,ROWS($A$10:$A33)+2,FALSE)</f>
        <v>3912</v>
      </c>
      <c r="AR33" s="25">
        <f>HLOOKUP(AR$7,$I$66:$DJ$120,ROWS($A$10:$A33)+2,FALSE)</f>
        <v>265</v>
      </c>
      <c r="AS33" s="25">
        <f>HLOOKUP(AS$7,$I$66:$DJ$120,ROWS($A$10:$A33)+2,FALSE)</f>
        <v>11318</v>
      </c>
      <c r="AT33" s="25">
        <f>HLOOKUP(AT$7,$I$66:$DJ$120,ROWS($A$10:$A33)+2,FALSE)</f>
        <v>705</v>
      </c>
      <c r="AU33" s="25">
        <f>HLOOKUP(AU$7,$I$66:$DJ$120,ROWS($A$10:$A33)+2,FALSE)</f>
        <v>811</v>
      </c>
      <c r="AV33" s="25">
        <f>HLOOKUP(AV$7,$I$66:$DJ$120,ROWS($A$10:$A33)+2,FALSE)</f>
        <v>2739</v>
      </c>
      <c r="AW33" s="25">
        <f>HLOOKUP(AW$7,$I$66:$DJ$120,ROWS($A$10:$A33)+2,FALSE)</f>
        <v>68</v>
      </c>
      <c r="AX33" s="25">
        <f>HLOOKUP(AX$7,$I$66:$DJ$120,ROWS($A$10:$A33)+2,FALSE)</f>
        <v>1822</v>
      </c>
      <c r="AY33" s="25">
        <f>HLOOKUP(AY$7,$I$66:$DJ$120,ROWS($A$10:$A33)+2,FALSE)</f>
        <v>66</v>
      </c>
      <c r="AZ33" s="25">
        <f>HLOOKUP(AZ$7,$I$66:$DJ$120,ROWS($A$10:$A33)+2,FALSE)</f>
        <v>3259</v>
      </c>
      <c r="BA33" s="25">
        <f>HLOOKUP(BA$7,$I$66:$DJ$120,ROWS($A$10:$A33)+2,FALSE)</f>
        <v>8638</v>
      </c>
      <c r="BB33" s="25">
        <f>HLOOKUP(BB$7,$I$66:$DJ$120,ROWS($A$10:$A33)+2,FALSE)</f>
        <v>819</v>
      </c>
      <c r="BC33" s="25">
        <f>HLOOKUP(BC$7,$I$66:$DJ$120,ROWS($A$10:$A33)+2,FALSE)</f>
        <v>60</v>
      </c>
      <c r="BD33" s="25">
        <f>HLOOKUP(BD$7,$I$66:$DJ$120,ROWS($A$10:$A33)+2,FALSE)</f>
        <v>3057</v>
      </c>
      <c r="BE33" s="25">
        <f>HLOOKUP(BE$7,$I$66:$DJ$120,ROWS($A$10:$A33)+2,FALSE)</f>
        <v>2146</v>
      </c>
      <c r="BF33" s="25">
        <f>HLOOKUP(BF$7,$I$66:$DJ$120,ROWS($A$10:$A33)+2,FALSE)</f>
        <v>353</v>
      </c>
      <c r="BG33" s="25">
        <f>HLOOKUP(BG$7,$I$66:$DJ$120,ROWS($A$10:$A33)+2,FALSE)</f>
        <v>4768</v>
      </c>
      <c r="BH33" s="25">
        <f>HLOOKUP(BH$7,$I$66:$DJ$120,ROWS($A$10:$A33)+2,FALSE)</f>
        <v>1277</v>
      </c>
      <c r="BI33" s="25">
        <f>HLOOKUP(BI$7,$I$66:$DJ$120,ROWS($A$10:$A33)+2,FALSE)</f>
        <v>782</v>
      </c>
      <c r="BJ33" s="34">
        <f>HLOOKUP(BJ$7+0.5,$I$66:$DJ$120,ROWS($A$10:$A33)+2,FALSE)</f>
        <v>8566</v>
      </c>
      <c r="BK33" s="34">
        <f>HLOOKUP(BK$7+0.5,$I$66:$DJ$120,ROWS($A$10:$A33)+2,FALSE)</f>
        <v>1013</v>
      </c>
      <c r="BL33" s="34">
        <f>HLOOKUP(BL$7+0.5,$I$66:$DJ$120,ROWS($A$10:$A33)+2,FALSE)</f>
        <v>685</v>
      </c>
      <c r="BM33" s="34">
        <f>HLOOKUP(BM$7+0.5,$I$66:$DJ$120,ROWS($A$10:$A33)+2,FALSE)</f>
        <v>3100</v>
      </c>
      <c r="BN33" s="34">
        <f>HLOOKUP(BN$7+0.5,$I$66:$DJ$120,ROWS($A$10:$A33)+2,FALSE)</f>
        <v>559</v>
      </c>
      <c r="BO33" s="34">
        <f>HLOOKUP(BO$7+0.5,$I$66:$DJ$120,ROWS($A$10:$A33)+2,FALSE)</f>
        <v>1721</v>
      </c>
      <c r="BP33" s="34">
        <f>HLOOKUP(BP$7+0.5,$I$66:$DJ$120,ROWS($A$10:$A33)+2,FALSE)</f>
        <v>967</v>
      </c>
      <c r="BQ33" s="34">
        <f>HLOOKUP(BQ$7+0.5,$I$66:$DJ$120,ROWS($A$10:$A33)+2,FALSE)</f>
        <v>506</v>
      </c>
      <c r="BR33" s="34">
        <f>HLOOKUP(BR$7+0.5,$I$66:$DJ$120,ROWS($A$10:$A33)+2,FALSE)</f>
        <v>164</v>
      </c>
      <c r="BS33" s="34">
        <f>HLOOKUP(BS$7+0.5,$I$66:$DJ$120,ROWS($A$10:$A33)+2,FALSE)</f>
        <v>282</v>
      </c>
      <c r="BT33" s="34">
        <f>HLOOKUP(BT$7+0.5,$I$66:$DJ$120,ROWS($A$10:$A33)+2,FALSE)</f>
        <v>3306</v>
      </c>
      <c r="BU33" s="34">
        <f>HLOOKUP(BU$7+0.5,$I$66:$DJ$120,ROWS($A$10:$A33)+2,FALSE)</f>
        <v>1652</v>
      </c>
      <c r="BV33" s="34">
        <f>HLOOKUP(BV$7+0.5,$I$66:$DJ$120,ROWS($A$10:$A33)+2,FALSE)</f>
        <v>238</v>
      </c>
      <c r="BW33" s="34">
        <f>HLOOKUP(BW$7+0.5,$I$66:$DJ$120,ROWS($A$10:$A33)+2,FALSE)</f>
        <v>371</v>
      </c>
      <c r="BX33" s="34">
        <f>HLOOKUP(BX$7+0.5,$I$66:$DJ$120,ROWS($A$10:$A33)+2,FALSE)</f>
        <v>1702</v>
      </c>
      <c r="BY33" s="34">
        <f>HLOOKUP(BY$7+0.5,$I$66:$DJ$120,ROWS($A$10:$A33)+2,FALSE)</f>
        <v>2324</v>
      </c>
      <c r="BZ33" s="34">
        <f>HLOOKUP(BZ$7+0.5,$I$66:$DJ$120,ROWS($A$10:$A33)+2,FALSE)</f>
        <v>495</v>
      </c>
      <c r="CA33" s="34">
        <f>HLOOKUP(CA$7+0.5,$I$66:$DJ$120,ROWS($A$10:$A33)+2,FALSE)</f>
        <v>608</v>
      </c>
      <c r="CB33" s="34">
        <f>HLOOKUP(CB$7+0.5,$I$66:$DJ$120,ROWS($A$10:$A33)+2,FALSE)</f>
        <v>1388</v>
      </c>
      <c r="CC33" s="34">
        <f>HLOOKUP(CC$7+0.5,$I$66:$DJ$120,ROWS($A$10:$A33)+2,FALSE)</f>
        <v>662</v>
      </c>
      <c r="CD33" s="34">
        <f>HLOOKUP(CD$7+0.5,$I$66:$DJ$120,ROWS($A$10:$A33)+2,FALSE)</f>
        <v>218</v>
      </c>
      <c r="CE33" s="34">
        <f>HLOOKUP(CE$7+0.5,$I$66:$DJ$120,ROWS($A$10:$A33)+2,FALSE)</f>
        <v>1094</v>
      </c>
      <c r="CF33" s="34">
        <f>HLOOKUP(CF$7+0.5,$I$66:$DJ$120,ROWS($A$10:$A33)+2,FALSE)</f>
        <v>764</v>
      </c>
      <c r="CG33" s="34" t="str">
        <f>HLOOKUP(CG$7+0.5,$I$66:$DJ$120,ROWS($A$10:$A33)+2,FALSE)</f>
        <v>N/A</v>
      </c>
      <c r="CH33" s="34">
        <f>HLOOKUP(CH$7+0.5,$I$66:$DJ$120,ROWS($A$10:$A33)+2,FALSE)</f>
        <v>512</v>
      </c>
      <c r="CI33" s="34">
        <f>HLOOKUP(CI$7+0.5,$I$66:$DJ$120,ROWS($A$10:$A33)+2,FALSE)</f>
        <v>671</v>
      </c>
      <c r="CJ33" s="34">
        <f>HLOOKUP(CJ$7+0.5,$I$66:$DJ$120,ROWS($A$10:$A33)+2,FALSE)</f>
        <v>695</v>
      </c>
      <c r="CK33" s="34">
        <f>HLOOKUP(CK$7+0.5,$I$66:$DJ$120,ROWS($A$10:$A33)+2,FALSE)</f>
        <v>171</v>
      </c>
      <c r="CL33" s="34">
        <f>HLOOKUP(CL$7+0.5,$I$66:$DJ$120,ROWS($A$10:$A33)+2,FALSE)</f>
        <v>137</v>
      </c>
      <c r="CM33" s="34">
        <f>HLOOKUP(CM$7+0.5,$I$66:$DJ$120,ROWS($A$10:$A33)+2,FALSE)</f>
        <v>715</v>
      </c>
      <c r="CN33" s="34">
        <f>HLOOKUP(CN$7+0.5,$I$66:$DJ$120,ROWS($A$10:$A33)+2,FALSE)</f>
        <v>342</v>
      </c>
      <c r="CO33" s="34">
        <f>HLOOKUP(CO$7+0.5,$I$66:$DJ$120,ROWS($A$10:$A33)+2,FALSE)</f>
        <v>721</v>
      </c>
      <c r="CP33" s="34">
        <f>HLOOKUP(CP$7+0.5,$I$66:$DJ$120,ROWS($A$10:$A33)+2,FALSE)</f>
        <v>685</v>
      </c>
      <c r="CQ33" s="34">
        <f>HLOOKUP(CQ$7+0.5,$I$66:$DJ$120,ROWS($A$10:$A33)+2,FALSE)</f>
        <v>1680</v>
      </c>
      <c r="CR33" s="34">
        <f>HLOOKUP(CR$7+0.5,$I$66:$DJ$120,ROWS($A$10:$A33)+2,FALSE)</f>
        <v>1056</v>
      </c>
      <c r="CS33" s="34">
        <f>HLOOKUP(CS$7+0.5,$I$66:$DJ$120,ROWS($A$10:$A33)+2,FALSE)</f>
        <v>202</v>
      </c>
      <c r="CT33" s="34">
        <f>HLOOKUP(CT$7+0.5,$I$66:$DJ$120,ROWS($A$10:$A33)+2,FALSE)</f>
        <v>2251</v>
      </c>
      <c r="CU33" s="34">
        <f>HLOOKUP(CU$7+0.5,$I$66:$DJ$120,ROWS($A$10:$A33)+2,FALSE)</f>
        <v>307</v>
      </c>
      <c r="CV33" s="34">
        <f>HLOOKUP(CV$7+0.5,$I$66:$DJ$120,ROWS($A$10:$A33)+2,FALSE)</f>
        <v>440</v>
      </c>
      <c r="CW33" s="34">
        <f>HLOOKUP(CW$7+0.5,$I$66:$DJ$120,ROWS($A$10:$A33)+2,FALSE)</f>
        <v>686</v>
      </c>
      <c r="CX33" s="34">
        <f>HLOOKUP(CX$7+0.5,$I$66:$DJ$120,ROWS($A$10:$A33)+2,FALSE)</f>
        <v>114</v>
      </c>
      <c r="CY33" s="34">
        <f>HLOOKUP(CY$7+0.5,$I$66:$DJ$120,ROWS($A$10:$A33)+2,FALSE)</f>
        <v>797</v>
      </c>
      <c r="CZ33" s="34">
        <f>HLOOKUP(CZ$7+0.5,$I$66:$DJ$120,ROWS($A$10:$A33)+2,FALSE)</f>
        <v>77</v>
      </c>
      <c r="DA33" s="34">
        <f>HLOOKUP(DA$7+0.5,$I$66:$DJ$120,ROWS($A$10:$A33)+2,FALSE)</f>
        <v>997</v>
      </c>
      <c r="DB33" s="34">
        <f>HLOOKUP(DB$7+0.5,$I$66:$DJ$120,ROWS($A$10:$A33)+2,FALSE)</f>
        <v>2574</v>
      </c>
      <c r="DC33" s="34">
        <f>HLOOKUP(DC$7+0.5,$I$66:$DJ$120,ROWS($A$10:$A33)+2,FALSE)</f>
        <v>534</v>
      </c>
      <c r="DD33" s="34">
        <f>HLOOKUP(DD$7+0.5,$I$66:$DJ$120,ROWS($A$10:$A33)+2,FALSE)</f>
        <v>120</v>
      </c>
      <c r="DE33" s="34">
        <f>HLOOKUP(DE$7+0.5,$I$66:$DJ$120,ROWS($A$10:$A33)+2,FALSE)</f>
        <v>855</v>
      </c>
      <c r="DF33" s="34">
        <f>HLOOKUP(DF$7+0.5,$I$66:$DJ$120,ROWS($A$10:$A33)+2,FALSE)</f>
        <v>839</v>
      </c>
      <c r="DG33" s="34">
        <f>HLOOKUP(DG$7+0.5,$I$66:$DJ$120,ROWS($A$10:$A33)+2,FALSE)</f>
        <v>279</v>
      </c>
      <c r="DH33" s="34">
        <f>HLOOKUP(DH$7+0.5,$I$66:$DJ$120,ROWS($A$10:$A33)+2,FALSE)</f>
        <v>1111</v>
      </c>
      <c r="DI33" s="34">
        <f>HLOOKUP(DI$7+0.5,$I$66:$DJ$120,ROWS($A$10:$A33)+2,FALSE)</f>
        <v>862</v>
      </c>
      <c r="DJ33" s="34">
        <f>HLOOKUP(DJ$7+0.5,$I$66:$DJ$120,ROWS($A$10:$A33)+2,FALSE)</f>
        <v>797</v>
      </c>
    </row>
    <row r="34" spans="2:114" x14ac:dyDescent="0.25">
      <c r="B34" s="38" t="s">
        <v>31</v>
      </c>
      <c r="C34" s="16">
        <v>5315228</v>
      </c>
      <c r="D34" s="17">
        <v>2787</v>
      </c>
      <c r="E34" s="16">
        <v>4536303</v>
      </c>
      <c r="F34" s="17">
        <v>18312</v>
      </c>
      <c r="G34" s="16">
        <v>653012</v>
      </c>
      <c r="H34" s="17">
        <v>17074</v>
      </c>
      <c r="I34" s="36">
        <f>HLOOKUP(I$7,$I$66:$DJ$120,ROWS($A$10:$A34)+2,FALSE)</f>
        <v>101042</v>
      </c>
      <c r="J34" s="25">
        <f>HLOOKUP(J$7,$I$66:$DJ$120,ROWS($A$10:$A34)+2,FALSE)</f>
        <v>1299</v>
      </c>
      <c r="K34" s="25">
        <f>HLOOKUP(K$7,$I$66:$DJ$120,ROWS($A$10:$A34)+2,FALSE)</f>
        <v>523</v>
      </c>
      <c r="L34" s="25">
        <f>HLOOKUP(L$7,$I$66:$DJ$120,ROWS($A$10:$A34)+2,FALSE)</f>
        <v>3065</v>
      </c>
      <c r="M34" s="25">
        <f>HLOOKUP(M$7,$I$66:$DJ$120,ROWS($A$10:$A34)+2,FALSE)</f>
        <v>375</v>
      </c>
      <c r="N34" s="25">
        <f>HLOOKUP(N$7,$I$66:$DJ$120,ROWS($A$10:$A34)+2,FALSE)</f>
        <v>8086</v>
      </c>
      <c r="O34" s="25">
        <f>HLOOKUP(O$7,$I$66:$DJ$120,ROWS($A$10:$A34)+2,FALSE)</f>
        <v>3565</v>
      </c>
      <c r="P34" s="25">
        <f>HLOOKUP(P$7,$I$66:$DJ$120,ROWS($A$10:$A34)+2,FALSE)</f>
        <v>696</v>
      </c>
      <c r="Q34" s="25">
        <f>HLOOKUP(Q$7,$I$66:$DJ$120,ROWS($A$10:$A34)+2,FALSE)</f>
        <v>0</v>
      </c>
      <c r="R34" s="25">
        <f>HLOOKUP(R$7,$I$66:$DJ$120,ROWS($A$10:$A34)+2,FALSE)</f>
        <v>310</v>
      </c>
      <c r="S34" s="25">
        <f>HLOOKUP(S$7,$I$66:$DJ$120,ROWS($A$10:$A34)+2,FALSE)</f>
        <v>2372</v>
      </c>
      <c r="T34" s="25">
        <f>HLOOKUP(T$7,$I$66:$DJ$120,ROWS($A$10:$A34)+2,FALSE)</f>
        <v>2235</v>
      </c>
      <c r="U34" s="25">
        <f>HLOOKUP(U$7,$I$66:$DJ$120,ROWS($A$10:$A34)+2,FALSE)</f>
        <v>1277</v>
      </c>
      <c r="V34" s="25">
        <f>HLOOKUP(V$7,$I$66:$DJ$120,ROWS($A$10:$A34)+2,FALSE)</f>
        <v>575</v>
      </c>
      <c r="W34" s="25">
        <f>HLOOKUP(W$7,$I$66:$DJ$120,ROWS($A$10:$A34)+2,FALSE)</f>
        <v>5896</v>
      </c>
      <c r="X34" s="25">
        <f>HLOOKUP(X$7,$I$66:$DJ$120,ROWS($A$10:$A34)+2,FALSE)</f>
        <v>2026</v>
      </c>
      <c r="Y34" s="25">
        <f>HLOOKUP(Y$7,$I$66:$DJ$120,ROWS($A$10:$A34)+2,FALSE)</f>
        <v>7220</v>
      </c>
      <c r="Z34" s="25">
        <f>HLOOKUP(Z$7,$I$66:$DJ$120,ROWS($A$10:$A34)+2,FALSE)</f>
        <v>924</v>
      </c>
      <c r="AA34" s="25">
        <f>HLOOKUP(AA$7,$I$66:$DJ$120,ROWS($A$10:$A34)+2,FALSE)</f>
        <v>57</v>
      </c>
      <c r="AB34" s="25">
        <f>HLOOKUP(AB$7,$I$66:$DJ$120,ROWS($A$10:$A34)+2,FALSE)</f>
        <v>791</v>
      </c>
      <c r="AC34" s="25">
        <f>HLOOKUP(AC$7,$I$66:$DJ$120,ROWS($A$10:$A34)+2,FALSE)</f>
        <v>187</v>
      </c>
      <c r="AD34" s="25">
        <f>HLOOKUP(AD$7,$I$66:$DJ$120,ROWS($A$10:$A34)+2,FALSE)</f>
        <v>1841</v>
      </c>
      <c r="AE34" s="25">
        <f>HLOOKUP(AE$7,$I$66:$DJ$120,ROWS($A$10:$A34)+2,FALSE)</f>
        <v>814</v>
      </c>
      <c r="AF34" s="25">
        <f>HLOOKUP(AF$7,$I$66:$DJ$120,ROWS($A$10:$A34)+2,FALSE)</f>
        <v>2212</v>
      </c>
      <c r="AG34" s="25" t="str">
        <f>HLOOKUP(AG$7,$I$66:$DJ$120,ROWS($A$10:$A34)+2,FALSE)</f>
        <v>N/A</v>
      </c>
      <c r="AH34" s="25">
        <f>HLOOKUP(AH$7,$I$66:$DJ$120,ROWS($A$10:$A34)+2,FALSE)</f>
        <v>202</v>
      </c>
      <c r="AI34" s="25">
        <f>HLOOKUP(AI$7,$I$66:$DJ$120,ROWS($A$10:$A34)+2,FALSE)</f>
        <v>1709</v>
      </c>
      <c r="AJ34" s="25">
        <f>HLOOKUP(AJ$7,$I$66:$DJ$120,ROWS($A$10:$A34)+2,FALSE)</f>
        <v>1257</v>
      </c>
      <c r="AK34" s="25">
        <f>HLOOKUP(AK$7,$I$66:$DJ$120,ROWS($A$10:$A34)+2,FALSE)</f>
        <v>992</v>
      </c>
      <c r="AL34" s="25">
        <f>HLOOKUP(AL$7,$I$66:$DJ$120,ROWS($A$10:$A34)+2,FALSE)</f>
        <v>932</v>
      </c>
      <c r="AM34" s="25">
        <f>HLOOKUP(AM$7,$I$66:$DJ$120,ROWS($A$10:$A34)+2,FALSE)</f>
        <v>0</v>
      </c>
      <c r="AN34" s="25">
        <f>HLOOKUP(AN$7,$I$66:$DJ$120,ROWS($A$10:$A34)+2,FALSE)</f>
        <v>1038</v>
      </c>
      <c r="AO34" s="25">
        <f>HLOOKUP(AO$7,$I$66:$DJ$120,ROWS($A$10:$A34)+2,FALSE)</f>
        <v>322</v>
      </c>
      <c r="AP34" s="25">
        <f>HLOOKUP(AP$7,$I$66:$DJ$120,ROWS($A$10:$A34)+2,FALSE)</f>
        <v>1849</v>
      </c>
      <c r="AQ34" s="25">
        <f>HLOOKUP(AQ$7,$I$66:$DJ$120,ROWS($A$10:$A34)+2,FALSE)</f>
        <v>1745</v>
      </c>
      <c r="AR34" s="25">
        <f>HLOOKUP(AR$7,$I$66:$DJ$120,ROWS($A$10:$A34)+2,FALSE)</f>
        <v>6672</v>
      </c>
      <c r="AS34" s="25">
        <f>HLOOKUP(AS$7,$I$66:$DJ$120,ROWS($A$10:$A34)+2,FALSE)</f>
        <v>2635</v>
      </c>
      <c r="AT34" s="25">
        <f>HLOOKUP(AT$7,$I$66:$DJ$120,ROWS($A$10:$A34)+2,FALSE)</f>
        <v>1212</v>
      </c>
      <c r="AU34" s="25">
        <f>HLOOKUP(AU$7,$I$66:$DJ$120,ROWS($A$10:$A34)+2,FALSE)</f>
        <v>781</v>
      </c>
      <c r="AV34" s="25">
        <f>HLOOKUP(AV$7,$I$66:$DJ$120,ROWS($A$10:$A34)+2,FALSE)</f>
        <v>1106</v>
      </c>
      <c r="AW34" s="25">
        <f>HLOOKUP(AW$7,$I$66:$DJ$120,ROWS($A$10:$A34)+2,FALSE)</f>
        <v>299</v>
      </c>
      <c r="AX34" s="25">
        <f>HLOOKUP(AX$7,$I$66:$DJ$120,ROWS($A$10:$A34)+2,FALSE)</f>
        <v>1705</v>
      </c>
      <c r="AY34" s="25">
        <f>HLOOKUP(AY$7,$I$66:$DJ$120,ROWS($A$10:$A34)+2,FALSE)</f>
        <v>3442</v>
      </c>
      <c r="AZ34" s="25">
        <f>HLOOKUP(AZ$7,$I$66:$DJ$120,ROWS($A$10:$A34)+2,FALSE)</f>
        <v>1738</v>
      </c>
      <c r="BA34" s="25">
        <f>HLOOKUP(BA$7,$I$66:$DJ$120,ROWS($A$10:$A34)+2,FALSE)</f>
        <v>4001</v>
      </c>
      <c r="BB34" s="25">
        <f>HLOOKUP(BB$7,$I$66:$DJ$120,ROWS($A$10:$A34)+2,FALSE)</f>
        <v>429</v>
      </c>
      <c r="BC34" s="25">
        <f>HLOOKUP(BC$7,$I$66:$DJ$120,ROWS($A$10:$A34)+2,FALSE)</f>
        <v>77</v>
      </c>
      <c r="BD34" s="25">
        <f>HLOOKUP(BD$7,$I$66:$DJ$120,ROWS($A$10:$A34)+2,FALSE)</f>
        <v>1037</v>
      </c>
      <c r="BE34" s="25">
        <f>HLOOKUP(BE$7,$I$66:$DJ$120,ROWS($A$10:$A34)+2,FALSE)</f>
        <v>1685</v>
      </c>
      <c r="BF34" s="25">
        <f>HLOOKUP(BF$7,$I$66:$DJ$120,ROWS($A$10:$A34)+2,FALSE)</f>
        <v>0</v>
      </c>
      <c r="BG34" s="25">
        <f>HLOOKUP(BG$7,$I$66:$DJ$120,ROWS($A$10:$A34)+2,FALSE)</f>
        <v>17618</v>
      </c>
      <c r="BH34" s="25">
        <f>HLOOKUP(BH$7,$I$66:$DJ$120,ROWS($A$10:$A34)+2,FALSE)</f>
        <v>213</v>
      </c>
      <c r="BI34" s="25">
        <f>HLOOKUP(BI$7,$I$66:$DJ$120,ROWS($A$10:$A34)+2,FALSE)</f>
        <v>134</v>
      </c>
      <c r="BJ34" s="34">
        <f>HLOOKUP(BJ$7+0.5,$I$66:$DJ$120,ROWS($A$10:$A34)+2,FALSE)</f>
        <v>6534</v>
      </c>
      <c r="BK34" s="34">
        <f>HLOOKUP(BK$7+0.5,$I$66:$DJ$120,ROWS($A$10:$A34)+2,FALSE)</f>
        <v>919</v>
      </c>
      <c r="BL34" s="34">
        <f>HLOOKUP(BL$7+0.5,$I$66:$DJ$120,ROWS($A$10:$A34)+2,FALSE)</f>
        <v>312</v>
      </c>
      <c r="BM34" s="34">
        <f>HLOOKUP(BM$7+0.5,$I$66:$DJ$120,ROWS($A$10:$A34)+2,FALSE)</f>
        <v>861</v>
      </c>
      <c r="BN34" s="34">
        <f>HLOOKUP(BN$7+0.5,$I$66:$DJ$120,ROWS($A$10:$A34)+2,FALSE)</f>
        <v>222</v>
      </c>
      <c r="BO34" s="34">
        <f>HLOOKUP(BO$7+0.5,$I$66:$DJ$120,ROWS($A$10:$A34)+2,FALSE)</f>
        <v>2263</v>
      </c>
      <c r="BP34" s="34">
        <f>HLOOKUP(BP$7+0.5,$I$66:$DJ$120,ROWS($A$10:$A34)+2,FALSE)</f>
        <v>1095</v>
      </c>
      <c r="BQ34" s="34">
        <f>HLOOKUP(BQ$7+0.5,$I$66:$DJ$120,ROWS($A$10:$A34)+2,FALSE)</f>
        <v>360</v>
      </c>
      <c r="BR34" s="34">
        <f>HLOOKUP(BR$7+0.5,$I$66:$DJ$120,ROWS($A$10:$A34)+2,FALSE)</f>
        <v>139</v>
      </c>
      <c r="BS34" s="34">
        <f>HLOOKUP(BS$7+0.5,$I$66:$DJ$120,ROWS($A$10:$A34)+2,FALSE)</f>
        <v>353</v>
      </c>
      <c r="BT34" s="34">
        <f>HLOOKUP(BT$7+0.5,$I$66:$DJ$120,ROWS($A$10:$A34)+2,FALSE)</f>
        <v>752</v>
      </c>
      <c r="BU34" s="34">
        <f>HLOOKUP(BU$7+0.5,$I$66:$DJ$120,ROWS($A$10:$A34)+2,FALSE)</f>
        <v>1482</v>
      </c>
      <c r="BV34" s="34">
        <f>HLOOKUP(BV$7+0.5,$I$66:$DJ$120,ROWS($A$10:$A34)+2,FALSE)</f>
        <v>1179</v>
      </c>
      <c r="BW34" s="34">
        <f>HLOOKUP(BW$7+0.5,$I$66:$DJ$120,ROWS($A$10:$A34)+2,FALSE)</f>
        <v>531</v>
      </c>
      <c r="BX34" s="34">
        <f>HLOOKUP(BX$7+0.5,$I$66:$DJ$120,ROWS($A$10:$A34)+2,FALSE)</f>
        <v>1405</v>
      </c>
      <c r="BY34" s="34">
        <f>HLOOKUP(BY$7+0.5,$I$66:$DJ$120,ROWS($A$10:$A34)+2,FALSE)</f>
        <v>1057</v>
      </c>
      <c r="BZ34" s="34">
        <f>HLOOKUP(BZ$7+0.5,$I$66:$DJ$120,ROWS($A$10:$A34)+2,FALSE)</f>
        <v>1774</v>
      </c>
      <c r="CA34" s="34">
        <f>HLOOKUP(CA$7+0.5,$I$66:$DJ$120,ROWS($A$10:$A34)+2,FALSE)</f>
        <v>513</v>
      </c>
      <c r="CB34" s="34">
        <f>HLOOKUP(CB$7+0.5,$I$66:$DJ$120,ROWS($A$10:$A34)+2,FALSE)</f>
        <v>103</v>
      </c>
      <c r="CC34" s="34">
        <f>HLOOKUP(CC$7+0.5,$I$66:$DJ$120,ROWS($A$10:$A34)+2,FALSE)</f>
        <v>858</v>
      </c>
      <c r="CD34" s="34">
        <f>HLOOKUP(CD$7+0.5,$I$66:$DJ$120,ROWS($A$10:$A34)+2,FALSE)</f>
        <v>136</v>
      </c>
      <c r="CE34" s="34">
        <f>HLOOKUP(CE$7+0.5,$I$66:$DJ$120,ROWS($A$10:$A34)+2,FALSE)</f>
        <v>2080</v>
      </c>
      <c r="CF34" s="34">
        <f>HLOOKUP(CF$7+0.5,$I$66:$DJ$120,ROWS($A$10:$A34)+2,FALSE)</f>
        <v>434</v>
      </c>
      <c r="CG34" s="34">
        <f>HLOOKUP(CG$7+0.5,$I$66:$DJ$120,ROWS($A$10:$A34)+2,FALSE)</f>
        <v>822</v>
      </c>
      <c r="CH34" s="34" t="str">
        <f>HLOOKUP(CH$7+0.5,$I$66:$DJ$120,ROWS($A$10:$A34)+2,FALSE)</f>
        <v>N/A</v>
      </c>
      <c r="CI34" s="34">
        <f>HLOOKUP(CI$7+0.5,$I$66:$DJ$120,ROWS($A$10:$A34)+2,FALSE)</f>
        <v>323</v>
      </c>
      <c r="CJ34" s="34">
        <f>HLOOKUP(CJ$7+0.5,$I$66:$DJ$120,ROWS($A$10:$A34)+2,FALSE)</f>
        <v>750</v>
      </c>
      <c r="CK34" s="34">
        <f>HLOOKUP(CK$7+0.5,$I$66:$DJ$120,ROWS($A$10:$A34)+2,FALSE)</f>
        <v>900</v>
      </c>
      <c r="CL34" s="34">
        <f>HLOOKUP(CL$7+0.5,$I$66:$DJ$120,ROWS($A$10:$A34)+2,FALSE)</f>
        <v>477</v>
      </c>
      <c r="CM34" s="34">
        <f>HLOOKUP(CM$7+0.5,$I$66:$DJ$120,ROWS($A$10:$A34)+2,FALSE)</f>
        <v>542</v>
      </c>
      <c r="CN34" s="34">
        <f>HLOOKUP(CN$7+0.5,$I$66:$DJ$120,ROWS($A$10:$A34)+2,FALSE)</f>
        <v>139</v>
      </c>
      <c r="CO34" s="34">
        <f>HLOOKUP(CO$7+0.5,$I$66:$DJ$120,ROWS($A$10:$A34)+2,FALSE)</f>
        <v>546</v>
      </c>
      <c r="CP34" s="34">
        <f>HLOOKUP(CP$7+0.5,$I$66:$DJ$120,ROWS($A$10:$A34)+2,FALSE)</f>
        <v>224</v>
      </c>
      <c r="CQ34" s="34">
        <f>HLOOKUP(CQ$7+0.5,$I$66:$DJ$120,ROWS($A$10:$A34)+2,FALSE)</f>
        <v>732</v>
      </c>
      <c r="CR34" s="34">
        <f>HLOOKUP(CR$7+0.5,$I$66:$DJ$120,ROWS($A$10:$A34)+2,FALSE)</f>
        <v>956</v>
      </c>
      <c r="CS34" s="34">
        <f>HLOOKUP(CS$7+0.5,$I$66:$DJ$120,ROWS($A$10:$A34)+2,FALSE)</f>
        <v>1485</v>
      </c>
      <c r="CT34" s="34">
        <f>HLOOKUP(CT$7+0.5,$I$66:$DJ$120,ROWS($A$10:$A34)+2,FALSE)</f>
        <v>1248</v>
      </c>
      <c r="CU34" s="34">
        <f>HLOOKUP(CU$7+0.5,$I$66:$DJ$120,ROWS($A$10:$A34)+2,FALSE)</f>
        <v>894</v>
      </c>
      <c r="CV34" s="34">
        <f>HLOOKUP(CV$7+0.5,$I$66:$DJ$120,ROWS($A$10:$A34)+2,FALSE)</f>
        <v>513</v>
      </c>
      <c r="CW34" s="34">
        <f>HLOOKUP(CW$7+0.5,$I$66:$DJ$120,ROWS($A$10:$A34)+2,FALSE)</f>
        <v>570</v>
      </c>
      <c r="CX34" s="34">
        <f>HLOOKUP(CX$7+0.5,$I$66:$DJ$120,ROWS($A$10:$A34)+2,FALSE)</f>
        <v>226</v>
      </c>
      <c r="CY34" s="34">
        <f>HLOOKUP(CY$7+0.5,$I$66:$DJ$120,ROWS($A$10:$A34)+2,FALSE)</f>
        <v>1448</v>
      </c>
      <c r="CZ34" s="34">
        <f>HLOOKUP(CZ$7+0.5,$I$66:$DJ$120,ROWS($A$10:$A34)+2,FALSE)</f>
        <v>990</v>
      </c>
      <c r="DA34" s="34">
        <f>HLOOKUP(DA$7+0.5,$I$66:$DJ$120,ROWS($A$10:$A34)+2,FALSE)</f>
        <v>1141</v>
      </c>
      <c r="DB34" s="34">
        <f>HLOOKUP(DB$7+0.5,$I$66:$DJ$120,ROWS($A$10:$A34)+2,FALSE)</f>
        <v>1244</v>
      </c>
      <c r="DC34" s="34">
        <f>HLOOKUP(DC$7+0.5,$I$66:$DJ$120,ROWS($A$10:$A34)+2,FALSE)</f>
        <v>312</v>
      </c>
      <c r="DD34" s="34">
        <f>HLOOKUP(DD$7+0.5,$I$66:$DJ$120,ROWS($A$10:$A34)+2,FALSE)</f>
        <v>126</v>
      </c>
      <c r="DE34" s="34">
        <f>HLOOKUP(DE$7+0.5,$I$66:$DJ$120,ROWS($A$10:$A34)+2,FALSE)</f>
        <v>434</v>
      </c>
      <c r="DF34" s="34">
        <f>HLOOKUP(DF$7+0.5,$I$66:$DJ$120,ROWS($A$10:$A34)+2,FALSE)</f>
        <v>678</v>
      </c>
      <c r="DG34" s="34">
        <f>HLOOKUP(DG$7+0.5,$I$66:$DJ$120,ROWS($A$10:$A34)+2,FALSE)</f>
        <v>139</v>
      </c>
      <c r="DH34" s="34">
        <f>HLOOKUP(DH$7+0.5,$I$66:$DJ$120,ROWS($A$10:$A34)+2,FALSE)</f>
        <v>2358</v>
      </c>
      <c r="DI34" s="34">
        <f>HLOOKUP(DI$7+0.5,$I$66:$DJ$120,ROWS($A$10:$A34)+2,FALSE)</f>
        <v>213</v>
      </c>
      <c r="DJ34" s="34">
        <f>HLOOKUP(DJ$7+0.5,$I$66:$DJ$120,ROWS($A$10:$A34)+2,FALSE)</f>
        <v>136</v>
      </c>
    </row>
    <row r="35" spans="2:114" x14ac:dyDescent="0.25">
      <c r="B35" s="38" t="s">
        <v>32</v>
      </c>
      <c r="C35" s="16">
        <v>2947696</v>
      </c>
      <c r="D35" s="17">
        <v>2744</v>
      </c>
      <c r="E35" s="16">
        <v>2529377</v>
      </c>
      <c r="F35" s="17">
        <v>17940</v>
      </c>
      <c r="G35" s="16">
        <v>339807</v>
      </c>
      <c r="H35" s="17">
        <v>16126</v>
      </c>
      <c r="I35" s="36">
        <f>HLOOKUP(I$7,$I$66:$DJ$120,ROWS($A$10:$A35)+2,FALSE)</f>
        <v>73500</v>
      </c>
      <c r="J35" s="25">
        <f>HLOOKUP(J$7,$I$66:$DJ$120,ROWS($A$10:$A35)+2,FALSE)</f>
        <v>5141</v>
      </c>
      <c r="K35" s="25">
        <f>HLOOKUP(K$7,$I$66:$DJ$120,ROWS($A$10:$A35)+2,FALSE)</f>
        <v>0</v>
      </c>
      <c r="L35" s="25">
        <f>HLOOKUP(L$7,$I$66:$DJ$120,ROWS($A$10:$A35)+2,FALSE)</f>
        <v>710</v>
      </c>
      <c r="M35" s="25">
        <f>HLOOKUP(M$7,$I$66:$DJ$120,ROWS($A$10:$A35)+2,FALSE)</f>
        <v>2680</v>
      </c>
      <c r="N35" s="25">
        <f>HLOOKUP(N$7,$I$66:$DJ$120,ROWS($A$10:$A35)+2,FALSE)</f>
        <v>4371</v>
      </c>
      <c r="O35" s="25">
        <f>HLOOKUP(O$7,$I$66:$DJ$120,ROWS($A$10:$A35)+2,FALSE)</f>
        <v>799</v>
      </c>
      <c r="P35" s="25">
        <f>HLOOKUP(P$7,$I$66:$DJ$120,ROWS($A$10:$A35)+2,FALSE)</f>
        <v>106</v>
      </c>
      <c r="Q35" s="25">
        <f>HLOOKUP(Q$7,$I$66:$DJ$120,ROWS($A$10:$A35)+2,FALSE)</f>
        <v>0</v>
      </c>
      <c r="R35" s="25">
        <f>HLOOKUP(R$7,$I$66:$DJ$120,ROWS($A$10:$A35)+2,FALSE)</f>
        <v>97</v>
      </c>
      <c r="S35" s="25">
        <f>HLOOKUP(S$7,$I$66:$DJ$120,ROWS($A$10:$A35)+2,FALSE)</f>
        <v>4676</v>
      </c>
      <c r="T35" s="25">
        <f>HLOOKUP(T$7,$I$66:$DJ$120,ROWS($A$10:$A35)+2,FALSE)</f>
        <v>2669</v>
      </c>
      <c r="U35" s="25">
        <f>HLOOKUP(U$7,$I$66:$DJ$120,ROWS($A$10:$A35)+2,FALSE)</f>
        <v>184</v>
      </c>
      <c r="V35" s="25">
        <f>HLOOKUP(V$7,$I$66:$DJ$120,ROWS($A$10:$A35)+2,FALSE)</f>
        <v>586</v>
      </c>
      <c r="W35" s="25">
        <f>HLOOKUP(W$7,$I$66:$DJ$120,ROWS($A$10:$A35)+2,FALSE)</f>
        <v>2703</v>
      </c>
      <c r="X35" s="25">
        <f>HLOOKUP(X$7,$I$66:$DJ$120,ROWS($A$10:$A35)+2,FALSE)</f>
        <v>1200</v>
      </c>
      <c r="Y35" s="25">
        <f>HLOOKUP(Y$7,$I$66:$DJ$120,ROWS($A$10:$A35)+2,FALSE)</f>
        <v>160</v>
      </c>
      <c r="Z35" s="25">
        <f>HLOOKUP(Z$7,$I$66:$DJ$120,ROWS($A$10:$A35)+2,FALSE)</f>
        <v>400</v>
      </c>
      <c r="AA35" s="25">
        <f>HLOOKUP(AA$7,$I$66:$DJ$120,ROWS($A$10:$A35)+2,FALSE)</f>
        <v>446</v>
      </c>
      <c r="AB35" s="25">
        <f>HLOOKUP(AB$7,$I$66:$DJ$120,ROWS($A$10:$A35)+2,FALSE)</f>
        <v>8588</v>
      </c>
      <c r="AC35" s="25">
        <f>HLOOKUP(AC$7,$I$66:$DJ$120,ROWS($A$10:$A35)+2,FALSE)</f>
        <v>163</v>
      </c>
      <c r="AD35" s="25">
        <f>HLOOKUP(AD$7,$I$66:$DJ$120,ROWS($A$10:$A35)+2,FALSE)</f>
        <v>379</v>
      </c>
      <c r="AE35" s="25">
        <f>HLOOKUP(AE$7,$I$66:$DJ$120,ROWS($A$10:$A35)+2,FALSE)</f>
        <v>67</v>
      </c>
      <c r="AF35" s="25">
        <f>HLOOKUP(AF$7,$I$66:$DJ$120,ROWS($A$10:$A35)+2,FALSE)</f>
        <v>1768</v>
      </c>
      <c r="AG35" s="25">
        <f>HLOOKUP(AG$7,$I$66:$DJ$120,ROWS($A$10:$A35)+2,FALSE)</f>
        <v>568</v>
      </c>
      <c r="AH35" s="25" t="str">
        <f>HLOOKUP(AH$7,$I$66:$DJ$120,ROWS($A$10:$A35)+2,FALSE)</f>
        <v>N/A</v>
      </c>
      <c r="AI35" s="25">
        <f>HLOOKUP(AI$7,$I$66:$DJ$120,ROWS($A$10:$A35)+2,FALSE)</f>
        <v>2634</v>
      </c>
      <c r="AJ35" s="25">
        <f>HLOOKUP(AJ$7,$I$66:$DJ$120,ROWS($A$10:$A35)+2,FALSE)</f>
        <v>166</v>
      </c>
      <c r="AK35" s="25">
        <f>HLOOKUP(AK$7,$I$66:$DJ$120,ROWS($A$10:$A35)+2,FALSE)</f>
        <v>138</v>
      </c>
      <c r="AL35" s="25">
        <f>HLOOKUP(AL$7,$I$66:$DJ$120,ROWS($A$10:$A35)+2,FALSE)</f>
        <v>526</v>
      </c>
      <c r="AM35" s="25">
        <f>HLOOKUP(AM$7,$I$66:$DJ$120,ROWS($A$10:$A35)+2,FALSE)</f>
        <v>60</v>
      </c>
      <c r="AN35" s="25">
        <f>HLOOKUP(AN$7,$I$66:$DJ$120,ROWS($A$10:$A35)+2,FALSE)</f>
        <v>2127</v>
      </c>
      <c r="AO35" s="25">
        <f>HLOOKUP(AO$7,$I$66:$DJ$120,ROWS($A$10:$A35)+2,FALSE)</f>
        <v>86</v>
      </c>
      <c r="AP35" s="25">
        <f>HLOOKUP(AP$7,$I$66:$DJ$120,ROWS($A$10:$A35)+2,FALSE)</f>
        <v>1492</v>
      </c>
      <c r="AQ35" s="25">
        <f>HLOOKUP(AQ$7,$I$66:$DJ$120,ROWS($A$10:$A35)+2,FALSE)</f>
        <v>1709</v>
      </c>
      <c r="AR35" s="25">
        <f>HLOOKUP(AR$7,$I$66:$DJ$120,ROWS($A$10:$A35)+2,FALSE)</f>
        <v>98</v>
      </c>
      <c r="AS35" s="25">
        <f>HLOOKUP(AS$7,$I$66:$DJ$120,ROWS($A$10:$A35)+2,FALSE)</f>
        <v>896</v>
      </c>
      <c r="AT35" s="25">
        <f>HLOOKUP(AT$7,$I$66:$DJ$120,ROWS($A$10:$A35)+2,FALSE)</f>
        <v>562</v>
      </c>
      <c r="AU35" s="25">
        <f>HLOOKUP(AU$7,$I$66:$DJ$120,ROWS($A$10:$A35)+2,FALSE)</f>
        <v>465</v>
      </c>
      <c r="AV35" s="25">
        <f>HLOOKUP(AV$7,$I$66:$DJ$120,ROWS($A$10:$A35)+2,FALSE)</f>
        <v>613</v>
      </c>
      <c r="AW35" s="25">
        <f>HLOOKUP(AW$7,$I$66:$DJ$120,ROWS($A$10:$A35)+2,FALSE)</f>
        <v>185</v>
      </c>
      <c r="AX35" s="25">
        <f>HLOOKUP(AX$7,$I$66:$DJ$120,ROWS($A$10:$A35)+2,FALSE)</f>
        <v>596</v>
      </c>
      <c r="AY35" s="25">
        <f>HLOOKUP(AY$7,$I$66:$DJ$120,ROWS($A$10:$A35)+2,FALSE)</f>
        <v>79</v>
      </c>
      <c r="AZ35" s="25">
        <f>HLOOKUP(AZ$7,$I$66:$DJ$120,ROWS($A$10:$A35)+2,FALSE)</f>
        <v>11643</v>
      </c>
      <c r="BA35" s="25">
        <f>HLOOKUP(BA$7,$I$66:$DJ$120,ROWS($A$10:$A35)+2,FALSE)</f>
        <v>7230</v>
      </c>
      <c r="BB35" s="25">
        <f>HLOOKUP(BB$7,$I$66:$DJ$120,ROWS($A$10:$A35)+2,FALSE)</f>
        <v>454</v>
      </c>
      <c r="BC35" s="25">
        <f>HLOOKUP(BC$7,$I$66:$DJ$120,ROWS($A$10:$A35)+2,FALSE)</f>
        <v>0</v>
      </c>
      <c r="BD35" s="25">
        <f>HLOOKUP(BD$7,$I$66:$DJ$120,ROWS($A$10:$A35)+2,FALSE)</f>
        <v>1929</v>
      </c>
      <c r="BE35" s="25">
        <f>HLOOKUP(BE$7,$I$66:$DJ$120,ROWS($A$10:$A35)+2,FALSE)</f>
        <v>433</v>
      </c>
      <c r="BF35" s="25">
        <f>HLOOKUP(BF$7,$I$66:$DJ$120,ROWS($A$10:$A35)+2,FALSE)</f>
        <v>0</v>
      </c>
      <c r="BG35" s="25">
        <f>HLOOKUP(BG$7,$I$66:$DJ$120,ROWS($A$10:$A35)+2,FALSE)</f>
        <v>611</v>
      </c>
      <c r="BH35" s="25">
        <f>HLOOKUP(BH$7,$I$66:$DJ$120,ROWS($A$10:$A35)+2,FALSE)</f>
        <v>307</v>
      </c>
      <c r="BI35" s="25">
        <f>HLOOKUP(BI$7,$I$66:$DJ$120,ROWS($A$10:$A35)+2,FALSE)</f>
        <v>81</v>
      </c>
      <c r="BJ35" s="34">
        <f>HLOOKUP(BJ$7+0.5,$I$66:$DJ$120,ROWS($A$10:$A35)+2,FALSE)</f>
        <v>7080</v>
      </c>
      <c r="BK35" s="34">
        <f>HLOOKUP(BK$7+0.5,$I$66:$DJ$120,ROWS($A$10:$A35)+2,FALSE)</f>
        <v>1870</v>
      </c>
      <c r="BL35" s="34">
        <f>HLOOKUP(BL$7+0.5,$I$66:$DJ$120,ROWS($A$10:$A35)+2,FALSE)</f>
        <v>198</v>
      </c>
      <c r="BM35" s="34">
        <f>HLOOKUP(BM$7+0.5,$I$66:$DJ$120,ROWS($A$10:$A35)+2,FALSE)</f>
        <v>509</v>
      </c>
      <c r="BN35" s="34">
        <f>HLOOKUP(BN$7+0.5,$I$66:$DJ$120,ROWS($A$10:$A35)+2,FALSE)</f>
        <v>1447</v>
      </c>
      <c r="BO35" s="34">
        <f>HLOOKUP(BO$7+0.5,$I$66:$DJ$120,ROWS($A$10:$A35)+2,FALSE)</f>
        <v>1070</v>
      </c>
      <c r="BP35" s="34">
        <f>HLOOKUP(BP$7+0.5,$I$66:$DJ$120,ROWS($A$10:$A35)+2,FALSE)</f>
        <v>426</v>
      </c>
      <c r="BQ35" s="34">
        <f>HLOOKUP(BQ$7+0.5,$I$66:$DJ$120,ROWS($A$10:$A35)+2,FALSE)</f>
        <v>147</v>
      </c>
      <c r="BR35" s="34">
        <f>HLOOKUP(BR$7+0.5,$I$66:$DJ$120,ROWS($A$10:$A35)+2,FALSE)</f>
        <v>198</v>
      </c>
      <c r="BS35" s="34">
        <f>HLOOKUP(BS$7+0.5,$I$66:$DJ$120,ROWS($A$10:$A35)+2,FALSE)</f>
        <v>164</v>
      </c>
      <c r="BT35" s="34">
        <f>HLOOKUP(BT$7+0.5,$I$66:$DJ$120,ROWS($A$10:$A35)+2,FALSE)</f>
        <v>1396</v>
      </c>
      <c r="BU35" s="34">
        <f>HLOOKUP(BU$7+0.5,$I$66:$DJ$120,ROWS($A$10:$A35)+2,FALSE)</f>
        <v>865</v>
      </c>
      <c r="BV35" s="34">
        <f>HLOOKUP(BV$7+0.5,$I$66:$DJ$120,ROWS($A$10:$A35)+2,FALSE)</f>
        <v>191</v>
      </c>
      <c r="BW35" s="34">
        <f>HLOOKUP(BW$7+0.5,$I$66:$DJ$120,ROWS($A$10:$A35)+2,FALSE)</f>
        <v>597</v>
      </c>
      <c r="BX35" s="34">
        <f>HLOOKUP(BX$7+0.5,$I$66:$DJ$120,ROWS($A$10:$A35)+2,FALSE)</f>
        <v>933</v>
      </c>
      <c r="BY35" s="34">
        <f>HLOOKUP(BY$7+0.5,$I$66:$DJ$120,ROWS($A$10:$A35)+2,FALSE)</f>
        <v>621</v>
      </c>
      <c r="BZ35" s="34">
        <f>HLOOKUP(BZ$7+0.5,$I$66:$DJ$120,ROWS($A$10:$A35)+2,FALSE)</f>
        <v>275</v>
      </c>
      <c r="CA35" s="34">
        <f>HLOOKUP(CA$7+0.5,$I$66:$DJ$120,ROWS($A$10:$A35)+2,FALSE)</f>
        <v>339</v>
      </c>
      <c r="CB35" s="34">
        <f>HLOOKUP(CB$7+0.5,$I$66:$DJ$120,ROWS($A$10:$A35)+2,FALSE)</f>
        <v>276</v>
      </c>
      <c r="CC35" s="34">
        <f>HLOOKUP(CC$7+0.5,$I$66:$DJ$120,ROWS($A$10:$A35)+2,FALSE)</f>
        <v>2293</v>
      </c>
      <c r="CD35" s="34">
        <f>HLOOKUP(CD$7+0.5,$I$66:$DJ$120,ROWS($A$10:$A35)+2,FALSE)</f>
        <v>167</v>
      </c>
      <c r="CE35" s="34">
        <f>HLOOKUP(CE$7+0.5,$I$66:$DJ$120,ROWS($A$10:$A35)+2,FALSE)</f>
        <v>262</v>
      </c>
      <c r="CF35" s="34">
        <f>HLOOKUP(CF$7+0.5,$I$66:$DJ$120,ROWS($A$10:$A35)+2,FALSE)</f>
        <v>113</v>
      </c>
      <c r="CG35" s="34">
        <f>HLOOKUP(CG$7+0.5,$I$66:$DJ$120,ROWS($A$10:$A35)+2,FALSE)</f>
        <v>1071</v>
      </c>
      <c r="CH35" s="34">
        <f>HLOOKUP(CH$7+0.5,$I$66:$DJ$120,ROWS($A$10:$A35)+2,FALSE)</f>
        <v>385</v>
      </c>
      <c r="CI35" s="34" t="str">
        <f>HLOOKUP(CI$7+0.5,$I$66:$DJ$120,ROWS($A$10:$A35)+2,FALSE)</f>
        <v>N/A</v>
      </c>
      <c r="CJ35" s="34">
        <f>HLOOKUP(CJ$7+0.5,$I$66:$DJ$120,ROWS($A$10:$A35)+2,FALSE)</f>
        <v>1581</v>
      </c>
      <c r="CK35" s="34">
        <f>HLOOKUP(CK$7+0.5,$I$66:$DJ$120,ROWS($A$10:$A35)+2,FALSE)</f>
        <v>168</v>
      </c>
      <c r="CL35" s="34">
        <f>HLOOKUP(CL$7+0.5,$I$66:$DJ$120,ROWS($A$10:$A35)+2,FALSE)</f>
        <v>159</v>
      </c>
      <c r="CM35" s="34">
        <f>HLOOKUP(CM$7+0.5,$I$66:$DJ$120,ROWS($A$10:$A35)+2,FALSE)</f>
        <v>342</v>
      </c>
      <c r="CN35" s="34">
        <f>HLOOKUP(CN$7+0.5,$I$66:$DJ$120,ROWS($A$10:$A35)+2,FALSE)</f>
        <v>117</v>
      </c>
      <c r="CO35" s="34">
        <f>HLOOKUP(CO$7+0.5,$I$66:$DJ$120,ROWS($A$10:$A35)+2,FALSE)</f>
        <v>1495</v>
      </c>
      <c r="CP35" s="34">
        <f>HLOOKUP(CP$7+0.5,$I$66:$DJ$120,ROWS($A$10:$A35)+2,FALSE)</f>
        <v>102</v>
      </c>
      <c r="CQ35" s="34">
        <f>HLOOKUP(CQ$7+0.5,$I$66:$DJ$120,ROWS($A$10:$A35)+2,FALSE)</f>
        <v>660</v>
      </c>
      <c r="CR35" s="34">
        <f>HLOOKUP(CR$7+0.5,$I$66:$DJ$120,ROWS($A$10:$A35)+2,FALSE)</f>
        <v>609</v>
      </c>
      <c r="CS35" s="34">
        <f>HLOOKUP(CS$7+0.5,$I$66:$DJ$120,ROWS($A$10:$A35)+2,FALSE)</f>
        <v>118</v>
      </c>
      <c r="CT35" s="34">
        <f>HLOOKUP(CT$7+0.5,$I$66:$DJ$120,ROWS($A$10:$A35)+2,FALSE)</f>
        <v>703</v>
      </c>
      <c r="CU35" s="34">
        <f>HLOOKUP(CU$7+0.5,$I$66:$DJ$120,ROWS($A$10:$A35)+2,FALSE)</f>
        <v>352</v>
      </c>
      <c r="CV35" s="34">
        <f>HLOOKUP(CV$7+0.5,$I$66:$DJ$120,ROWS($A$10:$A35)+2,FALSE)</f>
        <v>768</v>
      </c>
      <c r="CW35" s="34">
        <f>HLOOKUP(CW$7+0.5,$I$66:$DJ$120,ROWS($A$10:$A35)+2,FALSE)</f>
        <v>434</v>
      </c>
      <c r="CX35" s="34">
        <f>HLOOKUP(CX$7+0.5,$I$66:$DJ$120,ROWS($A$10:$A35)+2,FALSE)</f>
        <v>229</v>
      </c>
      <c r="CY35" s="34">
        <f>HLOOKUP(CY$7+0.5,$I$66:$DJ$120,ROWS($A$10:$A35)+2,FALSE)</f>
        <v>469</v>
      </c>
      <c r="CZ35" s="34">
        <f>HLOOKUP(CZ$7+0.5,$I$66:$DJ$120,ROWS($A$10:$A35)+2,FALSE)</f>
        <v>129</v>
      </c>
      <c r="DA35" s="34">
        <f>HLOOKUP(DA$7+0.5,$I$66:$DJ$120,ROWS($A$10:$A35)+2,FALSE)</f>
        <v>2856</v>
      </c>
      <c r="DB35" s="34">
        <f>HLOOKUP(DB$7+0.5,$I$66:$DJ$120,ROWS($A$10:$A35)+2,FALSE)</f>
        <v>2491</v>
      </c>
      <c r="DC35" s="34">
        <f>HLOOKUP(DC$7+0.5,$I$66:$DJ$120,ROWS($A$10:$A35)+2,FALSE)</f>
        <v>724</v>
      </c>
      <c r="DD35" s="34">
        <f>HLOOKUP(DD$7+0.5,$I$66:$DJ$120,ROWS($A$10:$A35)+2,FALSE)</f>
        <v>198</v>
      </c>
      <c r="DE35" s="34">
        <f>HLOOKUP(DE$7+0.5,$I$66:$DJ$120,ROWS($A$10:$A35)+2,FALSE)</f>
        <v>1285</v>
      </c>
      <c r="DF35" s="34">
        <f>HLOOKUP(DF$7+0.5,$I$66:$DJ$120,ROWS($A$10:$A35)+2,FALSE)</f>
        <v>309</v>
      </c>
      <c r="DG35" s="34">
        <f>HLOOKUP(DG$7+0.5,$I$66:$DJ$120,ROWS($A$10:$A35)+2,FALSE)</f>
        <v>198</v>
      </c>
      <c r="DH35" s="34">
        <f>HLOOKUP(DH$7+0.5,$I$66:$DJ$120,ROWS($A$10:$A35)+2,FALSE)</f>
        <v>521</v>
      </c>
      <c r="DI35" s="34">
        <f>HLOOKUP(DI$7+0.5,$I$66:$DJ$120,ROWS($A$10:$A35)+2,FALSE)</f>
        <v>287</v>
      </c>
      <c r="DJ35" s="34">
        <f>HLOOKUP(DJ$7+0.5,$I$66:$DJ$120,ROWS($A$10:$A35)+2,FALSE)</f>
        <v>108</v>
      </c>
    </row>
    <row r="36" spans="2:114" x14ac:dyDescent="0.25">
      <c r="B36" s="38" t="s">
        <v>33</v>
      </c>
      <c r="C36" s="16">
        <v>5951913</v>
      </c>
      <c r="D36" s="17">
        <v>3866</v>
      </c>
      <c r="E36" s="16">
        <v>4965459</v>
      </c>
      <c r="F36" s="17">
        <v>21306</v>
      </c>
      <c r="G36" s="16">
        <v>801093</v>
      </c>
      <c r="H36" s="17">
        <v>19635</v>
      </c>
      <c r="I36" s="36">
        <f>HLOOKUP(I$7,$I$66:$DJ$120,ROWS($A$10:$A36)+2,FALSE)</f>
        <v>162930</v>
      </c>
      <c r="J36" s="25">
        <f>HLOOKUP(J$7,$I$66:$DJ$120,ROWS($A$10:$A36)+2,FALSE)</f>
        <v>1333</v>
      </c>
      <c r="K36" s="25">
        <f>HLOOKUP(K$7,$I$66:$DJ$120,ROWS($A$10:$A36)+2,FALSE)</f>
        <v>2186</v>
      </c>
      <c r="L36" s="25">
        <f>HLOOKUP(L$7,$I$66:$DJ$120,ROWS($A$10:$A36)+2,FALSE)</f>
        <v>2297</v>
      </c>
      <c r="M36" s="25">
        <f>HLOOKUP(M$7,$I$66:$DJ$120,ROWS($A$10:$A36)+2,FALSE)</f>
        <v>9434</v>
      </c>
      <c r="N36" s="25">
        <f>HLOOKUP(N$7,$I$66:$DJ$120,ROWS($A$10:$A36)+2,FALSE)</f>
        <v>10717</v>
      </c>
      <c r="O36" s="25">
        <f>HLOOKUP(O$7,$I$66:$DJ$120,ROWS($A$10:$A36)+2,FALSE)</f>
        <v>3798</v>
      </c>
      <c r="P36" s="25">
        <f>HLOOKUP(P$7,$I$66:$DJ$120,ROWS($A$10:$A36)+2,FALSE)</f>
        <v>410</v>
      </c>
      <c r="Q36" s="25">
        <f>HLOOKUP(Q$7,$I$66:$DJ$120,ROWS($A$10:$A36)+2,FALSE)</f>
        <v>234</v>
      </c>
      <c r="R36" s="25">
        <f>HLOOKUP(R$7,$I$66:$DJ$120,ROWS($A$10:$A36)+2,FALSE)</f>
        <v>144</v>
      </c>
      <c r="S36" s="25">
        <f>HLOOKUP(S$7,$I$66:$DJ$120,ROWS($A$10:$A36)+2,FALSE)</f>
        <v>8374</v>
      </c>
      <c r="T36" s="25">
        <f>HLOOKUP(T$7,$I$66:$DJ$120,ROWS($A$10:$A36)+2,FALSE)</f>
        <v>3451</v>
      </c>
      <c r="U36" s="25">
        <f>HLOOKUP(U$7,$I$66:$DJ$120,ROWS($A$10:$A36)+2,FALSE)</f>
        <v>2114</v>
      </c>
      <c r="V36" s="25">
        <f>HLOOKUP(V$7,$I$66:$DJ$120,ROWS($A$10:$A36)+2,FALSE)</f>
        <v>596</v>
      </c>
      <c r="W36" s="25">
        <f>HLOOKUP(W$7,$I$66:$DJ$120,ROWS($A$10:$A36)+2,FALSE)</f>
        <v>22001</v>
      </c>
      <c r="X36" s="25">
        <f>HLOOKUP(X$7,$I$66:$DJ$120,ROWS($A$10:$A36)+2,FALSE)</f>
        <v>4184</v>
      </c>
      <c r="Y36" s="25">
        <f>HLOOKUP(Y$7,$I$66:$DJ$120,ROWS($A$10:$A36)+2,FALSE)</f>
        <v>5956</v>
      </c>
      <c r="Z36" s="25">
        <f>HLOOKUP(Z$7,$I$66:$DJ$120,ROWS($A$10:$A36)+2,FALSE)</f>
        <v>20218</v>
      </c>
      <c r="AA36" s="25">
        <f>HLOOKUP(AA$7,$I$66:$DJ$120,ROWS($A$10:$A36)+2,FALSE)</f>
        <v>2291</v>
      </c>
      <c r="AB36" s="25">
        <f>HLOOKUP(AB$7,$I$66:$DJ$120,ROWS($A$10:$A36)+2,FALSE)</f>
        <v>1178</v>
      </c>
      <c r="AC36" s="25">
        <f>HLOOKUP(AC$7,$I$66:$DJ$120,ROWS($A$10:$A36)+2,FALSE)</f>
        <v>996</v>
      </c>
      <c r="AD36" s="25">
        <f>HLOOKUP(AD$7,$I$66:$DJ$120,ROWS($A$10:$A36)+2,FALSE)</f>
        <v>1246</v>
      </c>
      <c r="AE36" s="25">
        <f>HLOOKUP(AE$7,$I$66:$DJ$120,ROWS($A$10:$A36)+2,FALSE)</f>
        <v>810</v>
      </c>
      <c r="AF36" s="25">
        <f>HLOOKUP(AF$7,$I$66:$DJ$120,ROWS($A$10:$A36)+2,FALSE)</f>
        <v>2964</v>
      </c>
      <c r="AG36" s="25">
        <f>HLOOKUP(AG$7,$I$66:$DJ$120,ROWS($A$10:$A36)+2,FALSE)</f>
        <v>2798</v>
      </c>
      <c r="AH36" s="25">
        <f>HLOOKUP(AH$7,$I$66:$DJ$120,ROWS($A$10:$A36)+2,FALSE)</f>
        <v>1110</v>
      </c>
      <c r="AI36" s="25" t="str">
        <f>HLOOKUP(AI$7,$I$66:$DJ$120,ROWS($A$10:$A36)+2,FALSE)</f>
        <v>N/A</v>
      </c>
      <c r="AJ36" s="25">
        <f>HLOOKUP(AJ$7,$I$66:$DJ$120,ROWS($A$10:$A36)+2,FALSE)</f>
        <v>511</v>
      </c>
      <c r="AK36" s="25">
        <f>HLOOKUP(AK$7,$I$66:$DJ$120,ROWS($A$10:$A36)+2,FALSE)</f>
        <v>1999</v>
      </c>
      <c r="AL36" s="25">
        <f>HLOOKUP(AL$7,$I$66:$DJ$120,ROWS($A$10:$A36)+2,FALSE)</f>
        <v>836</v>
      </c>
      <c r="AM36" s="25">
        <f>HLOOKUP(AM$7,$I$66:$DJ$120,ROWS($A$10:$A36)+2,FALSE)</f>
        <v>35</v>
      </c>
      <c r="AN36" s="25">
        <f>HLOOKUP(AN$7,$I$66:$DJ$120,ROWS($A$10:$A36)+2,FALSE)</f>
        <v>960</v>
      </c>
      <c r="AO36" s="25">
        <f>HLOOKUP(AO$7,$I$66:$DJ$120,ROWS($A$10:$A36)+2,FALSE)</f>
        <v>451</v>
      </c>
      <c r="AP36" s="25">
        <f>HLOOKUP(AP$7,$I$66:$DJ$120,ROWS($A$10:$A36)+2,FALSE)</f>
        <v>2834</v>
      </c>
      <c r="AQ36" s="25">
        <f>HLOOKUP(AQ$7,$I$66:$DJ$120,ROWS($A$10:$A36)+2,FALSE)</f>
        <v>3988</v>
      </c>
      <c r="AR36" s="25">
        <f>HLOOKUP(AR$7,$I$66:$DJ$120,ROWS($A$10:$A36)+2,FALSE)</f>
        <v>636</v>
      </c>
      <c r="AS36" s="25">
        <f>HLOOKUP(AS$7,$I$66:$DJ$120,ROWS($A$10:$A36)+2,FALSE)</f>
        <v>3557</v>
      </c>
      <c r="AT36" s="25">
        <f>HLOOKUP(AT$7,$I$66:$DJ$120,ROWS($A$10:$A36)+2,FALSE)</f>
        <v>5298</v>
      </c>
      <c r="AU36" s="25">
        <f>HLOOKUP(AU$7,$I$66:$DJ$120,ROWS($A$10:$A36)+2,FALSE)</f>
        <v>1186</v>
      </c>
      <c r="AV36" s="25">
        <f>HLOOKUP(AV$7,$I$66:$DJ$120,ROWS($A$10:$A36)+2,FALSE)</f>
        <v>1535</v>
      </c>
      <c r="AW36" s="25">
        <f>HLOOKUP(AW$7,$I$66:$DJ$120,ROWS($A$10:$A36)+2,FALSE)</f>
        <v>361</v>
      </c>
      <c r="AX36" s="25">
        <f>HLOOKUP(AX$7,$I$66:$DJ$120,ROWS($A$10:$A36)+2,FALSE)</f>
        <v>2856</v>
      </c>
      <c r="AY36" s="25">
        <f>HLOOKUP(AY$7,$I$66:$DJ$120,ROWS($A$10:$A36)+2,FALSE)</f>
        <v>527</v>
      </c>
      <c r="AZ36" s="25">
        <f>HLOOKUP(AZ$7,$I$66:$DJ$120,ROWS($A$10:$A36)+2,FALSE)</f>
        <v>3122</v>
      </c>
      <c r="BA36" s="25">
        <f>HLOOKUP(BA$7,$I$66:$DJ$120,ROWS($A$10:$A36)+2,FALSE)</f>
        <v>9278</v>
      </c>
      <c r="BB36" s="25">
        <f>HLOOKUP(BB$7,$I$66:$DJ$120,ROWS($A$10:$A36)+2,FALSE)</f>
        <v>3287</v>
      </c>
      <c r="BC36" s="25">
        <f>HLOOKUP(BC$7,$I$66:$DJ$120,ROWS($A$10:$A36)+2,FALSE)</f>
        <v>318</v>
      </c>
      <c r="BD36" s="25">
        <f>HLOOKUP(BD$7,$I$66:$DJ$120,ROWS($A$10:$A36)+2,FALSE)</f>
        <v>2609</v>
      </c>
      <c r="BE36" s="25">
        <f>HLOOKUP(BE$7,$I$66:$DJ$120,ROWS($A$10:$A36)+2,FALSE)</f>
        <v>2312</v>
      </c>
      <c r="BF36" s="25">
        <f>HLOOKUP(BF$7,$I$66:$DJ$120,ROWS($A$10:$A36)+2,FALSE)</f>
        <v>148</v>
      </c>
      <c r="BG36" s="25">
        <f>HLOOKUP(BG$7,$I$66:$DJ$120,ROWS($A$10:$A36)+2,FALSE)</f>
        <v>2636</v>
      </c>
      <c r="BH36" s="25">
        <f>HLOOKUP(BH$7,$I$66:$DJ$120,ROWS($A$10:$A36)+2,FALSE)</f>
        <v>810</v>
      </c>
      <c r="BI36" s="25">
        <f>HLOOKUP(BI$7,$I$66:$DJ$120,ROWS($A$10:$A36)+2,FALSE)</f>
        <v>826</v>
      </c>
      <c r="BJ36" s="34">
        <f>HLOOKUP(BJ$7+0.5,$I$66:$DJ$120,ROWS($A$10:$A36)+2,FALSE)</f>
        <v>8034</v>
      </c>
      <c r="BK36" s="34">
        <f>HLOOKUP(BK$7+0.5,$I$66:$DJ$120,ROWS($A$10:$A36)+2,FALSE)</f>
        <v>768</v>
      </c>
      <c r="BL36" s="34">
        <f>HLOOKUP(BL$7+0.5,$I$66:$DJ$120,ROWS($A$10:$A36)+2,FALSE)</f>
        <v>1289</v>
      </c>
      <c r="BM36" s="34">
        <f>HLOOKUP(BM$7+0.5,$I$66:$DJ$120,ROWS($A$10:$A36)+2,FALSE)</f>
        <v>741</v>
      </c>
      <c r="BN36" s="34">
        <f>HLOOKUP(BN$7+0.5,$I$66:$DJ$120,ROWS($A$10:$A36)+2,FALSE)</f>
        <v>2224</v>
      </c>
      <c r="BO36" s="34">
        <f>HLOOKUP(BO$7+0.5,$I$66:$DJ$120,ROWS($A$10:$A36)+2,FALSE)</f>
        <v>2409</v>
      </c>
      <c r="BP36" s="34">
        <f>HLOOKUP(BP$7+0.5,$I$66:$DJ$120,ROWS($A$10:$A36)+2,FALSE)</f>
        <v>1371</v>
      </c>
      <c r="BQ36" s="34">
        <f>HLOOKUP(BQ$7+0.5,$I$66:$DJ$120,ROWS($A$10:$A36)+2,FALSE)</f>
        <v>331</v>
      </c>
      <c r="BR36" s="34">
        <f>HLOOKUP(BR$7+0.5,$I$66:$DJ$120,ROWS($A$10:$A36)+2,FALSE)</f>
        <v>314</v>
      </c>
      <c r="BS36" s="34">
        <f>HLOOKUP(BS$7+0.5,$I$66:$DJ$120,ROWS($A$10:$A36)+2,FALSE)</f>
        <v>172</v>
      </c>
      <c r="BT36" s="34">
        <f>HLOOKUP(BT$7+0.5,$I$66:$DJ$120,ROWS($A$10:$A36)+2,FALSE)</f>
        <v>1990</v>
      </c>
      <c r="BU36" s="34">
        <f>HLOOKUP(BU$7+0.5,$I$66:$DJ$120,ROWS($A$10:$A36)+2,FALSE)</f>
        <v>1391</v>
      </c>
      <c r="BV36" s="34">
        <f>HLOOKUP(BV$7+0.5,$I$66:$DJ$120,ROWS($A$10:$A36)+2,FALSE)</f>
        <v>1271</v>
      </c>
      <c r="BW36" s="34">
        <f>HLOOKUP(BW$7+0.5,$I$66:$DJ$120,ROWS($A$10:$A36)+2,FALSE)</f>
        <v>478</v>
      </c>
      <c r="BX36" s="34">
        <f>HLOOKUP(BX$7+0.5,$I$66:$DJ$120,ROWS($A$10:$A36)+2,FALSE)</f>
        <v>2893</v>
      </c>
      <c r="BY36" s="34">
        <f>HLOOKUP(BY$7+0.5,$I$66:$DJ$120,ROWS($A$10:$A36)+2,FALSE)</f>
        <v>1267</v>
      </c>
      <c r="BZ36" s="34">
        <f>HLOOKUP(BZ$7+0.5,$I$66:$DJ$120,ROWS($A$10:$A36)+2,FALSE)</f>
        <v>1324</v>
      </c>
      <c r="CA36" s="34">
        <f>HLOOKUP(CA$7+0.5,$I$66:$DJ$120,ROWS($A$10:$A36)+2,FALSE)</f>
        <v>3673</v>
      </c>
      <c r="CB36" s="34">
        <f>HLOOKUP(CB$7+0.5,$I$66:$DJ$120,ROWS($A$10:$A36)+2,FALSE)</f>
        <v>1067</v>
      </c>
      <c r="CC36" s="34">
        <f>HLOOKUP(CC$7+0.5,$I$66:$DJ$120,ROWS($A$10:$A36)+2,FALSE)</f>
        <v>651</v>
      </c>
      <c r="CD36" s="34">
        <f>HLOOKUP(CD$7+0.5,$I$66:$DJ$120,ROWS($A$10:$A36)+2,FALSE)</f>
        <v>1247</v>
      </c>
      <c r="CE36" s="34">
        <f>HLOOKUP(CE$7+0.5,$I$66:$DJ$120,ROWS($A$10:$A36)+2,FALSE)</f>
        <v>717</v>
      </c>
      <c r="CF36" s="34">
        <f>HLOOKUP(CF$7+0.5,$I$66:$DJ$120,ROWS($A$10:$A36)+2,FALSE)</f>
        <v>486</v>
      </c>
      <c r="CG36" s="34">
        <f>HLOOKUP(CG$7+0.5,$I$66:$DJ$120,ROWS($A$10:$A36)+2,FALSE)</f>
        <v>1169</v>
      </c>
      <c r="CH36" s="34">
        <f>HLOOKUP(CH$7+0.5,$I$66:$DJ$120,ROWS($A$10:$A36)+2,FALSE)</f>
        <v>1265</v>
      </c>
      <c r="CI36" s="34">
        <f>HLOOKUP(CI$7+0.5,$I$66:$DJ$120,ROWS($A$10:$A36)+2,FALSE)</f>
        <v>532</v>
      </c>
      <c r="CJ36" s="34" t="str">
        <f>HLOOKUP(CJ$7+0.5,$I$66:$DJ$120,ROWS($A$10:$A36)+2,FALSE)</f>
        <v>N/A</v>
      </c>
      <c r="CK36" s="34">
        <f>HLOOKUP(CK$7+0.5,$I$66:$DJ$120,ROWS($A$10:$A36)+2,FALSE)</f>
        <v>506</v>
      </c>
      <c r="CL36" s="34">
        <f>HLOOKUP(CL$7+0.5,$I$66:$DJ$120,ROWS($A$10:$A36)+2,FALSE)</f>
        <v>833</v>
      </c>
      <c r="CM36" s="34">
        <f>HLOOKUP(CM$7+0.5,$I$66:$DJ$120,ROWS($A$10:$A36)+2,FALSE)</f>
        <v>366</v>
      </c>
      <c r="CN36" s="34">
        <f>HLOOKUP(CN$7+0.5,$I$66:$DJ$120,ROWS($A$10:$A36)+2,FALSE)</f>
        <v>58</v>
      </c>
      <c r="CO36" s="34">
        <f>HLOOKUP(CO$7+0.5,$I$66:$DJ$120,ROWS($A$10:$A36)+2,FALSE)</f>
        <v>536</v>
      </c>
      <c r="CP36" s="34">
        <f>HLOOKUP(CP$7+0.5,$I$66:$DJ$120,ROWS($A$10:$A36)+2,FALSE)</f>
        <v>309</v>
      </c>
      <c r="CQ36" s="34">
        <f>HLOOKUP(CQ$7+0.5,$I$66:$DJ$120,ROWS($A$10:$A36)+2,FALSE)</f>
        <v>918</v>
      </c>
      <c r="CR36" s="34">
        <f>HLOOKUP(CR$7+0.5,$I$66:$DJ$120,ROWS($A$10:$A36)+2,FALSE)</f>
        <v>1420</v>
      </c>
      <c r="CS36" s="34">
        <f>HLOOKUP(CS$7+0.5,$I$66:$DJ$120,ROWS($A$10:$A36)+2,FALSE)</f>
        <v>462</v>
      </c>
      <c r="CT36" s="34">
        <f>HLOOKUP(CT$7+0.5,$I$66:$DJ$120,ROWS($A$10:$A36)+2,FALSE)</f>
        <v>1317</v>
      </c>
      <c r="CU36" s="34">
        <f>HLOOKUP(CU$7+0.5,$I$66:$DJ$120,ROWS($A$10:$A36)+2,FALSE)</f>
        <v>2199</v>
      </c>
      <c r="CV36" s="34">
        <f>HLOOKUP(CV$7+0.5,$I$66:$DJ$120,ROWS($A$10:$A36)+2,FALSE)</f>
        <v>899</v>
      </c>
      <c r="CW36" s="34">
        <f>HLOOKUP(CW$7+0.5,$I$66:$DJ$120,ROWS($A$10:$A36)+2,FALSE)</f>
        <v>639</v>
      </c>
      <c r="CX36" s="34">
        <f>HLOOKUP(CX$7+0.5,$I$66:$DJ$120,ROWS($A$10:$A36)+2,FALSE)</f>
        <v>582</v>
      </c>
      <c r="CY36" s="34">
        <f>HLOOKUP(CY$7+0.5,$I$66:$DJ$120,ROWS($A$10:$A36)+2,FALSE)</f>
        <v>1625</v>
      </c>
      <c r="CZ36" s="34">
        <f>HLOOKUP(CZ$7+0.5,$I$66:$DJ$120,ROWS($A$10:$A36)+2,FALSE)</f>
        <v>542</v>
      </c>
      <c r="DA36" s="34">
        <f>HLOOKUP(DA$7+0.5,$I$66:$DJ$120,ROWS($A$10:$A36)+2,FALSE)</f>
        <v>1350</v>
      </c>
      <c r="DB36" s="34">
        <f>HLOOKUP(DB$7+0.5,$I$66:$DJ$120,ROWS($A$10:$A36)+2,FALSE)</f>
        <v>2841</v>
      </c>
      <c r="DC36" s="34">
        <f>HLOOKUP(DC$7+0.5,$I$66:$DJ$120,ROWS($A$10:$A36)+2,FALSE)</f>
        <v>1733</v>
      </c>
      <c r="DD36" s="34">
        <f>HLOOKUP(DD$7+0.5,$I$66:$DJ$120,ROWS($A$10:$A36)+2,FALSE)</f>
        <v>413</v>
      </c>
      <c r="DE36" s="34">
        <f>HLOOKUP(DE$7+0.5,$I$66:$DJ$120,ROWS($A$10:$A36)+2,FALSE)</f>
        <v>1081</v>
      </c>
      <c r="DF36" s="34">
        <f>HLOOKUP(DF$7+0.5,$I$66:$DJ$120,ROWS($A$10:$A36)+2,FALSE)</f>
        <v>1093</v>
      </c>
      <c r="DG36" s="34">
        <f>HLOOKUP(DG$7+0.5,$I$66:$DJ$120,ROWS($A$10:$A36)+2,FALSE)</f>
        <v>181</v>
      </c>
      <c r="DH36" s="34">
        <f>HLOOKUP(DH$7+0.5,$I$66:$DJ$120,ROWS($A$10:$A36)+2,FALSE)</f>
        <v>999</v>
      </c>
      <c r="DI36" s="34">
        <f>HLOOKUP(DI$7+0.5,$I$66:$DJ$120,ROWS($A$10:$A36)+2,FALSE)</f>
        <v>452</v>
      </c>
      <c r="DJ36" s="34">
        <f>HLOOKUP(DJ$7+0.5,$I$66:$DJ$120,ROWS($A$10:$A36)+2,FALSE)</f>
        <v>958</v>
      </c>
    </row>
    <row r="37" spans="2:114" x14ac:dyDescent="0.25">
      <c r="B37" s="38" t="s">
        <v>34</v>
      </c>
      <c r="C37" s="16">
        <v>995544</v>
      </c>
      <c r="D37" s="17">
        <v>947</v>
      </c>
      <c r="E37" s="16">
        <v>829489</v>
      </c>
      <c r="F37" s="17">
        <v>8669</v>
      </c>
      <c r="G37" s="16">
        <v>126463</v>
      </c>
      <c r="H37" s="17">
        <v>7466</v>
      </c>
      <c r="I37" s="36">
        <f>HLOOKUP(I$7,$I$66:$DJ$120,ROWS($A$10:$A37)+2,FALSE)</f>
        <v>37690</v>
      </c>
      <c r="J37" s="25">
        <f>HLOOKUP(J$7,$I$66:$DJ$120,ROWS($A$10:$A37)+2,FALSE)</f>
        <v>31</v>
      </c>
      <c r="K37" s="25">
        <f>HLOOKUP(K$7,$I$66:$DJ$120,ROWS($A$10:$A37)+2,FALSE)</f>
        <v>726</v>
      </c>
      <c r="L37" s="25">
        <f>HLOOKUP(L$7,$I$66:$DJ$120,ROWS($A$10:$A37)+2,FALSE)</f>
        <v>1548</v>
      </c>
      <c r="M37" s="25">
        <f>HLOOKUP(M$7,$I$66:$DJ$120,ROWS($A$10:$A37)+2,FALSE)</f>
        <v>63</v>
      </c>
      <c r="N37" s="25">
        <f>HLOOKUP(N$7,$I$66:$DJ$120,ROWS($A$10:$A37)+2,FALSE)</f>
        <v>5428</v>
      </c>
      <c r="O37" s="25">
        <f>HLOOKUP(O$7,$I$66:$DJ$120,ROWS($A$10:$A37)+2,FALSE)</f>
        <v>2135</v>
      </c>
      <c r="P37" s="25">
        <f>HLOOKUP(P$7,$I$66:$DJ$120,ROWS($A$10:$A37)+2,FALSE)</f>
        <v>0</v>
      </c>
      <c r="Q37" s="25">
        <f>HLOOKUP(Q$7,$I$66:$DJ$120,ROWS($A$10:$A37)+2,FALSE)</f>
        <v>0</v>
      </c>
      <c r="R37" s="25">
        <f>HLOOKUP(R$7,$I$66:$DJ$120,ROWS($A$10:$A37)+2,FALSE)</f>
        <v>0</v>
      </c>
      <c r="S37" s="25">
        <f>HLOOKUP(S$7,$I$66:$DJ$120,ROWS($A$10:$A37)+2,FALSE)</f>
        <v>1875</v>
      </c>
      <c r="T37" s="25">
        <f>HLOOKUP(T$7,$I$66:$DJ$120,ROWS($A$10:$A37)+2,FALSE)</f>
        <v>292</v>
      </c>
      <c r="U37" s="25">
        <f>HLOOKUP(U$7,$I$66:$DJ$120,ROWS($A$10:$A37)+2,FALSE)</f>
        <v>556</v>
      </c>
      <c r="V37" s="25">
        <f>HLOOKUP(V$7,$I$66:$DJ$120,ROWS($A$10:$A37)+2,FALSE)</f>
        <v>3385</v>
      </c>
      <c r="W37" s="25">
        <f>HLOOKUP(W$7,$I$66:$DJ$120,ROWS($A$10:$A37)+2,FALSE)</f>
        <v>542</v>
      </c>
      <c r="X37" s="25">
        <f>HLOOKUP(X$7,$I$66:$DJ$120,ROWS($A$10:$A37)+2,FALSE)</f>
        <v>163</v>
      </c>
      <c r="Y37" s="25">
        <f>HLOOKUP(Y$7,$I$66:$DJ$120,ROWS($A$10:$A37)+2,FALSE)</f>
        <v>415</v>
      </c>
      <c r="Z37" s="25">
        <f>HLOOKUP(Z$7,$I$66:$DJ$120,ROWS($A$10:$A37)+2,FALSE)</f>
        <v>224</v>
      </c>
      <c r="AA37" s="25">
        <f>HLOOKUP(AA$7,$I$66:$DJ$120,ROWS($A$10:$A37)+2,FALSE)</f>
        <v>367</v>
      </c>
      <c r="AB37" s="25">
        <f>HLOOKUP(AB$7,$I$66:$DJ$120,ROWS($A$10:$A37)+2,FALSE)</f>
        <v>0</v>
      </c>
      <c r="AC37" s="25">
        <f>HLOOKUP(AC$7,$I$66:$DJ$120,ROWS($A$10:$A37)+2,FALSE)</f>
        <v>225</v>
      </c>
      <c r="AD37" s="25">
        <f>HLOOKUP(AD$7,$I$66:$DJ$120,ROWS($A$10:$A37)+2,FALSE)</f>
        <v>33</v>
      </c>
      <c r="AE37" s="25">
        <f>HLOOKUP(AE$7,$I$66:$DJ$120,ROWS($A$10:$A37)+2,FALSE)</f>
        <v>97</v>
      </c>
      <c r="AF37" s="25">
        <f>HLOOKUP(AF$7,$I$66:$DJ$120,ROWS($A$10:$A37)+2,FALSE)</f>
        <v>822</v>
      </c>
      <c r="AG37" s="25">
        <f>HLOOKUP(AG$7,$I$66:$DJ$120,ROWS($A$10:$A37)+2,FALSE)</f>
        <v>481</v>
      </c>
      <c r="AH37" s="25">
        <f>HLOOKUP(AH$7,$I$66:$DJ$120,ROWS($A$10:$A37)+2,FALSE)</f>
        <v>32</v>
      </c>
      <c r="AI37" s="25">
        <f>HLOOKUP(AI$7,$I$66:$DJ$120,ROWS($A$10:$A37)+2,FALSE)</f>
        <v>447</v>
      </c>
      <c r="AJ37" s="25" t="str">
        <f>HLOOKUP(AJ$7,$I$66:$DJ$120,ROWS($A$10:$A37)+2,FALSE)</f>
        <v>N/A</v>
      </c>
      <c r="AK37" s="25">
        <f>HLOOKUP(AK$7,$I$66:$DJ$120,ROWS($A$10:$A37)+2,FALSE)</f>
        <v>108</v>
      </c>
      <c r="AL37" s="25">
        <f>HLOOKUP(AL$7,$I$66:$DJ$120,ROWS($A$10:$A37)+2,FALSE)</f>
        <v>968</v>
      </c>
      <c r="AM37" s="25">
        <f>HLOOKUP(AM$7,$I$66:$DJ$120,ROWS($A$10:$A37)+2,FALSE)</f>
        <v>115</v>
      </c>
      <c r="AN37" s="25">
        <f>HLOOKUP(AN$7,$I$66:$DJ$120,ROWS($A$10:$A37)+2,FALSE)</f>
        <v>156</v>
      </c>
      <c r="AO37" s="25">
        <f>HLOOKUP(AO$7,$I$66:$DJ$120,ROWS($A$10:$A37)+2,FALSE)</f>
        <v>259</v>
      </c>
      <c r="AP37" s="25">
        <f>HLOOKUP(AP$7,$I$66:$DJ$120,ROWS($A$10:$A37)+2,FALSE)</f>
        <v>482</v>
      </c>
      <c r="AQ37" s="25">
        <f>HLOOKUP(AQ$7,$I$66:$DJ$120,ROWS($A$10:$A37)+2,FALSE)</f>
        <v>1082</v>
      </c>
      <c r="AR37" s="25">
        <f>HLOOKUP(AR$7,$I$66:$DJ$120,ROWS($A$10:$A37)+2,FALSE)</f>
        <v>977</v>
      </c>
      <c r="AS37" s="25">
        <f>HLOOKUP(AS$7,$I$66:$DJ$120,ROWS($A$10:$A37)+2,FALSE)</f>
        <v>402</v>
      </c>
      <c r="AT37" s="25">
        <f>HLOOKUP(AT$7,$I$66:$DJ$120,ROWS($A$10:$A37)+2,FALSE)</f>
        <v>1018</v>
      </c>
      <c r="AU37" s="25">
        <f>HLOOKUP(AU$7,$I$66:$DJ$120,ROWS($A$10:$A37)+2,FALSE)</f>
        <v>2950</v>
      </c>
      <c r="AV37" s="25">
        <f>HLOOKUP(AV$7,$I$66:$DJ$120,ROWS($A$10:$A37)+2,FALSE)</f>
        <v>457</v>
      </c>
      <c r="AW37" s="25">
        <f>HLOOKUP(AW$7,$I$66:$DJ$120,ROWS($A$10:$A37)+2,FALSE)</f>
        <v>0</v>
      </c>
      <c r="AX37" s="25">
        <f>HLOOKUP(AX$7,$I$66:$DJ$120,ROWS($A$10:$A37)+2,FALSE)</f>
        <v>230</v>
      </c>
      <c r="AY37" s="25">
        <f>HLOOKUP(AY$7,$I$66:$DJ$120,ROWS($A$10:$A37)+2,FALSE)</f>
        <v>191</v>
      </c>
      <c r="AZ37" s="25">
        <f>HLOOKUP(AZ$7,$I$66:$DJ$120,ROWS($A$10:$A37)+2,FALSE)</f>
        <v>45</v>
      </c>
      <c r="BA37" s="25">
        <f>HLOOKUP(BA$7,$I$66:$DJ$120,ROWS($A$10:$A37)+2,FALSE)</f>
        <v>1393</v>
      </c>
      <c r="BB37" s="25">
        <f>HLOOKUP(BB$7,$I$66:$DJ$120,ROWS($A$10:$A37)+2,FALSE)</f>
        <v>260</v>
      </c>
      <c r="BC37" s="25">
        <f>HLOOKUP(BC$7,$I$66:$DJ$120,ROWS($A$10:$A37)+2,FALSE)</f>
        <v>87</v>
      </c>
      <c r="BD37" s="25">
        <f>HLOOKUP(BD$7,$I$66:$DJ$120,ROWS($A$10:$A37)+2,FALSE)</f>
        <v>156</v>
      </c>
      <c r="BE37" s="25">
        <f>HLOOKUP(BE$7,$I$66:$DJ$120,ROWS($A$10:$A37)+2,FALSE)</f>
        <v>4783</v>
      </c>
      <c r="BF37" s="25">
        <f>HLOOKUP(BF$7,$I$66:$DJ$120,ROWS($A$10:$A37)+2,FALSE)</f>
        <v>0</v>
      </c>
      <c r="BG37" s="25">
        <f>HLOOKUP(BG$7,$I$66:$DJ$120,ROWS($A$10:$A37)+2,FALSE)</f>
        <v>750</v>
      </c>
      <c r="BH37" s="25">
        <f>HLOOKUP(BH$7,$I$66:$DJ$120,ROWS($A$10:$A37)+2,FALSE)</f>
        <v>934</v>
      </c>
      <c r="BI37" s="25">
        <f>HLOOKUP(BI$7,$I$66:$DJ$120,ROWS($A$10:$A37)+2,FALSE)</f>
        <v>0</v>
      </c>
      <c r="BJ37" s="34">
        <f>HLOOKUP(BJ$7+0.5,$I$66:$DJ$120,ROWS($A$10:$A37)+2,FALSE)</f>
        <v>4305</v>
      </c>
      <c r="BK37" s="34">
        <f>HLOOKUP(BK$7+0.5,$I$66:$DJ$120,ROWS($A$10:$A37)+2,FALSE)</f>
        <v>55</v>
      </c>
      <c r="BL37" s="34">
        <f>HLOOKUP(BL$7+0.5,$I$66:$DJ$120,ROWS($A$10:$A37)+2,FALSE)</f>
        <v>442</v>
      </c>
      <c r="BM37" s="34">
        <f>HLOOKUP(BM$7+0.5,$I$66:$DJ$120,ROWS($A$10:$A37)+2,FALSE)</f>
        <v>938</v>
      </c>
      <c r="BN37" s="34">
        <f>HLOOKUP(BN$7+0.5,$I$66:$DJ$120,ROWS($A$10:$A37)+2,FALSE)</f>
        <v>102</v>
      </c>
      <c r="BO37" s="34">
        <f>HLOOKUP(BO$7+0.5,$I$66:$DJ$120,ROWS($A$10:$A37)+2,FALSE)</f>
        <v>2229</v>
      </c>
      <c r="BP37" s="34">
        <f>HLOOKUP(BP$7+0.5,$I$66:$DJ$120,ROWS($A$10:$A37)+2,FALSE)</f>
        <v>896</v>
      </c>
      <c r="BQ37" s="34">
        <f>HLOOKUP(BQ$7+0.5,$I$66:$DJ$120,ROWS($A$10:$A37)+2,FALSE)</f>
        <v>157</v>
      </c>
      <c r="BR37" s="34">
        <f>HLOOKUP(BR$7+0.5,$I$66:$DJ$120,ROWS($A$10:$A37)+2,FALSE)</f>
        <v>157</v>
      </c>
      <c r="BS37" s="34">
        <f>HLOOKUP(BS$7+0.5,$I$66:$DJ$120,ROWS($A$10:$A37)+2,FALSE)</f>
        <v>157</v>
      </c>
      <c r="BT37" s="34">
        <f>HLOOKUP(BT$7+0.5,$I$66:$DJ$120,ROWS($A$10:$A37)+2,FALSE)</f>
        <v>1029</v>
      </c>
      <c r="BU37" s="34">
        <f>HLOOKUP(BU$7+0.5,$I$66:$DJ$120,ROWS($A$10:$A37)+2,FALSE)</f>
        <v>270</v>
      </c>
      <c r="BV37" s="34">
        <f>HLOOKUP(BV$7+0.5,$I$66:$DJ$120,ROWS($A$10:$A37)+2,FALSE)</f>
        <v>572</v>
      </c>
      <c r="BW37" s="34">
        <f>HLOOKUP(BW$7+0.5,$I$66:$DJ$120,ROWS($A$10:$A37)+2,FALSE)</f>
        <v>1349</v>
      </c>
      <c r="BX37" s="34">
        <f>HLOOKUP(BX$7+0.5,$I$66:$DJ$120,ROWS($A$10:$A37)+2,FALSE)</f>
        <v>371</v>
      </c>
      <c r="BY37" s="34">
        <f>HLOOKUP(BY$7+0.5,$I$66:$DJ$120,ROWS($A$10:$A37)+2,FALSE)</f>
        <v>164</v>
      </c>
      <c r="BZ37" s="34">
        <f>HLOOKUP(BZ$7+0.5,$I$66:$DJ$120,ROWS($A$10:$A37)+2,FALSE)</f>
        <v>384</v>
      </c>
      <c r="CA37" s="34">
        <f>HLOOKUP(CA$7+0.5,$I$66:$DJ$120,ROWS($A$10:$A37)+2,FALSE)</f>
        <v>268</v>
      </c>
      <c r="CB37" s="34">
        <f>HLOOKUP(CB$7+0.5,$I$66:$DJ$120,ROWS($A$10:$A37)+2,FALSE)</f>
        <v>352</v>
      </c>
      <c r="CC37" s="34">
        <f>HLOOKUP(CC$7+0.5,$I$66:$DJ$120,ROWS($A$10:$A37)+2,FALSE)</f>
        <v>157</v>
      </c>
      <c r="CD37" s="34">
        <f>HLOOKUP(CD$7+0.5,$I$66:$DJ$120,ROWS($A$10:$A37)+2,FALSE)</f>
        <v>269</v>
      </c>
      <c r="CE37" s="34">
        <f>HLOOKUP(CE$7+0.5,$I$66:$DJ$120,ROWS($A$10:$A37)+2,FALSE)</f>
        <v>65</v>
      </c>
      <c r="CF37" s="34">
        <f>HLOOKUP(CF$7+0.5,$I$66:$DJ$120,ROWS($A$10:$A37)+2,FALSE)</f>
        <v>109</v>
      </c>
      <c r="CG37" s="34">
        <f>HLOOKUP(CG$7+0.5,$I$66:$DJ$120,ROWS($A$10:$A37)+2,FALSE)</f>
        <v>760</v>
      </c>
      <c r="CH37" s="34">
        <f>HLOOKUP(CH$7+0.5,$I$66:$DJ$120,ROWS($A$10:$A37)+2,FALSE)</f>
        <v>297</v>
      </c>
      <c r="CI37" s="34">
        <f>HLOOKUP(CI$7+0.5,$I$66:$DJ$120,ROWS($A$10:$A37)+2,FALSE)</f>
        <v>58</v>
      </c>
      <c r="CJ37" s="34">
        <f>HLOOKUP(CJ$7+0.5,$I$66:$DJ$120,ROWS($A$10:$A37)+2,FALSE)</f>
        <v>385</v>
      </c>
      <c r="CK37" s="34" t="str">
        <f>HLOOKUP(CK$7+0.5,$I$66:$DJ$120,ROWS($A$10:$A37)+2,FALSE)</f>
        <v>N/A</v>
      </c>
      <c r="CL37" s="34">
        <f>HLOOKUP(CL$7+0.5,$I$66:$DJ$120,ROWS($A$10:$A37)+2,FALSE)</f>
        <v>149</v>
      </c>
      <c r="CM37" s="34">
        <f>HLOOKUP(CM$7+0.5,$I$66:$DJ$120,ROWS($A$10:$A37)+2,FALSE)</f>
        <v>499</v>
      </c>
      <c r="CN37" s="34">
        <f>HLOOKUP(CN$7+0.5,$I$66:$DJ$120,ROWS($A$10:$A37)+2,FALSE)</f>
        <v>177</v>
      </c>
      <c r="CO37" s="34">
        <f>HLOOKUP(CO$7+0.5,$I$66:$DJ$120,ROWS($A$10:$A37)+2,FALSE)</f>
        <v>198</v>
      </c>
      <c r="CP37" s="34">
        <f>HLOOKUP(CP$7+0.5,$I$66:$DJ$120,ROWS($A$10:$A37)+2,FALSE)</f>
        <v>178</v>
      </c>
      <c r="CQ37" s="34">
        <f>HLOOKUP(CQ$7+0.5,$I$66:$DJ$120,ROWS($A$10:$A37)+2,FALSE)</f>
        <v>371</v>
      </c>
      <c r="CR37" s="34">
        <f>HLOOKUP(CR$7+0.5,$I$66:$DJ$120,ROWS($A$10:$A37)+2,FALSE)</f>
        <v>808</v>
      </c>
      <c r="CS37" s="34">
        <f>HLOOKUP(CS$7+0.5,$I$66:$DJ$120,ROWS($A$10:$A37)+2,FALSE)</f>
        <v>604</v>
      </c>
      <c r="CT37" s="34">
        <f>HLOOKUP(CT$7+0.5,$I$66:$DJ$120,ROWS($A$10:$A37)+2,FALSE)</f>
        <v>332</v>
      </c>
      <c r="CU37" s="34">
        <f>HLOOKUP(CU$7+0.5,$I$66:$DJ$120,ROWS($A$10:$A37)+2,FALSE)</f>
        <v>948</v>
      </c>
      <c r="CV37" s="34">
        <f>HLOOKUP(CV$7+0.5,$I$66:$DJ$120,ROWS($A$10:$A37)+2,FALSE)</f>
        <v>1687</v>
      </c>
      <c r="CW37" s="34">
        <f>HLOOKUP(CW$7+0.5,$I$66:$DJ$120,ROWS($A$10:$A37)+2,FALSE)</f>
        <v>362</v>
      </c>
      <c r="CX37" s="34">
        <f>HLOOKUP(CX$7+0.5,$I$66:$DJ$120,ROWS($A$10:$A37)+2,FALSE)</f>
        <v>157</v>
      </c>
      <c r="CY37" s="34">
        <f>HLOOKUP(CY$7+0.5,$I$66:$DJ$120,ROWS($A$10:$A37)+2,FALSE)</f>
        <v>304</v>
      </c>
      <c r="CZ37" s="34">
        <f>HLOOKUP(CZ$7+0.5,$I$66:$DJ$120,ROWS($A$10:$A37)+2,FALSE)</f>
        <v>142</v>
      </c>
      <c r="DA37" s="34">
        <f>HLOOKUP(DA$7+0.5,$I$66:$DJ$120,ROWS($A$10:$A37)+2,FALSE)</f>
        <v>40</v>
      </c>
      <c r="DB37" s="34">
        <f>HLOOKUP(DB$7+0.5,$I$66:$DJ$120,ROWS($A$10:$A37)+2,FALSE)</f>
        <v>612</v>
      </c>
      <c r="DC37" s="34">
        <f>HLOOKUP(DC$7+0.5,$I$66:$DJ$120,ROWS($A$10:$A37)+2,FALSE)</f>
        <v>261</v>
      </c>
      <c r="DD37" s="34">
        <f>HLOOKUP(DD$7+0.5,$I$66:$DJ$120,ROWS($A$10:$A37)+2,FALSE)</f>
        <v>135</v>
      </c>
      <c r="DE37" s="34">
        <f>HLOOKUP(DE$7+0.5,$I$66:$DJ$120,ROWS($A$10:$A37)+2,FALSE)</f>
        <v>153</v>
      </c>
      <c r="DF37" s="34">
        <f>HLOOKUP(DF$7+0.5,$I$66:$DJ$120,ROWS($A$10:$A37)+2,FALSE)</f>
        <v>1555</v>
      </c>
      <c r="DG37" s="34">
        <f>HLOOKUP(DG$7+0.5,$I$66:$DJ$120,ROWS($A$10:$A37)+2,FALSE)</f>
        <v>157</v>
      </c>
      <c r="DH37" s="34">
        <f>HLOOKUP(DH$7+0.5,$I$66:$DJ$120,ROWS($A$10:$A37)+2,FALSE)</f>
        <v>425</v>
      </c>
      <c r="DI37" s="34">
        <f>HLOOKUP(DI$7+0.5,$I$66:$DJ$120,ROWS($A$10:$A37)+2,FALSE)</f>
        <v>387</v>
      </c>
      <c r="DJ37" s="34">
        <f>HLOOKUP(DJ$7+0.5,$I$66:$DJ$120,ROWS($A$10:$A37)+2,FALSE)</f>
        <v>157</v>
      </c>
    </row>
    <row r="38" spans="2:114" x14ac:dyDescent="0.25">
      <c r="B38" s="38" t="s">
        <v>35</v>
      </c>
      <c r="C38" s="16">
        <v>1829420</v>
      </c>
      <c r="D38" s="17">
        <v>2101</v>
      </c>
      <c r="E38" s="16">
        <v>1540361</v>
      </c>
      <c r="F38" s="17">
        <v>9074</v>
      </c>
      <c r="G38" s="16">
        <v>237937</v>
      </c>
      <c r="H38" s="17">
        <v>9736</v>
      </c>
      <c r="I38" s="36">
        <f>HLOOKUP(I$7,$I$66:$DJ$120,ROWS($A$10:$A38)+2,FALSE)</f>
        <v>43266</v>
      </c>
      <c r="J38" s="25">
        <f>HLOOKUP(J$7,$I$66:$DJ$120,ROWS($A$10:$A38)+2,FALSE)</f>
        <v>245</v>
      </c>
      <c r="K38" s="25">
        <f>HLOOKUP(K$7,$I$66:$DJ$120,ROWS($A$10:$A38)+2,FALSE)</f>
        <v>626</v>
      </c>
      <c r="L38" s="25">
        <f>HLOOKUP(L$7,$I$66:$DJ$120,ROWS($A$10:$A38)+2,FALSE)</f>
        <v>2406</v>
      </c>
      <c r="M38" s="25">
        <f>HLOOKUP(M$7,$I$66:$DJ$120,ROWS($A$10:$A38)+2,FALSE)</f>
        <v>363</v>
      </c>
      <c r="N38" s="25">
        <f>HLOOKUP(N$7,$I$66:$DJ$120,ROWS($A$10:$A38)+2,FALSE)</f>
        <v>3438</v>
      </c>
      <c r="O38" s="25">
        <f>HLOOKUP(O$7,$I$66:$DJ$120,ROWS($A$10:$A38)+2,FALSE)</f>
        <v>2023</v>
      </c>
      <c r="P38" s="25">
        <f>HLOOKUP(P$7,$I$66:$DJ$120,ROWS($A$10:$A38)+2,FALSE)</f>
        <v>0</v>
      </c>
      <c r="Q38" s="25">
        <f>HLOOKUP(Q$7,$I$66:$DJ$120,ROWS($A$10:$A38)+2,FALSE)</f>
        <v>0</v>
      </c>
      <c r="R38" s="25">
        <f>HLOOKUP(R$7,$I$66:$DJ$120,ROWS($A$10:$A38)+2,FALSE)</f>
        <v>0</v>
      </c>
      <c r="S38" s="25">
        <f>HLOOKUP(S$7,$I$66:$DJ$120,ROWS($A$10:$A38)+2,FALSE)</f>
        <v>1368</v>
      </c>
      <c r="T38" s="25">
        <f>HLOOKUP(T$7,$I$66:$DJ$120,ROWS($A$10:$A38)+2,FALSE)</f>
        <v>786</v>
      </c>
      <c r="U38" s="25">
        <f>HLOOKUP(U$7,$I$66:$DJ$120,ROWS($A$10:$A38)+2,FALSE)</f>
        <v>165</v>
      </c>
      <c r="V38" s="25">
        <f>HLOOKUP(V$7,$I$66:$DJ$120,ROWS($A$10:$A38)+2,FALSE)</f>
        <v>315</v>
      </c>
      <c r="W38" s="25">
        <f>HLOOKUP(W$7,$I$66:$DJ$120,ROWS($A$10:$A38)+2,FALSE)</f>
        <v>1193</v>
      </c>
      <c r="X38" s="25">
        <f>HLOOKUP(X$7,$I$66:$DJ$120,ROWS($A$10:$A38)+2,FALSE)</f>
        <v>290</v>
      </c>
      <c r="Y38" s="25">
        <f>HLOOKUP(Y$7,$I$66:$DJ$120,ROWS($A$10:$A38)+2,FALSE)</f>
        <v>6815</v>
      </c>
      <c r="Z38" s="25">
        <f>HLOOKUP(Z$7,$I$66:$DJ$120,ROWS($A$10:$A38)+2,FALSE)</f>
        <v>3103</v>
      </c>
      <c r="AA38" s="25">
        <f>HLOOKUP(AA$7,$I$66:$DJ$120,ROWS($A$10:$A38)+2,FALSE)</f>
        <v>131</v>
      </c>
      <c r="AB38" s="25">
        <f>HLOOKUP(AB$7,$I$66:$DJ$120,ROWS($A$10:$A38)+2,FALSE)</f>
        <v>411</v>
      </c>
      <c r="AC38" s="25">
        <f>HLOOKUP(AC$7,$I$66:$DJ$120,ROWS($A$10:$A38)+2,FALSE)</f>
        <v>68</v>
      </c>
      <c r="AD38" s="25">
        <f>HLOOKUP(AD$7,$I$66:$DJ$120,ROWS($A$10:$A38)+2,FALSE)</f>
        <v>129</v>
      </c>
      <c r="AE38" s="25">
        <f>HLOOKUP(AE$7,$I$66:$DJ$120,ROWS($A$10:$A38)+2,FALSE)</f>
        <v>195</v>
      </c>
      <c r="AF38" s="25">
        <f>HLOOKUP(AF$7,$I$66:$DJ$120,ROWS($A$10:$A38)+2,FALSE)</f>
        <v>258</v>
      </c>
      <c r="AG38" s="25">
        <f>HLOOKUP(AG$7,$I$66:$DJ$120,ROWS($A$10:$A38)+2,FALSE)</f>
        <v>1489</v>
      </c>
      <c r="AH38" s="25">
        <f>HLOOKUP(AH$7,$I$66:$DJ$120,ROWS($A$10:$A38)+2,FALSE)</f>
        <v>176</v>
      </c>
      <c r="AI38" s="25">
        <f>HLOOKUP(AI$7,$I$66:$DJ$120,ROWS($A$10:$A38)+2,FALSE)</f>
        <v>2223</v>
      </c>
      <c r="AJ38" s="25">
        <f>HLOOKUP(AJ$7,$I$66:$DJ$120,ROWS($A$10:$A38)+2,FALSE)</f>
        <v>108</v>
      </c>
      <c r="AK38" s="25" t="str">
        <f>HLOOKUP(AK$7,$I$66:$DJ$120,ROWS($A$10:$A38)+2,FALSE)</f>
        <v>N/A</v>
      </c>
      <c r="AL38" s="25">
        <f>HLOOKUP(AL$7,$I$66:$DJ$120,ROWS($A$10:$A38)+2,FALSE)</f>
        <v>233</v>
      </c>
      <c r="AM38" s="25">
        <f>HLOOKUP(AM$7,$I$66:$DJ$120,ROWS($A$10:$A38)+2,FALSE)</f>
        <v>0</v>
      </c>
      <c r="AN38" s="25">
        <f>HLOOKUP(AN$7,$I$66:$DJ$120,ROWS($A$10:$A38)+2,FALSE)</f>
        <v>524</v>
      </c>
      <c r="AO38" s="25">
        <f>HLOOKUP(AO$7,$I$66:$DJ$120,ROWS($A$10:$A38)+2,FALSE)</f>
        <v>158</v>
      </c>
      <c r="AP38" s="25">
        <f>HLOOKUP(AP$7,$I$66:$DJ$120,ROWS($A$10:$A38)+2,FALSE)</f>
        <v>318</v>
      </c>
      <c r="AQ38" s="25">
        <f>HLOOKUP(AQ$7,$I$66:$DJ$120,ROWS($A$10:$A38)+2,FALSE)</f>
        <v>874</v>
      </c>
      <c r="AR38" s="25">
        <f>HLOOKUP(AR$7,$I$66:$DJ$120,ROWS($A$10:$A38)+2,FALSE)</f>
        <v>497</v>
      </c>
      <c r="AS38" s="25">
        <f>HLOOKUP(AS$7,$I$66:$DJ$120,ROWS($A$10:$A38)+2,FALSE)</f>
        <v>563</v>
      </c>
      <c r="AT38" s="25">
        <f>HLOOKUP(AT$7,$I$66:$DJ$120,ROWS($A$10:$A38)+2,FALSE)</f>
        <v>587</v>
      </c>
      <c r="AU38" s="25">
        <f>HLOOKUP(AU$7,$I$66:$DJ$120,ROWS($A$10:$A38)+2,FALSE)</f>
        <v>106</v>
      </c>
      <c r="AV38" s="25">
        <f>HLOOKUP(AV$7,$I$66:$DJ$120,ROWS($A$10:$A38)+2,FALSE)</f>
        <v>702</v>
      </c>
      <c r="AW38" s="25">
        <f>HLOOKUP(AW$7,$I$66:$DJ$120,ROWS($A$10:$A38)+2,FALSE)</f>
        <v>0</v>
      </c>
      <c r="AX38" s="25">
        <f>HLOOKUP(AX$7,$I$66:$DJ$120,ROWS($A$10:$A38)+2,FALSE)</f>
        <v>456</v>
      </c>
      <c r="AY38" s="25">
        <f>HLOOKUP(AY$7,$I$66:$DJ$120,ROWS($A$10:$A38)+2,FALSE)</f>
        <v>2507</v>
      </c>
      <c r="AZ38" s="25">
        <f>HLOOKUP(AZ$7,$I$66:$DJ$120,ROWS($A$10:$A38)+2,FALSE)</f>
        <v>232</v>
      </c>
      <c r="BA38" s="25">
        <f>HLOOKUP(BA$7,$I$66:$DJ$120,ROWS($A$10:$A38)+2,FALSE)</f>
        <v>3130</v>
      </c>
      <c r="BB38" s="25">
        <f>HLOOKUP(BB$7,$I$66:$DJ$120,ROWS($A$10:$A38)+2,FALSE)</f>
        <v>229</v>
      </c>
      <c r="BC38" s="25">
        <f>HLOOKUP(BC$7,$I$66:$DJ$120,ROWS($A$10:$A38)+2,FALSE)</f>
        <v>79</v>
      </c>
      <c r="BD38" s="25">
        <f>HLOOKUP(BD$7,$I$66:$DJ$120,ROWS($A$10:$A38)+2,FALSE)</f>
        <v>1076</v>
      </c>
      <c r="BE38" s="25">
        <f>HLOOKUP(BE$7,$I$66:$DJ$120,ROWS($A$10:$A38)+2,FALSE)</f>
        <v>1327</v>
      </c>
      <c r="BF38" s="25">
        <f>HLOOKUP(BF$7,$I$66:$DJ$120,ROWS($A$10:$A38)+2,FALSE)</f>
        <v>111</v>
      </c>
      <c r="BG38" s="25">
        <f>HLOOKUP(BG$7,$I$66:$DJ$120,ROWS($A$10:$A38)+2,FALSE)</f>
        <v>316</v>
      </c>
      <c r="BH38" s="25">
        <f>HLOOKUP(BH$7,$I$66:$DJ$120,ROWS($A$10:$A38)+2,FALSE)</f>
        <v>917</v>
      </c>
      <c r="BI38" s="25">
        <f>HLOOKUP(BI$7,$I$66:$DJ$120,ROWS($A$10:$A38)+2,FALSE)</f>
        <v>0</v>
      </c>
      <c r="BJ38" s="34">
        <f>HLOOKUP(BJ$7+0.5,$I$66:$DJ$120,ROWS($A$10:$A38)+2,FALSE)</f>
        <v>4512</v>
      </c>
      <c r="BK38" s="34">
        <f>HLOOKUP(BK$7+0.5,$I$66:$DJ$120,ROWS($A$10:$A38)+2,FALSE)</f>
        <v>275</v>
      </c>
      <c r="BL38" s="34">
        <f>HLOOKUP(BL$7+0.5,$I$66:$DJ$120,ROWS($A$10:$A38)+2,FALSE)</f>
        <v>531</v>
      </c>
      <c r="BM38" s="34">
        <f>HLOOKUP(BM$7+0.5,$I$66:$DJ$120,ROWS($A$10:$A38)+2,FALSE)</f>
        <v>1120</v>
      </c>
      <c r="BN38" s="34">
        <f>HLOOKUP(BN$7+0.5,$I$66:$DJ$120,ROWS($A$10:$A38)+2,FALSE)</f>
        <v>317</v>
      </c>
      <c r="BO38" s="34">
        <f>HLOOKUP(BO$7+0.5,$I$66:$DJ$120,ROWS($A$10:$A38)+2,FALSE)</f>
        <v>1425</v>
      </c>
      <c r="BP38" s="34">
        <f>HLOOKUP(BP$7+0.5,$I$66:$DJ$120,ROWS($A$10:$A38)+2,FALSE)</f>
        <v>791</v>
      </c>
      <c r="BQ38" s="34">
        <f>HLOOKUP(BQ$7+0.5,$I$66:$DJ$120,ROWS($A$10:$A38)+2,FALSE)</f>
        <v>149</v>
      </c>
      <c r="BR38" s="34">
        <f>HLOOKUP(BR$7+0.5,$I$66:$DJ$120,ROWS($A$10:$A38)+2,FALSE)</f>
        <v>149</v>
      </c>
      <c r="BS38" s="34">
        <f>HLOOKUP(BS$7+0.5,$I$66:$DJ$120,ROWS($A$10:$A38)+2,FALSE)</f>
        <v>149</v>
      </c>
      <c r="BT38" s="34">
        <f>HLOOKUP(BT$7+0.5,$I$66:$DJ$120,ROWS($A$10:$A38)+2,FALSE)</f>
        <v>978</v>
      </c>
      <c r="BU38" s="34">
        <f>HLOOKUP(BU$7+0.5,$I$66:$DJ$120,ROWS($A$10:$A38)+2,FALSE)</f>
        <v>482</v>
      </c>
      <c r="BV38" s="34">
        <f>HLOOKUP(BV$7+0.5,$I$66:$DJ$120,ROWS($A$10:$A38)+2,FALSE)</f>
        <v>149</v>
      </c>
      <c r="BW38" s="34">
        <f>HLOOKUP(BW$7+0.5,$I$66:$DJ$120,ROWS($A$10:$A38)+2,FALSE)</f>
        <v>374</v>
      </c>
      <c r="BX38" s="34">
        <f>HLOOKUP(BX$7+0.5,$I$66:$DJ$120,ROWS($A$10:$A38)+2,FALSE)</f>
        <v>546</v>
      </c>
      <c r="BY38" s="34">
        <f>HLOOKUP(BY$7+0.5,$I$66:$DJ$120,ROWS($A$10:$A38)+2,FALSE)</f>
        <v>214</v>
      </c>
      <c r="BZ38" s="34">
        <f>HLOOKUP(BZ$7+0.5,$I$66:$DJ$120,ROWS($A$10:$A38)+2,FALSE)</f>
        <v>2803</v>
      </c>
      <c r="CA38" s="34">
        <f>HLOOKUP(CA$7+0.5,$I$66:$DJ$120,ROWS($A$10:$A38)+2,FALSE)</f>
        <v>822</v>
      </c>
      <c r="CB38" s="34">
        <f>HLOOKUP(CB$7+0.5,$I$66:$DJ$120,ROWS($A$10:$A38)+2,FALSE)</f>
        <v>133</v>
      </c>
      <c r="CC38" s="34">
        <f>HLOOKUP(CC$7+0.5,$I$66:$DJ$120,ROWS($A$10:$A38)+2,FALSE)</f>
        <v>371</v>
      </c>
      <c r="CD38" s="34">
        <f>HLOOKUP(CD$7+0.5,$I$66:$DJ$120,ROWS($A$10:$A38)+2,FALSE)</f>
        <v>90</v>
      </c>
      <c r="CE38" s="34">
        <f>HLOOKUP(CE$7+0.5,$I$66:$DJ$120,ROWS($A$10:$A38)+2,FALSE)</f>
        <v>126</v>
      </c>
      <c r="CF38" s="34">
        <f>HLOOKUP(CF$7+0.5,$I$66:$DJ$120,ROWS($A$10:$A38)+2,FALSE)</f>
        <v>112</v>
      </c>
      <c r="CG38" s="34">
        <f>HLOOKUP(CG$7+0.5,$I$66:$DJ$120,ROWS($A$10:$A38)+2,FALSE)</f>
        <v>197</v>
      </c>
      <c r="CH38" s="34">
        <f>HLOOKUP(CH$7+0.5,$I$66:$DJ$120,ROWS($A$10:$A38)+2,FALSE)</f>
        <v>1049</v>
      </c>
      <c r="CI38" s="34">
        <f>HLOOKUP(CI$7+0.5,$I$66:$DJ$120,ROWS($A$10:$A38)+2,FALSE)</f>
        <v>132</v>
      </c>
      <c r="CJ38" s="34">
        <f>HLOOKUP(CJ$7+0.5,$I$66:$DJ$120,ROWS($A$10:$A38)+2,FALSE)</f>
        <v>836</v>
      </c>
      <c r="CK38" s="34">
        <f>HLOOKUP(CK$7+0.5,$I$66:$DJ$120,ROWS($A$10:$A38)+2,FALSE)</f>
        <v>156</v>
      </c>
      <c r="CL38" s="34" t="str">
        <f>HLOOKUP(CL$7+0.5,$I$66:$DJ$120,ROWS($A$10:$A38)+2,FALSE)</f>
        <v>N/A</v>
      </c>
      <c r="CM38" s="34">
        <f>HLOOKUP(CM$7+0.5,$I$66:$DJ$120,ROWS($A$10:$A38)+2,FALSE)</f>
        <v>178</v>
      </c>
      <c r="CN38" s="34">
        <f>HLOOKUP(CN$7+0.5,$I$66:$DJ$120,ROWS($A$10:$A38)+2,FALSE)</f>
        <v>149</v>
      </c>
      <c r="CO38" s="34">
        <f>HLOOKUP(CO$7+0.5,$I$66:$DJ$120,ROWS($A$10:$A38)+2,FALSE)</f>
        <v>363</v>
      </c>
      <c r="CP38" s="34">
        <f>HLOOKUP(CP$7+0.5,$I$66:$DJ$120,ROWS($A$10:$A38)+2,FALSE)</f>
        <v>187</v>
      </c>
      <c r="CQ38" s="34">
        <f>HLOOKUP(CQ$7+0.5,$I$66:$DJ$120,ROWS($A$10:$A38)+2,FALSE)</f>
        <v>246</v>
      </c>
      <c r="CR38" s="34">
        <f>HLOOKUP(CR$7+0.5,$I$66:$DJ$120,ROWS($A$10:$A38)+2,FALSE)</f>
        <v>414</v>
      </c>
      <c r="CS38" s="34">
        <f>HLOOKUP(CS$7+0.5,$I$66:$DJ$120,ROWS($A$10:$A38)+2,FALSE)</f>
        <v>492</v>
      </c>
      <c r="CT38" s="34">
        <f>HLOOKUP(CT$7+0.5,$I$66:$DJ$120,ROWS($A$10:$A38)+2,FALSE)</f>
        <v>373</v>
      </c>
      <c r="CU38" s="34">
        <f>HLOOKUP(CU$7+0.5,$I$66:$DJ$120,ROWS($A$10:$A38)+2,FALSE)</f>
        <v>408</v>
      </c>
      <c r="CV38" s="34">
        <f>HLOOKUP(CV$7+0.5,$I$66:$DJ$120,ROWS($A$10:$A38)+2,FALSE)</f>
        <v>113</v>
      </c>
      <c r="CW38" s="34">
        <f>HLOOKUP(CW$7+0.5,$I$66:$DJ$120,ROWS($A$10:$A38)+2,FALSE)</f>
        <v>528</v>
      </c>
      <c r="CX38" s="34">
        <f>HLOOKUP(CX$7+0.5,$I$66:$DJ$120,ROWS($A$10:$A38)+2,FALSE)</f>
        <v>149</v>
      </c>
      <c r="CY38" s="34">
        <f>HLOOKUP(CY$7+0.5,$I$66:$DJ$120,ROWS($A$10:$A38)+2,FALSE)</f>
        <v>381</v>
      </c>
      <c r="CZ38" s="34">
        <f>HLOOKUP(CZ$7+0.5,$I$66:$DJ$120,ROWS($A$10:$A38)+2,FALSE)</f>
        <v>677</v>
      </c>
      <c r="DA38" s="34">
        <f>HLOOKUP(DA$7+0.5,$I$66:$DJ$120,ROWS($A$10:$A38)+2,FALSE)</f>
        <v>184</v>
      </c>
      <c r="DB38" s="34">
        <f>HLOOKUP(DB$7+0.5,$I$66:$DJ$120,ROWS($A$10:$A38)+2,FALSE)</f>
        <v>1218</v>
      </c>
      <c r="DC38" s="34">
        <f>HLOOKUP(DC$7+0.5,$I$66:$DJ$120,ROWS($A$10:$A38)+2,FALSE)</f>
        <v>230</v>
      </c>
      <c r="DD38" s="34">
        <f>HLOOKUP(DD$7+0.5,$I$66:$DJ$120,ROWS($A$10:$A38)+2,FALSE)</f>
        <v>131</v>
      </c>
      <c r="DE38" s="34">
        <f>HLOOKUP(DE$7+0.5,$I$66:$DJ$120,ROWS($A$10:$A38)+2,FALSE)</f>
        <v>758</v>
      </c>
      <c r="DF38" s="34">
        <f>HLOOKUP(DF$7+0.5,$I$66:$DJ$120,ROWS($A$10:$A38)+2,FALSE)</f>
        <v>673</v>
      </c>
      <c r="DG38" s="34">
        <f>HLOOKUP(DG$7+0.5,$I$66:$DJ$120,ROWS($A$10:$A38)+2,FALSE)</f>
        <v>152</v>
      </c>
      <c r="DH38" s="34">
        <f>HLOOKUP(DH$7+0.5,$I$66:$DJ$120,ROWS($A$10:$A38)+2,FALSE)</f>
        <v>218</v>
      </c>
      <c r="DI38" s="34">
        <f>HLOOKUP(DI$7+0.5,$I$66:$DJ$120,ROWS($A$10:$A38)+2,FALSE)</f>
        <v>371</v>
      </c>
      <c r="DJ38" s="34">
        <f>HLOOKUP(DJ$7+0.5,$I$66:$DJ$120,ROWS($A$10:$A38)+2,FALSE)</f>
        <v>149</v>
      </c>
    </row>
    <row r="39" spans="2:114" x14ac:dyDescent="0.25">
      <c r="B39" s="38" t="s">
        <v>36</v>
      </c>
      <c r="C39" s="16">
        <v>2725280</v>
      </c>
      <c r="D39" s="17">
        <v>3005</v>
      </c>
      <c r="E39" s="16">
        <v>2105070</v>
      </c>
      <c r="F39" s="17">
        <v>21984</v>
      </c>
      <c r="G39" s="16">
        <v>481496</v>
      </c>
      <c r="H39" s="17">
        <v>19389</v>
      </c>
      <c r="I39" s="36">
        <f>HLOOKUP(I$7,$I$66:$DJ$120,ROWS($A$10:$A39)+2,FALSE)</f>
        <v>124285</v>
      </c>
      <c r="J39" s="25">
        <f>HLOOKUP(J$7,$I$66:$DJ$120,ROWS($A$10:$A39)+2,FALSE)</f>
        <v>761</v>
      </c>
      <c r="K39" s="25">
        <f>HLOOKUP(K$7,$I$66:$DJ$120,ROWS($A$10:$A39)+2,FALSE)</f>
        <v>2161</v>
      </c>
      <c r="L39" s="25">
        <f>HLOOKUP(L$7,$I$66:$DJ$120,ROWS($A$10:$A39)+2,FALSE)</f>
        <v>8748</v>
      </c>
      <c r="M39" s="25">
        <f>HLOOKUP(M$7,$I$66:$DJ$120,ROWS($A$10:$A39)+2,FALSE)</f>
        <v>353</v>
      </c>
      <c r="N39" s="25">
        <f>HLOOKUP(N$7,$I$66:$DJ$120,ROWS($A$10:$A39)+2,FALSE)</f>
        <v>49978</v>
      </c>
      <c r="O39" s="25">
        <f>HLOOKUP(O$7,$I$66:$DJ$120,ROWS($A$10:$A39)+2,FALSE)</f>
        <v>6402</v>
      </c>
      <c r="P39" s="25">
        <f>HLOOKUP(P$7,$I$66:$DJ$120,ROWS($A$10:$A39)+2,FALSE)</f>
        <v>143</v>
      </c>
      <c r="Q39" s="25">
        <f>HLOOKUP(Q$7,$I$66:$DJ$120,ROWS($A$10:$A39)+2,FALSE)</f>
        <v>373</v>
      </c>
      <c r="R39" s="25">
        <f>HLOOKUP(R$7,$I$66:$DJ$120,ROWS($A$10:$A39)+2,FALSE)</f>
        <v>468</v>
      </c>
      <c r="S39" s="25">
        <f>HLOOKUP(S$7,$I$66:$DJ$120,ROWS($A$10:$A39)+2,FALSE)</f>
        <v>3381</v>
      </c>
      <c r="T39" s="25">
        <f>HLOOKUP(T$7,$I$66:$DJ$120,ROWS($A$10:$A39)+2,FALSE)</f>
        <v>745</v>
      </c>
      <c r="U39" s="25">
        <f>HLOOKUP(U$7,$I$66:$DJ$120,ROWS($A$10:$A39)+2,FALSE)</f>
        <v>2053</v>
      </c>
      <c r="V39" s="25">
        <f>HLOOKUP(V$7,$I$66:$DJ$120,ROWS($A$10:$A39)+2,FALSE)</f>
        <v>1503</v>
      </c>
      <c r="W39" s="25">
        <f>HLOOKUP(W$7,$I$66:$DJ$120,ROWS($A$10:$A39)+2,FALSE)</f>
        <v>2822</v>
      </c>
      <c r="X39" s="25">
        <f>HLOOKUP(X$7,$I$66:$DJ$120,ROWS($A$10:$A39)+2,FALSE)</f>
        <v>362</v>
      </c>
      <c r="Y39" s="25">
        <f>HLOOKUP(Y$7,$I$66:$DJ$120,ROWS($A$10:$A39)+2,FALSE)</f>
        <v>714</v>
      </c>
      <c r="Z39" s="25">
        <f>HLOOKUP(Z$7,$I$66:$DJ$120,ROWS($A$10:$A39)+2,FALSE)</f>
        <v>1202</v>
      </c>
      <c r="AA39" s="25">
        <f>HLOOKUP(AA$7,$I$66:$DJ$120,ROWS($A$10:$A39)+2,FALSE)</f>
        <v>952</v>
      </c>
      <c r="AB39" s="25">
        <f>HLOOKUP(AB$7,$I$66:$DJ$120,ROWS($A$10:$A39)+2,FALSE)</f>
        <v>421</v>
      </c>
      <c r="AC39" s="25">
        <f>HLOOKUP(AC$7,$I$66:$DJ$120,ROWS($A$10:$A39)+2,FALSE)</f>
        <v>209</v>
      </c>
      <c r="AD39" s="25">
        <f>HLOOKUP(AD$7,$I$66:$DJ$120,ROWS($A$10:$A39)+2,FALSE)</f>
        <v>934</v>
      </c>
      <c r="AE39" s="25">
        <f>HLOOKUP(AE$7,$I$66:$DJ$120,ROWS($A$10:$A39)+2,FALSE)</f>
        <v>318</v>
      </c>
      <c r="AF39" s="25">
        <f>HLOOKUP(AF$7,$I$66:$DJ$120,ROWS($A$10:$A39)+2,FALSE)</f>
        <v>1235</v>
      </c>
      <c r="AG39" s="25">
        <f>HLOOKUP(AG$7,$I$66:$DJ$120,ROWS($A$10:$A39)+2,FALSE)</f>
        <v>1157</v>
      </c>
      <c r="AH39" s="25">
        <f>HLOOKUP(AH$7,$I$66:$DJ$120,ROWS($A$10:$A39)+2,FALSE)</f>
        <v>783</v>
      </c>
      <c r="AI39" s="25">
        <f>HLOOKUP(AI$7,$I$66:$DJ$120,ROWS($A$10:$A39)+2,FALSE)</f>
        <v>694</v>
      </c>
      <c r="AJ39" s="25">
        <f>HLOOKUP(AJ$7,$I$66:$DJ$120,ROWS($A$10:$A39)+2,FALSE)</f>
        <v>1086</v>
      </c>
      <c r="AK39" s="25">
        <f>HLOOKUP(AK$7,$I$66:$DJ$120,ROWS($A$10:$A39)+2,FALSE)</f>
        <v>714</v>
      </c>
      <c r="AL39" s="25" t="str">
        <f>HLOOKUP(AL$7,$I$66:$DJ$120,ROWS($A$10:$A39)+2,FALSE)</f>
        <v>N/A</v>
      </c>
      <c r="AM39" s="25">
        <f>HLOOKUP(AM$7,$I$66:$DJ$120,ROWS($A$10:$A39)+2,FALSE)</f>
        <v>175</v>
      </c>
      <c r="AN39" s="25">
        <f>HLOOKUP(AN$7,$I$66:$DJ$120,ROWS($A$10:$A39)+2,FALSE)</f>
        <v>912</v>
      </c>
      <c r="AO39" s="25">
        <f>HLOOKUP(AO$7,$I$66:$DJ$120,ROWS($A$10:$A39)+2,FALSE)</f>
        <v>1138</v>
      </c>
      <c r="AP39" s="25">
        <f>HLOOKUP(AP$7,$I$66:$DJ$120,ROWS($A$10:$A39)+2,FALSE)</f>
        <v>3521</v>
      </c>
      <c r="AQ39" s="25">
        <f>HLOOKUP(AQ$7,$I$66:$DJ$120,ROWS($A$10:$A39)+2,FALSE)</f>
        <v>767</v>
      </c>
      <c r="AR39" s="25">
        <f>HLOOKUP(AR$7,$I$66:$DJ$120,ROWS($A$10:$A39)+2,FALSE)</f>
        <v>702</v>
      </c>
      <c r="AS39" s="25">
        <f>HLOOKUP(AS$7,$I$66:$DJ$120,ROWS($A$10:$A39)+2,FALSE)</f>
        <v>1407</v>
      </c>
      <c r="AT39" s="25">
        <f>HLOOKUP(AT$7,$I$66:$DJ$120,ROWS($A$10:$A39)+2,FALSE)</f>
        <v>1520</v>
      </c>
      <c r="AU39" s="25">
        <f>HLOOKUP(AU$7,$I$66:$DJ$120,ROWS($A$10:$A39)+2,FALSE)</f>
        <v>3101</v>
      </c>
      <c r="AV39" s="25">
        <f>HLOOKUP(AV$7,$I$66:$DJ$120,ROWS($A$10:$A39)+2,FALSE)</f>
        <v>1601</v>
      </c>
      <c r="AW39" s="25">
        <f>HLOOKUP(AW$7,$I$66:$DJ$120,ROWS($A$10:$A39)+2,FALSE)</f>
        <v>336</v>
      </c>
      <c r="AX39" s="25">
        <f>HLOOKUP(AX$7,$I$66:$DJ$120,ROWS($A$10:$A39)+2,FALSE)</f>
        <v>480</v>
      </c>
      <c r="AY39" s="25">
        <f>HLOOKUP(AY$7,$I$66:$DJ$120,ROWS($A$10:$A39)+2,FALSE)</f>
        <v>0</v>
      </c>
      <c r="AZ39" s="25">
        <f>HLOOKUP(AZ$7,$I$66:$DJ$120,ROWS($A$10:$A39)+2,FALSE)</f>
        <v>1699</v>
      </c>
      <c r="BA39" s="25">
        <f>HLOOKUP(BA$7,$I$66:$DJ$120,ROWS($A$10:$A39)+2,FALSE)</f>
        <v>5484</v>
      </c>
      <c r="BB39" s="25">
        <f>HLOOKUP(BB$7,$I$66:$DJ$120,ROWS($A$10:$A39)+2,FALSE)</f>
        <v>4605</v>
      </c>
      <c r="BC39" s="25">
        <f>HLOOKUP(BC$7,$I$66:$DJ$120,ROWS($A$10:$A39)+2,FALSE)</f>
        <v>121</v>
      </c>
      <c r="BD39" s="25">
        <f>HLOOKUP(BD$7,$I$66:$DJ$120,ROWS($A$10:$A39)+2,FALSE)</f>
        <v>1135</v>
      </c>
      <c r="BE39" s="25">
        <f>HLOOKUP(BE$7,$I$66:$DJ$120,ROWS($A$10:$A39)+2,FALSE)</f>
        <v>2997</v>
      </c>
      <c r="BF39" s="25">
        <f>HLOOKUP(BF$7,$I$66:$DJ$120,ROWS($A$10:$A39)+2,FALSE)</f>
        <v>100</v>
      </c>
      <c r="BG39" s="25">
        <f>HLOOKUP(BG$7,$I$66:$DJ$120,ROWS($A$10:$A39)+2,FALSE)</f>
        <v>1046</v>
      </c>
      <c r="BH39" s="25">
        <f>HLOOKUP(BH$7,$I$66:$DJ$120,ROWS($A$10:$A39)+2,FALSE)</f>
        <v>766</v>
      </c>
      <c r="BI39" s="25">
        <f>HLOOKUP(BI$7,$I$66:$DJ$120,ROWS($A$10:$A39)+2,FALSE)</f>
        <v>237</v>
      </c>
      <c r="BJ39" s="34">
        <f>HLOOKUP(BJ$7+0.5,$I$66:$DJ$120,ROWS($A$10:$A39)+2,FALSE)</f>
        <v>9956</v>
      </c>
      <c r="BK39" s="34">
        <f>HLOOKUP(BK$7+0.5,$I$66:$DJ$120,ROWS($A$10:$A39)+2,FALSE)</f>
        <v>724</v>
      </c>
      <c r="BL39" s="34">
        <f>HLOOKUP(BL$7+0.5,$I$66:$DJ$120,ROWS($A$10:$A39)+2,FALSE)</f>
        <v>1047</v>
      </c>
      <c r="BM39" s="34">
        <f>HLOOKUP(BM$7+0.5,$I$66:$DJ$120,ROWS($A$10:$A39)+2,FALSE)</f>
        <v>2540</v>
      </c>
      <c r="BN39" s="34">
        <f>HLOOKUP(BN$7+0.5,$I$66:$DJ$120,ROWS($A$10:$A39)+2,FALSE)</f>
        <v>404</v>
      </c>
      <c r="BO39" s="34">
        <f>HLOOKUP(BO$7+0.5,$I$66:$DJ$120,ROWS($A$10:$A39)+2,FALSE)</f>
        <v>7637</v>
      </c>
      <c r="BP39" s="34">
        <f>HLOOKUP(BP$7+0.5,$I$66:$DJ$120,ROWS($A$10:$A39)+2,FALSE)</f>
        <v>2736</v>
      </c>
      <c r="BQ39" s="34">
        <f>HLOOKUP(BQ$7+0.5,$I$66:$DJ$120,ROWS($A$10:$A39)+2,FALSE)</f>
        <v>181</v>
      </c>
      <c r="BR39" s="34">
        <f>HLOOKUP(BR$7+0.5,$I$66:$DJ$120,ROWS($A$10:$A39)+2,FALSE)</f>
        <v>521</v>
      </c>
      <c r="BS39" s="34">
        <f>HLOOKUP(BS$7+0.5,$I$66:$DJ$120,ROWS($A$10:$A39)+2,FALSE)</f>
        <v>759</v>
      </c>
      <c r="BT39" s="34">
        <f>HLOOKUP(BT$7+0.5,$I$66:$DJ$120,ROWS($A$10:$A39)+2,FALSE)</f>
        <v>1488</v>
      </c>
      <c r="BU39" s="34">
        <f>HLOOKUP(BU$7+0.5,$I$66:$DJ$120,ROWS($A$10:$A39)+2,FALSE)</f>
        <v>477</v>
      </c>
      <c r="BV39" s="34">
        <f>HLOOKUP(BV$7+0.5,$I$66:$DJ$120,ROWS($A$10:$A39)+2,FALSE)</f>
        <v>949</v>
      </c>
      <c r="BW39" s="34">
        <f>HLOOKUP(BW$7+0.5,$I$66:$DJ$120,ROWS($A$10:$A39)+2,FALSE)</f>
        <v>743</v>
      </c>
      <c r="BX39" s="34">
        <f>HLOOKUP(BX$7+0.5,$I$66:$DJ$120,ROWS($A$10:$A39)+2,FALSE)</f>
        <v>1412</v>
      </c>
      <c r="BY39" s="34">
        <f>HLOOKUP(BY$7+0.5,$I$66:$DJ$120,ROWS($A$10:$A39)+2,FALSE)</f>
        <v>341</v>
      </c>
      <c r="BZ39" s="34">
        <f>HLOOKUP(BZ$7+0.5,$I$66:$DJ$120,ROWS($A$10:$A39)+2,FALSE)</f>
        <v>592</v>
      </c>
      <c r="CA39" s="34">
        <f>HLOOKUP(CA$7+0.5,$I$66:$DJ$120,ROWS($A$10:$A39)+2,FALSE)</f>
        <v>1085</v>
      </c>
      <c r="CB39" s="34">
        <f>HLOOKUP(CB$7+0.5,$I$66:$DJ$120,ROWS($A$10:$A39)+2,FALSE)</f>
        <v>651</v>
      </c>
      <c r="CC39" s="34">
        <f>HLOOKUP(CC$7+0.5,$I$66:$DJ$120,ROWS($A$10:$A39)+2,FALSE)</f>
        <v>296</v>
      </c>
      <c r="CD39" s="34">
        <f>HLOOKUP(CD$7+0.5,$I$66:$DJ$120,ROWS($A$10:$A39)+2,FALSE)</f>
        <v>286</v>
      </c>
      <c r="CE39" s="34">
        <f>HLOOKUP(CE$7+0.5,$I$66:$DJ$120,ROWS($A$10:$A39)+2,FALSE)</f>
        <v>689</v>
      </c>
      <c r="CF39" s="34">
        <f>HLOOKUP(CF$7+0.5,$I$66:$DJ$120,ROWS($A$10:$A39)+2,FALSE)</f>
        <v>267</v>
      </c>
      <c r="CG39" s="34">
        <f>HLOOKUP(CG$7+0.5,$I$66:$DJ$120,ROWS($A$10:$A39)+2,FALSE)</f>
        <v>574</v>
      </c>
      <c r="CH39" s="34">
        <f>HLOOKUP(CH$7+0.5,$I$66:$DJ$120,ROWS($A$10:$A39)+2,FALSE)</f>
        <v>718</v>
      </c>
      <c r="CI39" s="34">
        <f>HLOOKUP(CI$7+0.5,$I$66:$DJ$120,ROWS($A$10:$A39)+2,FALSE)</f>
        <v>658</v>
      </c>
      <c r="CJ39" s="34">
        <f>HLOOKUP(CJ$7+0.5,$I$66:$DJ$120,ROWS($A$10:$A39)+2,FALSE)</f>
        <v>516</v>
      </c>
      <c r="CK39" s="34">
        <f>HLOOKUP(CK$7+0.5,$I$66:$DJ$120,ROWS($A$10:$A39)+2,FALSE)</f>
        <v>605</v>
      </c>
      <c r="CL39" s="34">
        <f>HLOOKUP(CL$7+0.5,$I$66:$DJ$120,ROWS($A$10:$A39)+2,FALSE)</f>
        <v>551</v>
      </c>
      <c r="CM39" s="34" t="str">
        <f>HLOOKUP(CM$7+0.5,$I$66:$DJ$120,ROWS($A$10:$A39)+2,FALSE)</f>
        <v>N/A</v>
      </c>
      <c r="CN39" s="34">
        <f>HLOOKUP(CN$7+0.5,$I$66:$DJ$120,ROWS($A$10:$A39)+2,FALSE)</f>
        <v>230</v>
      </c>
      <c r="CO39" s="34">
        <f>HLOOKUP(CO$7+0.5,$I$66:$DJ$120,ROWS($A$10:$A39)+2,FALSE)</f>
        <v>600</v>
      </c>
      <c r="CP39" s="34">
        <f>HLOOKUP(CP$7+0.5,$I$66:$DJ$120,ROWS($A$10:$A39)+2,FALSE)</f>
        <v>665</v>
      </c>
      <c r="CQ39" s="34">
        <f>HLOOKUP(CQ$7+0.5,$I$66:$DJ$120,ROWS($A$10:$A39)+2,FALSE)</f>
        <v>1460</v>
      </c>
      <c r="CR39" s="34">
        <f>HLOOKUP(CR$7+0.5,$I$66:$DJ$120,ROWS($A$10:$A39)+2,FALSE)</f>
        <v>589</v>
      </c>
      <c r="CS39" s="34">
        <f>HLOOKUP(CS$7+0.5,$I$66:$DJ$120,ROWS($A$10:$A39)+2,FALSE)</f>
        <v>661</v>
      </c>
      <c r="CT39" s="34">
        <f>HLOOKUP(CT$7+0.5,$I$66:$DJ$120,ROWS($A$10:$A39)+2,FALSE)</f>
        <v>791</v>
      </c>
      <c r="CU39" s="34">
        <f>HLOOKUP(CU$7+0.5,$I$66:$DJ$120,ROWS($A$10:$A39)+2,FALSE)</f>
        <v>1384</v>
      </c>
      <c r="CV39" s="34">
        <f>HLOOKUP(CV$7+0.5,$I$66:$DJ$120,ROWS($A$10:$A39)+2,FALSE)</f>
        <v>1186</v>
      </c>
      <c r="CW39" s="34">
        <f>HLOOKUP(CW$7+0.5,$I$66:$DJ$120,ROWS($A$10:$A39)+2,FALSE)</f>
        <v>1078</v>
      </c>
      <c r="CX39" s="34">
        <f>HLOOKUP(CX$7+0.5,$I$66:$DJ$120,ROWS($A$10:$A39)+2,FALSE)</f>
        <v>548</v>
      </c>
      <c r="CY39" s="34">
        <f>HLOOKUP(CY$7+0.5,$I$66:$DJ$120,ROWS($A$10:$A39)+2,FALSE)</f>
        <v>403</v>
      </c>
      <c r="CZ39" s="34">
        <f>HLOOKUP(CZ$7+0.5,$I$66:$DJ$120,ROWS($A$10:$A39)+2,FALSE)</f>
        <v>200</v>
      </c>
      <c r="DA39" s="34">
        <f>HLOOKUP(DA$7+0.5,$I$66:$DJ$120,ROWS($A$10:$A39)+2,FALSE)</f>
        <v>822</v>
      </c>
      <c r="DB39" s="34">
        <f>HLOOKUP(DB$7+0.5,$I$66:$DJ$120,ROWS($A$10:$A39)+2,FALSE)</f>
        <v>1772</v>
      </c>
      <c r="DC39" s="34">
        <f>HLOOKUP(DC$7+0.5,$I$66:$DJ$120,ROWS($A$10:$A39)+2,FALSE)</f>
        <v>1899</v>
      </c>
      <c r="DD39" s="34">
        <f>HLOOKUP(DD$7+0.5,$I$66:$DJ$120,ROWS($A$10:$A39)+2,FALSE)</f>
        <v>222</v>
      </c>
      <c r="DE39" s="34">
        <f>HLOOKUP(DE$7+0.5,$I$66:$DJ$120,ROWS($A$10:$A39)+2,FALSE)</f>
        <v>832</v>
      </c>
      <c r="DF39" s="34">
        <f>HLOOKUP(DF$7+0.5,$I$66:$DJ$120,ROWS($A$10:$A39)+2,FALSE)</f>
        <v>1103</v>
      </c>
      <c r="DG39" s="34">
        <f>HLOOKUP(DG$7+0.5,$I$66:$DJ$120,ROWS($A$10:$A39)+2,FALSE)</f>
        <v>161</v>
      </c>
      <c r="DH39" s="34">
        <f>HLOOKUP(DH$7+0.5,$I$66:$DJ$120,ROWS($A$10:$A39)+2,FALSE)</f>
        <v>666</v>
      </c>
      <c r="DI39" s="34">
        <f>HLOOKUP(DI$7+0.5,$I$66:$DJ$120,ROWS($A$10:$A39)+2,FALSE)</f>
        <v>706</v>
      </c>
      <c r="DJ39" s="34">
        <f>HLOOKUP(DJ$7+0.5,$I$66:$DJ$120,ROWS($A$10:$A39)+2,FALSE)</f>
        <v>356</v>
      </c>
    </row>
    <row r="40" spans="2:114" x14ac:dyDescent="0.25">
      <c r="B40" s="38" t="s">
        <v>37</v>
      </c>
      <c r="C40" s="16">
        <v>1309203</v>
      </c>
      <c r="D40" s="17">
        <v>1504</v>
      </c>
      <c r="E40" s="16">
        <v>1127376</v>
      </c>
      <c r="F40" s="17">
        <v>9730</v>
      </c>
      <c r="G40" s="16">
        <v>125118</v>
      </c>
      <c r="H40" s="17">
        <v>9101</v>
      </c>
      <c r="I40" s="36">
        <f>HLOOKUP(I$7,$I$66:$DJ$120,ROWS($A$10:$A40)+2,FALSE)</f>
        <v>50484</v>
      </c>
      <c r="J40" s="25">
        <f>HLOOKUP(J$7,$I$66:$DJ$120,ROWS($A$10:$A40)+2,FALSE)</f>
        <v>0</v>
      </c>
      <c r="K40" s="25">
        <f>HLOOKUP(K$7,$I$66:$DJ$120,ROWS($A$10:$A40)+2,FALSE)</f>
        <v>437</v>
      </c>
      <c r="L40" s="25">
        <f>HLOOKUP(L$7,$I$66:$DJ$120,ROWS($A$10:$A40)+2,FALSE)</f>
        <v>440</v>
      </c>
      <c r="M40" s="25">
        <f>HLOOKUP(M$7,$I$66:$DJ$120,ROWS($A$10:$A40)+2,FALSE)</f>
        <v>0</v>
      </c>
      <c r="N40" s="25">
        <f>HLOOKUP(N$7,$I$66:$DJ$120,ROWS($A$10:$A40)+2,FALSE)</f>
        <v>1514</v>
      </c>
      <c r="O40" s="25">
        <f>HLOOKUP(O$7,$I$66:$DJ$120,ROWS($A$10:$A40)+2,FALSE)</f>
        <v>572</v>
      </c>
      <c r="P40" s="25">
        <f>HLOOKUP(P$7,$I$66:$DJ$120,ROWS($A$10:$A40)+2,FALSE)</f>
        <v>1345</v>
      </c>
      <c r="Q40" s="25">
        <f>HLOOKUP(Q$7,$I$66:$DJ$120,ROWS($A$10:$A40)+2,FALSE)</f>
        <v>0</v>
      </c>
      <c r="R40" s="25">
        <f>HLOOKUP(R$7,$I$66:$DJ$120,ROWS($A$10:$A40)+2,FALSE)</f>
        <v>101</v>
      </c>
      <c r="S40" s="25">
        <f>HLOOKUP(S$7,$I$66:$DJ$120,ROWS($A$10:$A40)+2,FALSE)</f>
        <v>2746</v>
      </c>
      <c r="T40" s="25">
        <f>HLOOKUP(T$7,$I$66:$DJ$120,ROWS($A$10:$A40)+2,FALSE)</f>
        <v>470</v>
      </c>
      <c r="U40" s="25">
        <f>HLOOKUP(U$7,$I$66:$DJ$120,ROWS($A$10:$A40)+2,FALSE)</f>
        <v>43</v>
      </c>
      <c r="V40" s="25">
        <f>HLOOKUP(V$7,$I$66:$DJ$120,ROWS($A$10:$A40)+2,FALSE)</f>
        <v>20</v>
      </c>
      <c r="W40" s="25">
        <f>HLOOKUP(W$7,$I$66:$DJ$120,ROWS($A$10:$A40)+2,FALSE)</f>
        <v>673</v>
      </c>
      <c r="X40" s="25">
        <f>HLOOKUP(X$7,$I$66:$DJ$120,ROWS($A$10:$A40)+2,FALSE)</f>
        <v>297</v>
      </c>
      <c r="Y40" s="25">
        <f>HLOOKUP(Y$7,$I$66:$DJ$120,ROWS($A$10:$A40)+2,FALSE)</f>
        <v>53</v>
      </c>
      <c r="Z40" s="25">
        <f>HLOOKUP(Z$7,$I$66:$DJ$120,ROWS($A$10:$A40)+2,FALSE)</f>
        <v>102</v>
      </c>
      <c r="AA40" s="25">
        <f>HLOOKUP(AA$7,$I$66:$DJ$120,ROWS($A$10:$A40)+2,FALSE)</f>
        <v>284</v>
      </c>
      <c r="AB40" s="25">
        <f>HLOOKUP(AB$7,$I$66:$DJ$120,ROWS($A$10:$A40)+2,FALSE)</f>
        <v>7</v>
      </c>
      <c r="AC40" s="25">
        <f>HLOOKUP(AC$7,$I$66:$DJ$120,ROWS($A$10:$A40)+2,FALSE)</f>
        <v>6118</v>
      </c>
      <c r="AD40" s="25">
        <f>HLOOKUP(AD$7,$I$66:$DJ$120,ROWS($A$10:$A40)+2,FALSE)</f>
        <v>33</v>
      </c>
      <c r="AE40" s="25">
        <f>HLOOKUP(AE$7,$I$66:$DJ$120,ROWS($A$10:$A40)+2,FALSE)</f>
        <v>18990</v>
      </c>
      <c r="AF40" s="25">
        <f>HLOOKUP(AF$7,$I$66:$DJ$120,ROWS($A$10:$A40)+2,FALSE)</f>
        <v>426</v>
      </c>
      <c r="AG40" s="25">
        <f>HLOOKUP(AG$7,$I$66:$DJ$120,ROWS($A$10:$A40)+2,FALSE)</f>
        <v>0</v>
      </c>
      <c r="AH40" s="25">
        <f>HLOOKUP(AH$7,$I$66:$DJ$120,ROWS($A$10:$A40)+2,FALSE)</f>
        <v>0</v>
      </c>
      <c r="AI40" s="25">
        <f>HLOOKUP(AI$7,$I$66:$DJ$120,ROWS($A$10:$A40)+2,FALSE)</f>
        <v>289</v>
      </c>
      <c r="AJ40" s="25">
        <f>HLOOKUP(AJ$7,$I$66:$DJ$120,ROWS($A$10:$A40)+2,FALSE)</f>
        <v>0</v>
      </c>
      <c r="AK40" s="25">
        <f>HLOOKUP(AK$7,$I$66:$DJ$120,ROWS($A$10:$A40)+2,FALSE)</f>
        <v>110</v>
      </c>
      <c r="AL40" s="25">
        <f>HLOOKUP(AL$7,$I$66:$DJ$120,ROWS($A$10:$A40)+2,FALSE)</f>
        <v>0</v>
      </c>
      <c r="AM40" s="25" t="str">
        <f>HLOOKUP(AM$7,$I$66:$DJ$120,ROWS($A$10:$A40)+2,FALSE)</f>
        <v>N/A</v>
      </c>
      <c r="AN40" s="25">
        <f>HLOOKUP(AN$7,$I$66:$DJ$120,ROWS($A$10:$A40)+2,FALSE)</f>
        <v>591</v>
      </c>
      <c r="AO40" s="25">
        <f>HLOOKUP(AO$7,$I$66:$DJ$120,ROWS($A$10:$A40)+2,FALSE)</f>
        <v>223</v>
      </c>
      <c r="AP40" s="25">
        <f>HLOOKUP(AP$7,$I$66:$DJ$120,ROWS($A$10:$A40)+2,FALSE)</f>
        <v>2905</v>
      </c>
      <c r="AQ40" s="25">
        <f>HLOOKUP(AQ$7,$I$66:$DJ$120,ROWS($A$10:$A40)+2,FALSE)</f>
        <v>1609</v>
      </c>
      <c r="AR40" s="25">
        <f>HLOOKUP(AR$7,$I$66:$DJ$120,ROWS($A$10:$A40)+2,FALSE)</f>
        <v>0</v>
      </c>
      <c r="AS40" s="25">
        <f>HLOOKUP(AS$7,$I$66:$DJ$120,ROWS($A$10:$A40)+2,FALSE)</f>
        <v>324</v>
      </c>
      <c r="AT40" s="25">
        <f>HLOOKUP(AT$7,$I$66:$DJ$120,ROWS($A$10:$A40)+2,FALSE)</f>
        <v>186</v>
      </c>
      <c r="AU40" s="25">
        <f>HLOOKUP(AU$7,$I$66:$DJ$120,ROWS($A$10:$A40)+2,FALSE)</f>
        <v>208</v>
      </c>
      <c r="AV40" s="25">
        <f>HLOOKUP(AV$7,$I$66:$DJ$120,ROWS($A$10:$A40)+2,FALSE)</f>
        <v>890</v>
      </c>
      <c r="AW40" s="25">
        <f>HLOOKUP(AW$7,$I$66:$DJ$120,ROWS($A$10:$A40)+2,FALSE)</f>
        <v>1248</v>
      </c>
      <c r="AX40" s="25">
        <f>HLOOKUP(AX$7,$I$66:$DJ$120,ROWS($A$10:$A40)+2,FALSE)</f>
        <v>323</v>
      </c>
      <c r="AY40" s="25">
        <f>HLOOKUP(AY$7,$I$66:$DJ$120,ROWS($A$10:$A40)+2,FALSE)</f>
        <v>0</v>
      </c>
      <c r="AZ40" s="25">
        <f>HLOOKUP(AZ$7,$I$66:$DJ$120,ROWS($A$10:$A40)+2,FALSE)</f>
        <v>77</v>
      </c>
      <c r="BA40" s="25">
        <f>HLOOKUP(BA$7,$I$66:$DJ$120,ROWS($A$10:$A40)+2,FALSE)</f>
        <v>2150</v>
      </c>
      <c r="BB40" s="25">
        <f>HLOOKUP(BB$7,$I$66:$DJ$120,ROWS($A$10:$A40)+2,FALSE)</f>
        <v>557</v>
      </c>
      <c r="BC40" s="25">
        <f>HLOOKUP(BC$7,$I$66:$DJ$120,ROWS($A$10:$A40)+2,FALSE)</f>
        <v>2960</v>
      </c>
      <c r="BD40" s="25">
        <f>HLOOKUP(BD$7,$I$66:$DJ$120,ROWS($A$10:$A40)+2,FALSE)</f>
        <v>660</v>
      </c>
      <c r="BE40" s="25">
        <f>HLOOKUP(BE$7,$I$66:$DJ$120,ROWS($A$10:$A40)+2,FALSE)</f>
        <v>113</v>
      </c>
      <c r="BF40" s="25">
        <f>HLOOKUP(BF$7,$I$66:$DJ$120,ROWS($A$10:$A40)+2,FALSE)</f>
        <v>80</v>
      </c>
      <c r="BG40" s="25">
        <f>HLOOKUP(BG$7,$I$66:$DJ$120,ROWS($A$10:$A40)+2,FALSE)</f>
        <v>239</v>
      </c>
      <c r="BH40" s="25">
        <f>HLOOKUP(BH$7,$I$66:$DJ$120,ROWS($A$10:$A40)+2,FALSE)</f>
        <v>71</v>
      </c>
      <c r="BI40" s="25">
        <f>HLOOKUP(BI$7,$I$66:$DJ$120,ROWS($A$10:$A40)+2,FALSE)</f>
        <v>75</v>
      </c>
      <c r="BJ40" s="34">
        <f>HLOOKUP(BJ$7+0.5,$I$66:$DJ$120,ROWS($A$10:$A40)+2,FALSE)</f>
        <v>5282</v>
      </c>
      <c r="BK40" s="34">
        <f>HLOOKUP(BK$7+0.5,$I$66:$DJ$120,ROWS($A$10:$A40)+2,FALSE)</f>
        <v>181</v>
      </c>
      <c r="BL40" s="34">
        <f>HLOOKUP(BL$7+0.5,$I$66:$DJ$120,ROWS($A$10:$A40)+2,FALSE)</f>
        <v>378</v>
      </c>
      <c r="BM40" s="34">
        <f>HLOOKUP(BM$7+0.5,$I$66:$DJ$120,ROWS($A$10:$A40)+2,FALSE)</f>
        <v>413</v>
      </c>
      <c r="BN40" s="34">
        <f>HLOOKUP(BN$7+0.5,$I$66:$DJ$120,ROWS($A$10:$A40)+2,FALSE)</f>
        <v>181</v>
      </c>
      <c r="BO40" s="34">
        <f>HLOOKUP(BO$7+0.5,$I$66:$DJ$120,ROWS($A$10:$A40)+2,FALSE)</f>
        <v>935</v>
      </c>
      <c r="BP40" s="34">
        <f>HLOOKUP(BP$7+0.5,$I$66:$DJ$120,ROWS($A$10:$A40)+2,FALSE)</f>
        <v>637</v>
      </c>
      <c r="BQ40" s="34">
        <f>HLOOKUP(BQ$7+0.5,$I$66:$DJ$120,ROWS($A$10:$A40)+2,FALSE)</f>
        <v>478</v>
      </c>
      <c r="BR40" s="34">
        <f>HLOOKUP(BR$7+0.5,$I$66:$DJ$120,ROWS($A$10:$A40)+2,FALSE)</f>
        <v>181</v>
      </c>
      <c r="BS40" s="34">
        <f>HLOOKUP(BS$7+0.5,$I$66:$DJ$120,ROWS($A$10:$A40)+2,FALSE)</f>
        <v>131</v>
      </c>
      <c r="BT40" s="34">
        <f>HLOOKUP(BT$7+0.5,$I$66:$DJ$120,ROWS($A$10:$A40)+2,FALSE)</f>
        <v>1312</v>
      </c>
      <c r="BU40" s="34">
        <f>HLOOKUP(BU$7+0.5,$I$66:$DJ$120,ROWS($A$10:$A40)+2,FALSE)</f>
        <v>324</v>
      </c>
      <c r="BV40" s="34">
        <f>HLOOKUP(BV$7+0.5,$I$66:$DJ$120,ROWS($A$10:$A40)+2,FALSE)</f>
        <v>78</v>
      </c>
      <c r="BW40" s="34">
        <f>HLOOKUP(BW$7+0.5,$I$66:$DJ$120,ROWS($A$10:$A40)+2,FALSE)</f>
        <v>38</v>
      </c>
      <c r="BX40" s="34">
        <f>HLOOKUP(BX$7+0.5,$I$66:$DJ$120,ROWS($A$10:$A40)+2,FALSE)</f>
        <v>608</v>
      </c>
      <c r="BY40" s="34">
        <f>HLOOKUP(BY$7+0.5,$I$66:$DJ$120,ROWS($A$10:$A40)+2,FALSE)</f>
        <v>365</v>
      </c>
      <c r="BZ40" s="34">
        <f>HLOOKUP(BZ$7+0.5,$I$66:$DJ$120,ROWS($A$10:$A40)+2,FALSE)</f>
        <v>89</v>
      </c>
      <c r="CA40" s="34">
        <f>HLOOKUP(CA$7+0.5,$I$66:$DJ$120,ROWS($A$10:$A40)+2,FALSE)</f>
        <v>161</v>
      </c>
      <c r="CB40" s="34">
        <f>HLOOKUP(CB$7+0.5,$I$66:$DJ$120,ROWS($A$10:$A40)+2,FALSE)</f>
        <v>250</v>
      </c>
      <c r="CC40" s="34">
        <f>HLOOKUP(CC$7+0.5,$I$66:$DJ$120,ROWS($A$10:$A40)+2,FALSE)</f>
        <v>13</v>
      </c>
      <c r="CD40" s="34">
        <f>HLOOKUP(CD$7+0.5,$I$66:$DJ$120,ROWS($A$10:$A40)+2,FALSE)</f>
        <v>1749</v>
      </c>
      <c r="CE40" s="34">
        <f>HLOOKUP(CE$7+0.5,$I$66:$DJ$120,ROWS($A$10:$A40)+2,FALSE)</f>
        <v>57</v>
      </c>
      <c r="CF40" s="34">
        <f>HLOOKUP(CF$7+0.5,$I$66:$DJ$120,ROWS($A$10:$A40)+2,FALSE)</f>
        <v>3350</v>
      </c>
      <c r="CG40" s="34">
        <f>HLOOKUP(CG$7+0.5,$I$66:$DJ$120,ROWS($A$10:$A40)+2,FALSE)</f>
        <v>441</v>
      </c>
      <c r="CH40" s="34">
        <f>HLOOKUP(CH$7+0.5,$I$66:$DJ$120,ROWS($A$10:$A40)+2,FALSE)</f>
        <v>181</v>
      </c>
      <c r="CI40" s="34">
        <f>HLOOKUP(CI$7+0.5,$I$66:$DJ$120,ROWS($A$10:$A40)+2,FALSE)</f>
        <v>181</v>
      </c>
      <c r="CJ40" s="34">
        <f>HLOOKUP(CJ$7+0.5,$I$66:$DJ$120,ROWS($A$10:$A40)+2,FALSE)</f>
        <v>262</v>
      </c>
      <c r="CK40" s="34">
        <f>HLOOKUP(CK$7+0.5,$I$66:$DJ$120,ROWS($A$10:$A40)+2,FALSE)</f>
        <v>181</v>
      </c>
      <c r="CL40" s="34">
        <f>HLOOKUP(CL$7+0.5,$I$66:$DJ$120,ROWS($A$10:$A40)+2,FALSE)</f>
        <v>136</v>
      </c>
      <c r="CM40" s="34">
        <f>HLOOKUP(CM$7+0.5,$I$66:$DJ$120,ROWS($A$10:$A40)+2,FALSE)</f>
        <v>181</v>
      </c>
      <c r="CN40" s="34" t="str">
        <f>HLOOKUP(CN$7+0.5,$I$66:$DJ$120,ROWS($A$10:$A40)+2,FALSE)</f>
        <v>N/A</v>
      </c>
      <c r="CO40" s="34">
        <f>HLOOKUP(CO$7+0.5,$I$66:$DJ$120,ROWS($A$10:$A40)+2,FALSE)</f>
        <v>330</v>
      </c>
      <c r="CP40" s="34">
        <f>HLOOKUP(CP$7+0.5,$I$66:$DJ$120,ROWS($A$10:$A40)+2,FALSE)</f>
        <v>279</v>
      </c>
      <c r="CQ40" s="34">
        <f>HLOOKUP(CQ$7+0.5,$I$66:$DJ$120,ROWS($A$10:$A40)+2,FALSE)</f>
        <v>1027</v>
      </c>
      <c r="CR40" s="34">
        <f>HLOOKUP(CR$7+0.5,$I$66:$DJ$120,ROWS($A$10:$A40)+2,FALSE)</f>
        <v>1456</v>
      </c>
      <c r="CS40" s="34">
        <f>HLOOKUP(CS$7+0.5,$I$66:$DJ$120,ROWS($A$10:$A40)+2,FALSE)</f>
        <v>181</v>
      </c>
      <c r="CT40" s="34">
        <f>HLOOKUP(CT$7+0.5,$I$66:$DJ$120,ROWS($A$10:$A40)+2,FALSE)</f>
        <v>240</v>
      </c>
      <c r="CU40" s="34">
        <f>HLOOKUP(CU$7+0.5,$I$66:$DJ$120,ROWS($A$10:$A40)+2,FALSE)</f>
        <v>266</v>
      </c>
      <c r="CV40" s="34">
        <f>HLOOKUP(CV$7+0.5,$I$66:$DJ$120,ROWS($A$10:$A40)+2,FALSE)</f>
        <v>299</v>
      </c>
      <c r="CW40" s="34">
        <f>HLOOKUP(CW$7+0.5,$I$66:$DJ$120,ROWS($A$10:$A40)+2,FALSE)</f>
        <v>561</v>
      </c>
      <c r="CX40" s="34">
        <f>HLOOKUP(CX$7+0.5,$I$66:$DJ$120,ROWS($A$10:$A40)+2,FALSE)</f>
        <v>819</v>
      </c>
      <c r="CY40" s="34">
        <f>HLOOKUP(CY$7+0.5,$I$66:$DJ$120,ROWS($A$10:$A40)+2,FALSE)</f>
        <v>257</v>
      </c>
      <c r="CZ40" s="34">
        <f>HLOOKUP(CZ$7+0.5,$I$66:$DJ$120,ROWS($A$10:$A40)+2,FALSE)</f>
        <v>181</v>
      </c>
      <c r="DA40" s="34">
        <f>HLOOKUP(DA$7+0.5,$I$66:$DJ$120,ROWS($A$10:$A40)+2,FALSE)</f>
        <v>133</v>
      </c>
      <c r="DB40" s="34">
        <f>HLOOKUP(DB$7+0.5,$I$66:$DJ$120,ROWS($A$10:$A40)+2,FALSE)</f>
        <v>1715</v>
      </c>
      <c r="DC40" s="34">
        <f>HLOOKUP(DC$7+0.5,$I$66:$DJ$120,ROWS($A$10:$A40)+2,FALSE)</f>
        <v>762</v>
      </c>
      <c r="DD40" s="34">
        <f>HLOOKUP(DD$7+0.5,$I$66:$DJ$120,ROWS($A$10:$A40)+2,FALSE)</f>
        <v>1339</v>
      </c>
      <c r="DE40" s="34">
        <f>HLOOKUP(DE$7+0.5,$I$66:$DJ$120,ROWS($A$10:$A40)+2,FALSE)</f>
        <v>433</v>
      </c>
      <c r="DF40" s="34">
        <f>HLOOKUP(DF$7+0.5,$I$66:$DJ$120,ROWS($A$10:$A40)+2,FALSE)</f>
        <v>119</v>
      </c>
      <c r="DG40" s="34">
        <f>HLOOKUP(DG$7+0.5,$I$66:$DJ$120,ROWS($A$10:$A40)+2,FALSE)</f>
        <v>131</v>
      </c>
      <c r="DH40" s="34">
        <f>HLOOKUP(DH$7+0.5,$I$66:$DJ$120,ROWS($A$10:$A40)+2,FALSE)</f>
        <v>277</v>
      </c>
      <c r="DI40" s="34">
        <f>HLOOKUP(DI$7+0.5,$I$66:$DJ$120,ROWS($A$10:$A40)+2,FALSE)</f>
        <v>120</v>
      </c>
      <c r="DJ40" s="34">
        <f>HLOOKUP(DJ$7+0.5,$I$66:$DJ$120,ROWS($A$10:$A40)+2,FALSE)</f>
        <v>123</v>
      </c>
    </row>
    <row r="41" spans="2:114" x14ac:dyDescent="0.25">
      <c r="B41" s="38" t="s">
        <v>38</v>
      </c>
      <c r="C41" s="15">
        <v>8772744</v>
      </c>
      <c r="D41" s="14">
        <v>4541</v>
      </c>
      <c r="E41" s="15">
        <v>7929570</v>
      </c>
      <c r="F41" s="14">
        <v>23298</v>
      </c>
      <c r="G41" s="15">
        <v>655465</v>
      </c>
      <c r="H41" s="14">
        <v>21808</v>
      </c>
      <c r="I41" s="36">
        <f>HLOOKUP(I$7,$I$66:$DJ$120,ROWS($A$10:$A41)+2,FALSE)</f>
        <v>130223</v>
      </c>
      <c r="J41" s="25">
        <f>HLOOKUP(J$7,$I$66:$DJ$120,ROWS($A$10:$A41)+2,FALSE)</f>
        <v>779</v>
      </c>
      <c r="K41" s="25">
        <f>HLOOKUP(K$7,$I$66:$DJ$120,ROWS($A$10:$A41)+2,FALSE)</f>
        <v>359</v>
      </c>
      <c r="L41" s="25">
        <f>HLOOKUP(L$7,$I$66:$DJ$120,ROWS($A$10:$A41)+2,FALSE)</f>
        <v>1328</v>
      </c>
      <c r="M41" s="25">
        <f>HLOOKUP(M$7,$I$66:$DJ$120,ROWS($A$10:$A41)+2,FALSE)</f>
        <v>57</v>
      </c>
      <c r="N41" s="25">
        <f>HLOOKUP(N$7,$I$66:$DJ$120,ROWS($A$10:$A41)+2,FALSE)</f>
        <v>4330</v>
      </c>
      <c r="O41" s="25">
        <f>HLOOKUP(O$7,$I$66:$DJ$120,ROWS($A$10:$A41)+2,FALSE)</f>
        <v>380</v>
      </c>
      <c r="P41" s="25">
        <f>HLOOKUP(P$7,$I$66:$DJ$120,ROWS($A$10:$A41)+2,FALSE)</f>
        <v>3466</v>
      </c>
      <c r="Q41" s="25">
        <f>HLOOKUP(Q$7,$I$66:$DJ$120,ROWS($A$10:$A41)+2,FALSE)</f>
        <v>1921</v>
      </c>
      <c r="R41" s="25">
        <f>HLOOKUP(R$7,$I$66:$DJ$120,ROWS($A$10:$A41)+2,FALSE)</f>
        <v>840</v>
      </c>
      <c r="S41" s="25">
        <f>HLOOKUP(S$7,$I$66:$DJ$120,ROWS($A$10:$A41)+2,FALSE)</f>
        <v>10649</v>
      </c>
      <c r="T41" s="25">
        <f>HLOOKUP(T$7,$I$66:$DJ$120,ROWS($A$10:$A41)+2,FALSE)</f>
        <v>3002</v>
      </c>
      <c r="U41" s="25">
        <f>HLOOKUP(U$7,$I$66:$DJ$120,ROWS($A$10:$A41)+2,FALSE)</f>
        <v>22</v>
      </c>
      <c r="V41" s="25">
        <f>HLOOKUP(V$7,$I$66:$DJ$120,ROWS($A$10:$A41)+2,FALSE)</f>
        <v>113</v>
      </c>
      <c r="W41" s="25">
        <f>HLOOKUP(W$7,$I$66:$DJ$120,ROWS($A$10:$A41)+2,FALSE)</f>
        <v>2052</v>
      </c>
      <c r="X41" s="25">
        <f>HLOOKUP(X$7,$I$66:$DJ$120,ROWS($A$10:$A41)+2,FALSE)</f>
        <v>1039</v>
      </c>
      <c r="Y41" s="25">
        <f>HLOOKUP(Y$7,$I$66:$DJ$120,ROWS($A$10:$A41)+2,FALSE)</f>
        <v>357</v>
      </c>
      <c r="Z41" s="25">
        <f>HLOOKUP(Z$7,$I$66:$DJ$120,ROWS($A$10:$A41)+2,FALSE)</f>
        <v>426</v>
      </c>
      <c r="AA41" s="25">
        <f>HLOOKUP(AA$7,$I$66:$DJ$120,ROWS($A$10:$A41)+2,FALSE)</f>
        <v>631</v>
      </c>
      <c r="AB41" s="25">
        <f>HLOOKUP(AB$7,$I$66:$DJ$120,ROWS($A$10:$A41)+2,FALSE)</f>
        <v>339</v>
      </c>
      <c r="AC41" s="25">
        <f>HLOOKUP(AC$7,$I$66:$DJ$120,ROWS($A$10:$A41)+2,FALSE)</f>
        <v>430</v>
      </c>
      <c r="AD41" s="25">
        <f>HLOOKUP(AD$7,$I$66:$DJ$120,ROWS($A$10:$A41)+2,FALSE)</f>
        <v>3474</v>
      </c>
      <c r="AE41" s="25">
        <f>HLOOKUP(AE$7,$I$66:$DJ$120,ROWS($A$10:$A41)+2,FALSE)</f>
        <v>4907</v>
      </c>
      <c r="AF41" s="25">
        <f>HLOOKUP(AF$7,$I$66:$DJ$120,ROWS($A$10:$A41)+2,FALSE)</f>
        <v>324</v>
      </c>
      <c r="AG41" s="25">
        <f>HLOOKUP(AG$7,$I$66:$DJ$120,ROWS($A$10:$A41)+2,FALSE)</f>
        <v>570</v>
      </c>
      <c r="AH41" s="25">
        <f>HLOOKUP(AH$7,$I$66:$DJ$120,ROWS($A$10:$A41)+2,FALSE)</f>
        <v>106</v>
      </c>
      <c r="AI41" s="25">
        <f>HLOOKUP(AI$7,$I$66:$DJ$120,ROWS($A$10:$A41)+2,FALSE)</f>
        <v>384</v>
      </c>
      <c r="AJ41" s="25">
        <f>HLOOKUP(AJ$7,$I$66:$DJ$120,ROWS($A$10:$A41)+2,FALSE)</f>
        <v>67</v>
      </c>
      <c r="AK41" s="25">
        <f>HLOOKUP(AK$7,$I$66:$DJ$120,ROWS($A$10:$A41)+2,FALSE)</f>
        <v>35</v>
      </c>
      <c r="AL41" s="25">
        <f>HLOOKUP(AL$7,$I$66:$DJ$120,ROWS($A$10:$A41)+2,FALSE)</f>
        <v>908</v>
      </c>
      <c r="AM41" s="25">
        <f>HLOOKUP(AM$7,$I$66:$DJ$120,ROWS($A$10:$A41)+2,FALSE)</f>
        <v>126</v>
      </c>
      <c r="AN41" s="25" t="str">
        <f>HLOOKUP(AN$7,$I$66:$DJ$120,ROWS($A$10:$A41)+2,FALSE)</f>
        <v>N/A</v>
      </c>
      <c r="AO41" s="25">
        <f>HLOOKUP(AO$7,$I$66:$DJ$120,ROWS($A$10:$A41)+2,FALSE)</f>
        <v>45</v>
      </c>
      <c r="AP41" s="25">
        <f>HLOOKUP(AP$7,$I$66:$DJ$120,ROWS($A$10:$A41)+2,FALSE)</f>
        <v>40495</v>
      </c>
      <c r="AQ41" s="25">
        <f>HLOOKUP(AQ$7,$I$66:$DJ$120,ROWS($A$10:$A41)+2,FALSE)</f>
        <v>3236</v>
      </c>
      <c r="AR41" s="25">
        <f>HLOOKUP(AR$7,$I$66:$DJ$120,ROWS($A$10:$A41)+2,FALSE)</f>
        <v>55</v>
      </c>
      <c r="AS41" s="25">
        <f>HLOOKUP(AS$7,$I$66:$DJ$120,ROWS($A$10:$A41)+2,FALSE)</f>
        <v>1452</v>
      </c>
      <c r="AT41" s="25">
        <f>HLOOKUP(AT$7,$I$66:$DJ$120,ROWS($A$10:$A41)+2,FALSE)</f>
        <v>1540</v>
      </c>
      <c r="AU41" s="25">
        <f>HLOOKUP(AU$7,$I$66:$DJ$120,ROWS($A$10:$A41)+2,FALSE)</f>
        <v>760</v>
      </c>
      <c r="AV41" s="25">
        <f>HLOOKUP(AV$7,$I$66:$DJ$120,ROWS($A$10:$A41)+2,FALSE)</f>
        <v>23597</v>
      </c>
      <c r="AW41" s="25">
        <f>HLOOKUP(AW$7,$I$66:$DJ$120,ROWS($A$10:$A41)+2,FALSE)</f>
        <v>429</v>
      </c>
      <c r="AX41" s="25">
        <f>HLOOKUP(AX$7,$I$66:$DJ$120,ROWS($A$10:$A41)+2,FALSE)</f>
        <v>2372</v>
      </c>
      <c r="AY41" s="25">
        <f>HLOOKUP(AY$7,$I$66:$DJ$120,ROWS($A$10:$A41)+2,FALSE)</f>
        <v>581</v>
      </c>
      <c r="AZ41" s="25">
        <f>HLOOKUP(AZ$7,$I$66:$DJ$120,ROWS($A$10:$A41)+2,FALSE)</f>
        <v>1400</v>
      </c>
      <c r="BA41" s="25">
        <f>HLOOKUP(BA$7,$I$66:$DJ$120,ROWS($A$10:$A41)+2,FALSE)</f>
        <v>2509</v>
      </c>
      <c r="BB41" s="25">
        <f>HLOOKUP(BB$7,$I$66:$DJ$120,ROWS($A$10:$A41)+2,FALSE)</f>
        <v>425</v>
      </c>
      <c r="BC41" s="25">
        <f>HLOOKUP(BC$7,$I$66:$DJ$120,ROWS($A$10:$A41)+2,FALSE)</f>
        <v>35</v>
      </c>
      <c r="BD41" s="25">
        <f>HLOOKUP(BD$7,$I$66:$DJ$120,ROWS($A$10:$A41)+2,FALSE)</f>
        <v>5024</v>
      </c>
      <c r="BE41" s="25">
        <f>HLOOKUP(BE$7,$I$66:$DJ$120,ROWS($A$10:$A41)+2,FALSE)</f>
        <v>1847</v>
      </c>
      <c r="BF41" s="25">
        <f>HLOOKUP(BF$7,$I$66:$DJ$120,ROWS($A$10:$A41)+2,FALSE)</f>
        <v>297</v>
      </c>
      <c r="BG41" s="25">
        <f>HLOOKUP(BG$7,$I$66:$DJ$120,ROWS($A$10:$A41)+2,FALSE)</f>
        <v>680</v>
      </c>
      <c r="BH41" s="25">
        <f>HLOOKUP(BH$7,$I$66:$DJ$120,ROWS($A$10:$A41)+2,FALSE)</f>
        <v>23</v>
      </c>
      <c r="BI41" s="25">
        <f>HLOOKUP(BI$7,$I$66:$DJ$120,ROWS($A$10:$A41)+2,FALSE)</f>
        <v>2574</v>
      </c>
      <c r="BJ41" s="34">
        <f>HLOOKUP(BJ$7+0.5,$I$66:$DJ$120,ROWS($A$10:$A41)+2,FALSE)</f>
        <v>7649</v>
      </c>
      <c r="BK41" s="34">
        <f>HLOOKUP(BK$7+0.5,$I$66:$DJ$120,ROWS($A$10:$A41)+2,FALSE)</f>
        <v>509</v>
      </c>
      <c r="BL41" s="34">
        <f>HLOOKUP(BL$7+0.5,$I$66:$DJ$120,ROWS($A$10:$A41)+2,FALSE)</f>
        <v>437</v>
      </c>
      <c r="BM41" s="34">
        <f>HLOOKUP(BM$7+0.5,$I$66:$DJ$120,ROWS($A$10:$A41)+2,FALSE)</f>
        <v>704</v>
      </c>
      <c r="BN41" s="34">
        <f>HLOOKUP(BN$7+0.5,$I$66:$DJ$120,ROWS($A$10:$A41)+2,FALSE)</f>
        <v>70</v>
      </c>
      <c r="BO41" s="34">
        <f>HLOOKUP(BO$7+0.5,$I$66:$DJ$120,ROWS($A$10:$A41)+2,FALSE)</f>
        <v>1070</v>
      </c>
      <c r="BP41" s="34">
        <f>HLOOKUP(BP$7+0.5,$I$66:$DJ$120,ROWS($A$10:$A41)+2,FALSE)</f>
        <v>264</v>
      </c>
      <c r="BQ41" s="34">
        <f>HLOOKUP(BQ$7+0.5,$I$66:$DJ$120,ROWS($A$10:$A41)+2,FALSE)</f>
        <v>1711</v>
      </c>
      <c r="BR41" s="34">
        <f>HLOOKUP(BR$7+0.5,$I$66:$DJ$120,ROWS($A$10:$A41)+2,FALSE)</f>
        <v>1383</v>
      </c>
      <c r="BS41" s="34">
        <f>HLOOKUP(BS$7+0.5,$I$66:$DJ$120,ROWS($A$10:$A41)+2,FALSE)</f>
        <v>637</v>
      </c>
      <c r="BT41" s="34">
        <f>HLOOKUP(BT$7+0.5,$I$66:$DJ$120,ROWS($A$10:$A41)+2,FALSE)</f>
        <v>2430</v>
      </c>
      <c r="BU41" s="34">
        <f>HLOOKUP(BU$7+0.5,$I$66:$DJ$120,ROWS($A$10:$A41)+2,FALSE)</f>
        <v>1032</v>
      </c>
      <c r="BV41" s="34">
        <f>HLOOKUP(BV$7+0.5,$I$66:$DJ$120,ROWS($A$10:$A41)+2,FALSE)</f>
        <v>41</v>
      </c>
      <c r="BW41" s="34">
        <f>HLOOKUP(BW$7+0.5,$I$66:$DJ$120,ROWS($A$10:$A41)+2,FALSE)</f>
        <v>134</v>
      </c>
      <c r="BX41" s="34">
        <f>HLOOKUP(BX$7+0.5,$I$66:$DJ$120,ROWS($A$10:$A41)+2,FALSE)</f>
        <v>874</v>
      </c>
      <c r="BY41" s="34">
        <f>HLOOKUP(BY$7+0.5,$I$66:$DJ$120,ROWS($A$10:$A41)+2,FALSE)</f>
        <v>559</v>
      </c>
      <c r="BZ41" s="34">
        <f>HLOOKUP(BZ$7+0.5,$I$66:$DJ$120,ROWS($A$10:$A41)+2,FALSE)</f>
        <v>405</v>
      </c>
      <c r="CA41" s="34">
        <f>HLOOKUP(CA$7+0.5,$I$66:$DJ$120,ROWS($A$10:$A41)+2,FALSE)</f>
        <v>405</v>
      </c>
      <c r="CB41" s="34">
        <f>HLOOKUP(CB$7+0.5,$I$66:$DJ$120,ROWS($A$10:$A41)+2,FALSE)</f>
        <v>614</v>
      </c>
      <c r="CC41" s="34">
        <f>HLOOKUP(CC$7+0.5,$I$66:$DJ$120,ROWS($A$10:$A41)+2,FALSE)</f>
        <v>343</v>
      </c>
      <c r="CD41" s="34">
        <f>HLOOKUP(CD$7+0.5,$I$66:$DJ$120,ROWS($A$10:$A41)+2,FALSE)</f>
        <v>388</v>
      </c>
      <c r="CE41" s="34">
        <f>HLOOKUP(CE$7+0.5,$I$66:$DJ$120,ROWS($A$10:$A41)+2,FALSE)</f>
        <v>1241</v>
      </c>
      <c r="CF41" s="34">
        <f>HLOOKUP(CF$7+0.5,$I$66:$DJ$120,ROWS($A$10:$A41)+2,FALSE)</f>
        <v>1730</v>
      </c>
      <c r="CG41" s="34">
        <f>HLOOKUP(CG$7+0.5,$I$66:$DJ$120,ROWS($A$10:$A41)+2,FALSE)</f>
        <v>191</v>
      </c>
      <c r="CH41" s="34">
        <f>HLOOKUP(CH$7+0.5,$I$66:$DJ$120,ROWS($A$10:$A41)+2,FALSE)</f>
        <v>429</v>
      </c>
      <c r="CI41" s="34">
        <f>HLOOKUP(CI$7+0.5,$I$66:$DJ$120,ROWS($A$10:$A41)+2,FALSE)</f>
        <v>165</v>
      </c>
      <c r="CJ41" s="34">
        <f>HLOOKUP(CJ$7+0.5,$I$66:$DJ$120,ROWS($A$10:$A41)+2,FALSE)</f>
        <v>363</v>
      </c>
      <c r="CK41" s="34">
        <f>HLOOKUP(CK$7+0.5,$I$66:$DJ$120,ROWS($A$10:$A41)+2,FALSE)</f>
        <v>112</v>
      </c>
      <c r="CL41" s="34">
        <f>HLOOKUP(CL$7+0.5,$I$66:$DJ$120,ROWS($A$10:$A41)+2,FALSE)</f>
        <v>58</v>
      </c>
      <c r="CM41" s="34">
        <f>HLOOKUP(CM$7+0.5,$I$66:$DJ$120,ROWS($A$10:$A41)+2,FALSE)</f>
        <v>526</v>
      </c>
      <c r="CN41" s="34">
        <f>HLOOKUP(CN$7+0.5,$I$66:$DJ$120,ROWS($A$10:$A41)+2,FALSE)</f>
        <v>219</v>
      </c>
      <c r="CO41" s="34" t="str">
        <f>HLOOKUP(CO$7+0.5,$I$66:$DJ$120,ROWS($A$10:$A41)+2,FALSE)</f>
        <v>N/A</v>
      </c>
      <c r="CP41" s="34">
        <f>HLOOKUP(CP$7+0.5,$I$66:$DJ$120,ROWS($A$10:$A41)+2,FALSE)</f>
        <v>75</v>
      </c>
      <c r="CQ41" s="34">
        <f>HLOOKUP(CQ$7+0.5,$I$66:$DJ$120,ROWS($A$10:$A41)+2,FALSE)</f>
        <v>4293</v>
      </c>
      <c r="CR41" s="34">
        <f>HLOOKUP(CR$7+0.5,$I$66:$DJ$120,ROWS($A$10:$A41)+2,FALSE)</f>
        <v>1238</v>
      </c>
      <c r="CS41" s="34">
        <f>HLOOKUP(CS$7+0.5,$I$66:$DJ$120,ROWS($A$10:$A41)+2,FALSE)</f>
        <v>93</v>
      </c>
      <c r="CT41" s="34">
        <f>HLOOKUP(CT$7+0.5,$I$66:$DJ$120,ROWS($A$10:$A41)+2,FALSE)</f>
        <v>596</v>
      </c>
      <c r="CU41" s="34">
        <f>HLOOKUP(CU$7+0.5,$I$66:$DJ$120,ROWS($A$10:$A41)+2,FALSE)</f>
        <v>1537</v>
      </c>
      <c r="CV41" s="34">
        <f>HLOOKUP(CV$7+0.5,$I$66:$DJ$120,ROWS($A$10:$A41)+2,FALSE)</f>
        <v>587</v>
      </c>
      <c r="CW41" s="34">
        <f>HLOOKUP(CW$7+0.5,$I$66:$DJ$120,ROWS($A$10:$A41)+2,FALSE)</f>
        <v>2976</v>
      </c>
      <c r="CX41" s="34">
        <f>HLOOKUP(CX$7+0.5,$I$66:$DJ$120,ROWS($A$10:$A41)+2,FALSE)</f>
        <v>410</v>
      </c>
      <c r="CY41" s="34">
        <f>HLOOKUP(CY$7+0.5,$I$66:$DJ$120,ROWS($A$10:$A41)+2,FALSE)</f>
        <v>1386</v>
      </c>
      <c r="CZ41" s="34">
        <f>HLOOKUP(CZ$7+0.5,$I$66:$DJ$120,ROWS($A$10:$A41)+2,FALSE)</f>
        <v>644</v>
      </c>
      <c r="DA41" s="34">
        <f>HLOOKUP(DA$7+0.5,$I$66:$DJ$120,ROWS($A$10:$A41)+2,FALSE)</f>
        <v>612</v>
      </c>
      <c r="DB41" s="34">
        <f>HLOOKUP(DB$7+0.5,$I$66:$DJ$120,ROWS($A$10:$A41)+2,FALSE)</f>
        <v>1335</v>
      </c>
      <c r="DC41" s="34">
        <f>HLOOKUP(DC$7+0.5,$I$66:$DJ$120,ROWS($A$10:$A41)+2,FALSE)</f>
        <v>341</v>
      </c>
      <c r="DD41" s="34">
        <f>HLOOKUP(DD$7+0.5,$I$66:$DJ$120,ROWS($A$10:$A41)+2,FALSE)</f>
        <v>57</v>
      </c>
      <c r="DE41" s="34">
        <f>HLOOKUP(DE$7+0.5,$I$66:$DJ$120,ROWS($A$10:$A41)+2,FALSE)</f>
        <v>1899</v>
      </c>
      <c r="DF41" s="34">
        <f>HLOOKUP(DF$7+0.5,$I$66:$DJ$120,ROWS($A$10:$A41)+2,FALSE)</f>
        <v>1244</v>
      </c>
      <c r="DG41" s="34">
        <f>HLOOKUP(DG$7+0.5,$I$66:$DJ$120,ROWS($A$10:$A41)+2,FALSE)</f>
        <v>201</v>
      </c>
      <c r="DH41" s="34">
        <f>HLOOKUP(DH$7+0.5,$I$66:$DJ$120,ROWS($A$10:$A41)+2,FALSE)</f>
        <v>457</v>
      </c>
      <c r="DI41" s="34">
        <f>HLOOKUP(DI$7+0.5,$I$66:$DJ$120,ROWS($A$10:$A41)+2,FALSE)</f>
        <v>30</v>
      </c>
      <c r="DJ41" s="34">
        <f>HLOOKUP(DJ$7+0.5,$I$66:$DJ$120,ROWS($A$10:$A41)+2,FALSE)</f>
        <v>1462</v>
      </c>
    </row>
    <row r="42" spans="2:114" x14ac:dyDescent="0.25">
      <c r="B42" s="38" t="s">
        <v>39</v>
      </c>
      <c r="C42" s="15">
        <v>2060595</v>
      </c>
      <c r="D42" s="14">
        <v>2119</v>
      </c>
      <c r="E42" s="15">
        <v>1769341</v>
      </c>
      <c r="F42" s="14">
        <v>11461</v>
      </c>
      <c r="G42" s="15">
        <v>226243</v>
      </c>
      <c r="H42" s="14">
        <v>12069</v>
      </c>
      <c r="I42" s="36">
        <f>HLOOKUP(I$7,$I$66:$DJ$120,ROWS($A$10:$A42)+2,FALSE)</f>
        <v>54693</v>
      </c>
      <c r="J42" s="25">
        <f>HLOOKUP(J$7,$I$66:$DJ$120,ROWS($A$10:$A42)+2,FALSE)</f>
        <v>787</v>
      </c>
      <c r="K42" s="25">
        <f>HLOOKUP(K$7,$I$66:$DJ$120,ROWS($A$10:$A42)+2,FALSE)</f>
        <v>320</v>
      </c>
      <c r="L42" s="25">
        <f>HLOOKUP(L$7,$I$66:$DJ$120,ROWS($A$10:$A42)+2,FALSE)</f>
        <v>6391</v>
      </c>
      <c r="M42" s="25">
        <f>HLOOKUP(M$7,$I$66:$DJ$120,ROWS($A$10:$A42)+2,FALSE)</f>
        <v>410</v>
      </c>
      <c r="N42" s="25">
        <f>HLOOKUP(N$7,$I$66:$DJ$120,ROWS($A$10:$A42)+2,FALSE)</f>
        <v>4536</v>
      </c>
      <c r="O42" s="25">
        <f>HLOOKUP(O$7,$I$66:$DJ$120,ROWS($A$10:$A42)+2,FALSE)</f>
        <v>4780</v>
      </c>
      <c r="P42" s="25">
        <f>HLOOKUP(P$7,$I$66:$DJ$120,ROWS($A$10:$A42)+2,FALSE)</f>
        <v>280</v>
      </c>
      <c r="Q42" s="25">
        <f>HLOOKUP(Q$7,$I$66:$DJ$120,ROWS($A$10:$A42)+2,FALSE)</f>
        <v>100</v>
      </c>
      <c r="R42" s="25">
        <f>HLOOKUP(R$7,$I$66:$DJ$120,ROWS($A$10:$A42)+2,FALSE)</f>
        <v>25</v>
      </c>
      <c r="S42" s="25">
        <f>HLOOKUP(S$7,$I$66:$DJ$120,ROWS($A$10:$A42)+2,FALSE)</f>
        <v>4707</v>
      </c>
      <c r="T42" s="25">
        <f>HLOOKUP(T$7,$I$66:$DJ$120,ROWS($A$10:$A42)+2,FALSE)</f>
        <v>192</v>
      </c>
      <c r="U42" s="25">
        <f>HLOOKUP(U$7,$I$66:$DJ$120,ROWS($A$10:$A42)+2,FALSE)</f>
        <v>168</v>
      </c>
      <c r="V42" s="25">
        <f>HLOOKUP(V$7,$I$66:$DJ$120,ROWS($A$10:$A42)+2,FALSE)</f>
        <v>355</v>
      </c>
      <c r="W42" s="25">
        <f>HLOOKUP(W$7,$I$66:$DJ$120,ROWS($A$10:$A42)+2,FALSE)</f>
        <v>790</v>
      </c>
      <c r="X42" s="25">
        <f>HLOOKUP(X$7,$I$66:$DJ$120,ROWS($A$10:$A42)+2,FALSE)</f>
        <v>660</v>
      </c>
      <c r="Y42" s="25">
        <f>HLOOKUP(Y$7,$I$66:$DJ$120,ROWS($A$10:$A42)+2,FALSE)</f>
        <v>384</v>
      </c>
      <c r="Z42" s="25">
        <f>HLOOKUP(Z$7,$I$66:$DJ$120,ROWS($A$10:$A42)+2,FALSE)</f>
        <v>672</v>
      </c>
      <c r="AA42" s="25">
        <f>HLOOKUP(AA$7,$I$66:$DJ$120,ROWS($A$10:$A42)+2,FALSE)</f>
        <v>159</v>
      </c>
      <c r="AB42" s="25">
        <f>HLOOKUP(AB$7,$I$66:$DJ$120,ROWS($A$10:$A42)+2,FALSE)</f>
        <v>790</v>
      </c>
      <c r="AC42" s="25">
        <f>HLOOKUP(AC$7,$I$66:$DJ$120,ROWS($A$10:$A42)+2,FALSE)</f>
        <v>57</v>
      </c>
      <c r="AD42" s="25">
        <f>HLOOKUP(AD$7,$I$66:$DJ$120,ROWS($A$10:$A42)+2,FALSE)</f>
        <v>505</v>
      </c>
      <c r="AE42" s="25">
        <f>HLOOKUP(AE$7,$I$66:$DJ$120,ROWS($A$10:$A42)+2,FALSE)</f>
        <v>303</v>
      </c>
      <c r="AF42" s="25">
        <f>HLOOKUP(AF$7,$I$66:$DJ$120,ROWS($A$10:$A42)+2,FALSE)</f>
        <v>602</v>
      </c>
      <c r="AG42" s="25">
        <f>HLOOKUP(AG$7,$I$66:$DJ$120,ROWS($A$10:$A42)+2,FALSE)</f>
        <v>284</v>
      </c>
      <c r="AH42" s="25">
        <f>HLOOKUP(AH$7,$I$66:$DJ$120,ROWS($A$10:$A42)+2,FALSE)</f>
        <v>451</v>
      </c>
      <c r="AI42" s="25">
        <f>HLOOKUP(AI$7,$I$66:$DJ$120,ROWS($A$10:$A42)+2,FALSE)</f>
        <v>1216</v>
      </c>
      <c r="AJ42" s="25">
        <f>HLOOKUP(AJ$7,$I$66:$DJ$120,ROWS($A$10:$A42)+2,FALSE)</f>
        <v>139</v>
      </c>
      <c r="AK42" s="25">
        <f>HLOOKUP(AK$7,$I$66:$DJ$120,ROWS($A$10:$A42)+2,FALSE)</f>
        <v>194</v>
      </c>
      <c r="AL42" s="25">
        <f>HLOOKUP(AL$7,$I$66:$DJ$120,ROWS($A$10:$A42)+2,FALSE)</f>
        <v>604</v>
      </c>
      <c r="AM42" s="25">
        <f>HLOOKUP(AM$7,$I$66:$DJ$120,ROWS($A$10:$A42)+2,FALSE)</f>
        <v>268</v>
      </c>
      <c r="AN42" s="25">
        <f>HLOOKUP(AN$7,$I$66:$DJ$120,ROWS($A$10:$A42)+2,FALSE)</f>
        <v>252</v>
      </c>
      <c r="AO42" s="25" t="str">
        <f>HLOOKUP(AO$7,$I$66:$DJ$120,ROWS($A$10:$A42)+2,FALSE)</f>
        <v>N/A</v>
      </c>
      <c r="AP42" s="25">
        <f>HLOOKUP(AP$7,$I$66:$DJ$120,ROWS($A$10:$A42)+2,FALSE)</f>
        <v>1111</v>
      </c>
      <c r="AQ42" s="25">
        <f>HLOOKUP(AQ$7,$I$66:$DJ$120,ROWS($A$10:$A42)+2,FALSE)</f>
        <v>335</v>
      </c>
      <c r="AR42" s="25">
        <f>HLOOKUP(AR$7,$I$66:$DJ$120,ROWS($A$10:$A42)+2,FALSE)</f>
        <v>41</v>
      </c>
      <c r="AS42" s="25">
        <f>HLOOKUP(AS$7,$I$66:$DJ$120,ROWS($A$10:$A42)+2,FALSE)</f>
        <v>1178</v>
      </c>
      <c r="AT42" s="25">
        <f>HLOOKUP(AT$7,$I$66:$DJ$120,ROWS($A$10:$A42)+2,FALSE)</f>
        <v>1076</v>
      </c>
      <c r="AU42" s="25">
        <f>HLOOKUP(AU$7,$I$66:$DJ$120,ROWS($A$10:$A42)+2,FALSE)</f>
        <v>932</v>
      </c>
      <c r="AV42" s="25">
        <f>HLOOKUP(AV$7,$I$66:$DJ$120,ROWS($A$10:$A42)+2,FALSE)</f>
        <v>822</v>
      </c>
      <c r="AW42" s="25">
        <f>HLOOKUP(AW$7,$I$66:$DJ$120,ROWS($A$10:$A42)+2,FALSE)</f>
        <v>0</v>
      </c>
      <c r="AX42" s="25">
        <f>HLOOKUP(AX$7,$I$66:$DJ$120,ROWS($A$10:$A42)+2,FALSE)</f>
        <v>325</v>
      </c>
      <c r="AY42" s="25">
        <f>HLOOKUP(AY$7,$I$66:$DJ$120,ROWS($A$10:$A42)+2,FALSE)</f>
        <v>509</v>
      </c>
      <c r="AZ42" s="25">
        <f>HLOOKUP(AZ$7,$I$66:$DJ$120,ROWS($A$10:$A42)+2,FALSE)</f>
        <v>338</v>
      </c>
      <c r="BA42" s="25">
        <f>HLOOKUP(BA$7,$I$66:$DJ$120,ROWS($A$10:$A42)+2,FALSE)</f>
        <v>11955</v>
      </c>
      <c r="BB42" s="25">
        <f>HLOOKUP(BB$7,$I$66:$DJ$120,ROWS($A$10:$A42)+2,FALSE)</f>
        <v>1382</v>
      </c>
      <c r="BC42" s="25">
        <f>HLOOKUP(BC$7,$I$66:$DJ$120,ROWS($A$10:$A42)+2,FALSE)</f>
        <v>81</v>
      </c>
      <c r="BD42" s="25">
        <f>HLOOKUP(BD$7,$I$66:$DJ$120,ROWS($A$10:$A42)+2,FALSE)</f>
        <v>1560</v>
      </c>
      <c r="BE42" s="25">
        <f>HLOOKUP(BE$7,$I$66:$DJ$120,ROWS($A$10:$A42)+2,FALSE)</f>
        <v>1251</v>
      </c>
      <c r="BF42" s="25">
        <f>HLOOKUP(BF$7,$I$66:$DJ$120,ROWS($A$10:$A42)+2,FALSE)</f>
        <v>0</v>
      </c>
      <c r="BG42" s="25">
        <f>HLOOKUP(BG$7,$I$66:$DJ$120,ROWS($A$10:$A42)+2,FALSE)</f>
        <v>321</v>
      </c>
      <c r="BH42" s="25">
        <f>HLOOKUP(BH$7,$I$66:$DJ$120,ROWS($A$10:$A42)+2,FALSE)</f>
        <v>95</v>
      </c>
      <c r="BI42" s="25">
        <f>HLOOKUP(BI$7,$I$66:$DJ$120,ROWS($A$10:$A42)+2,FALSE)</f>
        <v>429</v>
      </c>
      <c r="BJ42" s="34">
        <f>HLOOKUP(BJ$7+0.5,$I$66:$DJ$120,ROWS($A$10:$A42)+2,FALSE)</f>
        <v>5877</v>
      </c>
      <c r="BK42" s="34">
        <f>HLOOKUP(BK$7+0.5,$I$66:$DJ$120,ROWS($A$10:$A42)+2,FALSE)</f>
        <v>509</v>
      </c>
      <c r="BL42" s="34">
        <f>HLOOKUP(BL$7+0.5,$I$66:$DJ$120,ROWS($A$10:$A42)+2,FALSE)</f>
        <v>264</v>
      </c>
      <c r="BM42" s="34">
        <f>HLOOKUP(BM$7+0.5,$I$66:$DJ$120,ROWS($A$10:$A42)+2,FALSE)</f>
        <v>1673</v>
      </c>
      <c r="BN42" s="34">
        <f>HLOOKUP(BN$7+0.5,$I$66:$DJ$120,ROWS($A$10:$A42)+2,FALSE)</f>
        <v>286</v>
      </c>
      <c r="BO42" s="34">
        <f>HLOOKUP(BO$7+0.5,$I$66:$DJ$120,ROWS($A$10:$A42)+2,FALSE)</f>
        <v>1440</v>
      </c>
      <c r="BP42" s="34">
        <f>HLOOKUP(BP$7+0.5,$I$66:$DJ$120,ROWS($A$10:$A42)+2,FALSE)</f>
        <v>1546</v>
      </c>
      <c r="BQ42" s="34">
        <f>HLOOKUP(BQ$7+0.5,$I$66:$DJ$120,ROWS($A$10:$A42)+2,FALSE)</f>
        <v>250</v>
      </c>
      <c r="BR42" s="34">
        <f>HLOOKUP(BR$7+0.5,$I$66:$DJ$120,ROWS($A$10:$A42)+2,FALSE)</f>
        <v>136</v>
      </c>
      <c r="BS42" s="34">
        <f>HLOOKUP(BS$7+0.5,$I$66:$DJ$120,ROWS($A$10:$A42)+2,FALSE)</f>
        <v>51</v>
      </c>
      <c r="BT42" s="34">
        <f>HLOOKUP(BT$7+0.5,$I$66:$DJ$120,ROWS($A$10:$A42)+2,FALSE)</f>
        <v>2184</v>
      </c>
      <c r="BU42" s="34">
        <f>HLOOKUP(BU$7+0.5,$I$66:$DJ$120,ROWS($A$10:$A42)+2,FALSE)</f>
        <v>184</v>
      </c>
      <c r="BV42" s="34">
        <f>HLOOKUP(BV$7+0.5,$I$66:$DJ$120,ROWS($A$10:$A42)+2,FALSE)</f>
        <v>127</v>
      </c>
      <c r="BW42" s="34">
        <f>HLOOKUP(BW$7+0.5,$I$66:$DJ$120,ROWS($A$10:$A42)+2,FALSE)</f>
        <v>352</v>
      </c>
      <c r="BX42" s="34">
        <f>HLOOKUP(BX$7+0.5,$I$66:$DJ$120,ROWS($A$10:$A42)+2,FALSE)</f>
        <v>530</v>
      </c>
      <c r="BY42" s="34">
        <f>HLOOKUP(BY$7+0.5,$I$66:$DJ$120,ROWS($A$10:$A42)+2,FALSE)</f>
        <v>524</v>
      </c>
      <c r="BZ42" s="34">
        <f>HLOOKUP(BZ$7+0.5,$I$66:$DJ$120,ROWS($A$10:$A42)+2,FALSE)</f>
        <v>331</v>
      </c>
      <c r="CA42" s="34">
        <f>HLOOKUP(CA$7+0.5,$I$66:$DJ$120,ROWS($A$10:$A42)+2,FALSE)</f>
        <v>537</v>
      </c>
      <c r="CB42" s="34">
        <f>HLOOKUP(CB$7+0.5,$I$66:$DJ$120,ROWS($A$10:$A42)+2,FALSE)</f>
        <v>160</v>
      </c>
      <c r="CC42" s="34">
        <f>HLOOKUP(CC$7+0.5,$I$66:$DJ$120,ROWS($A$10:$A42)+2,FALSE)</f>
        <v>883</v>
      </c>
      <c r="CD42" s="34">
        <f>HLOOKUP(CD$7+0.5,$I$66:$DJ$120,ROWS($A$10:$A42)+2,FALSE)</f>
        <v>80</v>
      </c>
      <c r="CE42" s="34">
        <f>HLOOKUP(CE$7+0.5,$I$66:$DJ$120,ROWS($A$10:$A42)+2,FALSE)</f>
        <v>355</v>
      </c>
      <c r="CF42" s="34">
        <f>HLOOKUP(CF$7+0.5,$I$66:$DJ$120,ROWS($A$10:$A42)+2,FALSE)</f>
        <v>298</v>
      </c>
      <c r="CG42" s="34">
        <f>HLOOKUP(CG$7+0.5,$I$66:$DJ$120,ROWS($A$10:$A42)+2,FALSE)</f>
        <v>490</v>
      </c>
      <c r="CH42" s="34">
        <f>HLOOKUP(CH$7+0.5,$I$66:$DJ$120,ROWS($A$10:$A42)+2,FALSE)</f>
        <v>428</v>
      </c>
      <c r="CI42" s="34">
        <f>HLOOKUP(CI$7+0.5,$I$66:$DJ$120,ROWS($A$10:$A42)+2,FALSE)</f>
        <v>630</v>
      </c>
      <c r="CJ42" s="34">
        <f>HLOOKUP(CJ$7+0.5,$I$66:$DJ$120,ROWS($A$10:$A42)+2,FALSE)</f>
        <v>793</v>
      </c>
      <c r="CK42" s="34">
        <f>HLOOKUP(CK$7+0.5,$I$66:$DJ$120,ROWS($A$10:$A42)+2,FALSE)</f>
        <v>162</v>
      </c>
      <c r="CL42" s="34">
        <f>HLOOKUP(CL$7+0.5,$I$66:$DJ$120,ROWS($A$10:$A42)+2,FALSE)</f>
        <v>220</v>
      </c>
      <c r="CM42" s="34">
        <f>HLOOKUP(CM$7+0.5,$I$66:$DJ$120,ROWS($A$10:$A42)+2,FALSE)</f>
        <v>853</v>
      </c>
      <c r="CN42" s="34">
        <f>HLOOKUP(CN$7+0.5,$I$66:$DJ$120,ROWS($A$10:$A42)+2,FALSE)</f>
        <v>259</v>
      </c>
      <c r="CO42" s="34">
        <f>HLOOKUP(CO$7+0.5,$I$66:$DJ$120,ROWS($A$10:$A42)+2,FALSE)</f>
        <v>271</v>
      </c>
      <c r="CP42" s="34" t="str">
        <f>HLOOKUP(CP$7+0.5,$I$66:$DJ$120,ROWS($A$10:$A42)+2,FALSE)</f>
        <v>N/A</v>
      </c>
      <c r="CQ42" s="34">
        <f>HLOOKUP(CQ$7+0.5,$I$66:$DJ$120,ROWS($A$10:$A42)+2,FALSE)</f>
        <v>618</v>
      </c>
      <c r="CR42" s="34">
        <f>HLOOKUP(CR$7+0.5,$I$66:$DJ$120,ROWS($A$10:$A42)+2,FALSE)</f>
        <v>373</v>
      </c>
      <c r="CS42" s="34">
        <f>HLOOKUP(CS$7+0.5,$I$66:$DJ$120,ROWS($A$10:$A42)+2,FALSE)</f>
        <v>82</v>
      </c>
      <c r="CT42" s="34">
        <f>HLOOKUP(CT$7+0.5,$I$66:$DJ$120,ROWS($A$10:$A42)+2,FALSE)</f>
        <v>1049</v>
      </c>
      <c r="CU42" s="34">
        <f>HLOOKUP(CU$7+0.5,$I$66:$DJ$120,ROWS($A$10:$A42)+2,FALSE)</f>
        <v>568</v>
      </c>
      <c r="CV42" s="34">
        <f>HLOOKUP(CV$7+0.5,$I$66:$DJ$120,ROWS($A$10:$A42)+2,FALSE)</f>
        <v>481</v>
      </c>
      <c r="CW42" s="34">
        <f>HLOOKUP(CW$7+0.5,$I$66:$DJ$120,ROWS($A$10:$A42)+2,FALSE)</f>
        <v>666</v>
      </c>
      <c r="CX42" s="34">
        <f>HLOOKUP(CX$7+0.5,$I$66:$DJ$120,ROWS($A$10:$A42)+2,FALSE)</f>
        <v>185</v>
      </c>
      <c r="CY42" s="34">
        <f>HLOOKUP(CY$7+0.5,$I$66:$DJ$120,ROWS($A$10:$A42)+2,FALSE)</f>
        <v>260</v>
      </c>
      <c r="CZ42" s="34">
        <f>HLOOKUP(CZ$7+0.5,$I$66:$DJ$120,ROWS($A$10:$A42)+2,FALSE)</f>
        <v>547</v>
      </c>
      <c r="DA42" s="34">
        <f>HLOOKUP(DA$7+0.5,$I$66:$DJ$120,ROWS($A$10:$A42)+2,FALSE)</f>
        <v>274</v>
      </c>
      <c r="DB42" s="34">
        <f>HLOOKUP(DB$7+0.5,$I$66:$DJ$120,ROWS($A$10:$A42)+2,FALSE)</f>
        <v>2917</v>
      </c>
      <c r="DC42" s="34">
        <f>HLOOKUP(DC$7+0.5,$I$66:$DJ$120,ROWS($A$10:$A42)+2,FALSE)</f>
        <v>889</v>
      </c>
      <c r="DD42" s="34">
        <f>HLOOKUP(DD$7+0.5,$I$66:$DJ$120,ROWS($A$10:$A42)+2,FALSE)</f>
        <v>103</v>
      </c>
      <c r="DE42" s="34">
        <f>HLOOKUP(DE$7+0.5,$I$66:$DJ$120,ROWS($A$10:$A42)+2,FALSE)</f>
        <v>1330</v>
      </c>
      <c r="DF42" s="34">
        <f>HLOOKUP(DF$7+0.5,$I$66:$DJ$120,ROWS($A$10:$A42)+2,FALSE)</f>
        <v>575</v>
      </c>
      <c r="DG42" s="34">
        <f>HLOOKUP(DG$7+0.5,$I$66:$DJ$120,ROWS($A$10:$A42)+2,FALSE)</f>
        <v>185</v>
      </c>
      <c r="DH42" s="34">
        <f>HLOOKUP(DH$7+0.5,$I$66:$DJ$120,ROWS($A$10:$A42)+2,FALSE)</f>
        <v>514</v>
      </c>
      <c r="DI42" s="34">
        <f>HLOOKUP(DI$7+0.5,$I$66:$DJ$120,ROWS($A$10:$A42)+2,FALSE)</f>
        <v>100</v>
      </c>
      <c r="DJ42" s="34">
        <f>HLOOKUP(DJ$7+0.5,$I$66:$DJ$120,ROWS($A$10:$A42)+2,FALSE)</f>
        <v>466</v>
      </c>
    </row>
    <row r="43" spans="2:114" x14ac:dyDescent="0.25">
      <c r="B43" s="38" t="s">
        <v>40</v>
      </c>
      <c r="C43" s="15">
        <v>19352153</v>
      </c>
      <c r="D43" s="14">
        <v>6112</v>
      </c>
      <c r="E43" s="15">
        <v>17202134</v>
      </c>
      <c r="F43" s="14">
        <v>34343</v>
      </c>
      <c r="G43" s="15">
        <v>1723117</v>
      </c>
      <c r="H43" s="14">
        <v>30910</v>
      </c>
      <c r="I43" s="36">
        <f>HLOOKUP(I$7,$I$66:$DJ$120,ROWS($A$10:$A43)+2,FALSE)</f>
        <v>270053</v>
      </c>
      <c r="J43" s="25">
        <f>HLOOKUP(J$7,$I$66:$DJ$120,ROWS($A$10:$A43)+2,FALSE)</f>
        <v>1364</v>
      </c>
      <c r="K43" s="25">
        <f>HLOOKUP(K$7,$I$66:$DJ$120,ROWS($A$10:$A43)+2,FALSE)</f>
        <v>4002</v>
      </c>
      <c r="L43" s="25">
        <f>HLOOKUP(L$7,$I$66:$DJ$120,ROWS($A$10:$A43)+2,FALSE)</f>
        <v>4146</v>
      </c>
      <c r="M43" s="25">
        <f>HLOOKUP(M$7,$I$66:$DJ$120,ROWS($A$10:$A43)+2,FALSE)</f>
        <v>247</v>
      </c>
      <c r="N43" s="25">
        <f>HLOOKUP(N$7,$I$66:$DJ$120,ROWS($A$10:$A43)+2,FALSE)</f>
        <v>24623</v>
      </c>
      <c r="O43" s="25">
        <f>HLOOKUP(O$7,$I$66:$DJ$120,ROWS($A$10:$A43)+2,FALSE)</f>
        <v>3596</v>
      </c>
      <c r="P43" s="25">
        <f>HLOOKUP(P$7,$I$66:$DJ$120,ROWS($A$10:$A43)+2,FALSE)</f>
        <v>14595</v>
      </c>
      <c r="Q43" s="25">
        <f>HLOOKUP(Q$7,$I$66:$DJ$120,ROWS($A$10:$A43)+2,FALSE)</f>
        <v>477</v>
      </c>
      <c r="R43" s="25">
        <f>HLOOKUP(R$7,$I$66:$DJ$120,ROWS($A$10:$A43)+2,FALSE)</f>
        <v>3936</v>
      </c>
      <c r="S43" s="25">
        <f>HLOOKUP(S$7,$I$66:$DJ$120,ROWS($A$10:$A43)+2,FALSE)</f>
        <v>27392</v>
      </c>
      <c r="T43" s="25">
        <f>HLOOKUP(T$7,$I$66:$DJ$120,ROWS($A$10:$A43)+2,FALSE)</f>
        <v>7592</v>
      </c>
      <c r="U43" s="25">
        <f>HLOOKUP(U$7,$I$66:$DJ$120,ROWS($A$10:$A43)+2,FALSE)</f>
        <v>1598</v>
      </c>
      <c r="V43" s="25">
        <f>HLOOKUP(V$7,$I$66:$DJ$120,ROWS($A$10:$A43)+2,FALSE)</f>
        <v>607</v>
      </c>
      <c r="W43" s="25">
        <f>HLOOKUP(W$7,$I$66:$DJ$120,ROWS($A$10:$A43)+2,FALSE)</f>
        <v>8017</v>
      </c>
      <c r="X43" s="25">
        <f>HLOOKUP(X$7,$I$66:$DJ$120,ROWS($A$10:$A43)+2,FALSE)</f>
        <v>3040</v>
      </c>
      <c r="Y43" s="25">
        <f>HLOOKUP(Y$7,$I$66:$DJ$120,ROWS($A$10:$A43)+2,FALSE)</f>
        <v>955</v>
      </c>
      <c r="Z43" s="25">
        <f>HLOOKUP(Z$7,$I$66:$DJ$120,ROWS($A$10:$A43)+2,FALSE)</f>
        <v>1437</v>
      </c>
      <c r="AA43" s="25">
        <f>HLOOKUP(AA$7,$I$66:$DJ$120,ROWS($A$10:$A43)+2,FALSE)</f>
        <v>1753</v>
      </c>
      <c r="AB43" s="25">
        <f>HLOOKUP(AB$7,$I$66:$DJ$120,ROWS($A$10:$A43)+2,FALSE)</f>
        <v>1083</v>
      </c>
      <c r="AC43" s="25">
        <f>HLOOKUP(AC$7,$I$66:$DJ$120,ROWS($A$10:$A43)+2,FALSE)</f>
        <v>1345</v>
      </c>
      <c r="AD43" s="25">
        <f>HLOOKUP(AD$7,$I$66:$DJ$120,ROWS($A$10:$A43)+2,FALSE)</f>
        <v>7321</v>
      </c>
      <c r="AE43" s="25">
        <f>HLOOKUP(AE$7,$I$66:$DJ$120,ROWS($A$10:$A43)+2,FALSE)</f>
        <v>15073</v>
      </c>
      <c r="AF43" s="25">
        <f>HLOOKUP(AF$7,$I$66:$DJ$120,ROWS($A$10:$A43)+2,FALSE)</f>
        <v>5191</v>
      </c>
      <c r="AG43" s="25">
        <f>HLOOKUP(AG$7,$I$66:$DJ$120,ROWS($A$10:$A43)+2,FALSE)</f>
        <v>1059</v>
      </c>
      <c r="AH43" s="25">
        <f>HLOOKUP(AH$7,$I$66:$DJ$120,ROWS($A$10:$A43)+2,FALSE)</f>
        <v>773</v>
      </c>
      <c r="AI43" s="25">
        <f>HLOOKUP(AI$7,$I$66:$DJ$120,ROWS($A$10:$A43)+2,FALSE)</f>
        <v>3310</v>
      </c>
      <c r="AJ43" s="25">
        <f>HLOOKUP(AJ$7,$I$66:$DJ$120,ROWS($A$10:$A43)+2,FALSE)</f>
        <v>421</v>
      </c>
      <c r="AK43" s="25">
        <f>HLOOKUP(AK$7,$I$66:$DJ$120,ROWS($A$10:$A43)+2,FALSE)</f>
        <v>78</v>
      </c>
      <c r="AL43" s="25">
        <f>HLOOKUP(AL$7,$I$66:$DJ$120,ROWS($A$10:$A43)+2,FALSE)</f>
        <v>600</v>
      </c>
      <c r="AM43" s="25">
        <f>HLOOKUP(AM$7,$I$66:$DJ$120,ROWS($A$10:$A43)+2,FALSE)</f>
        <v>2760</v>
      </c>
      <c r="AN43" s="25">
        <f>HLOOKUP(AN$7,$I$66:$DJ$120,ROWS($A$10:$A43)+2,FALSE)</f>
        <v>42574</v>
      </c>
      <c r="AO43" s="25">
        <f>HLOOKUP(AO$7,$I$66:$DJ$120,ROWS($A$10:$A43)+2,FALSE)</f>
        <v>646</v>
      </c>
      <c r="AP43" s="25" t="str">
        <f>HLOOKUP(AP$7,$I$66:$DJ$120,ROWS($A$10:$A43)+2,FALSE)</f>
        <v>N/A</v>
      </c>
      <c r="AQ43" s="25">
        <f>HLOOKUP(AQ$7,$I$66:$DJ$120,ROWS($A$10:$A43)+2,FALSE)</f>
        <v>10544</v>
      </c>
      <c r="AR43" s="25">
        <f>HLOOKUP(AR$7,$I$66:$DJ$120,ROWS($A$10:$A43)+2,FALSE)</f>
        <v>77</v>
      </c>
      <c r="AS43" s="25">
        <f>HLOOKUP(AS$7,$I$66:$DJ$120,ROWS($A$10:$A43)+2,FALSE)</f>
        <v>4625</v>
      </c>
      <c r="AT43" s="25">
        <f>HLOOKUP(AT$7,$I$66:$DJ$120,ROWS($A$10:$A43)+2,FALSE)</f>
        <v>1327</v>
      </c>
      <c r="AU43" s="25">
        <f>HLOOKUP(AU$7,$I$66:$DJ$120,ROWS($A$10:$A43)+2,FALSE)</f>
        <v>1055</v>
      </c>
      <c r="AV43" s="25">
        <f>HLOOKUP(AV$7,$I$66:$DJ$120,ROWS($A$10:$A43)+2,FALSE)</f>
        <v>22895</v>
      </c>
      <c r="AW43" s="25">
        <f>HLOOKUP(AW$7,$I$66:$DJ$120,ROWS($A$10:$A43)+2,FALSE)</f>
        <v>3222</v>
      </c>
      <c r="AX43" s="25">
        <f>HLOOKUP(AX$7,$I$66:$DJ$120,ROWS($A$10:$A43)+2,FALSE)</f>
        <v>5952</v>
      </c>
      <c r="AY43" s="25">
        <f>HLOOKUP(AY$7,$I$66:$DJ$120,ROWS($A$10:$A43)+2,FALSE)</f>
        <v>0</v>
      </c>
      <c r="AZ43" s="25">
        <f>HLOOKUP(AZ$7,$I$66:$DJ$120,ROWS($A$10:$A43)+2,FALSE)</f>
        <v>1279</v>
      </c>
      <c r="BA43" s="25">
        <f>HLOOKUP(BA$7,$I$66:$DJ$120,ROWS($A$10:$A43)+2,FALSE)</f>
        <v>11231</v>
      </c>
      <c r="BB43" s="25">
        <f>HLOOKUP(BB$7,$I$66:$DJ$120,ROWS($A$10:$A43)+2,FALSE)</f>
        <v>622</v>
      </c>
      <c r="BC43" s="25">
        <f>HLOOKUP(BC$7,$I$66:$DJ$120,ROWS($A$10:$A43)+2,FALSE)</f>
        <v>2764</v>
      </c>
      <c r="BD43" s="25">
        <f>HLOOKUP(BD$7,$I$66:$DJ$120,ROWS($A$10:$A43)+2,FALSE)</f>
        <v>7939</v>
      </c>
      <c r="BE43" s="25">
        <f>HLOOKUP(BE$7,$I$66:$DJ$120,ROWS($A$10:$A43)+2,FALSE)</f>
        <v>2614</v>
      </c>
      <c r="BF43" s="25">
        <f>HLOOKUP(BF$7,$I$66:$DJ$120,ROWS($A$10:$A43)+2,FALSE)</f>
        <v>921</v>
      </c>
      <c r="BG43" s="25">
        <f>HLOOKUP(BG$7,$I$66:$DJ$120,ROWS($A$10:$A43)+2,FALSE)</f>
        <v>979</v>
      </c>
      <c r="BH43" s="25">
        <f>HLOOKUP(BH$7,$I$66:$DJ$120,ROWS($A$10:$A43)+2,FALSE)</f>
        <v>396</v>
      </c>
      <c r="BI43" s="25">
        <f>HLOOKUP(BI$7,$I$66:$DJ$120,ROWS($A$10:$A43)+2,FALSE)</f>
        <v>7321</v>
      </c>
      <c r="BJ43" s="34">
        <f>HLOOKUP(BJ$7+0.5,$I$66:$DJ$120,ROWS($A$10:$A43)+2,FALSE)</f>
        <v>11861</v>
      </c>
      <c r="BK43" s="34">
        <f>HLOOKUP(BK$7+0.5,$I$66:$DJ$120,ROWS($A$10:$A43)+2,FALSE)</f>
        <v>864</v>
      </c>
      <c r="BL43" s="34">
        <f>HLOOKUP(BL$7+0.5,$I$66:$DJ$120,ROWS($A$10:$A43)+2,FALSE)</f>
        <v>2016</v>
      </c>
      <c r="BM43" s="34">
        <f>HLOOKUP(BM$7+0.5,$I$66:$DJ$120,ROWS($A$10:$A43)+2,FALSE)</f>
        <v>2468</v>
      </c>
      <c r="BN43" s="34">
        <f>HLOOKUP(BN$7+0.5,$I$66:$DJ$120,ROWS($A$10:$A43)+2,FALSE)</f>
        <v>203</v>
      </c>
      <c r="BO43" s="34">
        <f>HLOOKUP(BO$7+0.5,$I$66:$DJ$120,ROWS($A$10:$A43)+2,FALSE)</f>
        <v>2557</v>
      </c>
      <c r="BP43" s="34">
        <f>HLOOKUP(BP$7+0.5,$I$66:$DJ$120,ROWS($A$10:$A43)+2,FALSE)</f>
        <v>976</v>
      </c>
      <c r="BQ43" s="34">
        <f>HLOOKUP(BQ$7+0.5,$I$66:$DJ$120,ROWS($A$10:$A43)+2,FALSE)</f>
        <v>2921</v>
      </c>
      <c r="BR43" s="34">
        <f>HLOOKUP(BR$7+0.5,$I$66:$DJ$120,ROWS($A$10:$A43)+2,FALSE)</f>
        <v>284</v>
      </c>
      <c r="BS43" s="34">
        <f>HLOOKUP(BS$7+0.5,$I$66:$DJ$120,ROWS($A$10:$A43)+2,FALSE)</f>
        <v>1392</v>
      </c>
      <c r="BT43" s="34">
        <f>HLOOKUP(BT$7+0.5,$I$66:$DJ$120,ROWS($A$10:$A43)+2,FALSE)</f>
        <v>3450</v>
      </c>
      <c r="BU43" s="34">
        <f>HLOOKUP(BU$7+0.5,$I$66:$DJ$120,ROWS($A$10:$A43)+2,FALSE)</f>
        <v>1925</v>
      </c>
      <c r="BV43" s="34">
        <f>HLOOKUP(BV$7+0.5,$I$66:$DJ$120,ROWS($A$10:$A43)+2,FALSE)</f>
        <v>734</v>
      </c>
      <c r="BW43" s="34">
        <f>HLOOKUP(BW$7+0.5,$I$66:$DJ$120,ROWS($A$10:$A43)+2,FALSE)</f>
        <v>472</v>
      </c>
      <c r="BX43" s="34">
        <f>HLOOKUP(BX$7+0.5,$I$66:$DJ$120,ROWS($A$10:$A43)+2,FALSE)</f>
        <v>2204</v>
      </c>
      <c r="BY43" s="34">
        <f>HLOOKUP(BY$7+0.5,$I$66:$DJ$120,ROWS($A$10:$A43)+2,FALSE)</f>
        <v>1128</v>
      </c>
      <c r="BZ43" s="34">
        <f>HLOOKUP(BZ$7+0.5,$I$66:$DJ$120,ROWS($A$10:$A43)+2,FALSE)</f>
        <v>658</v>
      </c>
      <c r="CA43" s="34">
        <f>HLOOKUP(CA$7+0.5,$I$66:$DJ$120,ROWS($A$10:$A43)+2,FALSE)</f>
        <v>906</v>
      </c>
      <c r="CB43" s="34">
        <f>HLOOKUP(CB$7+0.5,$I$66:$DJ$120,ROWS($A$10:$A43)+2,FALSE)</f>
        <v>808</v>
      </c>
      <c r="CC43" s="34">
        <f>HLOOKUP(CC$7+0.5,$I$66:$DJ$120,ROWS($A$10:$A43)+2,FALSE)</f>
        <v>465</v>
      </c>
      <c r="CD43" s="34">
        <f>HLOOKUP(CD$7+0.5,$I$66:$DJ$120,ROWS($A$10:$A43)+2,FALSE)</f>
        <v>536</v>
      </c>
      <c r="CE43" s="34">
        <f>HLOOKUP(CE$7+0.5,$I$66:$DJ$120,ROWS($A$10:$A43)+2,FALSE)</f>
        <v>1575</v>
      </c>
      <c r="CF43" s="34">
        <f>HLOOKUP(CF$7+0.5,$I$66:$DJ$120,ROWS($A$10:$A43)+2,FALSE)</f>
        <v>2292</v>
      </c>
      <c r="CG43" s="34">
        <f>HLOOKUP(CG$7+0.5,$I$66:$DJ$120,ROWS($A$10:$A43)+2,FALSE)</f>
        <v>1445</v>
      </c>
      <c r="CH43" s="34">
        <f>HLOOKUP(CH$7+0.5,$I$66:$DJ$120,ROWS($A$10:$A43)+2,FALSE)</f>
        <v>631</v>
      </c>
      <c r="CI43" s="34">
        <f>HLOOKUP(CI$7+0.5,$I$66:$DJ$120,ROWS($A$10:$A43)+2,FALSE)</f>
        <v>800</v>
      </c>
      <c r="CJ43" s="34">
        <f>HLOOKUP(CJ$7+0.5,$I$66:$DJ$120,ROWS($A$10:$A43)+2,FALSE)</f>
        <v>1260</v>
      </c>
      <c r="CK43" s="34">
        <f>HLOOKUP(CK$7+0.5,$I$66:$DJ$120,ROWS($A$10:$A43)+2,FALSE)</f>
        <v>424</v>
      </c>
      <c r="CL43" s="34">
        <f>HLOOKUP(CL$7+0.5,$I$66:$DJ$120,ROWS($A$10:$A43)+2,FALSE)</f>
        <v>108</v>
      </c>
      <c r="CM43" s="34">
        <f>HLOOKUP(CM$7+0.5,$I$66:$DJ$120,ROWS($A$10:$A43)+2,FALSE)</f>
        <v>382</v>
      </c>
      <c r="CN43" s="34">
        <f>HLOOKUP(CN$7+0.5,$I$66:$DJ$120,ROWS($A$10:$A43)+2,FALSE)</f>
        <v>1059</v>
      </c>
      <c r="CO43" s="34">
        <f>HLOOKUP(CO$7+0.5,$I$66:$DJ$120,ROWS($A$10:$A43)+2,FALSE)</f>
        <v>4802</v>
      </c>
      <c r="CP43" s="34">
        <f>HLOOKUP(CP$7+0.5,$I$66:$DJ$120,ROWS($A$10:$A43)+2,FALSE)</f>
        <v>445</v>
      </c>
      <c r="CQ43" s="34" t="str">
        <f>HLOOKUP(CQ$7+0.5,$I$66:$DJ$120,ROWS($A$10:$A43)+2,FALSE)</f>
        <v>N/A</v>
      </c>
      <c r="CR43" s="34">
        <f>HLOOKUP(CR$7+0.5,$I$66:$DJ$120,ROWS($A$10:$A43)+2,FALSE)</f>
        <v>2568</v>
      </c>
      <c r="CS43" s="34">
        <f>HLOOKUP(CS$7+0.5,$I$66:$DJ$120,ROWS($A$10:$A43)+2,FALSE)</f>
        <v>129</v>
      </c>
      <c r="CT43" s="34">
        <f>HLOOKUP(CT$7+0.5,$I$66:$DJ$120,ROWS($A$10:$A43)+2,FALSE)</f>
        <v>1103</v>
      </c>
      <c r="CU43" s="34">
        <f>HLOOKUP(CU$7+0.5,$I$66:$DJ$120,ROWS($A$10:$A43)+2,FALSE)</f>
        <v>652</v>
      </c>
      <c r="CV43" s="34">
        <f>HLOOKUP(CV$7+0.5,$I$66:$DJ$120,ROWS($A$10:$A43)+2,FALSE)</f>
        <v>716</v>
      </c>
      <c r="CW43" s="34">
        <f>HLOOKUP(CW$7+0.5,$I$66:$DJ$120,ROWS($A$10:$A43)+2,FALSE)</f>
        <v>3206</v>
      </c>
      <c r="CX43" s="34">
        <f>HLOOKUP(CX$7+0.5,$I$66:$DJ$120,ROWS($A$10:$A43)+2,FALSE)</f>
        <v>1538</v>
      </c>
      <c r="CY43" s="34">
        <f>HLOOKUP(CY$7+0.5,$I$66:$DJ$120,ROWS($A$10:$A43)+2,FALSE)</f>
        <v>1542</v>
      </c>
      <c r="CZ43" s="34">
        <f>HLOOKUP(CZ$7+0.5,$I$66:$DJ$120,ROWS($A$10:$A43)+2,FALSE)</f>
        <v>185</v>
      </c>
      <c r="DA43" s="34">
        <f>HLOOKUP(DA$7+0.5,$I$66:$DJ$120,ROWS($A$10:$A43)+2,FALSE)</f>
        <v>624</v>
      </c>
      <c r="DB43" s="34">
        <f>HLOOKUP(DB$7+0.5,$I$66:$DJ$120,ROWS($A$10:$A43)+2,FALSE)</f>
        <v>2384</v>
      </c>
      <c r="DC43" s="34">
        <f>HLOOKUP(DC$7+0.5,$I$66:$DJ$120,ROWS($A$10:$A43)+2,FALSE)</f>
        <v>489</v>
      </c>
      <c r="DD43" s="34">
        <f>HLOOKUP(DD$7+0.5,$I$66:$DJ$120,ROWS($A$10:$A43)+2,FALSE)</f>
        <v>1025</v>
      </c>
      <c r="DE43" s="34">
        <f>HLOOKUP(DE$7+0.5,$I$66:$DJ$120,ROWS($A$10:$A43)+2,FALSE)</f>
        <v>2109</v>
      </c>
      <c r="DF43" s="34">
        <f>HLOOKUP(DF$7+0.5,$I$66:$DJ$120,ROWS($A$10:$A43)+2,FALSE)</f>
        <v>840</v>
      </c>
      <c r="DG43" s="34">
        <f>HLOOKUP(DG$7+0.5,$I$66:$DJ$120,ROWS($A$10:$A43)+2,FALSE)</f>
        <v>689</v>
      </c>
      <c r="DH43" s="34">
        <f>HLOOKUP(DH$7+0.5,$I$66:$DJ$120,ROWS($A$10:$A43)+2,FALSE)</f>
        <v>507</v>
      </c>
      <c r="DI43" s="34">
        <f>HLOOKUP(DI$7+0.5,$I$66:$DJ$120,ROWS($A$10:$A43)+2,FALSE)</f>
        <v>370</v>
      </c>
      <c r="DJ43" s="34">
        <f>HLOOKUP(DJ$7+0.5,$I$66:$DJ$120,ROWS($A$10:$A43)+2,FALSE)</f>
        <v>1791</v>
      </c>
    </row>
    <row r="44" spans="2:114" x14ac:dyDescent="0.25">
      <c r="B44" s="38" t="s">
        <v>41</v>
      </c>
      <c r="C44" s="15">
        <v>9640490</v>
      </c>
      <c r="D44" s="14">
        <v>5097</v>
      </c>
      <c r="E44" s="15">
        <v>8167830</v>
      </c>
      <c r="F44" s="14">
        <v>27074</v>
      </c>
      <c r="G44" s="15">
        <v>1149080</v>
      </c>
      <c r="H44" s="14">
        <v>24801</v>
      </c>
      <c r="I44" s="36">
        <f>HLOOKUP(I$7,$I$66:$DJ$120,ROWS($A$10:$A44)+2,FALSE)</f>
        <v>273149</v>
      </c>
      <c r="J44" s="25">
        <f>HLOOKUP(J$7,$I$66:$DJ$120,ROWS($A$10:$A44)+2,FALSE)</f>
        <v>4329</v>
      </c>
      <c r="K44" s="25">
        <f>HLOOKUP(K$7,$I$66:$DJ$120,ROWS($A$10:$A44)+2,FALSE)</f>
        <v>1458</v>
      </c>
      <c r="L44" s="25">
        <f>HLOOKUP(L$7,$I$66:$DJ$120,ROWS($A$10:$A44)+2,FALSE)</f>
        <v>3493</v>
      </c>
      <c r="M44" s="25">
        <f>HLOOKUP(M$7,$I$66:$DJ$120,ROWS($A$10:$A44)+2,FALSE)</f>
        <v>861</v>
      </c>
      <c r="N44" s="25">
        <f>HLOOKUP(N$7,$I$66:$DJ$120,ROWS($A$10:$A44)+2,FALSE)</f>
        <v>13883</v>
      </c>
      <c r="O44" s="25">
        <f>HLOOKUP(O$7,$I$66:$DJ$120,ROWS($A$10:$A44)+2,FALSE)</f>
        <v>4790</v>
      </c>
      <c r="P44" s="25">
        <f>HLOOKUP(P$7,$I$66:$DJ$120,ROWS($A$10:$A44)+2,FALSE)</f>
        <v>4914</v>
      </c>
      <c r="Q44" s="25">
        <f>HLOOKUP(Q$7,$I$66:$DJ$120,ROWS($A$10:$A44)+2,FALSE)</f>
        <v>2180</v>
      </c>
      <c r="R44" s="25">
        <f>HLOOKUP(R$7,$I$66:$DJ$120,ROWS($A$10:$A44)+2,FALSE)</f>
        <v>1801</v>
      </c>
      <c r="S44" s="25">
        <f>HLOOKUP(S$7,$I$66:$DJ$120,ROWS($A$10:$A44)+2,FALSE)</f>
        <v>26365</v>
      </c>
      <c r="T44" s="25">
        <f>HLOOKUP(T$7,$I$66:$DJ$120,ROWS($A$10:$A44)+2,FALSE)</f>
        <v>16823</v>
      </c>
      <c r="U44" s="25">
        <f>HLOOKUP(U$7,$I$66:$DJ$120,ROWS($A$10:$A44)+2,FALSE)</f>
        <v>1566</v>
      </c>
      <c r="V44" s="25">
        <f>HLOOKUP(V$7,$I$66:$DJ$120,ROWS($A$10:$A44)+2,FALSE)</f>
        <v>334</v>
      </c>
      <c r="W44" s="25">
        <f>HLOOKUP(W$7,$I$66:$DJ$120,ROWS($A$10:$A44)+2,FALSE)</f>
        <v>6378</v>
      </c>
      <c r="X44" s="25">
        <f>HLOOKUP(X$7,$I$66:$DJ$120,ROWS($A$10:$A44)+2,FALSE)</f>
        <v>4532</v>
      </c>
      <c r="Y44" s="25">
        <f>HLOOKUP(Y$7,$I$66:$DJ$120,ROWS($A$10:$A44)+2,FALSE)</f>
        <v>775</v>
      </c>
      <c r="Z44" s="25">
        <f>HLOOKUP(Z$7,$I$66:$DJ$120,ROWS($A$10:$A44)+2,FALSE)</f>
        <v>1595</v>
      </c>
      <c r="AA44" s="25">
        <f>HLOOKUP(AA$7,$I$66:$DJ$120,ROWS($A$10:$A44)+2,FALSE)</f>
        <v>1531</v>
      </c>
      <c r="AB44" s="25">
        <f>HLOOKUP(AB$7,$I$66:$DJ$120,ROWS($A$10:$A44)+2,FALSE)</f>
        <v>919</v>
      </c>
      <c r="AC44" s="25">
        <f>HLOOKUP(AC$7,$I$66:$DJ$120,ROWS($A$10:$A44)+2,FALSE)</f>
        <v>1259</v>
      </c>
      <c r="AD44" s="25">
        <f>HLOOKUP(AD$7,$I$66:$DJ$120,ROWS($A$10:$A44)+2,FALSE)</f>
        <v>9005</v>
      </c>
      <c r="AE44" s="25">
        <f>HLOOKUP(AE$7,$I$66:$DJ$120,ROWS($A$10:$A44)+2,FALSE)</f>
        <v>3710</v>
      </c>
      <c r="AF44" s="25">
        <f>HLOOKUP(AF$7,$I$66:$DJ$120,ROWS($A$10:$A44)+2,FALSE)</f>
        <v>6161</v>
      </c>
      <c r="AG44" s="25">
        <f>HLOOKUP(AG$7,$I$66:$DJ$120,ROWS($A$10:$A44)+2,FALSE)</f>
        <v>1523</v>
      </c>
      <c r="AH44" s="25">
        <f>HLOOKUP(AH$7,$I$66:$DJ$120,ROWS($A$10:$A44)+2,FALSE)</f>
        <v>2377</v>
      </c>
      <c r="AI44" s="25">
        <f>HLOOKUP(AI$7,$I$66:$DJ$120,ROWS($A$10:$A44)+2,FALSE)</f>
        <v>2623</v>
      </c>
      <c r="AJ44" s="25">
        <f>HLOOKUP(AJ$7,$I$66:$DJ$120,ROWS($A$10:$A44)+2,FALSE)</f>
        <v>244</v>
      </c>
      <c r="AK44" s="25">
        <f>HLOOKUP(AK$7,$I$66:$DJ$120,ROWS($A$10:$A44)+2,FALSE)</f>
        <v>628</v>
      </c>
      <c r="AL44" s="25">
        <f>HLOOKUP(AL$7,$I$66:$DJ$120,ROWS($A$10:$A44)+2,FALSE)</f>
        <v>1627</v>
      </c>
      <c r="AM44" s="25">
        <f>HLOOKUP(AM$7,$I$66:$DJ$120,ROWS($A$10:$A44)+2,FALSE)</f>
        <v>754</v>
      </c>
      <c r="AN44" s="25">
        <f>HLOOKUP(AN$7,$I$66:$DJ$120,ROWS($A$10:$A44)+2,FALSE)</f>
        <v>11468</v>
      </c>
      <c r="AO44" s="25">
        <f>HLOOKUP(AO$7,$I$66:$DJ$120,ROWS($A$10:$A44)+2,FALSE)</f>
        <v>1138</v>
      </c>
      <c r="AP44" s="25">
        <f>HLOOKUP(AP$7,$I$66:$DJ$120,ROWS($A$10:$A44)+2,FALSE)</f>
        <v>19891</v>
      </c>
      <c r="AQ44" s="25" t="str">
        <f>HLOOKUP(AQ$7,$I$66:$DJ$120,ROWS($A$10:$A44)+2,FALSE)</f>
        <v>N/A</v>
      </c>
      <c r="AR44" s="25">
        <f>HLOOKUP(AR$7,$I$66:$DJ$120,ROWS($A$10:$A44)+2,FALSE)</f>
        <v>206</v>
      </c>
      <c r="AS44" s="25">
        <f>HLOOKUP(AS$7,$I$66:$DJ$120,ROWS($A$10:$A44)+2,FALSE)</f>
        <v>9337</v>
      </c>
      <c r="AT44" s="25">
        <f>HLOOKUP(AT$7,$I$66:$DJ$120,ROWS($A$10:$A44)+2,FALSE)</f>
        <v>1263</v>
      </c>
      <c r="AU44" s="25">
        <f>HLOOKUP(AU$7,$I$66:$DJ$120,ROWS($A$10:$A44)+2,FALSE)</f>
        <v>1333</v>
      </c>
      <c r="AV44" s="25">
        <f>HLOOKUP(AV$7,$I$66:$DJ$120,ROWS($A$10:$A44)+2,FALSE)</f>
        <v>12179</v>
      </c>
      <c r="AW44" s="25">
        <f>HLOOKUP(AW$7,$I$66:$DJ$120,ROWS($A$10:$A44)+2,FALSE)</f>
        <v>290</v>
      </c>
      <c r="AX44" s="25">
        <f>HLOOKUP(AX$7,$I$66:$DJ$120,ROWS($A$10:$A44)+2,FALSE)</f>
        <v>25532</v>
      </c>
      <c r="AY44" s="25">
        <f>HLOOKUP(AY$7,$I$66:$DJ$120,ROWS($A$10:$A44)+2,FALSE)</f>
        <v>351</v>
      </c>
      <c r="AZ44" s="25">
        <f>HLOOKUP(AZ$7,$I$66:$DJ$120,ROWS($A$10:$A44)+2,FALSE)</f>
        <v>9230</v>
      </c>
      <c r="BA44" s="25">
        <f>HLOOKUP(BA$7,$I$66:$DJ$120,ROWS($A$10:$A44)+2,FALSE)</f>
        <v>12638</v>
      </c>
      <c r="BB44" s="25">
        <f>HLOOKUP(BB$7,$I$66:$DJ$120,ROWS($A$10:$A44)+2,FALSE)</f>
        <v>1189</v>
      </c>
      <c r="BC44" s="25">
        <f>HLOOKUP(BC$7,$I$66:$DJ$120,ROWS($A$10:$A44)+2,FALSE)</f>
        <v>445</v>
      </c>
      <c r="BD44" s="25">
        <f>HLOOKUP(BD$7,$I$66:$DJ$120,ROWS($A$10:$A44)+2,FALSE)</f>
        <v>26759</v>
      </c>
      <c r="BE44" s="25">
        <f>HLOOKUP(BE$7,$I$66:$DJ$120,ROWS($A$10:$A44)+2,FALSE)</f>
        <v>5915</v>
      </c>
      <c r="BF44" s="25">
        <f>HLOOKUP(BF$7,$I$66:$DJ$120,ROWS($A$10:$A44)+2,FALSE)</f>
        <v>2677</v>
      </c>
      <c r="BG44" s="25">
        <f>HLOOKUP(BG$7,$I$66:$DJ$120,ROWS($A$10:$A44)+2,FALSE)</f>
        <v>2266</v>
      </c>
      <c r="BH44" s="25">
        <f>HLOOKUP(BH$7,$I$66:$DJ$120,ROWS($A$10:$A44)+2,FALSE)</f>
        <v>604</v>
      </c>
      <c r="BI44" s="25">
        <f>HLOOKUP(BI$7,$I$66:$DJ$120,ROWS($A$10:$A44)+2,FALSE)</f>
        <v>2025</v>
      </c>
      <c r="BJ44" s="34">
        <f>HLOOKUP(BJ$7+0.5,$I$66:$DJ$120,ROWS($A$10:$A44)+2,FALSE)</f>
        <v>13136</v>
      </c>
      <c r="BK44" s="34">
        <f>HLOOKUP(BK$7+0.5,$I$66:$DJ$120,ROWS($A$10:$A44)+2,FALSE)</f>
        <v>1544</v>
      </c>
      <c r="BL44" s="34">
        <f>HLOOKUP(BL$7+0.5,$I$66:$DJ$120,ROWS($A$10:$A44)+2,FALSE)</f>
        <v>925</v>
      </c>
      <c r="BM44" s="34">
        <f>HLOOKUP(BM$7+0.5,$I$66:$DJ$120,ROWS($A$10:$A44)+2,FALSE)</f>
        <v>1189</v>
      </c>
      <c r="BN44" s="34">
        <f>HLOOKUP(BN$7+0.5,$I$66:$DJ$120,ROWS($A$10:$A44)+2,FALSE)</f>
        <v>649</v>
      </c>
      <c r="BO44" s="34">
        <f>HLOOKUP(BO$7+0.5,$I$66:$DJ$120,ROWS($A$10:$A44)+2,FALSE)</f>
        <v>2813</v>
      </c>
      <c r="BP44" s="34">
        <f>HLOOKUP(BP$7+0.5,$I$66:$DJ$120,ROWS($A$10:$A44)+2,FALSE)</f>
        <v>2047</v>
      </c>
      <c r="BQ44" s="34">
        <f>HLOOKUP(BQ$7+0.5,$I$66:$DJ$120,ROWS($A$10:$A44)+2,FALSE)</f>
        <v>1990</v>
      </c>
      <c r="BR44" s="34">
        <f>HLOOKUP(BR$7+0.5,$I$66:$DJ$120,ROWS($A$10:$A44)+2,FALSE)</f>
        <v>1732</v>
      </c>
      <c r="BS44" s="34">
        <f>HLOOKUP(BS$7+0.5,$I$66:$DJ$120,ROWS($A$10:$A44)+2,FALSE)</f>
        <v>687</v>
      </c>
      <c r="BT44" s="34">
        <f>HLOOKUP(BT$7+0.5,$I$66:$DJ$120,ROWS($A$10:$A44)+2,FALSE)</f>
        <v>3750</v>
      </c>
      <c r="BU44" s="34">
        <f>HLOOKUP(BU$7+0.5,$I$66:$DJ$120,ROWS($A$10:$A44)+2,FALSE)</f>
        <v>2851</v>
      </c>
      <c r="BV44" s="34">
        <f>HLOOKUP(BV$7+0.5,$I$66:$DJ$120,ROWS($A$10:$A44)+2,FALSE)</f>
        <v>921</v>
      </c>
      <c r="BW44" s="34">
        <f>HLOOKUP(BW$7+0.5,$I$66:$DJ$120,ROWS($A$10:$A44)+2,FALSE)</f>
        <v>256</v>
      </c>
      <c r="BX44" s="34">
        <f>HLOOKUP(BX$7+0.5,$I$66:$DJ$120,ROWS($A$10:$A44)+2,FALSE)</f>
        <v>2177</v>
      </c>
      <c r="BY44" s="34">
        <f>HLOOKUP(BY$7+0.5,$I$66:$DJ$120,ROWS($A$10:$A44)+2,FALSE)</f>
        <v>2259</v>
      </c>
      <c r="BZ44" s="34">
        <f>HLOOKUP(BZ$7+0.5,$I$66:$DJ$120,ROWS($A$10:$A44)+2,FALSE)</f>
        <v>524</v>
      </c>
      <c r="CA44" s="34">
        <f>HLOOKUP(CA$7+0.5,$I$66:$DJ$120,ROWS($A$10:$A44)+2,FALSE)</f>
        <v>748</v>
      </c>
      <c r="CB44" s="34">
        <f>HLOOKUP(CB$7+0.5,$I$66:$DJ$120,ROWS($A$10:$A44)+2,FALSE)</f>
        <v>794</v>
      </c>
      <c r="CC44" s="34">
        <f>HLOOKUP(CC$7+0.5,$I$66:$DJ$120,ROWS($A$10:$A44)+2,FALSE)</f>
        <v>758</v>
      </c>
      <c r="CD44" s="34">
        <f>HLOOKUP(CD$7+0.5,$I$66:$DJ$120,ROWS($A$10:$A44)+2,FALSE)</f>
        <v>972</v>
      </c>
      <c r="CE44" s="34">
        <f>HLOOKUP(CE$7+0.5,$I$66:$DJ$120,ROWS($A$10:$A44)+2,FALSE)</f>
        <v>2221</v>
      </c>
      <c r="CF44" s="34">
        <f>HLOOKUP(CF$7+0.5,$I$66:$DJ$120,ROWS($A$10:$A44)+2,FALSE)</f>
        <v>1158</v>
      </c>
      <c r="CG44" s="34">
        <f>HLOOKUP(CG$7+0.5,$I$66:$DJ$120,ROWS($A$10:$A44)+2,FALSE)</f>
        <v>2547</v>
      </c>
      <c r="CH44" s="34">
        <f>HLOOKUP(CH$7+0.5,$I$66:$DJ$120,ROWS($A$10:$A44)+2,FALSE)</f>
        <v>838</v>
      </c>
      <c r="CI44" s="34">
        <f>HLOOKUP(CI$7+0.5,$I$66:$DJ$120,ROWS($A$10:$A44)+2,FALSE)</f>
        <v>1092</v>
      </c>
      <c r="CJ44" s="34">
        <f>HLOOKUP(CJ$7+0.5,$I$66:$DJ$120,ROWS($A$10:$A44)+2,FALSE)</f>
        <v>1742</v>
      </c>
      <c r="CK44" s="34">
        <f>HLOOKUP(CK$7+0.5,$I$66:$DJ$120,ROWS($A$10:$A44)+2,FALSE)</f>
        <v>306</v>
      </c>
      <c r="CL44" s="34">
        <f>HLOOKUP(CL$7+0.5,$I$66:$DJ$120,ROWS($A$10:$A44)+2,FALSE)</f>
        <v>628</v>
      </c>
      <c r="CM44" s="34">
        <f>HLOOKUP(CM$7+0.5,$I$66:$DJ$120,ROWS($A$10:$A44)+2,FALSE)</f>
        <v>807</v>
      </c>
      <c r="CN44" s="34">
        <f>HLOOKUP(CN$7+0.5,$I$66:$DJ$120,ROWS($A$10:$A44)+2,FALSE)</f>
        <v>525</v>
      </c>
      <c r="CO44" s="34">
        <f>HLOOKUP(CO$7+0.5,$I$66:$DJ$120,ROWS($A$10:$A44)+2,FALSE)</f>
        <v>4262</v>
      </c>
      <c r="CP44" s="34">
        <f>HLOOKUP(CP$7+0.5,$I$66:$DJ$120,ROWS($A$10:$A44)+2,FALSE)</f>
        <v>705</v>
      </c>
      <c r="CQ44" s="34">
        <f>HLOOKUP(CQ$7+0.5,$I$66:$DJ$120,ROWS($A$10:$A44)+2,FALSE)</f>
        <v>3951</v>
      </c>
      <c r="CR44" s="34" t="str">
        <f>HLOOKUP(CR$7+0.5,$I$66:$DJ$120,ROWS($A$10:$A44)+2,FALSE)</f>
        <v>N/A</v>
      </c>
      <c r="CS44" s="34">
        <f>HLOOKUP(CS$7+0.5,$I$66:$DJ$120,ROWS($A$10:$A44)+2,FALSE)</f>
        <v>232</v>
      </c>
      <c r="CT44" s="34">
        <f>HLOOKUP(CT$7+0.5,$I$66:$DJ$120,ROWS($A$10:$A44)+2,FALSE)</f>
        <v>2484</v>
      </c>
      <c r="CU44" s="34">
        <f>HLOOKUP(CU$7+0.5,$I$66:$DJ$120,ROWS($A$10:$A44)+2,FALSE)</f>
        <v>753</v>
      </c>
      <c r="CV44" s="34">
        <f>HLOOKUP(CV$7+0.5,$I$66:$DJ$120,ROWS($A$10:$A44)+2,FALSE)</f>
        <v>772</v>
      </c>
      <c r="CW44" s="34">
        <f>HLOOKUP(CW$7+0.5,$I$66:$DJ$120,ROWS($A$10:$A44)+2,FALSE)</f>
        <v>2356</v>
      </c>
      <c r="CX44" s="34">
        <f>HLOOKUP(CX$7+0.5,$I$66:$DJ$120,ROWS($A$10:$A44)+2,FALSE)</f>
        <v>198</v>
      </c>
      <c r="CY44" s="34">
        <f>HLOOKUP(CY$7+0.5,$I$66:$DJ$120,ROWS($A$10:$A44)+2,FALSE)</f>
        <v>4732</v>
      </c>
      <c r="CZ44" s="34">
        <f>HLOOKUP(CZ$7+0.5,$I$66:$DJ$120,ROWS($A$10:$A44)+2,FALSE)</f>
        <v>186</v>
      </c>
      <c r="DA44" s="34">
        <f>HLOOKUP(DA$7+0.5,$I$66:$DJ$120,ROWS($A$10:$A44)+2,FALSE)</f>
        <v>2122</v>
      </c>
      <c r="DB44" s="34">
        <f>HLOOKUP(DB$7+0.5,$I$66:$DJ$120,ROWS($A$10:$A44)+2,FALSE)</f>
        <v>2381</v>
      </c>
      <c r="DC44" s="34">
        <f>HLOOKUP(DC$7+0.5,$I$66:$DJ$120,ROWS($A$10:$A44)+2,FALSE)</f>
        <v>1040</v>
      </c>
      <c r="DD44" s="34">
        <f>HLOOKUP(DD$7+0.5,$I$66:$DJ$120,ROWS($A$10:$A44)+2,FALSE)</f>
        <v>291</v>
      </c>
      <c r="DE44" s="34">
        <f>HLOOKUP(DE$7+0.5,$I$66:$DJ$120,ROWS($A$10:$A44)+2,FALSE)</f>
        <v>4229</v>
      </c>
      <c r="DF44" s="34">
        <f>HLOOKUP(DF$7+0.5,$I$66:$DJ$120,ROWS($A$10:$A44)+2,FALSE)</f>
        <v>2630</v>
      </c>
      <c r="DG44" s="34">
        <f>HLOOKUP(DG$7+0.5,$I$66:$DJ$120,ROWS($A$10:$A44)+2,FALSE)</f>
        <v>985</v>
      </c>
      <c r="DH44" s="34">
        <f>HLOOKUP(DH$7+0.5,$I$66:$DJ$120,ROWS($A$10:$A44)+2,FALSE)</f>
        <v>980</v>
      </c>
      <c r="DI44" s="34">
        <f>HLOOKUP(DI$7+0.5,$I$66:$DJ$120,ROWS($A$10:$A44)+2,FALSE)</f>
        <v>687</v>
      </c>
      <c r="DJ44" s="34">
        <f>HLOOKUP(DJ$7+0.5,$I$66:$DJ$120,ROWS($A$10:$A44)+2,FALSE)</f>
        <v>1218</v>
      </c>
    </row>
    <row r="45" spans="2:114" x14ac:dyDescent="0.25">
      <c r="B45" s="38" t="s">
        <v>42</v>
      </c>
      <c r="C45" s="15">
        <v>689838</v>
      </c>
      <c r="D45" s="14">
        <v>1379</v>
      </c>
      <c r="E45" s="15">
        <v>563978</v>
      </c>
      <c r="F45" s="14">
        <v>6361</v>
      </c>
      <c r="G45" s="15">
        <v>84294</v>
      </c>
      <c r="H45" s="14">
        <v>5380</v>
      </c>
      <c r="I45" s="36">
        <f>HLOOKUP(I$7,$I$66:$DJ$120,ROWS($A$10:$A45)+2,FALSE)</f>
        <v>38213</v>
      </c>
      <c r="J45" s="25">
        <f>HLOOKUP(J$7,$I$66:$DJ$120,ROWS($A$10:$A45)+2,FALSE)</f>
        <v>83</v>
      </c>
      <c r="K45" s="25">
        <f>HLOOKUP(K$7,$I$66:$DJ$120,ROWS($A$10:$A45)+2,FALSE)</f>
        <v>70</v>
      </c>
      <c r="L45" s="25">
        <f>HLOOKUP(L$7,$I$66:$DJ$120,ROWS($A$10:$A45)+2,FALSE)</f>
        <v>1571</v>
      </c>
      <c r="M45" s="25">
        <f>HLOOKUP(M$7,$I$66:$DJ$120,ROWS($A$10:$A45)+2,FALSE)</f>
        <v>0</v>
      </c>
      <c r="N45" s="25">
        <f>HLOOKUP(N$7,$I$66:$DJ$120,ROWS($A$10:$A45)+2,FALSE)</f>
        <v>999</v>
      </c>
      <c r="O45" s="25">
        <f>HLOOKUP(O$7,$I$66:$DJ$120,ROWS($A$10:$A45)+2,FALSE)</f>
        <v>546</v>
      </c>
      <c r="P45" s="25">
        <f>HLOOKUP(P$7,$I$66:$DJ$120,ROWS($A$10:$A45)+2,FALSE)</f>
        <v>65</v>
      </c>
      <c r="Q45" s="25">
        <f>HLOOKUP(Q$7,$I$66:$DJ$120,ROWS($A$10:$A45)+2,FALSE)</f>
        <v>0</v>
      </c>
      <c r="R45" s="25">
        <f>HLOOKUP(R$7,$I$66:$DJ$120,ROWS($A$10:$A45)+2,FALSE)</f>
        <v>70</v>
      </c>
      <c r="S45" s="25">
        <f>HLOOKUP(S$7,$I$66:$DJ$120,ROWS($A$10:$A45)+2,FALSE)</f>
        <v>950</v>
      </c>
      <c r="T45" s="25">
        <f>HLOOKUP(T$7,$I$66:$DJ$120,ROWS($A$10:$A45)+2,FALSE)</f>
        <v>98</v>
      </c>
      <c r="U45" s="25">
        <f>HLOOKUP(U$7,$I$66:$DJ$120,ROWS($A$10:$A45)+2,FALSE)</f>
        <v>160</v>
      </c>
      <c r="V45" s="25">
        <f>HLOOKUP(V$7,$I$66:$DJ$120,ROWS($A$10:$A45)+2,FALSE)</f>
        <v>540</v>
      </c>
      <c r="W45" s="25">
        <f>HLOOKUP(W$7,$I$66:$DJ$120,ROWS($A$10:$A45)+2,FALSE)</f>
        <v>799</v>
      </c>
      <c r="X45" s="25">
        <f>HLOOKUP(X$7,$I$66:$DJ$120,ROWS($A$10:$A45)+2,FALSE)</f>
        <v>55</v>
      </c>
      <c r="Y45" s="25">
        <f>HLOOKUP(Y$7,$I$66:$DJ$120,ROWS($A$10:$A45)+2,FALSE)</f>
        <v>458</v>
      </c>
      <c r="Z45" s="25">
        <f>HLOOKUP(Z$7,$I$66:$DJ$120,ROWS($A$10:$A45)+2,FALSE)</f>
        <v>161</v>
      </c>
      <c r="AA45" s="25">
        <f>HLOOKUP(AA$7,$I$66:$DJ$120,ROWS($A$10:$A45)+2,FALSE)</f>
        <v>22</v>
      </c>
      <c r="AB45" s="25">
        <f>HLOOKUP(AB$7,$I$66:$DJ$120,ROWS($A$10:$A45)+2,FALSE)</f>
        <v>18</v>
      </c>
      <c r="AC45" s="25">
        <f>HLOOKUP(AC$7,$I$66:$DJ$120,ROWS($A$10:$A45)+2,FALSE)</f>
        <v>98</v>
      </c>
      <c r="AD45" s="25">
        <f>HLOOKUP(AD$7,$I$66:$DJ$120,ROWS($A$10:$A45)+2,FALSE)</f>
        <v>232</v>
      </c>
      <c r="AE45" s="25">
        <f>HLOOKUP(AE$7,$I$66:$DJ$120,ROWS($A$10:$A45)+2,FALSE)</f>
        <v>187</v>
      </c>
      <c r="AF45" s="25">
        <f>HLOOKUP(AF$7,$I$66:$DJ$120,ROWS($A$10:$A45)+2,FALSE)</f>
        <v>757</v>
      </c>
      <c r="AG45" s="25">
        <f>HLOOKUP(AG$7,$I$66:$DJ$120,ROWS($A$10:$A45)+2,FALSE)</f>
        <v>15257</v>
      </c>
      <c r="AH45" s="25">
        <f>HLOOKUP(AH$7,$I$66:$DJ$120,ROWS($A$10:$A45)+2,FALSE)</f>
        <v>72</v>
      </c>
      <c r="AI45" s="25">
        <f>HLOOKUP(AI$7,$I$66:$DJ$120,ROWS($A$10:$A45)+2,FALSE)</f>
        <v>1490</v>
      </c>
      <c r="AJ45" s="25">
        <f>HLOOKUP(AJ$7,$I$66:$DJ$120,ROWS($A$10:$A45)+2,FALSE)</f>
        <v>1776</v>
      </c>
      <c r="AK45" s="25">
        <f>HLOOKUP(AK$7,$I$66:$DJ$120,ROWS($A$10:$A45)+2,FALSE)</f>
        <v>950</v>
      </c>
      <c r="AL45" s="25">
        <f>HLOOKUP(AL$7,$I$66:$DJ$120,ROWS($A$10:$A45)+2,FALSE)</f>
        <v>854</v>
      </c>
      <c r="AM45" s="25">
        <f>HLOOKUP(AM$7,$I$66:$DJ$120,ROWS($A$10:$A45)+2,FALSE)</f>
        <v>0</v>
      </c>
      <c r="AN45" s="25">
        <f>HLOOKUP(AN$7,$I$66:$DJ$120,ROWS($A$10:$A45)+2,FALSE)</f>
        <v>140</v>
      </c>
      <c r="AO45" s="25">
        <f>HLOOKUP(AO$7,$I$66:$DJ$120,ROWS($A$10:$A45)+2,FALSE)</f>
        <v>161</v>
      </c>
      <c r="AP45" s="25">
        <f>HLOOKUP(AP$7,$I$66:$DJ$120,ROWS($A$10:$A45)+2,FALSE)</f>
        <v>331</v>
      </c>
      <c r="AQ45" s="25">
        <f>HLOOKUP(AQ$7,$I$66:$DJ$120,ROWS($A$10:$A45)+2,FALSE)</f>
        <v>231</v>
      </c>
      <c r="AR45" s="25" t="str">
        <f>HLOOKUP(AR$7,$I$66:$DJ$120,ROWS($A$10:$A45)+2,FALSE)</f>
        <v>N/A</v>
      </c>
      <c r="AS45" s="25">
        <f>HLOOKUP(AS$7,$I$66:$DJ$120,ROWS($A$10:$A45)+2,FALSE)</f>
        <v>6</v>
      </c>
      <c r="AT45" s="25">
        <f>HLOOKUP(AT$7,$I$66:$DJ$120,ROWS($A$10:$A45)+2,FALSE)</f>
        <v>280</v>
      </c>
      <c r="AU45" s="25">
        <f>HLOOKUP(AU$7,$I$66:$DJ$120,ROWS($A$10:$A45)+2,FALSE)</f>
        <v>724</v>
      </c>
      <c r="AV45" s="25">
        <f>HLOOKUP(AV$7,$I$66:$DJ$120,ROWS($A$10:$A45)+2,FALSE)</f>
        <v>114</v>
      </c>
      <c r="AW45" s="25">
        <f>HLOOKUP(AW$7,$I$66:$DJ$120,ROWS($A$10:$A45)+2,FALSE)</f>
        <v>244</v>
      </c>
      <c r="AX45" s="25">
        <f>HLOOKUP(AX$7,$I$66:$DJ$120,ROWS($A$10:$A45)+2,FALSE)</f>
        <v>14</v>
      </c>
      <c r="AY45" s="25">
        <f>HLOOKUP(AY$7,$I$66:$DJ$120,ROWS($A$10:$A45)+2,FALSE)</f>
        <v>1754</v>
      </c>
      <c r="AZ45" s="25">
        <f>HLOOKUP(AZ$7,$I$66:$DJ$120,ROWS($A$10:$A45)+2,FALSE)</f>
        <v>746</v>
      </c>
      <c r="BA45" s="25">
        <f>HLOOKUP(BA$7,$I$66:$DJ$120,ROWS($A$10:$A45)+2,FALSE)</f>
        <v>1414</v>
      </c>
      <c r="BB45" s="25">
        <f>HLOOKUP(BB$7,$I$66:$DJ$120,ROWS($A$10:$A45)+2,FALSE)</f>
        <v>43</v>
      </c>
      <c r="BC45" s="25">
        <f>HLOOKUP(BC$7,$I$66:$DJ$120,ROWS($A$10:$A45)+2,FALSE)</f>
        <v>758</v>
      </c>
      <c r="BD45" s="25">
        <f>HLOOKUP(BD$7,$I$66:$DJ$120,ROWS($A$10:$A45)+2,FALSE)</f>
        <v>403</v>
      </c>
      <c r="BE45" s="25">
        <f>HLOOKUP(BE$7,$I$66:$DJ$120,ROWS($A$10:$A45)+2,FALSE)</f>
        <v>1604</v>
      </c>
      <c r="BF45" s="25">
        <f>HLOOKUP(BF$7,$I$66:$DJ$120,ROWS($A$10:$A45)+2,FALSE)</f>
        <v>0</v>
      </c>
      <c r="BG45" s="25">
        <f>HLOOKUP(BG$7,$I$66:$DJ$120,ROWS($A$10:$A45)+2,FALSE)</f>
        <v>543</v>
      </c>
      <c r="BH45" s="25">
        <f>HLOOKUP(BH$7,$I$66:$DJ$120,ROWS($A$10:$A45)+2,FALSE)</f>
        <v>365</v>
      </c>
      <c r="BI45" s="25">
        <f>HLOOKUP(BI$7,$I$66:$DJ$120,ROWS($A$10:$A45)+2,FALSE)</f>
        <v>0</v>
      </c>
      <c r="BJ45" s="34">
        <f>HLOOKUP(BJ$7+0.5,$I$66:$DJ$120,ROWS($A$10:$A45)+2,FALSE)</f>
        <v>3616</v>
      </c>
      <c r="BK45" s="34">
        <f>HLOOKUP(BK$7+0.5,$I$66:$DJ$120,ROWS($A$10:$A45)+2,FALSE)</f>
        <v>142</v>
      </c>
      <c r="BL45" s="34">
        <f>HLOOKUP(BL$7+0.5,$I$66:$DJ$120,ROWS($A$10:$A45)+2,FALSE)</f>
        <v>105</v>
      </c>
      <c r="BM45" s="34">
        <f>HLOOKUP(BM$7+0.5,$I$66:$DJ$120,ROWS($A$10:$A45)+2,FALSE)</f>
        <v>788</v>
      </c>
      <c r="BN45" s="34">
        <f>HLOOKUP(BN$7+0.5,$I$66:$DJ$120,ROWS($A$10:$A45)+2,FALSE)</f>
        <v>141</v>
      </c>
      <c r="BO45" s="34">
        <f>HLOOKUP(BO$7+0.5,$I$66:$DJ$120,ROWS($A$10:$A45)+2,FALSE)</f>
        <v>460</v>
      </c>
      <c r="BP45" s="34">
        <f>HLOOKUP(BP$7+0.5,$I$66:$DJ$120,ROWS($A$10:$A45)+2,FALSE)</f>
        <v>293</v>
      </c>
      <c r="BQ45" s="34">
        <f>HLOOKUP(BQ$7+0.5,$I$66:$DJ$120,ROWS($A$10:$A45)+2,FALSE)</f>
        <v>100</v>
      </c>
      <c r="BR45" s="34">
        <f>HLOOKUP(BR$7+0.5,$I$66:$DJ$120,ROWS($A$10:$A45)+2,FALSE)</f>
        <v>141</v>
      </c>
      <c r="BS45" s="34">
        <f>HLOOKUP(BS$7+0.5,$I$66:$DJ$120,ROWS($A$10:$A45)+2,FALSE)</f>
        <v>112</v>
      </c>
      <c r="BT45" s="34">
        <f>HLOOKUP(BT$7+0.5,$I$66:$DJ$120,ROWS($A$10:$A45)+2,FALSE)</f>
        <v>860</v>
      </c>
      <c r="BU45" s="34">
        <f>HLOOKUP(BU$7+0.5,$I$66:$DJ$120,ROWS($A$10:$A45)+2,FALSE)</f>
        <v>154</v>
      </c>
      <c r="BV45" s="34">
        <f>HLOOKUP(BV$7+0.5,$I$66:$DJ$120,ROWS($A$10:$A45)+2,FALSE)</f>
        <v>148</v>
      </c>
      <c r="BW45" s="34">
        <f>HLOOKUP(BW$7+0.5,$I$66:$DJ$120,ROWS($A$10:$A45)+2,FALSE)</f>
        <v>521</v>
      </c>
      <c r="BX45" s="34">
        <f>HLOOKUP(BX$7+0.5,$I$66:$DJ$120,ROWS($A$10:$A45)+2,FALSE)</f>
        <v>523</v>
      </c>
      <c r="BY45" s="34">
        <f>HLOOKUP(BY$7+0.5,$I$66:$DJ$120,ROWS($A$10:$A45)+2,FALSE)</f>
        <v>77</v>
      </c>
      <c r="BZ45" s="34">
        <f>HLOOKUP(BZ$7+0.5,$I$66:$DJ$120,ROWS($A$10:$A45)+2,FALSE)</f>
        <v>316</v>
      </c>
      <c r="CA45" s="34">
        <f>HLOOKUP(CA$7+0.5,$I$66:$DJ$120,ROWS($A$10:$A45)+2,FALSE)</f>
        <v>122</v>
      </c>
      <c r="CB45" s="34">
        <f>HLOOKUP(CB$7+0.5,$I$66:$DJ$120,ROWS($A$10:$A45)+2,FALSE)</f>
        <v>44</v>
      </c>
      <c r="CC45" s="34">
        <f>HLOOKUP(CC$7+0.5,$I$66:$DJ$120,ROWS($A$10:$A45)+2,FALSE)</f>
        <v>27</v>
      </c>
      <c r="CD45" s="34">
        <f>HLOOKUP(CD$7+0.5,$I$66:$DJ$120,ROWS($A$10:$A45)+2,FALSE)</f>
        <v>176</v>
      </c>
      <c r="CE45" s="34">
        <f>HLOOKUP(CE$7+0.5,$I$66:$DJ$120,ROWS($A$10:$A45)+2,FALSE)</f>
        <v>311</v>
      </c>
      <c r="CF45" s="34">
        <f>HLOOKUP(CF$7+0.5,$I$66:$DJ$120,ROWS($A$10:$A45)+2,FALSE)</f>
        <v>281</v>
      </c>
      <c r="CG45" s="34">
        <f>HLOOKUP(CG$7+0.5,$I$66:$DJ$120,ROWS($A$10:$A45)+2,FALSE)</f>
        <v>571</v>
      </c>
      <c r="CH45" s="34">
        <f>HLOOKUP(CH$7+0.5,$I$66:$DJ$120,ROWS($A$10:$A45)+2,FALSE)</f>
        <v>2266</v>
      </c>
      <c r="CI45" s="34">
        <f>HLOOKUP(CI$7+0.5,$I$66:$DJ$120,ROWS($A$10:$A45)+2,FALSE)</f>
        <v>109</v>
      </c>
      <c r="CJ45" s="34">
        <f>HLOOKUP(CJ$7+0.5,$I$66:$DJ$120,ROWS($A$10:$A45)+2,FALSE)</f>
        <v>1346</v>
      </c>
      <c r="CK45" s="34">
        <f>HLOOKUP(CK$7+0.5,$I$66:$DJ$120,ROWS($A$10:$A45)+2,FALSE)</f>
        <v>709</v>
      </c>
      <c r="CL45" s="34">
        <f>HLOOKUP(CL$7+0.5,$I$66:$DJ$120,ROWS($A$10:$A45)+2,FALSE)</f>
        <v>764</v>
      </c>
      <c r="CM45" s="34">
        <f>HLOOKUP(CM$7+0.5,$I$66:$DJ$120,ROWS($A$10:$A45)+2,FALSE)</f>
        <v>572</v>
      </c>
      <c r="CN45" s="34">
        <f>HLOOKUP(CN$7+0.5,$I$66:$DJ$120,ROWS($A$10:$A45)+2,FALSE)</f>
        <v>141</v>
      </c>
      <c r="CO45" s="34">
        <f>HLOOKUP(CO$7+0.5,$I$66:$DJ$120,ROWS($A$10:$A45)+2,FALSE)</f>
        <v>231</v>
      </c>
      <c r="CP45" s="34">
        <f>HLOOKUP(CP$7+0.5,$I$66:$DJ$120,ROWS($A$10:$A45)+2,FALSE)</f>
        <v>228</v>
      </c>
      <c r="CQ45" s="34">
        <f>HLOOKUP(CQ$7+0.5,$I$66:$DJ$120,ROWS($A$10:$A45)+2,FALSE)</f>
        <v>331</v>
      </c>
      <c r="CR45" s="34">
        <f>HLOOKUP(CR$7+0.5,$I$66:$DJ$120,ROWS($A$10:$A45)+2,FALSE)</f>
        <v>243</v>
      </c>
      <c r="CS45" s="34" t="str">
        <f>HLOOKUP(CS$7+0.5,$I$66:$DJ$120,ROWS($A$10:$A45)+2,FALSE)</f>
        <v>N/A</v>
      </c>
      <c r="CT45" s="34">
        <f>HLOOKUP(CT$7+0.5,$I$66:$DJ$120,ROWS($A$10:$A45)+2,FALSE)</f>
        <v>14</v>
      </c>
      <c r="CU45" s="34">
        <f>HLOOKUP(CU$7+0.5,$I$66:$DJ$120,ROWS($A$10:$A45)+2,FALSE)</f>
        <v>260</v>
      </c>
      <c r="CV45" s="34">
        <f>HLOOKUP(CV$7+0.5,$I$66:$DJ$120,ROWS($A$10:$A45)+2,FALSE)</f>
        <v>529</v>
      </c>
      <c r="CW45" s="34">
        <f>HLOOKUP(CW$7+0.5,$I$66:$DJ$120,ROWS($A$10:$A45)+2,FALSE)</f>
        <v>157</v>
      </c>
      <c r="CX45" s="34">
        <f>HLOOKUP(CX$7+0.5,$I$66:$DJ$120,ROWS($A$10:$A45)+2,FALSE)</f>
        <v>255</v>
      </c>
      <c r="CY45" s="34">
        <f>HLOOKUP(CY$7+0.5,$I$66:$DJ$120,ROWS($A$10:$A45)+2,FALSE)</f>
        <v>28</v>
      </c>
      <c r="CZ45" s="34">
        <f>HLOOKUP(CZ$7+0.5,$I$66:$DJ$120,ROWS($A$10:$A45)+2,FALSE)</f>
        <v>822</v>
      </c>
      <c r="DA45" s="34">
        <f>HLOOKUP(DA$7+0.5,$I$66:$DJ$120,ROWS($A$10:$A45)+2,FALSE)</f>
        <v>694</v>
      </c>
      <c r="DB45" s="34">
        <f>HLOOKUP(DB$7+0.5,$I$66:$DJ$120,ROWS($A$10:$A45)+2,FALSE)</f>
        <v>756</v>
      </c>
      <c r="DC45" s="34">
        <f>HLOOKUP(DC$7+0.5,$I$66:$DJ$120,ROWS($A$10:$A45)+2,FALSE)</f>
        <v>60</v>
      </c>
      <c r="DD45" s="34">
        <f>HLOOKUP(DD$7+0.5,$I$66:$DJ$120,ROWS($A$10:$A45)+2,FALSE)</f>
        <v>1014</v>
      </c>
      <c r="DE45" s="34">
        <f>HLOOKUP(DE$7+0.5,$I$66:$DJ$120,ROWS($A$10:$A45)+2,FALSE)</f>
        <v>309</v>
      </c>
      <c r="DF45" s="34">
        <f>HLOOKUP(DF$7+0.5,$I$66:$DJ$120,ROWS($A$10:$A45)+2,FALSE)</f>
        <v>796</v>
      </c>
      <c r="DG45" s="34">
        <f>HLOOKUP(DG$7+0.5,$I$66:$DJ$120,ROWS($A$10:$A45)+2,FALSE)</f>
        <v>141</v>
      </c>
      <c r="DH45" s="34">
        <f>HLOOKUP(DH$7+0.5,$I$66:$DJ$120,ROWS($A$10:$A45)+2,FALSE)</f>
        <v>327</v>
      </c>
      <c r="DI45" s="34">
        <f>HLOOKUP(DI$7+0.5,$I$66:$DJ$120,ROWS($A$10:$A45)+2,FALSE)</f>
        <v>269</v>
      </c>
      <c r="DJ45" s="34">
        <f>HLOOKUP(DJ$7+0.5,$I$66:$DJ$120,ROWS($A$10:$A45)+2,FALSE)</f>
        <v>141</v>
      </c>
    </row>
    <row r="46" spans="2:114" x14ac:dyDescent="0.25">
      <c r="B46" s="38" t="s">
        <v>43</v>
      </c>
      <c r="C46" s="15">
        <v>11414635</v>
      </c>
      <c r="D46" s="14">
        <v>5725</v>
      </c>
      <c r="E46" s="15">
        <v>9735390</v>
      </c>
      <c r="F46" s="14">
        <v>29715</v>
      </c>
      <c r="G46" s="15">
        <v>1440815</v>
      </c>
      <c r="H46" s="14">
        <v>28423</v>
      </c>
      <c r="I46" s="36">
        <f>HLOOKUP(I$7,$I$66:$DJ$120,ROWS($A$10:$A46)+2,FALSE)</f>
        <v>196391</v>
      </c>
      <c r="J46" s="25">
        <f>HLOOKUP(J$7,$I$66:$DJ$120,ROWS($A$10:$A46)+2,FALSE)</f>
        <v>3705</v>
      </c>
      <c r="K46" s="25">
        <f>HLOOKUP(K$7,$I$66:$DJ$120,ROWS($A$10:$A46)+2,FALSE)</f>
        <v>2207</v>
      </c>
      <c r="L46" s="25">
        <f>HLOOKUP(L$7,$I$66:$DJ$120,ROWS($A$10:$A46)+2,FALSE)</f>
        <v>4929</v>
      </c>
      <c r="M46" s="25">
        <f>HLOOKUP(M$7,$I$66:$DJ$120,ROWS($A$10:$A46)+2,FALSE)</f>
        <v>884</v>
      </c>
      <c r="N46" s="25">
        <f>HLOOKUP(N$7,$I$66:$DJ$120,ROWS($A$10:$A46)+2,FALSE)</f>
        <v>8995</v>
      </c>
      <c r="O46" s="25">
        <f>HLOOKUP(O$7,$I$66:$DJ$120,ROWS($A$10:$A46)+2,FALSE)</f>
        <v>3180</v>
      </c>
      <c r="P46" s="25">
        <f>HLOOKUP(P$7,$I$66:$DJ$120,ROWS($A$10:$A46)+2,FALSE)</f>
        <v>1355</v>
      </c>
      <c r="Q46" s="25">
        <f>HLOOKUP(Q$7,$I$66:$DJ$120,ROWS($A$10:$A46)+2,FALSE)</f>
        <v>1079</v>
      </c>
      <c r="R46" s="25">
        <f>HLOOKUP(R$7,$I$66:$DJ$120,ROWS($A$10:$A46)+2,FALSE)</f>
        <v>985</v>
      </c>
      <c r="S46" s="25">
        <f>HLOOKUP(S$7,$I$66:$DJ$120,ROWS($A$10:$A46)+2,FALSE)</f>
        <v>16366</v>
      </c>
      <c r="T46" s="25">
        <f>HLOOKUP(T$7,$I$66:$DJ$120,ROWS($A$10:$A46)+2,FALSE)</f>
        <v>8052</v>
      </c>
      <c r="U46" s="25">
        <f>HLOOKUP(U$7,$I$66:$DJ$120,ROWS($A$10:$A46)+2,FALSE)</f>
        <v>1198</v>
      </c>
      <c r="V46" s="25">
        <f>HLOOKUP(V$7,$I$66:$DJ$120,ROWS($A$10:$A46)+2,FALSE)</f>
        <v>412</v>
      </c>
      <c r="W46" s="25">
        <f>HLOOKUP(W$7,$I$66:$DJ$120,ROWS($A$10:$A46)+2,FALSE)</f>
        <v>9510</v>
      </c>
      <c r="X46" s="25">
        <f>HLOOKUP(X$7,$I$66:$DJ$120,ROWS($A$10:$A46)+2,FALSE)</f>
        <v>13534</v>
      </c>
      <c r="Y46" s="25">
        <f>HLOOKUP(Y$7,$I$66:$DJ$120,ROWS($A$10:$A46)+2,FALSE)</f>
        <v>1039</v>
      </c>
      <c r="Z46" s="25">
        <f>HLOOKUP(Z$7,$I$66:$DJ$120,ROWS($A$10:$A46)+2,FALSE)</f>
        <v>1166</v>
      </c>
      <c r="AA46" s="25">
        <f>HLOOKUP(AA$7,$I$66:$DJ$120,ROWS($A$10:$A46)+2,FALSE)</f>
        <v>13227</v>
      </c>
      <c r="AB46" s="25">
        <f>HLOOKUP(AB$7,$I$66:$DJ$120,ROWS($A$10:$A46)+2,FALSE)</f>
        <v>2214</v>
      </c>
      <c r="AC46" s="25">
        <f>HLOOKUP(AC$7,$I$66:$DJ$120,ROWS($A$10:$A46)+2,FALSE)</f>
        <v>1189</v>
      </c>
      <c r="AD46" s="25">
        <f>HLOOKUP(AD$7,$I$66:$DJ$120,ROWS($A$10:$A46)+2,FALSE)</f>
        <v>5026</v>
      </c>
      <c r="AE46" s="25">
        <f>HLOOKUP(AE$7,$I$66:$DJ$120,ROWS($A$10:$A46)+2,FALSE)</f>
        <v>2189</v>
      </c>
      <c r="AF46" s="25">
        <f>HLOOKUP(AF$7,$I$66:$DJ$120,ROWS($A$10:$A46)+2,FALSE)</f>
        <v>16336</v>
      </c>
      <c r="AG46" s="25">
        <f>HLOOKUP(AG$7,$I$66:$DJ$120,ROWS($A$10:$A46)+2,FALSE)</f>
        <v>1122</v>
      </c>
      <c r="AH46" s="25">
        <f>HLOOKUP(AH$7,$I$66:$DJ$120,ROWS($A$10:$A46)+2,FALSE)</f>
        <v>1017</v>
      </c>
      <c r="AI46" s="25">
        <f>HLOOKUP(AI$7,$I$66:$DJ$120,ROWS($A$10:$A46)+2,FALSE)</f>
        <v>3026</v>
      </c>
      <c r="AJ46" s="25">
        <f>HLOOKUP(AJ$7,$I$66:$DJ$120,ROWS($A$10:$A46)+2,FALSE)</f>
        <v>276</v>
      </c>
      <c r="AK46" s="25">
        <f>HLOOKUP(AK$7,$I$66:$DJ$120,ROWS($A$10:$A46)+2,FALSE)</f>
        <v>1052</v>
      </c>
      <c r="AL46" s="25">
        <f>HLOOKUP(AL$7,$I$66:$DJ$120,ROWS($A$10:$A46)+2,FALSE)</f>
        <v>907</v>
      </c>
      <c r="AM46" s="25">
        <f>HLOOKUP(AM$7,$I$66:$DJ$120,ROWS($A$10:$A46)+2,FALSE)</f>
        <v>189</v>
      </c>
      <c r="AN46" s="25">
        <f>HLOOKUP(AN$7,$I$66:$DJ$120,ROWS($A$10:$A46)+2,FALSE)</f>
        <v>4703</v>
      </c>
      <c r="AO46" s="25">
        <f>HLOOKUP(AO$7,$I$66:$DJ$120,ROWS($A$10:$A46)+2,FALSE)</f>
        <v>1361</v>
      </c>
      <c r="AP46" s="25">
        <f>HLOOKUP(AP$7,$I$66:$DJ$120,ROWS($A$10:$A46)+2,FALSE)</f>
        <v>8732</v>
      </c>
      <c r="AQ46" s="25">
        <f>HLOOKUP(AQ$7,$I$66:$DJ$120,ROWS($A$10:$A46)+2,FALSE)</f>
        <v>5498</v>
      </c>
      <c r="AR46" s="25">
        <f>HLOOKUP(AR$7,$I$66:$DJ$120,ROWS($A$10:$A46)+2,FALSE)</f>
        <v>453</v>
      </c>
      <c r="AS46" s="25" t="str">
        <f>HLOOKUP(AS$7,$I$66:$DJ$120,ROWS($A$10:$A46)+2,FALSE)</f>
        <v>N/A</v>
      </c>
      <c r="AT46" s="25">
        <f>HLOOKUP(AT$7,$I$66:$DJ$120,ROWS($A$10:$A46)+2,FALSE)</f>
        <v>858</v>
      </c>
      <c r="AU46" s="25">
        <f>HLOOKUP(AU$7,$I$66:$DJ$120,ROWS($A$10:$A46)+2,FALSE)</f>
        <v>432</v>
      </c>
      <c r="AV46" s="25">
        <f>HLOOKUP(AV$7,$I$66:$DJ$120,ROWS($A$10:$A46)+2,FALSE)</f>
        <v>14147</v>
      </c>
      <c r="AW46" s="25">
        <f>HLOOKUP(AW$7,$I$66:$DJ$120,ROWS($A$10:$A46)+2,FALSE)</f>
        <v>435</v>
      </c>
      <c r="AX46" s="25">
        <f>HLOOKUP(AX$7,$I$66:$DJ$120,ROWS($A$10:$A46)+2,FALSE)</f>
        <v>2445</v>
      </c>
      <c r="AY46" s="25">
        <f>HLOOKUP(AY$7,$I$66:$DJ$120,ROWS($A$10:$A46)+2,FALSE)</f>
        <v>47</v>
      </c>
      <c r="AZ46" s="25">
        <f>HLOOKUP(AZ$7,$I$66:$DJ$120,ROWS($A$10:$A46)+2,FALSE)</f>
        <v>3542</v>
      </c>
      <c r="BA46" s="25">
        <f>HLOOKUP(BA$7,$I$66:$DJ$120,ROWS($A$10:$A46)+2,FALSE)</f>
        <v>11760</v>
      </c>
      <c r="BB46" s="25">
        <f>HLOOKUP(BB$7,$I$66:$DJ$120,ROWS($A$10:$A46)+2,FALSE)</f>
        <v>197</v>
      </c>
      <c r="BC46" s="25">
        <f>HLOOKUP(BC$7,$I$66:$DJ$120,ROWS($A$10:$A46)+2,FALSE)</f>
        <v>364</v>
      </c>
      <c r="BD46" s="25">
        <f>HLOOKUP(BD$7,$I$66:$DJ$120,ROWS($A$10:$A46)+2,FALSE)</f>
        <v>3193</v>
      </c>
      <c r="BE46" s="25">
        <f>HLOOKUP(BE$7,$I$66:$DJ$120,ROWS($A$10:$A46)+2,FALSE)</f>
        <v>2862</v>
      </c>
      <c r="BF46" s="25">
        <f>HLOOKUP(BF$7,$I$66:$DJ$120,ROWS($A$10:$A46)+2,FALSE)</f>
        <v>7820</v>
      </c>
      <c r="BG46" s="25">
        <f>HLOOKUP(BG$7,$I$66:$DJ$120,ROWS($A$10:$A46)+2,FALSE)</f>
        <v>974</v>
      </c>
      <c r="BH46" s="25">
        <f>HLOOKUP(BH$7,$I$66:$DJ$120,ROWS($A$10:$A46)+2,FALSE)</f>
        <v>202</v>
      </c>
      <c r="BI46" s="25">
        <f>HLOOKUP(BI$7,$I$66:$DJ$120,ROWS($A$10:$A46)+2,FALSE)</f>
        <v>1403</v>
      </c>
      <c r="BJ46" s="34">
        <f>HLOOKUP(BJ$7+0.5,$I$66:$DJ$120,ROWS($A$10:$A46)+2,FALSE)</f>
        <v>9611</v>
      </c>
      <c r="BK46" s="34">
        <f>HLOOKUP(BK$7+0.5,$I$66:$DJ$120,ROWS($A$10:$A46)+2,FALSE)</f>
        <v>2297</v>
      </c>
      <c r="BL46" s="34">
        <f>HLOOKUP(BL$7+0.5,$I$66:$DJ$120,ROWS($A$10:$A46)+2,FALSE)</f>
        <v>1757</v>
      </c>
      <c r="BM46" s="34">
        <f>HLOOKUP(BM$7+0.5,$I$66:$DJ$120,ROWS($A$10:$A46)+2,FALSE)</f>
        <v>1912</v>
      </c>
      <c r="BN46" s="34">
        <f>HLOOKUP(BN$7+0.5,$I$66:$DJ$120,ROWS($A$10:$A46)+2,FALSE)</f>
        <v>604</v>
      </c>
      <c r="BO46" s="34">
        <f>HLOOKUP(BO$7+0.5,$I$66:$DJ$120,ROWS($A$10:$A46)+2,FALSE)</f>
        <v>1803</v>
      </c>
      <c r="BP46" s="34">
        <f>HLOOKUP(BP$7+0.5,$I$66:$DJ$120,ROWS($A$10:$A46)+2,FALSE)</f>
        <v>1230</v>
      </c>
      <c r="BQ46" s="34">
        <f>HLOOKUP(BQ$7+0.5,$I$66:$DJ$120,ROWS($A$10:$A46)+2,FALSE)</f>
        <v>887</v>
      </c>
      <c r="BR46" s="34">
        <f>HLOOKUP(BR$7+0.5,$I$66:$DJ$120,ROWS($A$10:$A46)+2,FALSE)</f>
        <v>696</v>
      </c>
      <c r="BS46" s="34">
        <f>HLOOKUP(BS$7+0.5,$I$66:$DJ$120,ROWS($A$10:$A46)+2,FALSE)</f>
        <v>722</v>
      </c>
      <c r="BT46" s="34">
        <f>HLOOKUP(BT$7+0.5,$I$66:$DJ$120,ROWS($A$10:$A46)+2,FALSE)</f>
        <v>2560</v>
      </c>
      <c r="BU46" s="34">
        <f>HLOOKUP(BU$7+0.5,$I$66:$DJ$120,ROWS($A$10:$A46)+2,FALSE)</f>
        <v>2973</v>
      </c>
      <c r="BV46" s="34">
        <f>HLOOKUP(BV$7+0.5,$I$66:$DJ$120,ROWS($A$10:$A46)+2,FALSE)</f>
        <v>591</v>
      </c>
      <c r="BW46" s="34">
        <f>HLOOKUP(BW$7+0.5,$I$66:$DJ$120,ROWS($A$10:$A46)+2,FALSE)</f>
        <v>295</v>
      </c>
      <c r="BX46" s="34">
        <f>HLOOKUP(BX$7+0.5,$I$66:$DJ$120,ROWS($A$10:$A46)+2,FALSE)</f>
        <v>2157</v>
      </c>
      <c r="BY46" s="34">
        <f>HLOOKUP(BY$7+0.5,$I$66:$DJ$120,ROWS($A$10:$A46)+2,FALSE)</f>
        <v>2157</v>
      </c>
      <c r="BZ46" s="34">
        <f>HLOOKUP(BZ$7+0.5,$I$66:$DJ$120,ROWS($A$10:$A46)+2,FALSE)</f>
        <v>765</v>
      </c>
      <c r="CA46" s="34">
        <f>HLOOKUP(CA$7+0.5,$I$66:$DJ$120,ROWS($A$10:$A46)+2,FALSE)</f>
        <v>617</v>
      </c>
      <c r="CB46" s="34">
        <f>HLOOKUP(CB$7+0.5,$I$66:$DJ$120,ROWS($A$10:$A46)+2,FALSE)</f>
        <v>2976</v>
      </c>
      <c r="CC46" s="34">
        <f>HLOOKUP(CC$7+0.5,$I$66:$DJ$120,ROWS($A$10:$A46)+2,FALSE)</f>
        <v>1011</v>
      </c>
      <c r="CD46" s="34">
        <f>HLOOKUP(CD$7+0.5,$I$66:$DJ$120,ROWS($A$10:$A46)+2,FALSE)</f>
        <v>889</v>
      </c>
      <c r="CE46" s="34">
        <f>HLOOKUP(CE$7+0.5,$I$66:$DJ$120,ROWS($A$10:$A46)+2,FALSE)</f>
        <v>2570</v>
      </c>
      <c r="CF46" s="34">
        <f>HLOOKUP(CF$7+0.5,$I$66:$DJ$120,ROWS($A$10:$A46)+2,FALSE)</f>
        <v>808</v>
      </c>
      <c r="CG46" s="34">
        <f>HLOOKUP(CG$7+0.5,$I$66:$DJ$120,ROWS($A$10:$A46)+2,FALSE)</f>
        <v>2656</v>
      </c>
      <c r="CH46" s="34">
        <f>HLOOKUP(CH$7+0.5,$I$66:$DJ$120,ROWS($A$10:$A46)+2,FALSE)</f>
        <v>597</v>
      </c>
      <c r="CI46" s="34">
        <f>HLOOKUP(CI$7+0.5,$I$66:$DJ$120,ROWS($A$10:$A46)+2,FALSE)</f>
        <v>865</v>
      </c>
      <c r="CJ46" s="34">
        <f>HLOOKUP(CJ$7+0.5,$I$66:$DJ$120,ROWS($A$10:$A46)+2,FALSE)</f>
        <v>1068</v>
      </c>
      <c r="CK46" s="34">
        <f>HLOOKUP(CK$7+0.5,$I$66:$DJ$120,ROWS($A$10:$A46)+2,FALSE)</f>
        <v>292</v>
      </c>
      <c r="CL46" s="34">
        <f>HLOOKUP(CL$7+0.5,$I$66:$DJ$120,ROWS($A$10:$A46)+2,FALSE)</f>
        <v>656</v>
      </c>
      <c r="CM46" s="34">
        <f>HLOOKUP(CM$7+0.5,$I$66:$DJ$120,ROWS($A$10:$A46)+2,FALSE)</f>
        <v>525</v>
      </c>
      <c r="CN46" s="34">
        <f>HLOOKUP(CN$7+0.5,$I$66:$DJ$120,ROWS($A$10:$A46)+2,FALSE)</f>
        <v>156</v>
      </c>
      <c r="CO46" s="34">
        <f>HLOOKUP(CO$7+0.5,$I$66:$DJ$120,ROWS($A$10:$A46)+2,FALSE)</f>
        <v>2119</v>
      </c>
      <c r="CP46" s="34">
        <f>HLOOKUP(CP$7+0.5,$I$66:$DJ$120,ROWS($A$10:$A46)+2,FALSE)</f>
        <v>817</v>
      </c>
      <c r="CQ46" s="34">
        <f>HLOOKUP(CQ$7+0.5,$I$66:$DJ$120,ROWS($A$10:$A46)+2,FALSE)</f>
        <v>1741</v>
      </c>
      <c r="CR46" s="34">
        <f>HLOOKUP(CR$7+0.5,$I$66:$DJ$120,ROWS($A$10:$A46)+2,FALSE)</f>
        <v>1525</v>
      </c>
      <c r="CS46" s="34">
        <f>HLOOKUP(CS$7+0.5,$I$66:$DJ$120,ROWS($A$10:$A46)+2,FALSE)</f>
        <v>346</v>
      </c>
      <c r="CT46" s="34" t="str">
        <f>HLOOKUP(CT$7+0.5,$I$66:$DJ$120,ROWS($A$10:$A46)+2,FALSE)</f>
        <v>N/A</v>
      </c>
      <c r="CU46" s="34">
        <f>HLOOKUP(CU$7+0.5,$I$66:$DJ$120,ROWS($A$10:$A46)+2,FALSE)</f>
        <v>417</v>
      </c>
      <c r="CV46" s="34">
        <f>HLOOKUP(CV$7+0.5,$I$66:$DJ$120,ROWS($A$10:$A46)+2,FALSE)</f>
        <v>307</v>
      </c>
      <c r="CW46" s="34">
        <f>HLOOKUP(CW$7+0.5,$I$66:$DJ$120,ROWS($A$10:$A46)+2,FALSE)</f>
        <v>2612</v>
      </c>
      <c r="CX46" s="34">
        <f>HLOOKUP(CX$7+0.5,$I$66:$DJ$120,ROWS($A$10:$A46)+2,FALSE)</f>
        <v>384</v>
      </c>
      <c r="CY46" s="34">
        <f>HLOOKUP(CY$7+0.5,$I$66:$DJ$120,ROWS($A$10:$A46)+2,FALSE)</f>
        <v>1029</v>
      </c>
      <c r="CZ46" s="34">
        <f>HLOOKUP(CZ$7+0.5,$I$66:$DJ$120,ROWS($A$10:$A46)+2,FALSE)</f>
        <v>76</v>
      </c>
      <c r="DA46" s="34">
        <f>HLOOKUP(DA$7+0.5,$I$66:$DJ$120,ROWS($A$10:$A46)+2,FALSE)</f>
        <v>1429</v>
      </c>
      <c r="DB46" s="34">
        <f>HLOOKUP(DB$7+0.5,$I$66:$DJ$120,ROWS($A$10:$A46)+2,FALSE)</f>
        <v>2739</v>
      </c>
      <c r="DC46" s="34">
        <f>HLOOKUP(DC$7+0.5,$I$66:$DJ$120,ROWS($A$10:$A46)+2,FALSE)</f>
        <v>211</v>
      </c>
      <c r="DD46" s="34">
        <f>HLOOKUP(DD$7+0.5,$I$66:$DJ$120,ROWS($A$10:$A46)+2,FALSE)</f>
        <v>350</v>
      </c>
      <c r="DE46" s="34">
        <f>HLOOKUP(DE$7+0.5,$I$66:$DJ$120,ROWS($A$10:$A46)+2,FALSE)</f>
        <v>1055</v>
      </c>
      <c r="DF46" s="34">
        <f>HLOOKUP(DF$7+0.5,$I$66:$DJ$120,ROWS($A$10:$A46)+2,FALSE)</f>
        <v>2150</v>
      </c>
      <c r="DG46" s="34">
        <f>HLOOKUP(DG$7+0.5,$I$66:$DJ$120,ROWS($A$10:$A46)+2,FALSE)</f>
        <v>2219</v>
      </c>
      <c r="DH46" s="34">
        <f>HLOOKUP(DH$7+0.5,$I$66:$DJ$120,ROWS($A$10:$A46)+2,FALSE)</f>
        <v>725</v>
      </c>
      <c r="DI46" s="34">
        <f>HLOOKUP(DI$7+0.5,$I$66:$DJ$120,ROWS($A$10:$A46)+2,FALSE)</f>
        <v>210</v>
      </c>
      <c r="DJ46" s="34">
        <f>HLOOKUP(DJ$7+0.5,$I$66:$DJ$120,ROWS($A$10:$A46)+2,FALSE)</f>
        <v>910</v>
      </c>
    </row>
    <row r="47" spans="2:114" x14ac:dyDescent="0.25">
      <c r="B47" s="38" t="s">
        <v>44</v>
      </c>
      <c r="C47" s="15">
        <v>3762311</v>
      </c>
      <c r="D47" s="14">
        <v>2764</v>
      </c>
      <c r="E47" s="15">
        <v>3107367</v>
      </c>
      <c r="F47" s="14">
        <v>14635</v>
      </c>
      <c r="G47" s="15">
        <v>531347</v>
      </c>
      <c r="H47" s="14">
        <v>12812</v>
      </c>
      <c r="I47" s="36">
        <f>HLOOKUP(I$7,$I$66:$DJ$120,ROWS($A$10:$A47)+2,FALSE)</f>
        <v>108972</v>
      </c>
      <c r="J47" s="25">
        <f>HLOOKUP(J$7,$I$66:$DJ$120,ROWS($A$10:$A47)+2,FALSE)</f>
        <v>1030</v>
      </c>
      <c r="K47" s="25">
        <f>HLOOKUP(K$7,$I$66:$DJ$120,ROWS($A$10:$A47)+2,FALSE)</f>
        <v>1279</v>
      </c>
      <c r="L47" s="25">
        <f>HLOOKUP(L$7,$I$66:$DJ$120,ROWS($A$10:$A47)+2,FALSE)</f>
        <v>2974</v>
      </c>
      <c r="M47" s="25">
        <f>HLOOKUP(M$7,$I$66:$DJ$120,ROWS($A$10:$A47)+2,FALSE)</f>
        <v>5777</v>
      </c>
      <c r="N47" s="25">
        <f>HLOOKUP(N$7,$I$66:$DJ$120,ROWS($A$10:$A47)+2,FALSE)</f>
        <v>8950</v>
      </c>
      <c r="O47" s="25">
        <f>HLOOKUP(O$7,$I$66:$DJ$120,ROWS($A$10:$A47)+2,FALSE)</f>
        <v>4717</v>
      </c>
      <c r="P47" s="25">
        <f>HLOOKUP(P$7,$I$66:$DJ$120,ROWS($A$10:$A47)+2,FALSE)</f>
        <v>0</v>
      </c>
      <c r="Q47" s="25">
        <f>HLOOKUP(Q$7,$I$66:$DJ$120,ROWS($A$10:$A47)+2,FALSE)</f>
        <v>380</v>
      </c>
      <c r="R47" s="25">
        <f>HLOOKUP(R$7,$I$66:$DJ$120,ROWS($A$10:$A47)+2,FALSE)</f>
        <v>151</v>
      </c>
      <c r="S47" s="25">
        <f>HLOOKUP(S$7,$I$66:$DJ$120,ROWS($A$10:$A47)+2,FALSE)</f>
        <v>5011</v>
      </c>
      <c r="T47" s="25">
        <f>HLOOKUP(T$7,$I$66:$DJ$120,ROWS($A$10:$A47)+2,FALSE)</f>
        <v>2581</v>
      </c>
      <c r="U47" s="25">
        <f>HLOOKUP(U$7,$I$66:$DJ$120,ROWS($A$10:$A47)+2,FALSE)</f>
        <v>189</v>
      </c>
      <c r="V47" s="25">
        <f>HLOOKUP(V$7,$I$66:$DJ$120,ROWS($A$10:$A47)+2,FALSE)</f>
        <v>905</v>
      </c>
      <c r="W47" s="25">
        <f>HLOOKUP(W$7,$I$66:$DJ$120,ROWS($A$10:$A47)+2,FALSE)</f>
        <v>1100</v>
      </c>
      <c r="X47" s="25">
        <f>HLOOKUP(X$7,$I$66:$DJ$120,ROWS($A$10:$A47)+2,FALSE)</f>
        <v>1490</v>
      </c>
      <c r="Y47" s="25">
        <f>HLOOKUP(Y$7,$I$66:$DJ$120,ROWS($A$10:$A47)+2,FALSE)</f>
        <v>1088</v>
      </c>
      <c r="Z47" s="25">
        <f>HLOOKUP(Z$7,$I$66:$DJ$120,ROWS($A$10:$A47)+2,FALSE)</f>
        <v>7065</v>
      </c>
      <c r="AA47" s="25">
        <f>HLOOKUP(AA$7,$I$66:$DJ$120,ROWS($A$10:$A47)+2,FALSE)</f>
        <v>1354</v>
      </c>
      <c r="AB47" s="25">
        <f>HLOOKUP(AB$7,$I$66:$DJ$120,ROWS($A$10:$A47)+2,FALSE)</f>
        <v>2562</v>
      </c>
      <c r="AC47" s="25">
        <f>HLOOKUP(AC$7,$I$66:$DJ$120,ROWS($A$10:$A47)+2,FALSE)</f>
        <v>167</v>
      </c>
      <c r="AD47" s="25">
        <f>HLOOKUP(AD$7,$I$66:$DJ$120,ROWS($A$10:$A47)+2,FALSE)</f>
        <v>750</v>
      </c>
      <c r="AE47" s="25">
        <f>HLOOKUP(AE$7,$I$66:$DJ$120,ROWS($A$10:$A47)+2,FALSE)</f>
        <v>1233</v>
      </c>
      <c r="AF47" s="25">
        <f>HLOOKUP(AF$7,$I$66:$DJ$120,ROWS($A$10:$A47)+2,FALSE)</f>
        <v>1347</v>
      </c>
      <c r="AG47" s="25">
        <f>HLOOKUP(AG$7,$I$66:$DJ$120,ROWS($A$10:$A47)+2,FALSE)</f>
        <v>906</v>
      </c>
      <c r="AH47" s="25">
        <f>HLOOKUP(AH$7,$I$66:$DJ$120,ROWS($A$10:$A47)+2,FALSE)</f>
        <v>1850</v>
      </c>
      <c r="AI47" s="25">
        <f>HLOOKUP(AI$7,$I$66:$DJ$120,ROWS($A$10:$A47)+2,FALSE)</f>
        <v>5210</v>
      </c>
      <c r="AJ47" s="25">
        <f>HLOOKUP(AJ$7,$I$66:$DJ$120,ROWS($A$10:$A47)+2,FALSE)</f>
        <v>798</v>
      </c>
      <c r="AK47" s="25">
        <f>HLOOKUP(AK$7,$I$66:$DJ$120,ROWS($A$10:$A47)+2,FALSE)</f>
        <v>300</v>
      </c>
      <c r="AL47" s="25">
        <f>HLOOKUP(AL$7,$I$66:$DJ$120,ROWS($A$10:$A47)+2,FALSE)</f>
        <v>1101</v>
      </c>
      <c r="AM47" s="25">
        <f>HLOOKUP(AM$7,$I$66:$DJ$120,ROWS($A$10:$A47)+2,FALSE)</f>
        <v>549</v>
      </c>
      <c r="AN47" s="25">
        <f>HLOOKUP(AN$7,$I$66:$DJ$120,ROWS($A$10:$A47)+2,FALSE)</f>
        <v>1523</v>
      </c>
      <c r="AO47" s="25">
        <f>HLOOKUP(AO$7,$I$66:$DJ$120,ROWS($A$10:$A47)+2,FALSE)</f>
        <v>1244</v>
      </c>
      <c r="AP47" s="25">
        <f>HLOOKUP(AP$7,$I$66:$DJ$120,ROWS($A$10:$A47)+2,FALSE)</f>
        <v>1981</v>
      </c>
      <c r="AQ47" s="25">
        <f>HLOOKUP(AQ$7,$I$66:$DJ$120,ROWS($A$10:$A47)+2,FALSE)</f>
        <v>1961</v>
      </c>
      <c r="AR47" s="25">
        <f>HLOOKUP(AR$7,$I$66:$DJ$120,ROWS($A$10:$A47)+2,FALSE)</f>
        <v>308</v>
      </c>
      <c r="AS47" s="25">
        <f>HLOOKUP(AS$7,$I$66:$DJ$120,ROWS($A$10:$A47)+2,FALSE)</f>
        <v>1148</v>
      </c>
      <c r="AT47" s="25" t="str">
        <f>HLOOKUP(AT$7,$I$66:$DJ$120,ROWS($A$10:$A47)+2,FALSE)</f>
        <v>N/A</v>
      </c>
      <c r="AU47" s="25">
        <f>HLOOKUP(AU$7,$I$66:$DJ$120,ROWS($A$10:$A47)+2,FALSE)</f>
        <v>1261</v>
      </c>
      <c r="AV47" s="25">
        <f>HLOOKUP(AV$7,$I$66:$DJ$120,ROWS($A$10:$A47)+2,FALSE)</f>
        <v>494</v>
      </c>
      <c r="AW47" s="25">
        <f>HLOOKUP(AW$7,$I$66:$DJ$120,ROWS($A$10:$A47)+2,FALSE)</f>
        <v>0</v>
      </c>
      <c r="AX47" s="25">
        <f>HLOOKUP(AX$7,$I$66:$DJ$120,ROWS($A$10:$A47)+2,FALSE)</f>
        <v>569</v>
      </c>
      <c r="AY47" s="25">
        <f>HLOOKUP(AY$7,$I$66:$DJ$120,ROWS($A$10:$A47)+2,FALSE)</f>
        <v>108</v>
      </c>
      <c r="AZ47" s="25">
        <f>HLOOKUP(AZ$7,$I$66:$DJ$120,ROWS($A$10:$A47)+2,FALSE)</f>
        <v>2471</v>
      </c>
      <c r="BA47" s="25">
        <f>HLOOKUP(BA$7,$I$66:$DJ$120,ROWS($A$10:$A47)+2,FALSE)</f>
        <v>25508</v>
      </c>
      <c r="BB47" s="25">
        <f>HLOOKUP(BB$7,$I$66:$DJ$120,ROWS($A$10:$A47)+2,FALSE)</f>
        <v>2588</v>
      </c>
      <c r="BC47" s="25">
        <f>HLOOKUP(BC$7,$I$66:$DJ$120,ROWS($A$10:$A47)+2,FALSE)</f>
        <v>197</v>
      </c>
      <c r="BD47" s="25">
        <f>HLOOKUP(BD$7,$I$66:$DJ$120,ROWS($A$10:$A47)+2,FALSE)</f>
        <v>1749</v>
      </c>
      <c r="BE47" s="25">
        <f>HLOOKUP(BE$7,$I$66:$DJ$120,ROWS($A$10:$A47)+2,FALSE)</f>
        <v>1574</v>
      </c>
      <c r="BF47" s="25">
        <f>HLOOKUP(BF$7,$I$66:$DJ$120,ROWS($A$10:$A47)+2,FALSE)</f>
        <v>368</v>
      </c>
      <c r="BG47" s="25">
        <f>HLOOKUP(BG$7,$I$66:$DJ$120,ROWS($A$10:$A47)+2,FALSE)</f>
        <v>1061</v>
      </c>
      <c r="BH47" s="25">
        <f>HLOOKUP(BH$7,$I$66:$DJ$120,ROWS($A$10:$A47)+2,FALSE)</f>
        <v>45</v>
      </c>
      <c r="BI47" s="25">
        <f>HLOOKUP(BI$7,$I$66:$DJ$120,ROWS($A$10:$A47)+2,FALSE)</f>
        <v>0</v>
      </c>
      <c r="BJ47" s="34">
        <f>HLOOKUP(BJ$7+0.5,$I$66:$DJ$120,ROWS($A$10:$A47)+2,FALSE)</f>
        <v>6570</v>
      </c>
      <c r="BK47" s="34">
        <f>HLOOKUP(BK$7+0.5,$I$66:$DJ$120,ROWS($A$10:$A47)+2,FALSE)</f>
        <v>467</v>
      </c>
      <c r="BL47" s="34">
        <f>HLOOKUP(BL$7+0.5,$I$66:$DJ$120,ROWS($A$10:$A47)+2,FALSE)</f>
        <v>600</v>
      </c>
      <c r="BM47" s="34">
        <f>HLOOKUP(BM$7+0.5,$I$66:$DJ$120,ROWS($A$10:$A47)+2,FALSE)</f>
        <v>1435</v>
      </c>
      <c r="BN47" s="34">
        <f>HLOOKUP(BN$7+0.5,$I$66:$DJ$120,ROWS($A$10:$A47)+2,FALSE)</f>
        <v>1187</v>
      </c>
      <c r="BO47" s="34">
        <f>HLOOKUP(BO$7+0.5,$I$66:$DJ$120,ROWS($A$10:$A47)+2,FALSE)</f>
        <v>2184</v>
      </c>
      <c r="BP47" s="34">
        <f>HLOOKUP(BP$7+0.5,$I$66:$DJ$120,ROWS($A$10:$A47)+2,FALSE)</f>
        <v>1556</v>
      </c>
      <c r="BQ47" s="34">
        <f>HLOOKUP(BQ$7+0.5,$I$66:$DJ$120,ROWS($A$10:$A47)+2,FALSE)</f>
        <v>149</v>
      </c>
      <c r="BR47" s="34">
        <f>HLOOKUP(BR$7+0.5,$I$66:$DJ$120,ROWS($A$10:$A47)+2,FALSE)</f>
        <v>288</v>
      </c>
      <c r="BS47" s="34">
        <f>HLOOKUP(BS$7+0.5,$I$66:$DJ$120,ROWS($A$10:$A47)+2,FALSE)</f>
        <v>148</v>
      </c>
      <c r="BT47" s="34">
        <f>HLOOKUP(BT$7+0.5,$I$66:$DJ$120,ROWS($A$10:$A47)+2,FALSE)</f>
        <v>1525</v>
      </c>
      <c r="BU47" s="34">
        <f>HLOOKUP(BU$7+0.5,$I$66:$DJ$120,ROWS($A$10:$A47)+2,FALSE)</f>
        <v>935</v>
      </c>
      <c r="BV47" s="34">
        <f>HLOOKUP(BV$7+0.5,$I$66:$DJ$120,ROWS($A$10:$A47)+2,FALSE)</f>
        <v>295</v>
      </c>
      <c r="BW47" s="34">
        <f>HLOOKUP(BW$7+0.5,$I$66:$DJ$120,ROWS($A$10:$A47)+2,FALSE)</f>
        <v>600</v>
      </c>
      <c r="BX47" s="34">
        <f>HLOOKUP(BX$7+0.5,$I$66:$DJ$120,ROWS($A$10:$A47)+2,FALSE)</f>
        <v>487</v>
      </c>
      <c r="BY47" s="34">
        <f>HLOOKUP(BY$7+0.5,$I$66:$DJ$120,ROWS($A$10:$A47)+2,FALSE)</f>
        <v>936</v>
      </c>
      <c r="BZ47" s="34">
        <f>HLOOKUP(BZ$7+0.5,$I$66:$DJ$120,ROWS($A$10:$A47)+2,FALSE)</f>
        <v>689</v>
      </c>
      <c r="CA47" s="34">
        <f>HLOOKUP(CA$7+0.5,$I$66:$DJ$120,ROWS($A$10:$A47)+2,FALSE)</f>
        <v>1535</v>
      </c>
      <c r="CB47" s="34">
        <f>HLOOKUP(CB$7+0.5,$I$66:$DJ$120,ROWS($A$10:$A47)+2,FALSE)</f>
        <v>898</v>
      </c>
      <c r="CC47" s="34">
        <f>HLOOKUP(CC$7+0.5,$I$66:$DJ$120,ROWS($A$10:$A47)+2,FALSE)</f>
        <v>1354</v>
      </c>
      <c r="CD47" s="34">
        <f>HLOOKUP(CD$7+0.5,$I$66:$DJ$120,ROWS($A$10:$A47)+2,FALSE)</f>
        <v>260</v>
      </c>
      <c r="CE47" s="34">
        <f>HLOOKUP(CE$7+0.5,$I$66:$DJ$120,ROWS($A$10:$A47)+2,FALSE)</f>
        <v>685</v>
      </c>
      <c r="CF47" s="34">
        <f>HLOOKUP(CF$7+0.5,$I$66:$DJ$120,ROWS($A$10:$A47)+2,FALSE)</f>
        <v>906</v>
      </c>
      <c r="CG47" s="34">
        <f>HLOOKUP(CG$7+0.5,$I$66:$DJ$120,ROWS($A$10:$A47)+2,FALSE)</f>
        <v>671</v>
      </c>
      <c r="CH47" s="34">
        <f>HLOOKUP(CH$7+0.5,$I$66:$DJ$120,ROWS($A$10:$A47)+2,FALSE)</f>
        <v>469</v>
      </c>
      <c r="CI47" s="34">
        <f>HLOOKUP(CI$7+0.5,$I$66:$DJ$120,ROWS($A$10:$A47)+2,FALSE)</f>
        <v>752</v>
      </c>
      <c r="CJ47" s="34">
        <f>HLOOKUP(CJ$7+0.5,$I$66:$DJ$120,ROWS($A$10:$A47)+2,FALSE)</f>
        <v>1349</v>
      </c>
      <c r="CK47" s="34">
        <f>HLOOKUP(CK$7+0.5,$I$66:$DJ$120,ROWS($A$10:$A47)+2,FALSE)</f>
        <v>710</v>
      </c>
      <c r="CL47" s="34">
        <f>HLOOKUP(CL$7+0.5,$I$66:$DJ$120,ROWS($A$10:$A47)+2,FALSE)</f>
        <v>208</v>
      </c>
      <c r="CM47" s="34">
        <f>HLOOKUP(CM$7+0.5,$I$66:$DJ$120,ROWS($A$10:$A47)+2,FALSE)</f>
        <v>799</v>
      </c>
      <c r="CN47" s="34">
        <f>HLOOKUP(CN$7+0.5,$I$66:$DJ$120,ROWS($A$10:$A47)+2,FALSE)</f>
        <v>383</v>
      </c>
      <c r="CO47" s="34">
        <f>HLOOKUP(CO$7+0.5,$I$66:$DJ$120,ROWS($A$10:$A47)+2,FALSE)</f>
        <v>748</v>
      </c>
      <c r="CP47" s="34">
        <f>HLOOKUP(CP$7+0.5,$I$66:$DJ$120,ROWS($A$10:$A47)+2,FALSE)</f>
        <v>712</v>
      </c>
      <c r="CQ47" s="34">
        <f>HLOOKUP(CQ$7+0.5,$I$66:$DJ$120,ROWS($A$10:$A47)+2,FALSE)</f>
        <v>936</v>
      </c>
      <c r="CR47" s="34">
        <f>HLOOKUP(CR$7+0.5,$I$66:$DJ$120,ROWS($A$10:$A47)+2,FALSE)</f>
        <v>912</v>
      </c>
      <c r="CS47" s="34">
        <f>HLOOKUP(CS$7+0.5,$I$66:$DJ$120,ROWS($A$10:$A47)+2,FALSE)</f>
        <v>340</v>
      </c>
      <c r="CT47" s="34">
        <f>HLOOKUP(CT$7+0.5,$I$66:$DJ$120,ROWS($A$10:$A47)+2,FALSE)</f>
        <v>533</v>
      </c>
      <c r="CU47" s="34" t="str">
        <f>HLOOKUP(CU$7+0.5,$I$66:$DJ$120,ROWS($A$10:$A47)+2,FALSE)</f>
        <v>N/A</v>
      </c>
      <c r="CV47" s="34">
        <f>HLOOKUP(CV$7+0.5,$I$66:$DJ$120,ROWS($A$10:$A47)+2,FALSE)</f>
        <v>771</v>
      </c>
      <c r="CW47" s="34">
        <f>HLOOKUP(CW$7+0.5,$I$66:$DJ$120,ROWS($A$10:$A47)+2,FALSE)</f>
        <v>285</v>
      </c>
      <c r="CX47" s="34">
        <f>HLOOKUP(CX$7+0.5,$I$66:$DJ$120,ROWS($A$10:$A47)+2,FALSE)</f>
        <v>149</v>
      </c>
      <c r="CY47" s="34">
        <f>HLOOKUP(CY$7+0.5,$I$66:$DJ$120,ROWS($A$10:$A47)+2,FALSE)</f>
        <v>346</v>
      </c>
      <c r="CZ47" s="34">
        <f>HLOOKUP(CZ$7+0.5,$I$66:$DJ$120,ROWS($A$10:$A47)+2,FALSE)</f>
        <v>154</v>
      </c>
      <c r="DA47" s="34">
        <f>HLOOKUP(DA$7+0.5,$I$66:$DJ$120,ROWS($A$10:$A47)+2,FALSE)</f>
        <v>1035</v>
      </c>
      <c r="DB47" s="34">
        <f>HLOOKUP(DB$7+0.5,$I$66:$DJ$120,ROWS($A$10:$A47)+2,FALSE)</f>
        <v>2960</v>
      </c>
      <c r="DC47" s="34">
        <f>HLOOKUP(DC$7+0.5,$I$66:$DJ$120,ROWS($A$10:$A47)+2,FALSE)</f>
        <v>1465</v>
      </c>
      <c r="DD47" s="34">
        <f>HLOOKUP(DD$7+0.5,$I$66:$DJ$120,ROWS($A$10:$A47)+2,FALSE)</f>
        <v>316</v>
      </c>
      <c r="DE47" s="34">
        <f>HLOOKUP(DE$7+0.5,$I$66:$DJ$120,ROWS($A$10:$A47)+2,FALSE)</f>
        <v>829</v>
      </c>
      <c r="DF47" s="34">
        <f>HLOOKUP(DF$7+0.5,$I$66:$DJ$120,ROWS($A$10:$A47)+2,FALSE)</f>
        <v>575</v>
      </c>
      <c r="DG47" s="34">
        <f>HLOOKUP(DG$7+0.5,$I$66:$DJ$120,ROWS($A$10:$A47)+2,FALSE)</f>
        <v>298</v>
      </c>
      <c r="DH47" s="34">
        <f>HLOOKUP(DH$7+0.5,$I$66:$DJ$120,ROWS($A$10:$A47)+2,FALSE)</f>
        <v>758</v>
      </c>
      <c r="DI47" s="34">
        <f>HLOOKUP(DI$7+0.5,$I$66:$DJ$120,ROWS($A$10:$A47)+2,FALSE)</f>
        <v>68</v>
      </c>
      <c r="DJ47" s="34">
        <f>HLOOKUP(DJ$7+0.5,$I$66:$DJ$120,ROWS($A$10:$A47)+2,FALSE)</f>
        <v>149</v>
      </c>
    </row>
    <row r="48" spans="2:114" x14ac:dyDescent="0.25">
      <c r="B48" s="38" t="s">
        <v>45</v>
      </c>
      <c r="C48" s="15">
        <v>3857465</v>
      </c>
      <c r="D48" s="14">
        <v>2984</v>
      </c>
      <c r="E48" s="15">
        <v>3158450</v>
      </c>
      <c r="F48" s="14">
        <v>19251</v>
      </c>
      <c r="G48" s="15">
        <v>560673</v>
      </c>
      <c r="H48" s="14">
        <v>17729</v>
      </c>
      <c r="I48" s="36">
        <f>HLOOKUP(I$7,$I$66:$DJ$120,ROWS($A$10:$A48)+2,FALSE)</f>
        <v>118925</v>
      </c>
      <c r="J48" s="25">
        <f>HLOOKUP(J$7,$I$66:$DJ$120,ROWS($A$10:$A48)+2,FALSE)</f>
        <v>373</v>
      </c>
      <c r="K48" s="25">
        <f>HLOOKUP(K$7,$I$66:$DJ$120,ROWS($A$10:$A48)+2,FALSE)</f>
        <v>2513</v>
      </c>
      <c r="L48" s="25">
        <f>HLOOKUP(L$7,$I$66:$DJ$120,ROWS($A$10:$A48)+2,FALSE)</f>
        <v>7954</v>
      </c>
      <c r="M48" s="25">
        <f>HLOOKUP(M$7,$I$66:$DJ$120,ROWS($A$10:$A48)+2,FALSE)</f>
        <v>165</v>
      </c>
      <c r="N48" s="25">
        <f>HLOOKUP(N$7,$I$66:$DJ$120,ROWS($A$10:$A48)+2,FALSE)</f>
        <v>31862</v>
      </c>
      <c r="O48" s="25">
        <f>HLOOKUP(O$7,$I$66:$DJ$120,ROWS($A$10:$A48)+2,FALSE)</f>
        <v>4472</v>
      </c>
      <c r="P48" s="25">
        <f>HLOOKUP(P$7,$I$66:$DJ$120,ROWS($A$10:$A48)+2,FALSE)</f>
        <v>381</v>
      </c>
      <c r="Q48" s="25">
        <f>HLOOKUP(Q$7,$I$66:$DJ$120,ROWS($A$10:$A48)+2,FALSE)</f>
        <v>0</v>
      </c>
      <c r="R48" s="25">
        <f>HLOOKUP(R$7,$I$66:$DJ$120,ROWS($A$10:$A48)+2,FALSE)</f>
        <v>696</v>
      </c>
      <c r="S48" s="25">
        <f>HLOOKUP(S$7,$I$66:$DJ$120,ROWS($A$10:$A48)+2,FALSE)</f>
        <v>1660</v>
      </c>
      <c r="T48" s="25">
        <f>HLOOKUP(T$7,$I$66:$DJ$120,ROWS($A$10:$A48)+2,FALSE)</f>
        <v>1032</v>
      </c>
      <c r="U48" s="25">
        <f>HLOOKUP(U$7,$I$66:$DJ$120,ROWS($A$10:$A48)+2,FALSE)</f>
        <v>2501</v>
      </c>
      <c r="V48" s="25">
        <f>HLOOKUP(V$7,$I$66:$DJ$120,ROWS($A$10:$A48)+2,FALSE)</f>
        <v>5093</v>
      </c>
      <c r="W48" s="25">
        <f>HLOOKUP(W$7,$I$66:$DJ$120,ROWS($A$10:$A48)+2,FALSE)</f>
        <v>1676</v>
      </c>
      <c r="X48" s="25">
        <f>HLOOKUP(X$7,$I$66:$DJ$120,ROWS($A$10:$A48)+2,FALSE)</f>
        <v>1380</v>
      </c>
      <c r="Y48" s="25">
        <f>HLOOKUP(Y$7,$I$66:$DJ$120,ROWS($A$10:$A48)+2,FALSE)</f>
        <v>834</v>
      </c>
      <c r="Z48" s="25">
        <f>HLOOKUP(Z$7,$I$66:$DJ$120,ROWS($A$10:$A48)+2,FALSE)</f>
        <v>556</v>
      </c>
      <c r="AA48" s="25">
        <f>HLOOKUP(AA$7,$I$66:$DJ$120,ROWS($A$10:$A48)+2,FALSE)</f>
        <v>202</v>
      </c>
      <c r="AB48" s="25">
        <f>HLOOKUP(AB$7,$I$66:$DJ$120,ROWS($A$10:$A48)+2,FALSE)</f>
        <v>227</v>
      </c>
      <c r="AC48" s="25">
        <f>HLOOKUP(AC$7,$I$66:$DJ$120,ROWS($A$10:$A48)+2,FALSE)</f>
        <v>446</v>
      </c>
      <c r="AD48" s="25">
        <f>HLOOKUP(AD$7,$I$66:$DJ$120,ROWS($A$10:$A48)+2,FALSE)</f>
        <v>457</v>
      </c>
      <c r="AE48" s="25">
        <f>HLOOKUP(AE$7,$I$66:$DJ$120,ROWS($A$10:$A48)+2,FALSE)</f>
        <v>760</v>
      </c>
      <c r="AF48" s="25">
        <f>HLOOKUP(AF$7,$I$66:$DJ$120,ROWS($A$10:$A48)+2,FALSE)</f>
        <v>570</v>
      </c>
      <c r="AG48" s="25">
        <f>HLOOKUP(AG$7,$I$66:$DJ$120,ROWS($A$10:$A48)+2,FALSE)</f>
        <v>1792</v>
      </c>
      <c r="AH48" s="25">
        <f>HLOOKUP(AH$7,$I$66:$DJ$120,ROWS($A$10:$A48)+2,FALSE)</f>
        <v>186</v>
      </c>
      <c r="AI48" s="25">
        <f>HLOOKUP(AI$7,$I$66:$DJ$120,ROWS($A$10:$A48)+2,FALSE)</f>
        <v>403</v>
      </c>
      <c r="AJ48" s="25">
        <f>HLOOKUP(AJ$7,$I$66:$DJ$120,ROWS($A$10:$A48)+2,FALSE)</f>
        <v>2192</v>
      </c>
      <c r="AK48" s="25">
        <f>HLOOKUP(AK$7,$I$66:$DJ$120,ROWS($A$10:$A48)+2,FALSE)</f>
        <v>570</v>
      </c>
      <c r="AL48" s="25">
        <f>HLOOKUP(AL$7,$I$66:$DJ$120,ROWS($A$10:$A48)+2,FALSE)</f>
        <v>5935</v>
      </c>
      <c r="AM48" s="25">
        <f>HLOOKUP(AM$7,$I$66:$DJ$120,ROWS($A$10:$A48)+2,FALSE)</f>
        <v>39</v>
      </c>
      <c r="AN48" s="25">
        <f>HLOOKUP(AN$7,$I$66:$DJ$120,ROWS($A$10:$A48)+2,FALSE)</f>
        <v>385</v>
      </c>
      <c r="AO48" s="25">
        <f>HLOOKUP(AO$7,$I$66:$DJ$120,ROWS($A$10:$A48)+2,FALSE)</f>
        <v>920</v>
      </c>
      <c r="AP48" s="25">
        <f>HLOOKUP(AP$7,$I$66:$DJ$120,ROWS($A$10:$A48)+2,FALSE)</f>
        <v>2379</v>
      </c>
      <c r="AQ48" s="25">
        <f>HLOOKUP(AQ$7,$I$66:$DJ$120,ROWS($A$10:$A48)+2,FALSE)</f>
        <v>1482</v>
      </c>
      <c r="AR48" s="25">
        <f>HLOOKUP(AR$7,$I$66:$DJ$120,ROWS($A$10:$A48)+2,FALSE)</f>
        <v>42</v>
      </c>
      <c r="AS48" s="25">
        <f>HLOOKUP(AS$7,$I$66:$DJ$120,ROWS($A$10:$A48)+2,FALSE)</f>
        <v>1411</v>
      </c>
      <c r="AT48" s="25">
        <f>HLOOKUP(AT$7,$I$66:$DJ$120,ROWS($A$10:$A48)+2,FALSE)</f>
        <v>725</v>
      </c>
      <c r="AU48" s="25" t="str">
        <f>HLOOKUP(AU$7,$I$66:$DJ$120,ROWS($A$10:$A48)+2,FALSE)</f>
        <v>N/A</v>
      </c>
      <c r="AV48" s="25">
        <f>HLOOKUP(AV$7,$I$66:$DJ$120,ROWS($A$10:$A48)+2,FALSE)</f>
        <v>904</v>
      </c>
      <c r="AW48" s="25">
        <f>HLOOKUP(AW$7,$I$66:$DJ$120,ROWS($A$10:$A48)+2,FALSE)</f>
        <v>177</v>
      </c>
      <c r="AX48" s="25">
        <f>HLOOKUP(AX$7,$I$66:$DJ$120,ROWS($A$10:$A48)+2,FALSE)</f>
        <v>461</v>
      </c>
      <c r="AY48" s="25">
        <f>HLOOKUP(AY$7,$I$66:$DJ$120,ROWS($A$10:$A48)+2,FALSE)</f>
        <v>119</v>
      </c>
      <c r="AZ48" s="25">
        <f>HLOOKUP(AZ$7,$I$66:$DJ$120,ROWS($A$10:$A48)+2,FALSE)</f>
        <v>802</v>
      </c>
      <c r="BA48" s="25">
        <f>HLOOKUP(BA$7,$I$66:$DJ$120,ROWS($A$10:$A48)+2,FALSE)</f>
        <v>3347</v>
      </c>
      <c r="BB48" s="25">
        <f>HLOOKUP(BB$7,$I$66:$DJ$120,ROWS($A$10:$A48)+2,FALSE)</f>
        <v>4793</v>
      </c>
      <c r="BC48" s="25">
        <f>HLOOKUP(BC$7,$I$66:$DJ$120,ROWS($A$10:$A48)+2,FALSE)</f>
        <v>367</v>
      </c>
      <c r="BD48" s="25">
        <f>HLOOKUP(BD$7,$I$66:$DJ$120,ROWS($A$10:$A48)+2,FALSE)</f>
        <v>676</v>
      </c>
      <c r="BE48" s="25">
        <f>HLOOKUP(BE$7,$I$66:$DJ$120,ROWS($A$10:$A48)+2,FALSE)</f>
        <v>21224</v>
      </c>
      <c r="BF48" s="25">
        <f>HLOOKUP(BF$7,$I$66:$DJ$120,ROWS($A$10:$A48)+2,FALSE)</f>
        <v>593</v>
      </c>
      <c r="BG48" s="25">
        <f>HLOOKUP(BG$7,$I$66:$DJ$120,ROWS($A$10:$A48)+2,FALSE)</f>
        <v>426</v>
      </c>
      <c r="BH48" s="25">
        <f>HLOOKUP(BH$7,$I$66:$DJ$120,ROWS($A$10:$A48)+2,FALSE)</f>
        <v>765</v>
      </c>
      <c r="BI48" s="25">
        <f>HLOOKUP(BI$7,$I$66:$DJ$120,ROWS($A$10:$A48)+2,FALSE)</f>
        <v>152</v>
      </c>
      <c r="BJ48" s="34">
        <f>HLOOKUP(BJ$7+0.5,$I$66:$DJ$120,ROWS($A$10:$A48)+2,FALSE)</f>
        <v>7769</v>
      </c>
      <c r="BK48" s="34">
        <f>HLOOKUP(BK$7+0.5,$I$66:$DJ$120,ROWS($A$10:$A48)+2,FALSE)</f>
        <v>425</v>
      </c>
      <c r="BL48" s="34">
        <f>HLOOKUP(BL$7+0.5,$I$66:$DJ$120,ROWS($A$10:$A48)+2,FALSE)</f>
        <v>953</v>
      </c>
      <c r="BM48" s="34">
        <f>HLOOKUP(BM$7+0.5,$I$66:$DJ$120,ROWS($A$10:$A48)+2,FALSE)</f>
        <v>2060</v>
      </c>
      <c r="BN48" s="34">
        <f>HLOOKUP(BN$7+0.5,$I$66:$DJ$120,ROWS($A$10:$A48)+2,FALSE)</f>
        <v>158</v>
      </c>
      <c r="BO48" s="34">
        <f>HLOOKUP(BO$7+0.5,$I$66:$DJ$120,ROWS($A$10:$A48)+2,FALSE)</f>
        <v>3767</v>
      </c>
      <c r="BP48" s="34">
        <f>HLOOKUP(BP$7+0.5,$I$66:$DJ$120,ROWS($A$10:$A48)+2,FALSE)</f>
        <v>2133</v>
      </c>
      <c r="BQ48" s="34">
        <f>HLOOKUP(BQ$7+0.5,$I$66:$DJ$120,ROWS($A$10:$A48)+2,FALSE)</f>
        <v>457</v>
      </c>
      <c r="BR48" s="34">
        <f>HLOOKUP(BR$7+0.5,$I$66:$DJ$120,ROWS($A$10:$A48)+2,FALSE)</f>
        <v>193</v>
      </c>
      <c r="BS48" s="34">
        <f>HLOOKUP(BS$7+0.5,$I$66:$DJ$120,ROWS($A$10:$A48)+2,FALSE)</f>
        <v>919</v>
      </c>
      <c r="BT48" s="34">
        <f>HLOOKUP(BT$7+0.5,$I$66:$DJ$120,ROWS($A$10:$A48)+2,FALSE)</f>
        <v>620</v>
      </c>
      <c r="BU48" s="34">
        <f>HLOOKUP(BU$7+0.5,$I$66:$DJ$120,ROWS($A$10:$A48)+2,FALSE)</f>
        <v>523</v>
      </c>
      <c r="BV48" s="34">
        <f>HLOOKUP(BV$7+0.5,$I$66:$DJ$120,ROWS($A$10:$A48)+2,FALSE)</f>
        <v>813</v>
      </c>
      <c r="BW48" s="34">
        <f>HLOOKUP(BW$7+0.5,$I$66:$DJ$120,ROWS($A$10:$A48)+2,FALSE)</f>
        <v>1880</v>
      </c>
      <c r="BX48" s="34">
        <f>HLOOKUP(BX$7+0.5,$I$66:$DJ$120,ROWS($A$10:$A48)+2,FALSE)</f>
        <v>1192</v>
      </c>
      <c r="BY48" s="34">
        <f>HLOOKUP(BY$7+0.5,$I$66:$DJ$120,ROWS($A$10:$A48)+2,FALSE)</f>
        <v>1000</v>
      </c>
      <c r="BZ48" s="34">
        <f>HLOOKUP(BZ$7+0.5,$I$66:$DJ$120,ROWS($A$10:$A48)+2,FALSE)</f>
        <v>781</v>
      </c>
      <c r="CA48" s="34">
        <f>HLOOKUP(CA$7+0.5,$I$66:$DJ$120,ROWS($A$10:$A48)+2,FALSE)</f>
        <v>534</v>
      </c>
      <c r="CB48" s="34">
        <f>HLOOKUP(CB$7+0.5,$I$66:$DJ$120,ROWS($A$10:$A48)+2,FALSE)</f>
        <v>261</v>
      </c>
      <c r="CC48" s="34">
        <f>HLOOKUP(CC$7+0.5,$I$66:$DJ$120,ROWS($A$10:$A48)+2,FALSE)</f>
        <v>229</v>
      </c>
      <c r="CD48" s="34">
        <f>HLOOKUP(CD$7+0.5,$I$66:$DJ$120,ROWS($A$10:$A48)+2,FALSE)</f>
        <v>353</v>
      </c>
      <c r="CE48" s="34">
        <f>HLOOKUP(CE$7+0.5,$I$66:$DJ$120,ROWS($A$10:$A48)+2,FALSE)</f>
        <v>422</v>
      </c>
      <c r="CF48" s="34">
        <f>HLOOKUP(CF$7+0.5,$I$66:$DJ$120,ROWS($A$10:$A48)+2,FALSE)</f>
        <v>604</v>
      </c>
      <c r="CG48" s="34">
        <f>HLOOKUP(CG$7+0.5,$I$66:$DJ$120,ROWS($A$10:$A48)+2,FALSE)</f>
        <v>338</v>
      </c>
      <c r="CH48" s="34">
        <f>HLOOKUP(CH$7+0.5,$I$66:$DJ$120,ROWS($A$10:$A48)+2,FALSE)</f>
        <v>799</v>
      </c>
      <c r="CI48" s="34">
        <f>HLOOKUP(CI$7+0.5,$I$66:$DJ$120,ROWS($A$10:$A48)+2,FALSE)</f>
        <v>237</v>
      </c>
      <c r="CJ48" s="34">
        <f>HLOOKUP(CJ$7+0.5,$I$66:$DJ$120,ROWS($A$10:$A48)+2,FALSE)</f>
        <v>269</v>
      </c>
      <c r="CK48" s="34">
        <f>HLOOKUP(CK$7+0.5,$I$66:$DJ$120,ROWS($A$10:$A48)+2,FALSE)</f>
        <v>968</v>
      </c>
      <c r="CL48" s="34">
        <f>HLOOKUP(CL$7+0.5,$I$66:$DJ$120,ROWS($A$10:$A48)+2,FALSE)</f>
        <v>448</v>
      </c>
      <c r="CM48" s="34">
        <f>HLOOKUP(CM$7+0.5,$I$66:$DJ$120,ROWS($A$10:$A48)+2,FALSE)</f>
        <v>2774</v>
      </c>
      <c r="CN48" s="34">
        <f>HLOOKUP(CN$7+0.5,$I$66:$DJ$120,ROWS($A$10:$A48)+2,FALSE)</f>
        <v>65</v>
      </c>
      <c r="CO48" s="34">
        <f>HLOOKUP(CO$7+0.5,$I$66:$DJ$120,ROWS($A$10:$A48)+2,FALSE)</f>
        <v>327</v>
      </c>
      <c r="CP48" s="34">
        <f>HLOOKUP(CP$7+0.5,$I$66:$DJ$120,ROWS($A$10:$A48)+2,FALSE)</f>
        <v>676</v>
      </c>
      <c r="CQ48" s="34">
        <f>HLOOKUP(CQ$7+0.5,$I$66:$DJ$120,ROWS($A$10:$A48)+2,FALSE)</f>
        <v>1032</v>
      </c>
      <c r="CR48" s="34">
        <f>HLOOKUP(CR$7+0.5,$I$66:$DJ$120,ROWS($A$10:$A48)+2,FALSE)</f>
        <v>1046</v>
      </c>
      <c r="CS48" s="34">
        <f>HLOOKUP(CS$7+0.5,$I$66:$DJ$120,ROWS($A$10:$A48)+2,FALSE)</f>
        <v>85</v>
      </c>
      <c r="CT48" s="34">
        <f>HLOOKUP(CT$7+0.5,$I$66:$DJ$120,ROWS($A$10:$A48)+2,FALSE)</f>
        <v>789</v>
      </c>
      <c r="CU48" s="34">
        <f>HLOOKUP(CU$7+0.5,$I$66:$DJ$120,ROWS($A$10:$A48)+2,FALSE)</f>
        <v>546</v>
      </c>
      <c r="CV48" s="34" t="str">
        <f>HLOOKUP(CV$7+0.5,$I$66:$DJ$120,ROWS($A$10:$A48)+2,FALSE)</f>
        <v>N/A</v>
      </c>
      <c r="CW48" s="34">
        <f>HLOOKUP(CW$7+0.5,$I$66:$DJ$120,ROWS($A$10:$A48)+2,FALSE)</f>
        <v>535</v>
      </c>
      <c r="CX48" s="34">
        <f>HLOOKUP(CX$7+0.5,$I$66:$DJ$120,ROWS($A$10:$A48)+2,FALSE)</f>
        <v>214</v>
      </c>
      <c r="CY48" s="34">
        <f>HLOOKUP(CY$7+0.5,$I$66:$DJ$120,ROWS($A$10:$A48)+2,FALSE)</f>
        <v>364</v>
      </c>
      <c r="CZ48" s="34">
        <f>HLOOKUP(CZ$7+0.5,$I$66:$DJ$120,ROWS($A$10:$A48)+2,FALSE)</f>
        <v>143</v>
      </c>
      <c r="DA48" s="34">
        <f>HLOOKUP(DA$7+0.5,$I$66:$DJ$120,ROWS($A$10:$A48)+2,FALSE)</f>
        <v>583</v>
      </c>
      <c r="DB48" s="34">
        <f>HLOOKUP(DB$7+0.5,$I$66:$DJ$120,ROWS($A$10:$A48)+2,FALSE)</f>
        <v>1277</v>
      </c>
      <c r="DC48" s="34">
        <f>HLOOKUP(DC$7+0.5,$I$66:$DJ$120,ROWS($A$10:$A48)+2,FALSE)</f>
        <v>2328</v>
      </c>
      <c r="DD48" s="34">
        <f>HLOOKUP(DD$7+0.5,$I$66:$DJ$120,ROWS($A$10:$A48)+2,FALSE)</f>
        <v>435</v>
      </c>
      <c r="DE48" s="34">
        <f>HLOOKUP(DE$7+0.5,$I$66:$DJ$120,ROWS($A$10:$A48)+2,FALSE)</f>
        <v>510</v>
      </c>
      <c r="DF48" s="34">
        <f>HLOOKUP(DF$7+0.5,$I$66:$DJ$120,ROWS($A$10:$A48)+2,FALSE)</f>
        <v>3153</v>
      </c>
      <c r="DG48" s="34">
        <f>HLOOKUP(DG$7+0.5,$I$66:$DJ$120,ROWS($A$10:$A48)+2,FALSE)</f>
        <v>502</v>
      </c>
      <c r="DH48" s="34">
        <f>HLOOKUP(DH$7+0.5,$I$66:$DJ$120,ROWS($A$10:$A48)+2,FALSE)</f>
        <v>284</v>
      </c>
      <c r="DI48" s="34">
        <f>HLOOKUP(DI$7+0.5,$I$66:$DJ$120,ROWS($A$10:$A48)+2,FALSE)</f>
        <v>664</v>
      </c>
      <c r="DJ48" s="34">
        <f>HLOOKUP(DJ$7+0.5,$I$66:$DJ$120,ROWS($A$10:$A48)+2,FALSE)</f>
        <v>177</v>
      </c>
    </row>
    <row r="49" spans="2:114" x14ac:dyDescent="0.25">
      <c r="B49" s="38" t="s">
        <v>46</v>
      </c>
      <c r="C49" s="15">
        <v>12630082</v>
      </c>
      <c r="D49" s="14">
        <v>4558</v>
      </c>
      <c r="E49" s="15">
        <v>11107110</v>
      </c>
      <c r="F49" s="14">
        <v>28998</v>
      </c>
      <c r="G49" s="15">
        <v>1252378</v>
      </c>
      <c r="H49" s="14">
        <v>26347</v>
      </c>
      <c r="I49" s="36">
        <f>HLOOKUP(I$7,$I$66:$DJ$120,ROWS($A$10:$A49)+2,FALSE)</f>
        <v>215500</v>
      </c>
      <c r="J49" s="25">
        <f>HLOOKUP(J$7,$I$66:$DJ$120,ROWS($A$10:$A49)+2,FALSE)</f>
        <v>1926</v>
      </c>
      <c r="K49" s="25">
        <f>HLOOKUP(K$7,$I$66:$DJ$120,ROWS($A$10:$A49)+2,FALSE)</f>
        <v>1658</v>
      </c>
      <c r="L49" s="25">
        <f>HLOOKUP(L$7,$I$66:$DJ$120,ROWS($A$10:$A49)+2,FALSE)</f>
        <v>3529</v>
      </c>
      <c r="M49" s="25">
        <f>HLOOKUP(M$7,$I$66:$DJ$120,ROWS($A$10:$A49)+2,FALSE)</f>
        <v>573</v>
      </c>
      <c r="N49" s="25">
        <f>HLOOKUP(N$7,$I$66:$DJ$120,ROWS($A$10:$A49)+2,FALSE)</f>
        <v>7772</v>
      </c>
      <c r="O49" s="25">
        <f>HLOOKUP(O$7,$I$66:$DJ$120,ROWS($A$10:$A49)+2,FALSE)</f>
        <v>2574</v>
      </c>
      <c r="P49" s="25">
        <f>HLOOKUP(P$7,$I$66:$DJ$120,ROWS($A$10:$A49)+2,FALSE)</f>
        <v>3311</v>
      </c>
      <c r="Q49" s="25">
        <f>HLOOKUP(Q$7,$I$66:$DJ$120,ROWS($A$10:$A49)+2,FALSE)</f>
        <v>4814</v>
      </c>
      <c r="R49" s="25">
        <f>HLOOKUP(R$7,$I$66:$DJ$120,ROWS($A$10:$A49)+2,FALSE)</f>
        <v>2921</v>
      </c>
      <c r="S49" s="25">
        <f>HLOOKUP(S$7,$I$66:$DJ$120,ROWS($A$10:$A49)+2,FALSE)</f>
        <v>14631</v>
      </c>
      <c r="T49" s="25">
        <f>HLOOKUP(T$7,$I$66:$DJ$120,ROWS($A$10:$A49)+2,FALSE)</f>
        <v>4337</v>
      </c>
      <c r="U49" s="25">
        <f>HLOOKUP(U$7,$I$66:$DJ$120,ROWS($A$10:$A49)+2,FALSE)</f>
        <v>245</v>
      </c>
      <c r="V49" s="25">
        <f>HLOOKUP(V$7,$I$66:$DJ$120,ROWS($A$10:$A49)+2,FALSE)</f>
        <v>359</v>
      </c>
      <c r="W49" s="25">
        <f>HLOOKUP(W$7,$I$66:$DJ$120,ROWS($A$10:$A49)+2,FALSE)</f>
        <v>3749</v>
      </c>
      <c r="X49" s="25">
        <f>HLOOKUP(X$7,$I$66:$DJ$120,ROWS($A$10:$A49)+2,FALSE)</f>
        <v>1599</v>
      </c>
      <c r="Y49" s="25">
        <f>HLOOKUP(Y$7,$I$66:$DJ$120,ROWS($A$10:$A49)+2,FALSE)</f>
        <v>125</v>
      </c>
      <c r="Z49" s="25">
        <f>HLOOKUP(Z$7,$I$66:$DJ$120,ROWS($A$10:$A49)+2,FALSE)</f>
        <v>967</v>
      </c>
      <c r="AA49" s="25">
        <f>HLOOKUP(AA$7,$I$66:$DJ$120,ROWS($A$10:$A49)+2,FALSE)</f>
        <v>1233</v>
      </c>
      <c r="AB49" s="25">
        <f>HLOOKUP(AB$7,$I$66:$DJ$120,ROWS($A$10:$A49)+2,FALSE)</f>
        <v>694</v>
      </c>
      <c r="AC49" s="25">
        <f>HLOOKUP(AC$7,$I$66:$DJ$120,ROWS($A$10:$A49)+2,FALSE)</f>
        <v>988</v>
      </c>
      <c r="AD49" s="25">
        <f>HLOOKUP(AD$7,$I$66:$DJ$120,ROWS($A$10:$A49)+2,FALSE)</f>
        <v>17529</v>
      </c>
      <c r="AE49" s="25">
        <f>HLOOKUP(AE$7,$I$66:$DJ$120,ROWS($A$10:$A49)+2,FALSE)</f>
        <v>5900</v>
      </c>
      <c r="AF49" s="25">
        <f>HLOOKUP(AF$7,$I$66:$DJ$120,ROWS($A$10:$A49)+2,FALSE)</f>
        <v>2642</v>
      </c>
      <c r="AG49" s="25">
        <f>HLOOKUP(AG$7,$I$66:$DJ$120,ROWS($A$10:$A49)+2,FALSE)</f>
        <v>1169</v>
      </c>
      <c r="AH49" s="25">
        <f>HLOOKUP(AH$7,$I$66:$DJ$120,ROWS($A$10:$A49)+2,FALSE)</f>
        <v>55</v>
      </c>
      <c r="AI49" s="25">
        <f>HLOOKUP(AI$7,$I$66:$DJ$120,ROWS($A$10:$A49)+2,FALSE)</f>
        <v>1171</v>
      </c>
      <c r="AJ49" s="25">
        <f>HLOOKUP(AJ$7,$I$66:$DJ$120,ROWS($A$10:$A49)+2,FALSE)</f>
        <v>135</v>
      </c>
      <c r="AK49" s="25">
        <f>HLOOKUP(AK$7,$I$66:$DJ$120,ROWS($A$10:$A49)+2,FALSE)</f>
        <v>214</v>
      </c>
      <c r="AL49" s="25">
        <f>HLOOKUP(AL$7,$I$66:$DJ$120,ROWS($A$10:$A49)+2,FALSE)</f>
        <v>1600</v>
      </c>
      <c r="AM49" s="25">
        <f>HLOOKUP(AM$7,$I$66:$DJ$120,ROWS($A$10:$A49)+2,FALSE)</f>
        <v>1138</v>
      </c>
      <c r="AN49" s="25">
        <f>HLOOKUP(AN$7,$I$66:$DJ$120,ROWS($A$10:$A49)+2,FALSE)</f>
        <v>33791</v>
      </c>
      <c r="AO49" s="25">
        <f>HLOOKUP(AO$7,$I$66:$DJ$120,ROWS($A$10:$A49)+2,FALSE)</f>
        <v>1001</v>
      </c>
      <c r="AP49" s="25">
        <f>HLOOKUP(AP$7,$I$66:$DJ$120,ROWS($A$10:$A49)+2,FALSE)</f>
        <v>32898</v>
      </c>
      <c r="AQ49" s="25">
        <f>HLOOKUP(AQ$7,$I$66:$DJ$120,ROWS($A$10:$A49)+2,FALSE)</f>
        <v>6380</v>
      </c>
      <c r="AR49" s="25">
        <f>HLOOKUP(AR$7,$I$66:$DJ$120,ROWS($A$10:$A49)+2,FALSE)</f>
        <v>166</v>
      </c>
      <c r="AS49" s="25">
        <f>HLOOKUP(AS$7,$I$66:$DJ$120,ROWS($A$10:$A49)+2,FALSE)</f>
        <v>14319</v>
      </c>
      <c r="AT49" s="25">
        <f>HLOOKUP(AT$7,$I$66:$DJ$120,ROWS($A$10:$A49)+2,FALSE)</f>
        <v>378</v>
      </c>
      <c r="AU49" s="25">
        <f>HLOOKUP(AU$7,$I$66:$DJ$120,ROWS($A$10:$A49)+2,FALSE)</f>
        <v>234</v>
      </c>
      <c r="AV49" s="25" t="str">
        <f>HLOOKUP(AV$7,$I$66:$DJ$120,ROWS($A$10:$A49)+2,FALSE)</f>
        <v>N/A</v>
      </c>
      <c r="AW49" s="25">
        <f>HLOOKUP(AW$7,$I$66:$DJ$120,ROWS($A$10:$A49)+2,FALSE)</f>
        <v>771</v>
      </c>
      <c r="AX49" s="25">
        <f>HLOOKUP(AX$7,$I$66:$DJ$120,ROWS($A$10:$A49)+2,FALSE)</f>
        <v>3023</v>
      </c>
      <c r="AY49" s="25">
        <f>HLOOKUP(AY$7,$I$66:$DJ$120,ROWS($A$10:$A49)+2,FALSE)</f>
        <v>159</v>
      </c>
      <c r="AZ49" s="25">
        <f>HLOOKUP(AZ$7,$I$66:$DJ$120,ROWS($A$10:$A49)+2,FALSE)</f>
        <v>1273</v>
      </c>
      <c r="BA49" s="25">
        <f>HLOOKUP(BA$7,$I$66:$DJ$120,ROWS($A$10:$A49)+2,FALSE)</f>
        <v>6768</v>
      </c>
      <c r="BB49" s="25">
        <f>HLOOKUP(BB$7,$I$66:$DJ$120,ROWS($A$10:$A49)+2,FALSE)</f>
        <v>1276</v>
      </c>
      <c r="BC49" s="25">
        <f>HLOOKUP(BC$7,$I$66:$DJ$120,ROWS($A$10:$A49)+2,FALSE)</f>
        <v>1012</v>
      </c>
      <c r="BD49" s="25">
        <f>HLOOKUP(BD$7,$I$66:$DJ$120,ROWS($A$10:$A49)+2,FALSE)</f>
        <v>11960</v>
      </c>
      <c r="BE49" s="25">
        <f>HLOOKUP(BE$7,$I$66:$DJ$120,ROWS($A$10:$A49)+2,FALSE)</f>
        <v>1787</v>
      </c>
      <c r="BF49" s="25">
        <f>HLOOKUP(BF$7,$I$66:$DJ$120,ROWS($A$10:$A49)+2,FALSE)</f>
        <v>6762</v>
      </c>
      <c r="BG49" s="25">
        <f>HLOOKUP(BG$7,$I$66:$DJ$120,ROWS($A$10:$A49)+2,FALSE)</f>
        <v>1550</v>
      </c>
      <c r="BH49" s="25">
        <f>HLOOKUP(BH$7,$I$66:$DJ$120,ROWS($A$10:$A49)+2,FALSE)</f>
        <v>434</v>
      </c>
      <c r="BI49" s="25">
        <f>HLOOKUP(BI$7,$I$66:$DJ$120,ROWS($A$10:$A49)+2,FALSE)</f>
        <v>7847</v>
      </c>
      <c r="BJ49" s="34">
        <f>HLOOKUP(BJ$7+0.5,$I$66:$DJ$120,ROWS($A$10:$A49)+2,FALSE)</f>
        <v>8872</v>
      </c>
      <c r="BK49" s="34">
        <f>HLOOKUP(BK$7+0.5,$I$66:$DJ$120,ROWS($A$10:$A49)+2,FALSE)</f>
        <v>1318</v>
      </c>
      <c r="BL49" s="34">
        <f>HLOOKUP(BL$7+0.5,$I$66:$DJ$120,ROWS($A$10:$A49)+2,FALSE)</f>
        <v>857</v>
      </c>
      <c r="BM49" s="34">
        <f>HLOOKUP(BM$7+0.5,$I$66:$DJ$120,ROWS($A$10:$A49)+2,FALSE)</f>
        <v>1256</v>
      </c>
      <c r="BN49" s="34">
        <f>HLOOKUP(BN$7+0.5,$I$66:$DJ$120,ROWS($A$10:$A49)+2,FALSE)</f>
        <v>315</v>
      </c>
      <c r="BO49" s="34">
        <f>HLOOKUP(BO$7+0.5,$I$66:$DJ$120,ROWS($A$10:$A49)+2,FALSE)</f>
        <v>1558</v>
      </c>
      <c r="BP49" s="34">
        <f>HLOOKUP(BP$7+0.5,$I$66:$DJ$120,ROWS($A$10:$A49)+2,FALSE)</f>
        <v>1488</v>
      </c>
      <c r="BQ49" s="34">
        <f>HLOOKUP(BQ$7+0.5,$I$66:$DJ$120,ROWS($A$10:$A49)+2,FALSE)</f>
        <v>905</v>
      </c>
      <c r="BR49" s="34">
        <f>HLOOKUP(BR$7+0.5,$I$66:$DJ$120,ROWS($A$10:$A49)+2,FALSE)</f>
        <v>1468</v>
      </c>
      <c r="BS49" s="34">
        <f>HLOOKUP(BS$7+0.5,$I$66:$DJ$120,ROWS($A$10:$A49)+2,FALSE)</f>
        <v>830</v>
      </c>
      <c r="BT49" s="34">
        <f>HLOOKUP(BT$7+0.5,$I$66:$DJ$120,ROWS($A$10:$A49)+2,FALSE)</f>
        <v>2565</v>
      </c>
      <c r="BU49" s="34">
        <f>HLOOKUP(BU$7+0.5,$I$66:$DJ$120,ROWS($A$10:$A49)+2,FALSE)</f>
        <v>1703</v>
      </c>
      <c r="BV49" s="34">
        <f>HLOOKUP(BV$7+0.5,$I$66:$DJ$120,ROWS($A$10:$A49)+2,FALSE)</f>
        <v>180</v>
      </c>
      <c r="BW49" s="34">
        <f>HLOOKUP(BW$7+0.5,$I$66:$DJ$120,ROWS($A$10:$A49)+2,FALSE)</f>
        <v>350</v>
      </c>
      <c r="BX49" s="34">
        <f>HLOOKUP(BX$7+0.5,$I$66:$DJ$120,ROWS($A$10:$A49)+2,FALSE)</f>
        <v>1137</v>
      </c>
      <c r="BY49" s="34">
        <f>HLOOKUP(BY$7+0.5,$I$66:$DJ$120,ROWS($A$10:$A49)+2,FALSE)</f>
        <v>680</v>
      </c>
      <c r="BZ49" s="34">
        <f>HLOOKUP(BZ$7+0.5,$I$66:$DJ$120,ROWS($A$10:$A49)+2,FALSE)</f>
        <v>177</v>
      </c>
      <c r="CA49" s="34">
        <f>HLOOKUP(CA$7+0.5,$I$66:$DJ$120,ROWS($A$10:$A49)+2,FALSE)</f>
        <v>860</v>
      </c>
      <c r="CB49" s="34">
        <f>HLOOKUP(CB$7+0.5,$I$66:$DJ$120,ROWS($A$10:$A49)+2,FALSE)</f>
        <v>604</v>
      </c>
      <c r="CC49" s="34">
        <f>HLOOKUP(CC$7+0.5,$I$66:$DJ$120,ROWS($A$10:$A49)+2,FALSE)</f>
        <v>431</v>
      </c>
      <c r="CD49" s="34">
        <f>HLOOKUP(CD$7+0.5,$I$66:$DJ$120,ROWS($A$10:$A49)+2,FALSE)</f>
        <v>675</v>
      </c>
      <c r="CE49" s="34">
        <f>HLOOKUP(CE$7+0.5,$I$66:$DJ$120,ROWS($A$10:$A49)+2,FALSE)</f>
        <v>3084</v>
      </c>
      <c r="CF49" s="34">
        <f>HLOOKUP(CF$7+0.5,$I$66:$DJ$120,ROWS($A$10:$A49)+2,FALSE)</f>
        <v>1368</v>
      </c>
      <c r="CG49" s="34">
        <f>HLOOKUP(CG$7+0.5,$I$66:$DJ$120,ROWS($A$10:$A49)+2,FALSE)</f>
        <v>1235</v>
      </c>
      <c r="CH49" s="34">
        <f>HLOOKUP(CH$7+0.5,$I$66:$DJ$120,ROWS($A$10:$A49)+2,FALSE)</f>
        <v>588</v>
      </c>
      <c r="CI49" s="34">
        <f>HLOOKUP(CI$7+0.5,$I$66:$DJ$120,ROWS($A$10:$A49)+2,FALSE)</f>
        <v>49</v>
      </c>
      <c r="CJ49" s="34">
        <f>HLOOKUP(CJ$7+0.5,$I$66:$DJ$120,ROWS($A$10:$A49)+2,FALSE)</f>
        <v>575</v>
      </c>
      <c r="CK49" s="34">
        <f>HLOOKUP(CK$7+0.5,$I$66:$DJ$120,ROWS($A$10:$A49)+2,FALSE)</f>
        <v>169</v>
      </c>
      <c r="CL49" s="34">
        <f>HLOOKUP(CL$7+0.5,$I$66:$DJ$120,ROWS($A$10:$A49)+2,FALSE)</f>
        <v>187</v>
      </c>
      <c r="CM49" s="34">
        <f>HLOOKUP(CM$7+0.5,$I$66:$DJ$120,ROWS($A$10:$A49)+2,FALSE)</f>
        <v>999</v>
      </c>
      <c r="CN49" s="34">
        <f>HLOOKUP(CN$7+0.5,$I$66:$DJ$120,ROWS($A$10:$A49)+2,FALSE)</f>
        <v>609</v>
      </c>
      <c r="CO49" s="34">
        <f>HLOOKUP(CO$7+0.5,$I$66:$DJ$120,ROWS($A$10:$A49)+2,FALSE)</f>
        <v>4576</v>
      </c>
      <c r="CP49" s="34">
        <f>HLOOKUP(CP$7+0.5,$I$66:$DJ$120,ROWS($A$10:$A49)+2,FALSE)</f>
        <v>740</v>
      </c>
      <c r="CQ49" s="34">
        <f>HLOOKUP(CQ$7+0.5,$I$66:$DJ$120,ROWS($A$10:$A49)+2,FALSE)</f>
        <v>4482</v>
      </c>
      <c r="CR49" s="34">
        <f>HLOOKUP(CR$7+0.5,$I$66:$DJ$120,ROWS($A$10:$A49)+2,FALSE)</f>
        <v>1734</v>
      </c>
      <c r="CS49" s="34">
        <f>HLOOKUP(CS$7+0.5,$I$66:$DJ$120,ROWS($A$10:$A49)+2,FALSE)</f>
        <v>195</v>
      </c>
      <c r="CT49" s="34">
        <f>HLOOKUP(CT$7+0.5,$I$66:$DJ$120,ROWS($A$10:$A49)+2,FALSE)</f>
        <v>2479</v>
      </c>
      <c r="CU49" s="34">
        <f>HLOOKUP(CU$7+0.5,$I$66:$DJ$120,ROWS($A$10:$A49)+2,FALSE)</f>
        <v>253</v>
      </c>
      <c r="CV49" s="34">
        <f>HLOOKUP(CV$7+0.5,$I$66:$DJ$120,ROWS($A$10:$A49)+2,FALSE)</f>
        <v>220</v>
      </c>
      <c r="CW49" s="34" t="str">
        <f>HLOOKUP(CW$7+0.5,$I$66:$DJ$120,ROWS($A$10:$A49)+2,FALSE)</f>
        <v>N/A</v>
      </c>
      <c r="CX49" s="34">
        <f>HLOOKUP(CX$7+0.5,$I$66:$DJ$120,ROWS($A$10:$A49)+2,FALSE)</f>
        <v>472</v>
      </c>
      <c r="CY49" s="34">
        <f>HLOOKUP(CY$7+0.5,$I$66:$DJ$120,ROWS($A$10:$A49)+2,FALSE)</f>
        <v>869</v>
      </c>
      <c r="CZ49" s="34">
        <f>HLOOKUP(CZ$7+0.5,$I$66:$DJ$120,ROWS($A$10:$A49)+2,FALSE)</f>
        <v>206</v>
      </c>
      <c r="DA49" s="34">
        <f>HLOOKUP(DA$7+0.5,$I$66:$DJ$120,ROWS($A$10:$A49)+2,FALSE)</f>
        <v>533</v>
      </c>
      <c r="DB49" s="34">
        <f>HLOOKUP(DB$7+0.5,$I$66:$DJ$120,ROWS($A$10:$A49)+2,FALSE)</f>
        <v>1688</v>
      </c>
      <c r="DC49" s="34">
        <f>HLOOKUP(DC$7+0.5,$I$66:$DJ$120,ROWS($A$10:$A49)+2,FALSE)</f>
        <v>804</v>
      </c>
      <c r="DD49" s="34">
        <f>HLOOKUP(DD$7+0.5,$I$66:$DJ$120,ROWS($A$10:$A49)+2,FALSE)</f>
        <v>873</v>
      </c>
      <c r="DE49" s="34">
        <f>HLOOKUP(DE$7+0.5,$I$66:$DJ$120,ROWS($A$10:$A49)+2,FALSE)</f>
        <v>2213</v>
      </c>
      <c r="DF49" s="34">
        <f>HLOOKUP(DF$7+0.5,$I$66:$DJ$120,ROWS($A$10:$A49)+2,FALSE)</f>
        <v>1202</v>
      </c>
      <c r="DG49" s="34">
        <f>HLOOKUP(DG$7+0.5,$I$66:$DJ$120,ROWS($A$10:$A49)+2,FALSE)</f>
        <v>2075</v>
      </c>
      <c r="DH49" s="34">
        <f>HLOOKUP(DH$7+0.5,$I$66:$DJ$120,ROWS($A$10:$A49)+2,FALSE)</f>
        <v>722</v>
      </c>
      <c r="DI49" s="34">
        <f>HLOOKUP(DI$7+0.5,$I$66:$DJ$120,ROWS($A$10:$A49)+2,FALSE)</f>
        <v>439</v>
      </c>
      <c r="DJ49" s="34">
        <f>HLOOKUP(DJ$7+0.5,$I$66:$DJ$120,ROWS($A$10:$A49)+2,FALSE)</f>
        <v>2646</v>
      </c>
    </row>
    <row r="50" spans="2:114" x14ac:dyDescent="0.25">
      <c r="B50" s="38" t="s">
        <v>47</v>
      </c>
      <c r="C50" s="15">
        <v>1040527</v>
      </c>
      <c r="D50" s="14">
        <v>1533</v>
      </c>
      <c r="E50" s="15">
        <v>899551</v>
      </c>
      <c r="F50" s="14">
        <v>9890</v>
      </c>
      <c r="G50" s="15">
        <v>101165</v>
      </c>
      <c r="H50" s="14">
        <v>8498</v>
      </c>
      <c r="I50" s="36">
        <f>HLOOKUP(I$7,$I$66:$DJ$120,ROWS($A$10:$A50)+2,FALSE)</f>
        <v>33446</v>
      </c>
      <c r="J50" s="25">
        <f>HLOOKUP(J$7,$I$66:$DJ$120,ROWS($A$10:$A50)+2,FALSE)</f>
        <v>20</v>
      </c>
      <c r="K50" s="25">
        <f>HLOOKUP(K$7,$I$66:$DJ$120,ROWS($A$10:$A50)+2,FALSE)</f>
        <v>0</v>
      </c>
      <c r="L50" s="25">
        <f>HLOOKUP(L$7,$I$66:$DJ$120,ROWS($A$10:$A50)+2,FALSE)</f>
        <v>93</v>
      </c>
      <c r="M50" s="25">
        <f>HLOOKUP(M$7,$I$66:$DJ$120,ROWS($A$10:$A50)+2,FALSE)</f>
        <v>0</v>
      </c>
      <c r="N50" s="25">
        <f>HLOOKUP(N$7,$I$66:$DJ$120,ROWS($A$10:$A50)+2,FALSE)</f>
        <v>2146</v>
      </c>
      <c r="O50" s="25">
        <f>HLOOKUP(O$7,$I$66:$DJ$120,ROWS($A$10:$A50)+2,FALSE)</f>
        <v>332</v>
      </c>
      <c r="P50" s="25">
        <f>HLOOKUP(P$7,$I$66:$DJ$120,ROWS($A$10:$A50)+2,FALSE)</f>
        <v>4170</v>
      </c>
      <c r="Q50" s="25">
        <f>HLOOKUP(Q$7,$I$66:$DJ$120,ROWS($A$10:$A50)+2,FALSE)</f>
        <v>0</v>
      </c>
      <c r="R50" s="25">
        <f>HLOOKUP(R$7,$I$66:$DJ$120,ROWS($A$10:$A50)+2,FALSE)</f>
        <v>313</v>
      </c>
      <c r="S50" s="25">
        <f>HLOOKUP(S$7,$I$66:$DJ$120,ROWS($A$10:$A50)+2,FALSE)</f>
        <v>2752</v>
      </c>
      <c r="T50" s="25">
        <f>HLOOKUP(T$7,$I$66:$DJ$120,ROWS($A$10:$A50)+2,FALSE)</f>
        <v>168</v>
      </c>
      <c r="U50" s="25">
        <f>HLOOKUP(U$7,$I$66:$DJ$120,ROWS($A$10:$A50)+2,FALSE)</f>
        <v>120</v>
      </c>
      <c r="V50" s="25">
        <f>HLOOKUP(V$7,$I$66:$DJ$120,ROWS($A$10:$A50)+2,FALSE)</f>
        <v>0</v>
      </c>
      <c r="W50" s="25">
        <f>HLOOKUP(W$7,$I$66:$DJ$120,ROWS($A$10:$A50)+2,FALSE)</f>
        <v>385</v>
      </c>
      <c r="X50" s="25">
        <f>HLOOKUP(X$7,$I$66:$DJ$120,ROWS($A$10:$A50)+2,FALSE)</f>
        <v>0</v>
      </c>
      <c r="Y50" s="25">
        <f>HLOOKUP(Y$7,$I$66:$DJ$120,ROWS($A$10:$A50)+2,FALSE)</f>
        <v>0</v>
      </c>
      <c r="Z50" s="25">
        <f>HLOOKUP(Z$7,$I$66:$DJ$120,ROWS($A$10:$A50)+2,FALSE)</f>
        <v>27</v>
      </c>
      <c r="AA50" s="25">
        <f>HLOOKUP(AA$7,$I$66:$DJ$120,ROWS($A$10:$A50)+2,FALSE)</f>
        <v>286</v>
      </c>
      <c r="AB50" s="25">
        <f>HLOOKUP(AB$7,$I$66:$DJ$120,ROWS($A$10:$A50)+2,FALSE)</f>
        <v>24</v>
      </c>
      <c r="AC50" s="25">
        <f>HLOOKUP(AC$7,$I$66:$DJ$120,ROWS($A$10:$A50)+2,FALSE)</f>
        <v>279</v>
      </c>
      <c r="AD50" s="25">
        <f>HLOOKUP(AD$7,$I$66:$DJ$120,ROWS($A$10:$A50)+2,FALSE)</f>
        <v>482</v>
      </c>
      <c r="AE50" s="25">
        <f>HLOOKUP(AE$7,$I$66:$DJ$120,ROWS($A$10:$A50)+2,FALSE)</f>
        <v>11253</v>
      </c>
      <c r="AF50" s="25">
        <f>HLOOKUP(AF$7,$I$66:$DJ$120,ROWS($A$10:$A50)+2,FALSE)</f>
        <v>230</v>
      </c>
      <c r="AG50" s="25">
        <f>HLOOKUP(AG$7,$I$66:$DJ$120,ROWS($A$10:$A50)+2,FALSE)</f>
        <v>131</v>
      </c>
      <c r="AH50" s="25">
        <f>HLOOKUP(AH$7,$I$66:$DJ$120,ROWS($A$10:$A50)+2,FALSE)</f>
        <v>0</v>
      </c>
      <c r="AI50" s="25">
        <f>HLOOKUP(AI$7,$I$66:$DJ$120,ROWS($A$10:$A50)+2,FALSE)</f>
        <v>210</v>
      </c>
      <c r="AJ50" s="25">
        <f>HLOOKUP(AJ$7,$I$66:$DJ$120,ROWS($A$10:$A50)+2,FALSE)</f>
        <v>0</v>
      </c>
      <c r="AK50" s="25">
        <f>HLOOKUP(AK$7,$I$66:$DJ$120,ROWS($A$10:$A50)+2,FALSE)</f>
        <v>188</v>
      </c>
      <c r="AL50" s="25">
        <f>HLOOKUP(AL$7,$I$66:$DJ$120,ROWS($A$10:$A50)+2,FALSE)</f>
        <v>25</v>
      </c>
      <c r="AM50" s="25">
        <f>HLOOKUP(AM$7,$I$66:$DJ$120,ROWS($A$10:$A50)+2,FALSE)</f>
        <v>611</v>
      </c>
      <c r="AN50" s="25">
        <f>HLOOKUP(AN$7,$I$66:$DJ$120,ROWS($A$10:$A50)+2,FALSE)</f>
        <v>1219</v>
      </c>
      <c r="AO50" s="25">
        <f>HLOOKUP(AO$7,$I$66:$DJ$120,ROWS($A$10:$A50)+2,FALSE)</f>
        <v>36</v>
      </c>
      <c r="AP50" s="25">
        <f>HLOOKUP(AP$7,$I$66:$DJ$120,ROWS($A$10:$A50)+2,FALSE)</f>
        <v>3603</v>
      </c>
      <c r="AQ50" s="25">
        <f>HLOOKUP(AQ$7,$I$66:$DJ$120,ROWS($A$10:$A50)+2,FALSE)</f>
        <v>478</v>
      </c>
      <c r="AR50" s="25">
        <f>HLOOKUP(AR$7,$I$66:$DJ$120,ROWS($A$10:$A50)+2,FALSE)</f>
        <v>0</v>
      </c>
      <c r="AS50" s="25">
        <f>HLOOKUP(AS$7,$I$66:$DJ$120,ROWS($A$10:$A50)+2,FALSE)</f>
        <v>63</v>
      </c>
      <c r="AT50" s="25">
        <f>HLOOKUP(AT$7,$I$66:$DJ$120,ROWS($A$10:$A50)+2,FALSE)</f>
        <v>0</v>
      </c>
      <c r="AU50" s="25">
        <f>HLOOKUP(AU$7,$I$66:$DJ$120,ROWS($A$10:$A50)+2,FALSE)</f>
        <v>139</v>
      </c>
      <c r="AV50" s="25">
        <f>HLOOKUP(AV$7,$I$66:$DJ$120,ROWS($A$10:$A50)+2,FALSE)</f>
        <v>735</v>
      </c>
      <c r="AW50" s="25" t="str">
        <f>HLOOKUP(AW$7,$I$66:$DJ$120,ROWS($A$10:$A50)+2,FALSE)</f>
        <v>N/A</v>
      </c>
      <c r="AX50" s="25">
        <f>HLOOKUP(AX$7,$I$66:$DJ$120,ROWS($A$10:$A50)+2,FALSE)</f>
        <v>481</v>
      </c>
      <c r="AY50" s="25">
        <f>HLOOKUP(AY$7,$I$66:$DJ$120,ROWS($A$10:$A50)+2,FALSE)</f>
        <v>0</v>
      </c>
      <c r="AZ50" s="25">
        <f>HLOOKUP(AZ$7,$I$66:$DJ$120,ROWS($A$10:$A50)+2,FALSE)</f>
        <v>120</v>
      </c>
      <c r="BA50" s="25">
        <f>HLOOKUP(BA$7,$I$66:$DJ$120,ROWS($A$10:$A50)+2,FALSE)</f>
        <v>823</v>
      </c>
      <c r="BB50" s="25">
        <f>HLOOKUP(BB$7,$I$66:$DJ$120,ROWS($A$10:$A50)+2,FALSE)</f>
        <v>0</v>
      </c>
      <c r="BC50" s="25">
        <f>HLOOKUP(BC$7,$I$66:$DJ$120,ROWS($A$10:$A50)+2,FALSE)</f>
        <v>53</v>
      </c>
      <c r="BD50" s="25">
        <f>HLOOKUP(BD$7,$I$66:$DJ$120,ROWS($A$10:$A50)+2,FALSE)</f>
        <v>1008</v>
      </c>
      <c r="BE50" s="25">
        <f>HLOOKUP(BE$7,$I$66:$DJ$120,ROWS($A$10:$A50)+2,FALSE)</f>
        <v>287</v>
      </c>
      <c r="BF50" s="25">
        <f>HLOOKUP(BF$7,$I$66:$DJ$120,ROWS($A$10:$A50)+2,FALSE)</f>
        <v>0</v>
      </c>
      <c r="BG50" s="25">
        <f>HLOOKUP(BG$7,$I$66:$DJ$120,ROWS($A$10:$A50)+2,FALSE)</f>
        <v>135</v>
      </c>
      <c r="BH50" s="25">
        <f>HLOOKUP(BH$7,$I$66:$DJ$120,ROWS($A$10:$A50)+2,FALSE)</f>
        <v>21</v>
      </c>
      <c r="BI50" s="25">
        <f>HLOOKUP(BI$7,$I$66:$DJ$120,ROWS($A$10:$A50)+2,FALSE)</f>
        <v>116</v>
      </c>
      <c r="BJ50" s="34">
        <f>HLOOKUP(BJ$7+0.5,$I$66:$DJ$120,ROWS($A$10:$A50)+2,FALSE)</f>
        <v>3551</v>
      </c>
      <c r="BK50" s="34">
        <f>HLOOKUP(BK$7+0.5,$I$66:$DJ$120,ROWS($A$10:$A50)+2,FALSE)</f>
        <v>44</v>
      </c>
      <c r="BL50" s="34">
        <f>HLOOKUP(BL$7+0.5,$I$66:$DJ$120,ROWS($A$10:$A50)+2,FALSE)</f>
        <v>200</v>
      </c>
      <c r="BM50" s="34">
        <f>HLOOKUP(BM$7+0.5,$I$66:$DJ$120,ROWS($A$10:$A50)+2,FALSE)</f>
        <v>151</v>
      </c>
      <c r="BN50" s="34">
        <f>HLOOKUP(BN$7+0.5,$I$66:$DJ$120,ROWS($A$10:$A50)+2,FALSE)</f>
        <v>200</v>
      </c>
      <c r="BO50" s="34">
        <f>HLOOKUP(BO$7+0.5,$I$66:$DJ$120,ROWS($A$10:$A50)+2,FALSE)</f>
        <v>811</v>
      </c>
      <c r="BP50" s="34">
        <f>HLOOKUP(BP$7+0.5,$I$66:$DJ$120,ROWS($A$10:$A50)+2,FALSE)</f>
        <v>315</v>
      </c>
      <c r="BQ50" s="34">
        <f>HLOOKUP(BQ$7+0.5,$I$66:$DJ$120,ROWS($A$10:$A50)+2,FALSE)</f>
        <v>1101</v>
      </c>
      <c r="BR50" s="34">
        <f>HLOOKUP(BR$7+0.5,$I$66:$DJ$120,ROWS($A$10:$A50)+2,FALSE)</f>
        <v>200</v>
      </c>
      <c r="BS50" s="34">
        <f>HLOOKUP(BS$7+0.5,$I$66:$DJ$120,ROWS($A$10:$A50)+2,FALSE)</f>
        <v>381</v>
      </c>
      <c r="BT50" s="34">
        <f>HLOOKUP(BT$7+0.5,$I$66:$DJ$120,ROWS($A$10:$A50)+2,FALSE)</f>
        <v>1143</v>
      </c>
      <c r="BU50" s="34">
        <f>HLOOKUP(BU$7+0.5,$I$66:$DJ$120,ROWS($A$10:$A50)+2,FALSE)</f>
        <v>211</v>
      </c>
      <c r="BV50" s="34">
        <f>HLOOKUP(BV$7+0.5,$I$66:$DJ$120,ROWS($A$10:$A50)+2,FALSE)</f>
        <v>145</v>
      </c>
      <c r="BW50" s="34">
        <f>HLOOKUP(BW$7+0.5,$I$66:$DJ$120,ROWS($A$10:$A50)+2,FALSE)</f>
        <v>200</v>
      </c>
      <c r="BX50" s="34">
        <f>HLOOKUP(BX$7+0.5,$I$66:$DJ$120,ROWS($A$10:$A50)+2,FALSE)</f>
        <v>382</v>
      </c>
      <c r="BY50" s="34">
        <f>HLOOKUP(BY$7+0.5,$I$66:$DJ$120,ROWS($A$10:$A50)+2,FALSE)</f>
        <v>200</v>
      </c>
      <c r="BZ50" s="34">
        <f>HLOOKUP(BZ$7+0.5,$I$66:$DJ$120,ROWS($A$10:$A50)+2,FALSE)</f>
        <v>200</v>
      </c>
      <c r="CA50" s="34">
        <f>HLOOKUP(CA$7+0.5,$I$66:$DJ$120,ROWS($A$10:$A50)+2,FALSE)</f>
        <v>47</v>
      </c>
      <c r="CB50" s="34">
        <f>HLOOKUP(CB$7+0.5,$I$66:$DJ$120,ROWS($A$10:$A50)+2,FALSE)</f>
        <v>405</v>
      </c>
      <c r="CC50" s="34">
        <f>HLOOKUP(CC$7+0.5,$I$66:$DJ$120,ROWS($A$10:$A50)+2,FALSE)</f>
        <v>45</v>
      </c>
      <c r="CD50" s="34">
        <f>HLOOKUP(CD$7+0.5,$I$66:$DJ$120,ROWS($A$10:$A50)+2,FALSE)</f>
        <v>249</v>
      </c>
      <c r="CE50" s="34">
        <f>HLOOKUP(CE$7+0.5,$I$66:$DJ$120,ROWS($A$10:$A50)+2,FALSE)</f>
        <v>325</v>
      </c>
      <c r="CF50" s="34">
        <f>HLOOKUP(CF$7+0.5,$I$66:$DJ$120,ROWS($A$10:$A50)+2,FALSE)</f>
        <v>1937</v>
      </c>
      <c r="CG50" s="34">
        <f>HLOOKUP(CG$7+0.5,$I$66:$DJ$120,ROWS($A$10:$A50)+2,FALSE)</f>
        <v>169</v>
      </c>
      <c r="CH50" s="34">
        <f>HLOOKUP(CH$7+0.5,$I$66:$DJ$120,ROWS($A$10:$A50)+2,FALSE)</f>
        <v>131</v>
      </c>
      <c r="CI50" s="34">
        <f>HLOOKUP(CI$7+0.5,$I$66:$DJ$120,ROWS($A$10:$A50)+2,FALSE)</f>
        <v>200</v>
      </c>
      <c r="CJ50" s="34">
        <f>HLOOKUP(CJ$7+0.5,$I$66:$DJ$120,ROWS($A$10:$A50)+2,FALSE)</f>
        <v>158</v>
      </c>
      <c r="CK50" s="34">
        <f>HLOOKUP(CK$7+0.5,$I$66:$DJ$120,ROWS($A$10:$A50)+2,FALSE)</f>
        <v>200</v>
      </c>
      <c r="CL50" s="34">
        <f>HLOOKUP(CL$7+0.5,$I$66:$DJ$120,ROWS($A$10:$A50)+2,FALSE)</f>
        <v>250</v>
      </c>
      <c r="CM50" s="34">
        <f>HLOOKUP(CM$7+0.5,$I$66:$DJ$120,ROWS($A$10:$A50)+2,FALSE)</f>
        <v>48</v>
      </c>
      <c r="CN50" s="34">
        <f>HLOOKUP(CN$7+0.5,$I$66:$DJ$120,ROWS($A$10:$A50)+2,FALSE)</f>
        <v>385</v>
      </c>
      <c r="CO50" s="34">
        <f>HLOOKUP(CO$7+0.5,$I$66:$DJ$120,ROWS($A$10:$A50)+2,FALSE)</f>
        <v>641</v>
      </c>
      <c r="CP50" s="34">
        <f>HLOOKUP(CP$7+0.5,$I$66:$DJ$120,ROWS($A$10:$A50)+2,FALSE)</f>
        <v>58</v>
      </c>
      <c r="CQ50" s="34">
        <f>HLOOKUP(CQ$7+0.5,$I$66:$DJ$120,ROWS($A$10:$A50)+2,FALSE)</f>
        <v>1335</v>
      </c>
      <c r="CR50" s="34">
        <f>HLOOKUP(CR$7+0.5,$I$66:$DJ$120,ROWS($A$10:$A50)+2,FALSE)</f>
        <v>508</v>
      </c>
      <c r="CS50" s="34">
        <f>HLOOKUP(CS$7+0.5,$I$66:$DJ$120,ROWS($A$10:$A50)+2,FALSE)</f>
        <v>200</v>
      </c>
      <c r="CT50" s="34">
        <f>HLOOKUP(CT$7+0.5,$I$66:$DJ$120,ROWS($A$10:$A50)+2,FALSE)</f>
        <v>80</v>
      </c>
      <c r="CU50" s="34">
        <f>HLOOKUP(CU$7+0.5,$I$66:$DJ$120,ROWS($A$10:$A50)+2,FALSE)</f>
        <v>200</v>
      </c>
      <c r="CV50" s="34">
        <f>HLOOKUP(CV$7+0.5,$I$66:$DJ$120,ROWS($A$10:$A50)+2,FALSE)</f>
        <v>235</v>
      </c>
      <c r="CW50" s="34">
        <f>HLOOKUP(CW$7+0.5,$I$66:$DJ$120,ROWS($A$10:$A50)+2,FALSE)</f>
        <v>552</v>
      </c>
      <c r="CX50" s="34" t="str">
        <f>HLOOKUP(CX$7+0.5,$I$66:$DJ$120,ROWS($A$10:$A50)+2,FALSE)</f>
        <v>N/A</v>
      </c>
      <c r="CY50" s="34">
        <f>HLOOKUP(CY$7+0.5,$I$66:$DJ$120,ROWS($A$10:$A50)+2,FALSE)</f>
        <v>609</v>
      </c>
      <c r="CZ50" s="34">
        <f>HLOOKUP(CZ$7+0.5,$I$66:$DJ$120,ROWS($A$10:$A50)+2,FALSE)</f>
        <v>200</v>
      </c>
      <c r="DA50" s="34">
        <f>HLOOKUP(DA$7+0.5,$I$66:$DJ$120,ROWS($A$10:$A50)+2,FALSE)</f>
        <v>199</v>
      </c>
      <c r="DB50" s="34">
        <f>HLOOKUP(DB$7+0.5,$I$66:$DJ$120,ROWS($A$10:$A50)+2,FALSE)</f>
        <v>433</v>
      </c>
      <c r="DC50" s="34">
        <f>HLOOKUP(DC$7+0.5,$I$66:$DJ$120,ROWS($A$10:$A50)+2,FALSE)</f>
        <v>200</v>
      </c>
      <c r="DD50" s="34">
        <f>HLOOKUP(DD$7+0.5,$I$66:$DJ$120,ROWS($A$10:$A50)+2,FALSE)</f>
        <v>76</v>
      </c>
      <c r="DE50" s="34">
        <f>HLOOKUP(DE$7+0.5,$I$66:$DJ$120,ROWS($A$10:$A50)+2,FALSE)</f>
        <v>569</v>
      </c>
      <c r="DF50" s="34">
        <f>HLOOKUP(DF$7+0.5,$I$66:$DJ$120,ROWS($A$10:$A50)+2,FALSE)</f>
        <v>320</v>
      </c>
      <c r="DG50" s="34">
        <f>HLOOKUP(DG$7+0.5,$I$66:$DJ$120,ROWS($A$10:$A50)+2,FALSE)</f>
        <v>200</v>
      </c>
      <c r="DH50" s="34">
        <f>HLOOKUP(DH$7+0.5,$I$66:$DJ$120,ROWS($A$10:$A50)+2,FALSE)</f>
        <v>124</v>
      </c>
      <c r="DI50" s="34">
        <f>HLOOKUP(DI$7+0.5,$I$66:$DJ$120,ROWS($A$10:$A50)+2,FALSE)</f>
        <v>32</v>
      </c>
      <c r="DJ50" s="34">
        <f>HLOOKUP(DJ$7+0.5,$I$66:$DJ$120,ROWS($A$10:$A50)+2,FALSE)</f>
        <v>186</v>
      </c>
    </row>
    <row r="51" spans="2:114" x14ac:dyDescent="0.25">
      <c r="B51" s="38" t="s">
        <v>48</v>
      </c>
      <c r="C51" s="15">
        <v>4668886</v>
      </c>
      <c r="D51" s="14">
        <v>3434</v>
      </c>
      <c r="E51" s="15">
        <v>3929626</v>
      </c>
      <c r="F51" s="14">
        <v>20572</v>
      </c>
      <c r="G51" s="15">
        <v>564350</v>
      </c>
      <c r="H51" s="14">
        <v>20053</v>
      </c>
      <c r="I51" s="36">
        <f>HLOOKUP(I$7,$I$66:$DJ$120,ROWS($A$10:$A51)+2,FALSE)</f>
        <v>156705</v>
      </c>
      <c r="J51" s="25">
        <f>HLOOKUP(J$7,$I$66:$DJ$120,ROWS($A$10:$A51)+2,FALSE)</f>
        <v>1665</v>
      </c>
      <c r="K51" s="25">
        <f>HLOOKUP(K$7,$I$66:$DJ$120,ROWS($A$10:$A51)+2,FALSE)</f>
        <v>1244</v>
      </c>
      <c r="L51" s="25">
        <f>HLOOKUP(L$7,$I$66:$DJ$120,ROWS($A$10:$A51)+2,FALSE)</f>
        <v>2222</v>
      </c>
      <c r="M51" s="25">
        <f>HLOOKUP(M$7,$I$66:$DJ$120,ROWS($A$10:$A51)+2,FALSE)</f>
        <v>839</v>
      </c>
      <c r="N51" s="25">
        <f>HLOOKUP(N$7,$I$66:$DJ$120,ROWS($A$10:$A51)+2,FALSE)</f>
        <v>5979</v>
      </c>
      <c r="O51" s="25">
        <f>HLOOKUP(O$7,$I$66:$DJ$120,ROWS($A$10:$A51)+2,FALSE)</f>
        <v>1915</v>
      </c>
      <c r="P51" s="25">
        <f>HLOOKUP(P$7,$I$66:$DJ$120,ROWS($A$10:$A51)+2,FALSE)</f>
        <v>1590</v>
      </c>
      <c r="Q51" s="25">
        <f>HLOOKUP(Q$7,$I$66:$DJ$120,ROWS($A$10:$A51)+2,FALSE)</f>
        <v>697</v>
      </c>
      <c r="R51" s="25">
        <f>HLOOKUP(R$7,$I$66:$DJ$120,ROWS($A$10:$A51)+2,FALSE)</f>
        <v>435</v>
      </c>
      <c r="S51" s="25">
        <f>HLOOKUP(S$7,$I$66:$DJ$120,ROWS($A$10:$A51)+2,FALSE)</f>
        <v>11552</v>
      </c>
      <c r="T51" s="25">
        <f>HLOOKUP(T$7,$I$66:$DJ$120,ROWS($A$10:$A51)+2,FALSE)</f>
        <v>18570</v>
      </c>
      <c r="U51" s="25">
        <f>HLOOKUP(U$7,$I$66:$DJ$120,ROWS($A$10:$A51)+2,FALSE)</f>
        <v>638</v>
      </c>
      <c r="V51" s="25">
        <f>HLOOKUP(V$7,$I$66:$DJ$120,ROWS($A$10:$A51)+2,FALSE)</f>
        <v>198</v>
      </c>
      <c r="W51" s="25">
        <f>HLOOKUP(W$7,$I$66:$DJ$120,ROWS($A$10:$A51)+2,FALSE)</f>
        <v>2125</v>
      </c>
      <c r="X51" s="25">
        <f>HLOOKUP(X$7,$I$66:$DJ$120,ROWS($A$10:$A51)+2,FALSE)</f>
        <v>3802</v>
      </c>
      <c r="Y51" s="25">
        <f>HLOOKUP(Y$7,$I$66:$DJ$120,ROWS($A$10:$A51)+2,FALSE)</f>
        <v>643</v>
      </c>
      <c r="Z51" s="25">
        <f>HLOOKUP(Z$7,$I$66:$DJ$120,ROWS($A$10:$A51)+2,FALSE)</f>
        <v>1064</v>
      </c>
      <c r="AA51" s="25">
        <f>HLOOKUP(AA$7,$I$66:$DJ$120,ROWS($A$10:$A51)+2,FALSE)</f>
        <v>1924</v>
      </c>
      <c r="AB51" s="25">
        <f>HLOOKUP(AB$7,$I$66:$DJ$120,ROWS($A$10:$A51)+2,FALSE)</f>
        <v>2709</v>
      </c>
      <c r="AC51" s="25">
        <f>HLOOKUP(AC$7,$I$66:$DJ$120,ROWS($A$10:$A51)+2,FALSE)</f>
        <v>2077</v>
      </c>
      <c r="AD51" s="25">
        <f>HLOOKUP(AD$7,$I$66:$DJ$120,ROWS($A$10:$A51)+2,FALSE)</f>
        <v>3565</v>
      </c>
      <c r="AE51" s="25">
        <f>HLOOKUP(AE$7,$I$66:$DJ$120,ROWS($A$10:$A51)+2,FALSE)</f>
        <v>2313</v>
      </c>
      <c r="AF51" s="25">
        <f>HLOOKUP(AF$7,$I$66:$DJ$120,ROWS($A$10:$A51)+2,FALSE)</f>
        <v>2966</v>
      </c>
      <c r="AG51" s="25">
        <f>HLOOKUP(AG$7,$I$66:$DJ$120,ROWS($A$10:$A51)+2,FALSE)</f>
        <v>757</v>
      </c>
      <c r="AH51" s="25">
        <f>HLOOKUP(AH$7,$I$66:$DJ$120,ROWS($A$10:$A51)+2,FALSE)</f>
        <v>1407</v>
      </c>
      <c r="AI51" s="25">
        <f>HLOOKUP(AI$7,$I$66:$DJ$120,ROWS($A$10:$A51)+2,FALSE)</f>
        <v>1884</v>
      </c>
      <c r="AJ51" s="25">
        <f>HLOOKUP(AJ$7,$I$66:$DJ$120,ROWS($A$10:$A51)+2,FALSE)</f>
        <v>93</v>
      </c>
      <c r="AK51" s="25">
        <f>HLOOKUP(AK$7,$I$66:$DJ$120,ROWS($A$10:$A51)+2,FALSE)</f>
        <v>158</v>
      </c>
      <c r="AL51" s="25">
        <f>HLOOKUP(AL$7,$I$66:$DJ$120,ROWS($A$10:$A51)+2,FALSE)</f>
        <v>1025</v>
      </c>
      <c r="AM51" s="25">
        <f>HLOOKUP(AM$7,$I$66:$DJ$120,ROWS($A$10:$A51)+2,FALSE)</f>
        <v>917</v>
      </c>
      <c r="AN51" s="25">
        <f>HLOOKUP(AN$7,$I$66:$DJ$120,ROWS($A$10:$A51)+2,FALSE)</f>
        <v>6517</v>
      </c>
      <c r="AO51" s="25">
        <f>HLOOKUP(AO$7,$I$66:$DJ$120,ROWS($A$10:$A51)+2,FALSE)</f>
        <v>1052</v>
      </c>
      <c r="AP51" s="25">
        <f>HLOOKUP(AP$7,$I$66:$DJ$120,ROWS($A$10:$A51)+2,FALSE)</f>
        <v>10746</v>
      </c>
      <c r="AQ51" s="25">
        <f>HLOOKUP(AQ$7,$I$66:$DJ$120,ROWS($A$10:$A51)+2,FALSE)</f>
        <v>24764</v>
      </c>
      <c r="AR51" s="25">
        <f>HLOOKUP(AR$7,$I$66:$DJ$120,ROWS($A$10:$A51)+2,FALSE)</f>
        <v>656</v>
      </c>
      <c r="AS51" s="25">
        <f>HLOOKUP(AS$7,$I$66:$DJ$120,ROWS($A$10:$A51)+2,FALSE)</f>
        <v>4388</v>
      </c>
      <c r="AT51" s="25">
        <f>HLOOKUP(AT$7,$I$66:$DJ$120,ROWS($A$10:$A51)+2,FALSE)</f>
        <v>555</v>
      </c>
      <c r="AU51" s="25">
        <f>HLOOKUP(AU$7,$I$66:$DJ$120,ROWS($A$10:$A51)+2,FALSE)</f>
        <v>255</v>
      </c>
      <c r="AV51" s="25">
        <f>HLOOKUP(AV$7,$I$66:$DJ$120,ROWS($A$10:$A51)+2,FALSE)</f>
        <v>6497</v>
      </c>
      <c r="AW51" s="25">
        <f>HLOOKUP(AW$7,$I$66:$DJ$120,ROWS($A$10:$A51)+2,FALSE)</f>
        <v>538</v>
      </c>
      <c r="AX51" s="25" t="str">
        <f>HLOOKUP(AX$7,$I$66:$DJ$120,ROWS($A$10:$A51)+2,FALSE)</f>
        <v>N/A</v>
      </c>
      <c r="AY51" s="25">
        <f>HLOOKUP(AY$7,$I$66:$DJ$120,ROWS($A$10:$A51)+2,FALSE)</f>
        <v>816</v>
      </c>
      <c r="AZ51" s="25">
        <f>HLOOKUP(AZ$7,$I$66:$DJ$120,ROWS($A$10:$A51)+2,FALSE)</f>
        <v>3550</v>
      </c>
      <c r="BA51" s="25">
        <f>HLOOKUP(BA$7,$I$66:$DJ$120,ROWS($A$10:$A51)+2,FALSE)</f>
        <v>5351</v>
      </c>
      <c r="BB51" s="25">
        <f>HLOOKUP(BB$7,$I$66:$DJ$120,ROWS($A$10:$A51)+2,FALSE)</f>
        <v>566</v>
      </c>
      <c r="BC51" s="25">
        <f>HLOOKUP(BC$7,$I$66:$DJ$120,ROWS($A$10:$A51)+2,FALSE)</f>
        <v>298</v>
      </c>
      <c r="BD51" s="25">
        <f>HLOOKUP(BD$7,$I$66:$DJ$120,ROWS($A$10:$A51)+2,FALSE)</f>
        <v>9377</v>
      </c>
      <c r="BE51" s="25">
        <f>HLOOKUP(BE$7,$I$66:$DJ$120,ROWS($A$10:$A51)+2,FALSE)</f>
        <v>1629</v>
      </c>
      <c r="BF51" s="25">
        <f>HLOOKUP(BF$7,$I$66:$DJ$120,ROWS($A$10:$A51)+2,FALSE)</f>
        <v>1345</v>
      </c>
      <c r="BG51" s="25">
        <f>HLOOKUP(BG$7,$I$66:$DJ$120,ROWS($A$10:$A51)+2,FALSE)</f>
        <v>832</v>
      </c>
      <c r="BH51" s="25">
        <f>HLOOKUP(BH$7,$I$66:$DJ$120,ROWS($A$10:$A51)+2,FALSE)</f>
        <v>0</v>
      </c>
      <c r="BI51" s="25">
        <f>HLOOKUP(BI$7,$I$66:$DJ$120,ROWS($A$10:$A51)+2,FALSE)</f>
        <v>1070</v>
      </c>
      <c r="BJ51" s="34">
        <f>HLOOKUP(BJ$7+0.5,$I$66:$DJ$120,ROWS($A$10:$A51)+2,FALSE)</f>
        <v>9611</v>
      </c>
      <c r="BK51" s="34">
        <f>HLOOKUP(BK$7+0.5,$I$66:$DJ$120,ROWS($A$10:$A51)+2,FALSE)</f>
        <v>635</v>
      </c>
      <c r="BL51" s="34">
        <f>HLOOKUP(BL$7+0.5,$I$66:$DJ$120,ROWS($A$10:$A51)+2,FALSE)</f>
        <v>1016</v>
      </c>
      <c r="BM51" s="34">
        <f>HLOOKUP(BM$7+0.5,$I$66:$DJ$120,ROWS($A$10:$A51)+2,FALSE)</f>
        <v>1160</v>
      </c>
      <c r="BN51" s="34">
        <f>HLOOKUP(BN$7+0.5,$I$66:$DJ$120,ROWS($A$10:$A51)+2,FALSE)</f>
        <v>526</v>
      </c>
      <c r="BO51" s="34">
        <f>HLOOKUP(BO$7+0.5,$I$66:$DJ$120,ROWS($A$10:$A51)+2,FALSE)</f>
        <v>1473</v>
      </c>
      <c r="BP51" s="34">
        <f>HLOOKUP(BP$7+0.5,$I$66:$DJ$120,ROWS($A$10:$A51)+2,FALSE)</f>
        <v>1059</v>
      </c>
      <c r="BQ51" s="34">
        <f>HLOOKUP(BQ$7+0.5,$I$66:$DJ$120,ROWS($A$10:$A51)+2,FALSE)</f>
        <v>729</v>
      </c>
      <c r="BR51" s="34">
        <f>HLOOKUP(BR$7+0.5,$I$66:$DJ$120,ROWS($A$10:$A51)+2,FALSE)</f>
        <v>492</v>
      </c>
      <c r="BS51" s="34">
        <f>HLOOKUP(BS$7+0.5,$I$66:$DJ$120,ROWS($A$10:$A51)+2,FALSE)</f>
        <v>352</v>
      </c>
      <c r="BT51" s="34">
        <f>HLOOKUP(BT$7+0.5,$I$66:$DJ$120,ROWS($A$10:$A51)+2,FALSE)</f>
        <v>2367</v>
      </c>
      <c r="BU51" s="34">
        <f>HLOOKUP(BU$7+0.5,$I$66:$DJ$120,ROWS($A$10:$A51)+2,FALSE)</f>
        <v>3616</v>
      </c>
      <c r="BV51" s="34">
        <f>HLOOKUP(BV$7+0.5,$I$66:$DJ$120,ROWS($A$10:$A51)+2,FALSE)</f>
        <v>493</v>
      </c>
      <c r="BW51" s="34">
        <f>HLOOKUP(BW$7+0.5,$I$66:$DJ$120,ROWS($A$10:$A51)+2,FALSE)</f>
        <v>321</v>
      </c>
      <c r="BX51" s="34">
        <f>HLOOKUP(BX$7+0.5,$I$66:$DJ$120,ROWS($A$10:$A51)+2,FALSE)</f>
        <v>1128</v>
      </c>
      <c r="BY51" s="34">
        <f>HLOOKUP(BY$7+0.5,$I$66:$DJ$120,ROWS($A$10:$A51)+2,FALSE)</f>
        <v>1911</v>
      </c>
      <c r="BZ51" s="34">
        <f>HLOOKUP(BZ$7+0.5,$I$66:$DJ$120,ROWS($A$10:$A51)+2,FALSE)</f>
        <v>437</v>
      </c>
      <c r="CA51" s="34">
        <f>HLOOKUP(CA$7+0.5,$I$66:$DJ$120,ROWS($A$10:$A51)+2,FALSE)</f>
        <v>855</v>
      </c>
      <c r="CB51" s="34">
        <f>HLOOKUP(CB$7+0.5,$I$66:$DJ$120,ROWS($A$10:$A51)+2,FALSE)</f>
        <v>991</v>
      </c>
      <c r="CC51" s="34">
        <f>HLOOKUP(CC$7+0.5,$I$66:$DJ$120,ROWS($A$10:$A51)+2,FALSE)</f>
        <v>2265</v>
      </c>
      <c r="CD51" s="34">
        <f>HLOOKUP(CD$7+0.5,$I$66:$DJ$120,ROWS($A$10:$A51)+2,FALSE)</f>
        <v>942</v>
      </c>
      <c r="CE51" s="34">
        <f>HLOOKUP(CE$7+0.5,$I$66:$DJ$120,ROWS($A$10:$A51)+2,FALSE)</f>
        <v>1205</v>
      </c>
      <c r="CF51" s="34">
        <f>HLOOKUP(CF$7+0.5,$I$66:$DJ$120,ROWS($A$10:$A51)+2,FALSE)</f>
        <v>826</v>
      </c>
      <c r="CG51" s="34">
        <f>HLOOKUP(CG$7+0.5,$I$66:$DJ$120,ROWS($A$10:$A51)+2,FALSE)</f>
        <v>1289</v>
      </c>
      <c r="CH51" s="34">
        <f>HLOOKUP(CH$7+0.5,$I$66:$DJ$120,ROWS($A$10:$A51)+2,FALSE)</f>
        <v>582</v>
      </c>
      <c r="CI51" s="34">
        <f>HLOOKUP(CI$7+0.5,$I$66:$DJ$120,ROWS($A$10:$A51)+2,FALSE)</f>
        <v>802</v>
      </c>
      <c r="CJ51" s="34">
        <f>HLOOKUP(CJ$7+0.5,$I$66:$DJ$120,ROWS($A$10:$A51)+2,FALSE)</f>
        <v>724</v>
      </c>
      <c r="CK51" s="34">
        <f>HLOOKUP(CK$7+0.5,$I$66:$DJ$120,ROWS($A$10:$A51)+2,FALSE)</f>
        <v>127</v>
      </c>
      <c r="CL51" s="34">
        <f>HLOOKUP(CL$7+0.5,$I$66:$DJ$120,ROWS($A$10:$A51)+2,FALSE)</f>
        <v>165</v>
      </c>
      <c r="CM51" s="34">
        <f>HLOOKUP(CM$7+0.5,$I$66:$DJ$120,ROWS($A$10:$A51)+2,FALSE)</f>
        <v>834</v>
      </c>
      <c r="CN51" s="34">
        <f>HLOOKUP(CN$7+0.5,$I$66:$DJ$120,ROWS($A$10:$A51)+2,FALSE)</f>
        <v>696</v>
      </c>
      <c r="CO51" s="34">
        <f>HLOOKUP(CO$7+0.5,$I$66:$DJ$120,ROWS($A$10:$A51)+2,FALSE)</f>
        <v>2181</v>
      </c>
      <c r="CP51" s="34">
        <f>HLOOKUP(CP$7+0.5,$I$66:$DJ$120,ROWS($A$10:$A51)+2,FALSE)</f>
        <v>1085</v>
      </c>
      <c r="CQ51" s="34">
        <f>HLOOKUP(CQ$7+0.5,$I$66:$DJ$120,ROWS($A$10:$A51)+2,FALSE)</f>
        <v>3642</v>
      </c>
      <c r="CR51" s="34">
        <f>HLOOKUP(CR$7+0.5,$I$66:$DJ$120,ROWS($A$10:$A51)+2,FALSE)</f>
        <v>3907</v>
      </c>
      <c r="CS51" s="34">
        <f>HLOOKUP(CS$7+0.5,$I$66:$DJ$120,ROWS($A$10:$A51)+2,FALSE)</f>
        <v>650</v>
      </c>
      <c r="CT51" s="34">
        <f>HLOOKUP(CT$7+0.5,$I$66:$DJ$120,ROWS($A$10:$A51)+2,FALSE)</f>
        <v>1326</v>
      </c>
      <c r="CU51" s="34">
        <f>HLOOKUP(CU$7+0.5,$I$66:$DJ$120,ROWS($A$10:$A51)+2,FALSE)</f>
        <v>354</v>
      </c>
      <c r="CV51" s="34">
        <f>HLOOKUP(CV$7+0.5,$I$66:$DJ$120,ROWS($A$10:$A51)+2,FALSE)</f>
        <v>202</v>
      </c>
      <c r="CW51" s="34">
        <f>HLOOKUP(CW$7+0.5,$I$66:$DJ$120,ROWS($A$10:$A51)+2,FALSE)</f>
        <v>2067</v>
      </c>
      <c r="CX51" s="34">
        <f>HLOOKUP(CX$7+0.5,$I$66:$DJ$120,ROWS($A$10:$A51)+2,FALSE)</f>
        <v>332</v>
      </c>
      <c r="CY51" s="34" t="str">
        <f>HLOOKUP(CY$7+0.5,$I$66:$DJ$120,ROWS($A$10:$A51)+2,FALSE)</f>
        <v>N/A</v>
      </c>
      <c r="CZ51" s="34">
        <f>HLOOKUP(CZ$7+0.5,$I$66:$DJ$120,ROWS($A$10:$A51)+2,FALSE)</f>
        <v>1252</v>
      </c>
      <c r="DA51" s="34">
        <f>HLOOKUP(DA$7+0.5,$I$66:$DJ$120,ROWS($A$10:$A51)+2,FALSE)</f>
        <v>1136</v>
      </c>
      <c r="DB51" s="34">
        <f>HLOOKUP(DB$7+0.5,$I$66:$DJ$120,ROWS($A$10:$A51)+2,FALSE)</f>
        <v>1482</v>
      </c>
      <c r="DC51" s="34">
        <f>HLOOKUP(DC$7+0.5,$I$66:$DJ$120,ROWS($A$10:$A51)+2,FALSE)</f>
        <v>425</v>
      </c>
      <c r="DD51" s="34">
        <f>HLOOKUP(DD$7+0.5,$I$66:$DJ$120,ROWS($A$10:$A51)+2,FALSE)</f>
        <v>244</v>
      </c>
      <c r="DE51" s="34">
        <f>HLOOKUP(DE$7+0.5,$I$66:$DJ$120,ROWS($A$10:$A51)+2,FALSE)</f>
        <v>3040</v>
      </c>
      <c r="DF51" s="34">
        <f>HLOOKUP(DF$7+0.5,$I$66:$DJ$120,ROWS($A$10:$A51)+2,FALSE)</f>
        <v>1165</v>
      </c>
      <c r="DG51" s="34">
        <f>HLOOKUP(DG$7+0.5,$I$66:$DJ$120,ROWS($A$10:$A51)+2,FALSE)</f>
        <v>720</v>
      </c>
      <c r="DH51" s="34">
        <f>HLOOKUP(DH$7+0.5,$I$66:$DJ$120,ROWS($A$10:$A51)+2,FALSE)</f>
        <v>570</v>
      </c>
      <c r="DI51" s="34">
        <f>HLOOKUP(DI$7+0.5,$I$66:$DJ$120,ROWS($A$10:$A51)+2,FALSE)</f>
        <v>197</v>
      </c>
      <c r="DJ51" s="34">
        <f>HLOOKUP(DJ$7+0.5,$I$66:$DJ$120,ROWS($A$10:$A51)+2,FALSE)</f>
        <v>890</v>
      </c>
    </row>
    <row r="52" spans="2:114" x14ac:dyDescent="0.25">
      <c r="B52" s="38" t="s">
        <v>49</v>
      </c>
      <c r="C52" s="15">
        <v>821669</v>
      </c>
      <c r="D52" s="14">
        <v>1036</v>
      </c>
      <c r="E52" s="15">
        <v>676014</v>
      </c>
      <c r="F52" s="14">
        <v>7752</v>
      </c>
      <c r="G52" s="15">
        <v>115606</v>
      </c>
      <c r="H52" s="14">
        <v>7423</v>
      </c>
      <c r="I52" s="36">
        <f>HLOOKUP(I$7,$I$66:$DJ$120,ROWS($A$10:$A52)+2,FALSE)</f>
        <v>26051</v>
      </c>
      <c r="J52" s="25">
        <f>HLOOKUP(J$7,$I$66:$DJ$120,ROWS($A$10:$A52)+2,FALSE)</f>
        <v>0</v>
      </c>
      <c r="K52" s="25">
        <f>HLOOKUP(K$7,$I$66:$DJ$120,ROWS($A$10:$A52)+2,FALSE)</f>
        <v>855</v>
      </c>
      <c r="L52" s="25">
        <f>HLOOKUP(L$7,$I$66:$DJ$120,ROWS($A$10:$A52)+2,FALSE)</f>
        <v>435</v>
      </c>
      <c r="M52" s="25">
        <f>HLOOKUP(M$7,$I$66:$DJ$120,ROWS($A$10:$A52)+2,FALSE)</f>
        <v>227</v>
      </c>
      <c r="N52" s="25">
        <f>HLOOKUP(N$7,$I$66:$DJ$120,ROWS($A$10:$A52)+2,FALSE)</f>
        <v>1494</v>
      </c>
      <c r="O52" s="25">
        <f>HLOOKUP(O$7,$I$66:$DJ$120,ROWS($A$10:$A52)+2,FALSE)</f>
        <v>1744</v>
      </c>
      <c r="P52" s="25">
        <f>HLOOKUP(P$7,$I$66:$DJ$120,ROWS($A$10:$A52)+2,FALSE)</f>
        <v>2</v>
      </c>
      <c r="Q52" s="25">
        <f>HLOOKUP(Q$7,$I$66:$DJ$120,ROWS($A$10:$A52)+2,FALSE)</f>
        <v>0</v>
      </c>
      <c r="R52" s="25">
        <f>HLOOKUP(R$7,$I$66:$DJ$120,ROWS($A$10:$A52)+2,FALSE)</f>
        <v>0</v>
      </c>
      <c r="S52" s="25">
        <f>HLOOKUP(S$7,$I$66:$DJ$120,ROWS($A$10:$A52)+2,FALSE)</f>
        <v>970</v>
      </c>
      <c r="T52" s="25">
        <f>HLOOKUP(T$7,$I$66:$DJ$120,ROWS($A$10:$A52)+2,FALSE)</f>
        <v>122</v>
      </c>
      <c r="U52" s="25">
        <f>HLOOKUP(U$7,$I$66:$DJ$120,ROWS($A$10:$A52)+2,FALSE)</f>
        <v>8</v>
      </c>
      <c r="V52" s="25">
        <f>HLOOKUP(V$7,$I$66:$DJ$120,ROWS($A$10:$A52)+2,FALSE)</f>
        <v>78</v>
      </c>
      <c r="W52" s="25">
        <f>HLOOKUP(W$7,$I$66:$DJ$120,ROWS($A$10:$A52)+2,FALSE)</f>
        <v>74</v>
      </c>
      <c r="X52" s="25">
        <f>HLOOKUP(X$7,$I$66:$DJ$120,ROWS($A$10:$A52)+2,FALSE)</f>
        <v>210</v>
      </c>
      <c r="Y52" s="25">
        <f>HLOOKUP(Y$7,$I$66:$DJ$120,ROWS($A$10:$A52)+2,FALSE)</f>
        <v>2441</v>
      </c>
      <c r="Z52" s="25">
        <f>HLOOKUP(Z$7,$I$66:$DJ$120,ROWS($A$10:$A52)+2,FALSE)</f>
        <v>403</v>
      </c>
      <c r="AA52" s="25">
        <f>HLOOKUP(AA$7,$I$66:$DJ$120,ROWS($A$10:$A52)+2,FALSE)</f>
        <v>0</v>
      </c>
      <c r="AB52" s="25">
        <f>HLOOKUP(AB$7,$I$66:$DJ$120,ROWS($A$10:$A52)+2,FALSE)</f>
        <v>0</v>
      </c>
      <c r="AC52" s="25">
        <f>HLOOKUP(AC$7,$I$66:$DJ$120,ROWS($A$10:$A52)+2,FALSE)</f>
        <v>0</v>
      </c>
      <c r="AD52" s="25">
        <f>HLOOKUP(AD$7,$I$66:$DJ$120,ROWS($A$10:$A52)+2,FALSE)</f>
        <v>60</v>
      </c>
      <c r="AE52" s="25">
        <f>HLOOKUP(AE$7,$I$66:$DJ$120,ROWS($A$10:$A52)+2,FALSE)</f>
        <v>61</v>
      </c>
      <c r="AF52" s="25">
        <f>HLOOKUP(AF$7,$I$66:$DJ$120,ROWS($A$10:$A52)+2,FALSE)</f>
        <v>892</v>
      </c>
      <c r="AG52" s="25">
        <f>HLOOKUP(AG$7,$I$66:$DJ$120,ROWS($A$10:$A52)+2,FALSE)</f>
        <v>3568</v>
      </c>
      <c r="AH52" s="25">
        <f>HLOOKUP(AH$7,$I$66:$DJ$120,ROWS($A$10:$A52)+2,FALSE)</f>
        <v>34</v>
      </c>
      <c r="AI52" s="25">
        <f>HLOOKUP(AI$7,$I$66:$DJ$120,ROWS($A$10:$A52)+2,FALSE)</f>
        <v>474</v>
      </c>
      <c r="AJ52" s="25">
        <f>HLOOKUP(AJ$7,$I$66:$DJ$120,ROWS($A$10:$A52)+2,FALSE)</f>
        <v>248</v>
      </c>
      <c r="AK52" s="25">
        <f>HLOOKUP(AK$7,$I$66:$DJ$120,ROWS($A$10:$A52)+2,FALSE)</f>
        <v>2175</v>
      </c>
      <c r="AL52" s="25">
        <f>HLOOKUP(AL$7,$I$66:$DJ$120,ROWS($A$10:$A52)+2,FALSE)</f>
        <v>135</v>
      </c>
      <c r="AM52" s="25">
        <f>HLOOKUP(AM$7,$I$66:$DJ$120,ROWS($A$10:$A52)+2,FALSE)</f>
        <v>0</v>
      </c>
      <c r="AN52" s="25">
        <f>HLOOKUP(AN$7,$I$66:$DJ$120,ROWS($A$10:$A52)+2,FALSE)</f>
        <v>0</v>
      </c>
      <c r="AO52" s="25">
        <f>HLOOKUP(AO$7,$I$66:$DJ$120,ROWS($A$10:$A52)+2,FALSE)</f>
        <v>175</v>
      </c>
      <c r="AP52" s="25">
        <f>HLOOKUP(AP$7,$I$66:$DJ$120,ROWS($A$10:$A52)+2,FALSE)</f>
        <v>371</v>
      </c>
      <c r="AQ52" s="25">
        <f>HLOOKUP(AQ$7,$I$66:$DJ$120,ROWS($A$10:$A52)+2,FALSE)</f>
        <v>240</v>
      </c>
      <c r="AR52" s="25">
        <f>HLOOKUP(AR$7,$I$66:$DJ$120,ROWS($A$10:$A52)+2,FALSE)</f>
        <v>1725</v>
      </c>
      <c r="AS52" s="25">
        <f>HLOOKUP(AS$7,$I$66:$DJ$120,ROWS($A$10:$A52)+2,FALSE)</f>
        <v>64</v>
      </c>
      <c r="AT52" s="25">
        <f>HLOOKUP(AT$7,$I$66:$DJ$120,ROWS($A$10:$A52)+2,FALSE)</f>
        <v>21</v>
      </c>
      <c r="AU52" s="25">
        <f>HLOOKUP(AU$7,$I$66:$DJ$120,ROWS($A$10:$A52)+2,FALSE)</f>
        <v>667</v>
      </c>
      <c r="AV52" s="25">
        <f>HLOOKUP(AV$7,$I$66:$DJ$120,ROWS($A$10:$A52)+2,FALSE)</f>
        <v>515</v>
      </c>
      <c r="AW52" s="25">
        <f>HLOOKUP(AW$7,$I$66:$DJ$120,ROWS($A$10:$A52)+2,FALSE)</f>
        <v>0</v>
      </c>
      <c r="AX52" s="25">
        <f>HLOOKUP(AX$7,$I$66:$DJ$120,ROWS($A$10:$A52)+2,FALSE)</f>
        <v>158</v>
      </c>
      <c r="AY52" s="25" t="str">
        <f>HLOOKUP(AY$7,$I$66:$DJ$120,ROWS($A$10:$A52)+2,FALSE)</f>
        <v>N/A</v>
      </c>
      <c r="AZ52" s="25">
        <f>HLOOKUP(AZ$7,$I$66:$DJ$120,ROWS($A$10:$A52)+2,FALSE)</f>
        <v>507</v>
      </c>
      <c r="BA52" s="25">
        <f>HLOOKUP(BA$7,$I$66:$DJ$120,ROWS($A$10:$A52)+2,FALSE)</f>
        <v>1715</v>
      </c>
      <c r="BB52" s="25">
        <f>HLOOKUP(BB$7,$I$66:$DJ$120,ROWS($A$10:$A52)+2,FALSE)</f>
        <v>388</v>
      </c>
      <c r="BC52" s="25">
        <f>HLOOKUP(BC$7,$I$66:$DJ$120,ROWS($A$10:$A52)+2,FALSE)</f>
        <v>5</v>
      </c>
      <c r="BD52" s="25">
        <f>HLOOKUP(BD$7,$I$66:$DJ$120,ROWS($A$10:$A52)+2,FALSE)</f>
        <v>340</v>
      </c>
      <c r="BE52" s="25">
        <f>HLOOKUP(BE$7,$I$66:$DJ$120,ROWS($A$10:$A52)+2,FALSE)</f>
        <v>1026</v>
      </c>
      <c r="BF52" s="25">
        <f>HLOOKUP(BF$7,$I$66:$DJ$120,ROWS($A$10:$A52)+2,FALSE)</f>
        <v>131</v>
      </c>
      <c r="BG52" s="25">
        <f>HLOOKUP(BG$7,$I$66:$DJ$120,ROWS($A$10:$A52)+2,FALSE)</f>
        <v>314</v>
      </c>
      <c r="BH52" s="25">
        <f>HLOOKUP(BH$7,$I$66:$DJ$120,ROWS($A$10:$A52)+2,FALSE)</f>
        <v>979</v>
      </c>
      <c r="BI52" s="25">
        <f>HLOOKUP(BI$7,$I$66:$DJ$120,ROWS($A$10:$A52)+2,FALSE)</f>
        <v>134</v>
      </c>
      <c r="BJ52" s="34">
        <f>HLOOKUP(BJ$7+0.5,$I$66:$DJ$120,ROWS($A$10:$A52)+2,FALSE)</f>
        <v>2891</v>
      </c>
      <c r="BK52" s="34">
        <f>HLOOKUP(BK$7+0.5,$I$66:$DJ$120,ROWS($A$10:$A52)+2,FALSE)</f>
        <v>147</v>
      </c>
      <c r="BL52" s="34">
        <f>HLOOKUP(BL$7+0.5,$I$66:$DJ$120,ROWS($A$10:$A52)+2,FALSE)</f>
        <v>1127</v>
      </c>
      <c r="BM52" s="34">
        <f>HLOOKUP(BM$7+0.5,$I$66:$DJ$120,ROWS($A$10:$A52)+2,FALSE)</f>
        <v>333</v>
      </c>
      <c r="BN52" s="34">
        <f>HLOOKUP(BN$7+0.5,$I$66:$DJ$120,ROWS($A$10:$A52)+2,FALSE)</f>
        <v>354</v>
      </c>
      <c r="BO52" s="34">
        <f>HLOOKUP(BO$7+0.5,$I$66:$DJ$120,ROWS($A$10:$A52)+2,FALSE)</f>
        <v>663</v>
      </c>
      <c r="BP52" s="34">
        <f>HLOOKUP(BP$7+0.5,$I$66:$DJ$120,ROWS($A$10:$A52)+2,FALSE)</f>
        <v>839</v>
      </c>
      <c r="BQ52" s="34">
        <f>HLOOKUP(BQ$7+0.5,$I$66:$DJ$120,ROWS($A$10:$A52)+2,FALSE)</f>
        <v>4</v>
      </c>
      <c r="BR52" s="34">
        <f>HLOOKUP(BR$7+0.5,$I$66:$DJ$120,ROWS($A$10:$A52)+2,FALSE)</f>
        <v>147</v>
      </c>
      <c r="BS52" s="34">
        <f>HLOOKUP(BS$7+0.5,$I$66:$DJ$120,ROWS($A$10:$A52)+2,FALSE)</f>
        <v>147</v>
      </c>
      <c r="BT52" s="34">
        <f>HLOOKUP(BT$7+0.5,$I$66:$DJ$120,ROWS($A$10:$A52)+2,FALSE)</f>
        <v>638</v>
      </c>
      <c r="BU52" s="34">
        <f>HLOOKUP(BU$7+0.5,$I$66:$DJ$120,ROWS($A$10:$A52)+2,FALSE)</f>
        <v>130</v>
      </c>
      <c r="BV52" s="34">
        <f>HLOOKUP(BV$7+0.5,$I$66:$DJ$120,ROWS($A$10:$A52)+2,FALSE)</f>
        <v>13</v>
      </c>
      <c r="BW52" s="34">
        <f>HLOOKUP(BW$7+0.5,$I$66:$DJ$120,ROWS($A$10:$A52)+2,FALSE)</f>
        <v>104</v>
      </c>
      <c r="BX52" s="34">
        <f>HLOOKUP(BX$7+0.5,$I$66:$DJ$120,ROWS($A$10:$A52)+2,FALSE)</f>
        <v>102</v>
      </c>
      <c r="BY52" s="34">
        <f>HLOOKUP(BY$7+0.5,$I$66:$DJ$120,ROWS($A$10:$A52)+2,FALSE)</f>
        <v>289</v>
      </c>
      <c r="BZ52" s="34">
        <f>HLOOKUP(BZ$7+0.5,$I$66:$DJ$120,ROWS($A$10:$A52)+2,FALSE)</f>
        <v>932</v>
      </c>
      <c r="CA52" s="34">
        <f>HLOOKUP(CA$7+0.5,$I$66:$DJ$120,ROWS($A$10:$A52)+2,FALSE)</f>
        <v>295</v>
      </c>
      <c r="CB52" s="34">
        <f>HLOOKUP(CB$7+0.5,$I$66:$DJ$120,ROWS($A$10:$A52)+2,FALSE)</f>
        <v>147</v>
      </c>
      <c r="CC52" s="34">
        <f>HLOOKUP(CC$7+0.5,$I$66:$DJ$120,ROWS($A$10:$A52)+2,FALSE)</f>
        <v>147</v>
      </c>
      <c r="CD52" s="34">
        <f>HLOOKUP(CD$7+0.5,$I$66:$DJ$120,ROWS($A$10:$A52)+2,FALSE)</f>
        <v>147</v>
      </c>
      <c r="CE52" s="34">
        <f>HLOOKUP(CE$7+0.5,$I$66:$DJ$120,ROWS($A$10:$A52)+2,FALSE)</f>
        <v>65</v>
      </c>
      <c r="CF52" s="34">
        <f>HLOOKUP(CF$7+0.5,$I$66:$DJ$120,ROWS($A$10:$A52)+2,FALSE)</f>
        <v>101</v>
      </c>
      <c r="CG52" s="34">
        <f>HLOOKUP(CG$7+0.5,$I$66:$DJ$120,ROWS($A$10:$A52)+2,FALSE)</f>
        <v>747</v>
      </c>
      <c r="CH52" s="34">
        <f>HLOOKUP(CH$7+0.5,$I$66:$DJ$120,ROWS($A$10:$A52)+2,FALSE)</f>
        <v>1023</v>
      </c>
      <c r="CI52" s="34">
        <f>HLOOKUP(CI$7+0.5,$I$66:$DJ$120,ROWS($A$10:$A52)+2,FALSE)</f>
        <v>48</v>
      </c>
      <c r="CJ52" s="34">
        <f>HLOOKUP(CJ$7+0.5,$I$66:$DJ$120,ROWS($A$10:$A52)+2,FALSE)</f>
        <v>274</v>
      </c>
      <c r="CK52" s="34">
        <f>HLOOKUP(CK$7+0.5,$I$66:$DJ$120,ROWS($A$10:$A52)+2,FALSE)</f>
        <v>208</v>
      </c>
      <c r="CL52" s="34">
        <f>HLOOKUP(CL$7+0.5,$I$66:$DJ$120,ROWS($A$10:$A52)+2,FALSE)</f>
        <v>801</v>
      </c>
      <c r="CM52" s="34">
        <f>HLOOKUP(CM$7+0.5,$I$66:$DJ$120,ROWS($A$10:$A52)+2,FALSE)</f>
        <v>171</v>
      </c>
      <c r="CN52" s="34">
        <f>HLOOKUP(CN$7+0.5,$I$66:$DJ$120,ROWS($A$10:$A52)+2,FALSE)</f>
        <v>147</v>
      </c>
      <c r="CO52" s="34">
        <f>HLOOKUP(CO$7+0.5,$I$66:$DJ$120,ROWS($A$10:$A52)+2,FALSE)</f>
        <v>147</v>
      </c>
      <c r="CP52" s="34">
        <f>HLOOKUP(CP$7+0.5,$I$66:$DJ$120,ROWS($A$10:$A52)+2,FALSE)</f>
        <v>187</v>
      </c>
      <c r="CQ52" s="34">
        <f>HLOOKUP(CQ$7+0.5,$I$66:$DJ$120,ROWS($A$10:$A52)+2,FALSE)</f>
        <v>317</v>
      </c>
      <c r="CR52" s="34">
        <f>HLOOKUP(CR$7+0.5,$I$66:$DJ$120,ROWS($A$10:$A52)+2,FALSE)</f>
        <v>220</v>
      </c>
      <c r="CS52" s="34">
        <f>HLOOKUP(CS$7+0.5,$I$66:$DJ$120,ROWS($A$10:$A52)+2,FALSE)</f>
        <v>823</v>
      </c>
      <c r="CT52" s="34">
        <f>HLOOKUP(CT$7+0.5,$I$66:$DJ$120,ROWS($A$10:$A52)+2,FALSE)</f>
        <v>77</v>
      </c>
      <c r="CU52" s="34">
        <f>HLOOKUP(CU$7+0.5,$I$66:$DJ$120,ROWS($A$10:$A52)+2,FALSE)</f>
        <v>36</v>
      </c>
      <c r="CV52" s="34">
        <f>HLOOKUP(CV$7+0.5,$I$66:$DJ$120,ROWS($A$10:$A52)+2,FALSE)</f>
        <v>583</v>
      </c>
      <c r="CW52" s="34">
        <f>HLOOKUP(CW$7+0.5,$I$66:$DJ$120,ROWS($A$10:$A52)+2,FALSE)</f>
        <v>633</v>
      </c>
      <c r="CX52" s="34">
        <f>HLOOKUP(CX$7+0.5,$I$66:$DJ$120,ROWS($A$10:$A52)+2,FALSE)</f>
        <v>147</v>
      </c>
      <c r="CY52" s="34">
        <f>HLOOKUP(CY$7+0.5,$I$66:$DJ$120,ROWS($A$10:$A52)+2,FALSE)</f>
        <v>159</v>
      </c>
      <c r="CZ52" s="34" t="str">
        <f>HLOOKUP(CZ$7+0.5,$I$66:$DJ$120,ROWS($A$10:$A52)+2,FALSE)</f>
        <v>N/A</v>
      </c>
      <c r="DA52" s="34">
        <f>HLOOKUP(DA$7+0.5,$I$66:$DJ$120,ROWS($A$10:$A52)+2,FALSE)</f>
        <v>346</v>
      </c>
      <c r="DB52" s="34">
        <f>HLOOKUP(DB$7+0.5,$I$66:$DJ$120,ROWS($A$10:$A52)+2,FALSE)</f>
        <v>1067</v>
      </c>
      <c r="DC52" s="34">
        <f>HLOOKUP(DC$7+0.5,$I$66:$DJ$120,ROWS($A$10:$A52)+2,FALSE)</f>
        <v>372</v>
      </c>
      <c r="DD52" s="34">
        <f>HLOOKUP(DD$7+0.5,$I$66:$DJ$120,ROWS($A$10:$A52)+2,FALSE)</f>
        <v>9</v>
      </c>
      <c r="DE52" s="34">
        <f>HLOOKUP(DE$7+0.5,$I$66:$DJ$120,ROWS($A$10:$A52)+2,FALSE)</f>
        <v>300</v>
      </c>
      <c r="DF52" s="34">
        <f>HLOOKUP(DF$7+0.5,$I$66:$DJ$120,ROWS($A$10:$A52)+2,FALSE)</f>
        <v>681</v>
      </c>
      <c r="DG52" s="34">
        <f>HLOOKUP(DG$7+0.5,$I$66:$DJ$120,ROWS($A$10:$A52)+2,FALSE)</f>
        <v>216</v>
      </c>
      <c r="DH52" s="34">
        <f>HLOOKUP(DH$7+0.5,$I$66:$DJ$120,ROWS($A$10:$A52)+2,FALSE)</f>
        <v>413</v>
      </c>
      <c r="DI52" s="34">
        <f>HLOOKUP(DI$7+0.5,$I$66:$DJ$120,ROWS($A$10:$A52)+2,FALSE)</f>
        <v>735</v>
      </c>
      <c r="DJ52" s="34">
        <f>HLOOKUP(DJ$7+0.5,$I$66:$DJ$120,ROWS($A$10:$A52)+2,FALSE)</f>
        <v>235</v>
      </c>
    </row>
    <row r="53" spans="2:114" x14ac:dyDescent="0.25">
      <c r="B53" s="38" t="s">
        <v>50</v>
      </c>
      <c r="C53" s="15">
        <v>6378278</v>
      </c>
      <c r="D53" s="14">
        <v>4412</v>
      </c>
      <c r="E53" s="15">
        <v>5396833</v>
      </c>
      <c r="F53" s="14">
        <v>24470</v>
      </c>
      <c r="G53" s="15">
        <v>783077</v>
      </c>
      <c r="H53" s="14">
        <v>21860</v>
      </c>
      <c r="I53" s="36">
        <f>HLOOKUP(I$7,$I$66:$DJ$120,ROWS($A$10:$A53)+2,FALSE)</f>
        <v>177098</v>
      </c>
      <c r="J53" s="25">
        <f>HLOOKUP(J$7,$I$66:$DJ$120,ROWS($A$10:$A53)+2,FALSE)</f>
        <v>12116</v>
      </c>
      <c r="K53" s="25">
        <f>HLOOKUP(K$7,$I$66:$DJ$120,ROWS($A$10:$A53)+2,FALSE)</f>
        <v>1281</v>
      </c>
      <c r="L53" s="25">
        <f>HLOOKUP(L$7,$I$66:$DJ$120,ROWS($A$10:$A53)+2,FALSE)</f>
        <v>2250</v>
      </c>
      <c r="M53" s="25">
        <f>HLOOKUP(M$7,$I$66:$DJ$120,ROWS($A$10:$A53)+2,FALSE)</f>
        <v>3306</v>
      </c>
      <c r="N53" s="25">
        <f>HLOOKUP(N$7,$I$66:$DJ$120,ROWS($A$10:$A53)+2,FALSE)</f>
        <v>8396</v>
      </c>
      <c r="O53" s="25">
        <f>HLOOKUP(O$7,$I$66:$DJ$120,ROWS($A$10:$A53)+2,FALSE)</f>
        <v>2473</v>
      </c>
      <c r="P53" s="25">
        <f>HLOOKUP(P$7,$I$66:$DJ$120,ROWS($A$10:$A53)+2,FALSE)</f>
        <v>936</v>
      </c>
      <c r="Q53" s="25">
        <f>HLOOKUP(Q$7,$I$66:$DJ$120,ROWS($A$10:$A53)+2,FALSE)</f>
        <v>176</v>
      </c>
      <c r="R53" s="25">
        <f>HLOOKUP(R$7,$I$66:$DJ$120,ROWS($A$10:$A53)+2,FALSE)</f>
        <v>180</v>
      </c>
      <c r="S53" s="25">
        <f>HLOOKUP(S$7,$I$66:$DJ$120,ROWS($A$10:$A53)+2,FALSE)</f>
        <v>15641</v>
      </c>
      <c r="T53" s="25">
        <f>HLOOKUP(T$7,$I$66:$DJ$120,ROWS($A$10:$A53)+2,FALSE)</f>
        <v>16012</v>
      </c>
      <c r="U53" s="25">
        <f>HLOOKUP(U$7,$I$66:$DJ$120,ROWS($A$10:$A53)+2,FALSE)</f>
        <v>1058</v>
      </c>
      <c r="V53" s="25">
        <f>HLOOKUP(V$7,$I$66:$DJ$120,ROWS($A$10:$A53)+2,FALSE)</f>
        <v>787</v>
      </c>
      <c r="W53" s="25">
        <f>HLOOKUP(W$7,$I$66:$DJ$120,ROWS($A$10:$A53)+2,FALSE)</f>
        <v>7094</v>
      </c>
      <c r="X53" s="25">
        <f>HLOOKUP(X$7,$I$66:$DJ$120,ROWS($A$10:$A53)+2,FALSE)</f>
        <v>5591</v>
      </c>
      <c r="Y53" s="25">
        <f>HLOOKUP(Y$7,$I$66:$DJ$120,ROWS($A$10:$A53)+2,FALSE)</f>
        <v>617</v>
      </c>
      <c r="Z53" s="25">
        <f>HLOOKUP(Z$7,$I$66:$DJ$120,ROWS($A$10:$A53)+2,FALSE)</f>
        <v>2630</v>
      </c>
      <c r="AA53" s="25">
        <f>HLOOKUP(AA$7,$I$66:$DJ$120,ROWS($A$10:$A53)+2,FALSE)</f>
        <v>13202</v>
      </c>
      <c r="AB53" s="25">
        <f>HLOOKUP(AB$7,$I$66:$DJ$120,ROWS($A$10:$A53)+2,FALSE)</f>
        <v>2452</v>
      </c>
      <c r="AC53" s="25">
        <f>HLOOKUP(AC$7,$I$66:$DJ$120,ROWS($A$10:$A53)+2,FALSE)</f>
        <v>1040</v>
      </c>
      <c r="AD53" s="25">
        <f>HLOOKUP(AD$7,$I$66:$DJ$120,ROWS($A$10:$A53)+2,FALSE)</f>
        <v>1743</v>
      </c>
      <c r="AE53" s="25">
        <f>HLOOKUP(AE$7,$I$66:$DJ$120,ROWS($A$10:$A53)+2,FALSE)</f>
        <v>1525</v>
      </c>
      <c r="AF53" s="25">
        <f>HLOOKUP(AF$7,$I$66:$DJ$120,ROWS($A$10:$A53)+2,FALSE)</f>
        <v>4507</v>
      </c>
      <c r="AG53" s="25">
        <f>HLOOKUP(AG$7,$I$66:$DJ$120,ROWS($A$10:$A53)+2,FALSE)</f>
        <v>1178</v>
      </c>
      <c r="AH53" s="25">
        <f>HLOOKUP(AH$7,$I$66:$DJ$120,ROWS($A$10:$A53)+2,FALSE)</f>
        <v>10568</v>
      </c>
      <c r="AI53" s="25">
        <f>HLOOKUP(AI$7,$I$66:$DJ$120,ROWS($A$10:$A53)+2,FALSE)</f>
        <v>2694</v>
      </c>
      <c r="AJ53" s="25">
        <f>HLOOKUP(AJ$7,$I$66:$DJ$120,ROWS($A$10:$A53)+2,FALSE)</f>
        <v>308</v>
      </c>
      <c r="AK53" s="25">
        <f>HLOOKUP(AK$7,$I$66:$DJ$120,ROWS($A$10:$A53)+2,FALSE)</f>
        <v>432</v>
      </c>
      <c r="AL53" s="25">
        <f>HLOOKUP(AL$7,$I$66:$DJ$120,ROWS($A$10:$A53)+2,FALSE)</f>
        <v>735</v>
      </c>
      <c r="AM53" s="25">
        <f>HLOOKUP(AM$7,$I$66:$DJ$120,ROWS($A$10:$A53)+2,FALSE)</f>
        <v>271</v>
      </c>
      <c r="AN53" s="25">
        <f>HLOOKUP(AN$7,$I$66:$DJ$120,ROWS($A$10:$A53)+2,FALSE)</f>
        <v>783</v>
      </c>
      <c r="AO53" s="25">
        <f>HLOOKUP(AO$7,$I$66:$DJ$120,ROWS($A$10:$A53)+2,FALSE)</f>
        <v>751</v>
      </c>
      <c r="AP53" s="25">
        <f>HLOOKUP(AP$7,$I$66:$DJ$120,ROWS($A$10:$A53)+2,FALSE)</f>
        <v>6279</v>
      </c>
      <c r="AQ53" s="25">
        <f>HLOOKUP(AQ$7,$I$66:$DJ$120,ROWS($A$10:$A53)+2,FALSE)</f>
        <v>5904</v>
      </c>
      <c r="AR53" s="25">
        <f>HLOOKUP(AR$7,$I$66:$DJ$120,ROWS($A$10:$A53)+2,FALSE)</f>
        <v>7</v>
      </c>
      <c r="AS53" s="25">
        <f>HLOOKUP(AS$7,$I$66:$DJ$120,ROWS($A$10:$A53)+2,FALSE)</f>
        <v>6200</v>
      </c>
      <c r="AT53" s="25">
        <f>HLOOKUP(AT$7,$I$66:$DJ$120,ROWS($A$10:$A53)+2,FALSE)</f>
        <v>2495</v>
      </c>
      <c r="AU53" s="25">
        <f>HLOOKUP(AU$7,$I$66:$DJ$120,ROWS($A$10:$A53)+2,FALSE)</f>
        <v>1080</v>
      </c>
      <c r="AV53" s="25">
        <f>HLOOKUP(AV$7,$I$66:$DJ$120,ROWS($A$10:$A53)+2,FALSE)</f>
        <v>3329</v>
      </c>
      <c r="AW53" s="25">
        <f>HLOOKUP(AW$7,$I$66:$DJ$120,ROWS($A$10:$A53)+2,FALSE)</f>
        <v>26</v>
      </c>
      <c r="AX53" s="25">
        <f>HLOOKUP(AX$7,$I$66:$DJ$120,ROWS($A$10:$A53)+2,FALSE)</f>
        <v>4300</v>
      </c>
      <c r="AY53" s="25">
        <f>HLOOKUP(AY$7,$I$66:$DJ$120,ROWS($A$10:$A53)+2,FALSE)</f>
        <v>0</v>
      </c>
      <c r="AZ53" s="25" t="str">
        <f>HLOOKUP(AZ$7,$I$66:$DJ$120,ROWS($A$10:$A53)+2,FALSE)</f>
        <v>N/A</v>
      </c>
      <c r="BA53" s="25">
        <f>HLOOKUP(BA$7,$I$66:$DJ$120,ROWS($A$10:$A53)+2,FALSE)</f>
        <v>8716</v>
      </c>
      <c r="BB53" s="25">
        <f>HLOOKUP(BB$7,$I$66:$DJ$120,ROWS($A$10:$A53)+2,FALSE)</f>
        <v>784</v>
      </c>
      <c r="BC53" s="25">
        <f>HLOOKUP(BC$7,$I$66:$DJ$120,ROWS($A$10:$A53)+2,FALSE)</f>
        <v>133</v>
      </c>
      <c r="BD53" s="25">
        <f>HLOOKUP(BD$7,$I$66:$DJ$120,ROWS($A$10:$A53)+2,FALSE)</f>
        <v>8008</v>
      </c>
      <c r="BE53" s="25">
        <f>HLOOKUP(BE$7,$I$66:$DJ$120,ROWS($A$10:$A53)+2,FALSE)</f>
        <v>1876</v>
      </c>
      <c r="BF53" s="25">
        <f>HLOOKUP(BF$7,$I$66:$DJ$120,ROWS($A$10:$A53)+2,FALSE)</f>
        <v>3248</v>
      </c>
      <c r="BG53" s="25">
        <f>HLOOKUP(BG$7,$I$66:$DJ$120,ROWS($A$10:$A53)+2,FALSE)</f>
        <v>1622</v>
      </c>
      <c r="BH53" s="25">
        <f>HLOOKUP(BH$7,$I$66:$DJ$120,ROWS($A$10:$A53)+2,FALSE)</f>
        <v>358</v>
      </c>
      <c r="BI53" s="25">
        <f>HLOOKUP(BI$7,$I$66:$DJ$120,ROWS($A$10:$A53)+2,FALSE)</f>
        <v>717</v>
      </c>
      <c r="BJ53" s="34">
        <f>HLOOKUP(BJ$7+0.5,$I$66:$DJ$120,ROWS($A$10:$A53)+2,FALSE)</f>
        <v>10625</v>
      </c>
      <c r="BK53" s="34">
        <f>HLOOKUP(BK$7+0.5,$I$66:$DJ$120,ROWS($A$10:$A53)+2,FALSE)</f>
        <v>3309</v>
      </c>
      <c r="BL53" s="34">
        <f>HLOOKUP(BL$7+0.5,$I$66:$DJ$120,ROWS($A$10:$A53)+2,FALSE)</f>
        <v>847</v>
      </c>
      <c r="BM53" s="34">
        <f>HLOOKUP(BM$7+0.5,$I$66:$DJ$120,ROWS($A$10:$A53)+2,FALSE)</f>
        <v>907</v>
      </c>
      <c r="BN53" s="34">
        <f>HLOOKUP(BN$7+0.5,$I$66:$DJ$120,ROWS($A$10:$A53)+2,FALSE)</f>
        <v>1731</v>
      </c>
      <c r="BO53" s="34">
        <f>HLOOKUP(BO$7+0.5,$I$66:$DJ$120,ROWS($A$10:$A53)+2,FALSE)</f>
        <v>2447</v>
      </c>
      <c r="BP53" s="34">
        <f>HLOOKUP(BP$7+0.5,$I$66:$DJ$120,ROWS($A$10:$A53)+2,FALSE)</f>
        <v>1156</v>
      </c>
      <c r="BQ53" s="34">
        <f>HLOOKUP(BQ$7+0.5,$I$66:$DJ$120,ROWS($A$10:$A53)+2,FALSE)</f>
        <v>900</v>
      </c>
      <c r="BR53" s="34">
        <f>HLOOKUP(BR$7+0.5,$I$66:$DJ$120,ROWS($A$10:$A53)+2,FALSE)</f>
        <v>222</v>
      </c>
      <c r="BS53" s="34">
        <f>HLOOKUP(BS$7+0.5,$I$66:$DJ$120,ROWS($A$10:$A53)+2,FALSE)</f>
        <v>203</v>
      </c>
      <c r="BT53" s="34">
        <f>HLOOKUP(BT$7+0.5,$I$66:$DJ$120,ROWS($A$10:$A53)+2,FALSE)</f>
        <v>3639</v>
      </c>
      <c r="BU53" s="34">
        <f>HLOOKUP(BU$7+0.5,$I$66:$DJ$120,ROWS($A$10:$A53)+2,FALSE)</f>
        <v>3114</v>
      </c>
      <c r="BV53" s="34">
        <f>HLOOKUP(BV$7+0.5,$I$66:$DJ$120,ROWS($A$10:$A53)+2,FALSE)</f>
        <v>1052</v>
      </c>
      <c r="BW53" s="34">
        <f>HLOOKUP(BW$7+0.5,$I$66:$DJ$120,ROWS($A$10:$A53)+2,FALSE)</f>
        <v>817</v>
      </c>
      <c r="BX53" s="34">
        <f>HLOOKUP(BX$7+0.5,$I$66:$DJ$120,ROWS($A$10:$A53)+2,FALSE)</f>
        <v>1891</v>
      </c>
      <c r="BY53" s="34">
        <f>HLOOKUP(BY$7+0.5,$I$66:$DJ$120,ROWS($A$10:$A53)+2,FALSE)</f>
        <v>2209</v>
      </c>
      <c r="BZ53" s="34">
        <f>HLOOKUP(BZ$7+0.5,$I$66:$DJ$120,ROWS($A$10:$A53)+2,FALSE)</f>
        <v>556</v>
      </c>
      <c r="CA53" s="34">
        <f>HLOOKUP(CA$7+0.5,$I$66:$DJ$120,ROWS($A$10:$A53)+2,FALSE)</f>
        <v>1972</v>
      </c>
      <c r="CB53" s="34">
        <f>HLOOKUP(CB$7+0.5,$I$66:$DJ$120,ROWS($A$10:$A53)+2,FALSE)</f>
        <v>2695</v>
      </c>
      <c r="CC53" s="34">
        <f>HLOOKUP(CC$7+0.5,$I$66:$DJ$120,ROWS($A$10:$A53)+2,FALSE)</f>
        <v>1206</v>
      </c>
      <c r="CD53" s="34">
        <f>HLOOKUP(CD$7+0.5,$I$66:$DJ$120,ROWS($A$10:$A53)+2,FALSE)</f>
        <v>589</v>
      </c>
      <c r="CE53" s="34">
        <f>HLOOKUP(CE$7+0.5,$I$66:$DJ$120,ROWS($A$10:$A53)+2,FALSE)</f>
        <v>867</v>
      </c>
      <c r="CF53" s="34">
        <f>HLOOKUP(CF$7+0.5,$I$66:$DJ$120,ROWS($A$10:$A53)+2,FALSE)</f>
        <v>706</v>
      </c>
      <c r="CG53" s="34">
        <f>HLOOKUP(CG$7+0.5,$I$66:$DJ$120,ROWS($A$10:$A53)+2,FALSE)</f>
        <v>1434</v>
      </c>
      <c r="CH53" s="34">
        <f>HLOOKUP(CH$7+0.5,$I$66:$DJ$120,ROWS($A$10:$A53)+2,FALSE)</f>
        <v>896</v>
      </c>
      <c r="CI53" s="34">
        <f>HLOOKUP(CI$7+0.5,$I$66:$DJ$120,ROWS($A$10:$A53)+2,FALSE)</f>
        <v>2321</v>
      </c>
      <c r="CJ53" s="34">
        <f>HLOOKUP(CJ$7+0.5,$I$66:$DJ$120,ROWS($A$10:$A53)+2,FALSE)</f>
        <v>1254</v>
      </c>
      <c r="CK53" s="34">
        <f>HLOOKUP(CK$7+0.5,$I$66:$DJ$120,ROWS($A$10:$A53)+2,FALSE)</f>
        <v>278</v>
      </c>
      <c r="CL53" s="34">
        <f>HLOOKUP(CL$7+0.5,$I$66:$DJ$120,ROWS($A$10:$A53)+2,FALSE)</f>
        <v>389</v>
      </c>
      <c r="CM53" s="34">
        <f>HLOOKUP(CM$7+0.5,$I$66:$DJ$120,ROWS($A$10:$A53)+2,FALSE)</f>
        <v>443</v>
      </c>
      <c r="CN53" s="34">
        <f>HLOOKUP(CN$7+0.5,$I$66:$DJ$120,ROWS($A$10:$A53)+2,FALSE)</f>
        <v>287</v>
      </c>
      <c r="CO53" s="34">
        <f>HLOOKUP(CO$7+0.5,$I$66:$DJ$120,ROWS($A$10:$A53)+2,FALSE)</f>
        <v>507</v>
      </c>
      <c r="CP53" s="34">
        <f>HLOOKUP(CP$7+0.5,$I$66:$DJ$120,ROWS($A$10:$A53)+2,FALSE)</f>
        <v>640</v>
      </c>
      <c r="CQ53" s="34">
        <f>HLOOKUP(CQ$7+0.5,$I$66:$DJ$120,ROWS($A$10:$A53)+2,FALSE)</f>
        <v>2008</v>
      </c>
      <c r="CR53" s="34">
        <f>HLOOKUP(CR$7+0.5,$I$66:$DJ$120,ROWS($A$10:$A53)+2,FALSE)</f>
        <v>1834</v>
      </c>
      <c r="CS53" s="34">
        <f>HLOOKUP(CS$7+0.5,$I$66:$DJ$120,ROWS($A$10:$A53)+2,FALSE)</f>
        <v>16</v>
      </c>
      <c r="CT53" s="34">
        <f>HLOOKUP(CT$7+0.5,$I$66:$DJ$120,ROWS($A$10:$A53)+2,FALSE)</f>
        <v>1742</v>
      </c>
      <c r="CU53" s="34">
        <f>HLOOKUP(CU$7+0.5,$I$66:$DJ$120,ROWS($A$10:$A53)+2,FALSE)</f>
        <v>1410</v>
      </c>
      <c r="CV53" s="34">
        <f>HLOOKUP(CV$7+0.5,$I$66:$DJ$120,ROWS($A$10:$A53)+2,FALSE)</f>
        <v>589</v>
      </c>
      <c r="CW53" s="34">
        <f>HLOOKUP(CW$7+0.5,$I$66:$DJ$120,ROWS($A$10:$A53)+2,FALSE)</f>
        <v>999</v>
      </c>
      <c r="CX53" s="34">
        <f>HLOOKUP(CX$7+0.5,$I$66:$DJ$120,ROWS($A$10:$A53)+2,FALSE)</f>
        <v>55</v>
      </c>
      <c r="CY53" s="34">
        <f>HLOOKUP(CY$7+0.5,$I$66:$DJ$120,ROWS($A$10:$A53)+2,FALSE)</f>
        <v>1280</v>
      </c>
      <c r="CZ53" s="34">
        <f>HLOOKUP(CZ$7+0.5,$I$66:$DJ$120,ROWS($A$10:$A53)+2,FALSE)</f>
        <v>193</v>
      </c>
      <c r="DA53" s="34" t="str">
        <f>HLOOKUP(DA$7+0.5,$I$66:$DJ$120,ROWS($A$10:$A53)+2,FALSE)</f>
        <v>N/A</v>
      </c>
      <c r="DB53" s="34">
        <f>HLOOKUP(DB$7+0.5,$I$66:$DJ$120,ROWS($A$10:$A53)+2,FALSE)</f>
        <v>2938</v>
      </c>
      <c r="DC53" s="34">
        <f>HLOOKUP(DC$7+0.5,$I$66:$DJ$120,ROWS($A$10:$A53)+2,FALSE)</f>
        <v>1131</v>
      </c>
      <c r="DD53" s="34">
        <f>HLOOKUP(DD$7+0.5,$I$66:$DJ$120,ROWS($A$10:$A53)+2,FALSE)</f>
        <v>133</v>
      </c>
      <c r="DE53" s="34">
        <f>HLOOKUP(DE$7+0.5,$I$66:$DJ$120,ROWS($A$10:$A53)+2,FALSE)</f>
        <v>2159</v>
      </c>
      <c r="DF53" s="34">
        <f>HLOOKUP(DF$7+0.5,$I$66:$DJ$120,ROWS($A$10:$A53)+2,FALSE)</f>
        <v>852</v>
      </c>
      <c r="DG53" s="34">
        <f>HLOOKUP(DG$7+0.5,$I$66:$DJ$120,ROWS($A$10:$A53)+2,FALSE)</f>
        <v>1760</v>
      </c>
      <c r="DH53" s="34">
        <f>HLOOKUP(DH$7+0.5,$I$66:$DJ$120,ROWS($A$10:$A53)+2,FALSE)</f>
        <v>727</v>
      </c>
      <c r="DI53" s="34">
        <f>HLOOKUP(DI$7+0.5,$I$66:$DJ$120,ROWS($A$10:$A53)+2,FALSE)</f>
        <v>382</v>
      </c>
      <c r="DJ53" s="34">
        <f>HLOOKUP(DJ$7+0.5,$I$66:$DJ$120,ROWS($A$10:$A53)+2,FALSE)</f>
        <v>499</v>
      </c>
    </row>
    <row r="54" spans="2:114" x14ac:dyDescent="0.25">
      <c r="B54" s="38" t="s">
        <v>51</v>
      </c>
      <c r="C54" s="15">
        <v>25711791</v>
      </c>
      <c r="D54" s="14">
        <v>10124</v>
      </c>
      <c r="E54" s="15">
        <v>21354247</v>
      </c>
      <c r="F54" s="14">
        <v>60947</v>
      </c>
      <c r="G54" s="15">
        <v>3656070</v>
      </c>
      <c r="H54" s="14">
        <v>53747</v>
      </c>
      <c r="I54" s="36">
        <f>HLOOKUP(I$7,$I$66:$DJ$120,ROWS($A$10:$A54)+2,FALSE)</f>
        <v>507752</v>
      </c>
      <c r="J54" s="25">
        <f>HLOOKUP(J$7,$I$66:$DJ$120,ROWS($A$10:$A54)+2,FALSE)</f>
        <v>9993</v>
      </c>
      <c r="K54" s="25">
        <f>HLOOKUP(K$7,$I$66:$DJ$120,ROWS($A$10:$A54)+2,FALSE)</f>
        <v>6759</v>
      </c>
      <c r="L54" s="25">
        <f>HLOOKUP(L$7,$I$66:$DJ$120,ROWS($A$10:$A54)+2,FALSE)</f>
        <v>18908</v>
      </c>
      <c r="M54" s="25">
        <f>HLOOKUP(M$7,$I$66:$DJ$120,ROWS($A$10:$A54)+2,FALSE)</f>
        <v>13781</v>
      </c>
      <c r="N54" s="25">
        <f>HLOOKUP(N$7,$I$66:$DJ$120,ROWS($A$10:$A54)+2,FALSE)</f>
        <v>62702</v>
      </c>
      <c r="O54" s="25">
        <f>HLOOKUP(O$7,$I$66:$DJ$120,ROWS($A$10:$A54)+2,FALSE)</f>
        <v>16616</v>
      </c>
      <c r="P54" s="25">
        <f>HLOOKUP(P$7,$I$66:$DJ$120,ROWS($A$10:$A54)+2,FALSE)</f>
        <v>2769</v>
      </c>
      <c r="Q54" s="25">
        <f>HLOOKUP(Q$7,$I$66:$DJ$120,ROWS($A$10:$A54)+2,FALSE)</f>
        <v>181</v>
      </c>
      <c r="R54" s="25">
        <f>HLOOKUP(R$7,$I$66:$DJ$120,ROWS($A$10:$A54)+2,FALSE)</f>
        <v>1189</v>
      </c>
      <c r="S54" s="25">
        <f>HLOOKUP(S$7,$I$66:$DJ$120,ROWS($A$10:$A54)+2,FALSE)</f>
        <v>31259</v>
      </c>
      <c r="T54" s="25">
        <f>HLOOKUP(T$7,$I$66:$DJ$120,ROWS($A$10:$A54)+2,FALSE)</f>
        <v>20362</v>
      </c>
      <c r="U54" s="25">
        <f>HLOOKUP(U$7,$I$66:$DJ$120,ROWS($A$10:$A54)+2,FALSE)</f>
        <v>5040</v>
      </c>
      <c r="V54" s="25">
        <f>HLOOKUP(V$7,$I$66:$DJ$120,ROWS($A$10:$A54)+2,FALSE)</f>
        <v>2387</v>
      </c>
      <c r="W54" s="25">
        <f>HLOOKUP(W$7,$I$66:$DJ$120,ROWS($A$10:$A54)+2,FALSE)</f>
        <v>19672</v>
      </c>
      <c r="X54" s="25">
        <f>HLOOKUP(X$7,$I$66:$DJ$120,ROWS($A$10:$A54)+2,FALSE)</f>
        <v>8264</v>
      </c>
      <c r="Y54" s="25">
        <f>HLOOKUP(Y$7,$I$66:$DJ$120,ROWS($A$10:$A54)+2,FALSE)</f>
        <v>4934</v>
      </c>
      <c r="Z54" s="25">
        <f>HLOOKUP(Z$7,$I$66:$DJ$120,ROWS($A$10:$A54)+2,FALSE)</f>
        <v>12699</v>
      </c>
      <c r="AA54" s="25">
        <f>HLOOKUP(AA$7,$I$66:$DJ$120,ROWS($A$10:$A54)+2,FALSE)</f>
        <v>6040</v>
      </c>
      <c r="AB54" s="25">
        <f>HLOOKUP(AB$7,$I$66:$DJ$120,ROWS($A$10:$A54)+2,FALSE)</f>
        <v>29348</v>
      </c>
      <c r="AC54" s="25">
        <f>HLOOKUP(AC$7,$I$66:$DJ$120,ROWS($A$10:$A54)+2,FALSE)</f>
        <v>1293</v>
      </c>
      <c r="AD54" s="25">
        <f>HLOOKUP(AD$7,$I$66:$DJ$120,ROWS($A$10:$A54)+2,FALSE)</f>
        <v>4969</v>
      </c>
      <c r="AE54" s="25">
        <f>HLOOKUP(AE$7,$I$66:$DJ$120,ROWS($A$10:$A54)+2,FALSE)</f>
        <v>4813</v>
      </c>
      <c r="AF54" s="25">
        <f>HLOOKUP(AF$7,$I$66:$DJ$120,ROWS($A$10:$A54)+2,FALSE)</f>
        <v>9501</v>
      </c>
      <c r="AG54" s="25">
        <f>HLOOKUP(AG$7,$I$66:$DJ$120,ROWS($A$10:$A54)+2,FALSE)</f>
        <v>2803</v>
      </c>
      <c r="AH54" s="25">
        <f>HLOOKUP(AH$7,$I$66:$DJ$120,ROWS($A$10:$A54)+2,FALSE)</f>
        <v>6402</v>
      </c>
      <c r="AI54" s="25">
        <f>HLOOKUP(AI$7,$I$66:$DJ$120,ROWS($A$10:$A54)+2,FALSE)</f>
        <v>12319</v>
      </c>
      <c r="AJ54" s="25">
        <f>HLOOKUP(AJ$7,$I$66:$DJ$120,ROWS($A$10:$A54)+2,FALSE)</f>
        <v>1813</v>
      </c>
      <c r="AK54" s="25">
        <f>HLOOKUP(AK$7,$I$66:$DJ$120,ROWS($A$10:$A54)+2,FALSE)</f>
        <v>4794</v>
      </c>
      <c r="AL54" s="25">
        <f>HLOOKUP(AL$7,$I$66:$DJ$120,ROWS($A$10:$A54)+2,FALSE)</f>
        <v>8266</v>
      </c>
      <c r="AM54" s="25">
        <f>HLOOKUP(AM$7,$I$66:$DJ$120,ROWS($A$10:$A54)+2,FALSE)</f>
        <v>761</v>
      </c>
      <c r="AN54" s="25">
        <f>HLOOKUP(AN$7,$I$66:$DJ$120,ROWS($A$10:$A54)+2,FALSE)</f>
        <v>6797</v>
      </c>
      <c r="AO54" s="25">
        <f>HLOOKUP(AO$7,$I$66:$DJ$120,ROWS($A$10:$A54)+2,FALSE)</f>
        <v>16762</v>
      </c>
      <c r="AP54" s="25">
        <f>HLOOKUP(AP$7,$I$66:$DJ$120,ROWS($A$10:$A54)+2,FALSE)</f>
        <v>20274</v>
      </c>
      <c r="AQ54" s="25">
        <f>HLOOKUP(AQ$7,$I$66:$DJ$120,ROWS($A$10:$A54)+2,FALSE)</f>
        <v>22660</v>
      </c>
      <c r="AR54" s="25">
        <f>HLOOKUP(AR$7,$I$66:$DJ$120,ROWS($A$10:$A54)+2,FALSE)</f>
        <v>989</v>
      </c>
      <c r="AS54" s="25">
        <f>HLOOKUP(AS$7,$I$66:$DJ$120,ROWS($A$10:$A54)+2,FALSE)</f>
        <v>8728</v>
      </c>
      <c r="AT54" s="25">
        <f>HLOOKUP(AT$7,$I$66:$DJ$120,ROWS($A$10:$A54)+2,FALSE)</f>
        <v>26284</v>
      </c>
      <c r="AU54" s="25">
        <f>HLOOKUP(AU$7,$I$66:$DJ$120,ROWS($A$10:$A54)+2,FALSE)</f>
        <v>3827</v>
      </c>
      <c r="AV54" s="25">
        <f>HLOOKUP(AV$7,$I$66:$DJ$120,ROWS($A$10:$A54)+2,FALSE)</f>
        <v>10449</v>
      </c>
      <c r="AW54" s="25">
        <f>HLOOKUP(AW$7,$I$66:$DJ$120,ROWS($A$10:$A54)+2,FALSE)</f>
        <v>1763</v>
      </c>
      <c r="AX54" s="25">
        <f>HLOOKUP(AX$7,$I$66:$DJ$120,ROWS($A$10:$A54)+2,FALSE)</f>
        <v>4470</v>
      </c>
      <c r="AY54" s="25">
        <f>HLOOKUP(AY$7,$I$66:$DJ$120,ROWS($A$10:$A54)+2,FALSE)</f>
        <v>1264</v>
      </c>
      <c r="AZ54" s="25">
        <f>HLOOKUP(AZ$7,$I$66:$DJ$120,ROWS($A$10:$A54)+2,FALSE)</f>
        <v>10368</v>
      </c>
      <c r="BA54" s="25" t="str">
        <f>HLOOKUP(BA$7,$I$66:$DJ$120,ROWS($A$10:$A54)+2,FALSE)</f>
        <v>N/A</v>
      </c>
      <c r="BB54" s="25">
        <f>HLOOKUP(BB$7,$I$66:$DJ$120,ROWS($A$10:$A54)+2,FALSE)</f>
        <v>4610</v>
      </c>
      <c r="BC54" s="25">
        <f>HLOOKUP(BC$7,$I$66:$DJ$120,ROWS($A$10:$A54)+2,FALSE)</f>
        <v>113</v>
      </c>
      <c r="BD54" s="25">
        <f>HLOOKUP(BD$7,$I$66:$DJ$120,ROWS($A$10:$A54)+2,FALSE)</f>
        <v>17734</v>
      </c>
      <c r="BE54" s="25">
        <f>HLOOKUP(BE$7,$I$66:$DJ$120,ROWS($A$10:$A54)+2,FALSE)</f>
        <v>11630</v>
      </c>
      <c r="BF54" s="25">
        <f>HLOOKUP(BF$7,$I$66:$DJ$120,ROWS($A$10:$A54)+2,FALSE)</f>
        <v>1729</v>
      </c>
      <c r="BG54" s="25">
        <f>HLOOKUP(BG$7,$I$66:$DJ$120,ROWS($A$10:$A54)+2,FALSE)</f>
        <v>4192</v>
      </c>
      <c r="BH54" s="25">
        <f>HLOOKUP(BH$7,$I$66:$DJ$120,ROWS($A$10:$A54)+2,FALSE)</f>
        <v>2472</v>
      </c>
      <c r="BI54" s="25">
        <f>HLOOKUP(BI$7,$I$66:$DJ$120,ROWS($A$10:$A54)+2,FALSE)</f>
        <v>4435</v>
      </c>
      <c r="BJ54" s="34">
        <f>HLOOKUP(BJ$7+0.5,$I$66:$DJ$120,ROWS($A$10:$A54)+2,FALSE)</f>
        <v>20202</v>
      </c>
      <c r="BK54" s="34">
        <f>HLOOKUP(BK$7+0.5,$I$66:$DJ$120,ROWS($A$10:$A54)+2,FALSE)</f>
        <v>3132</v>
      </c>
      <c r="BL54" s="34">
        <f>HLOOKUP(BL$7+0.5,$I$66:$DJ$120,ROWS($A$10:$A54)+2,FALSE)</f>
        <v>2614</v>
      </c>
      <c r="BM54" s="34">
        <f>HLOOKUP(BM$7+0.5,$I$66:$DJ$120,ROWS($A$10:$A54)+2,FALSE)</f>
        <v>3870</v>
      </c>
      <c r="BN54" s="34">
        <f>HLOOKUP(BN$7+0.5,$I$66:$DJ$120,ROWS($A$10:$A54)+2,FALSE)</f>
        <v>3771</v>
      </c>
      <c r="BO54" s="34">
        <f>HLOOKUP(BO$7+0.5,$I$66:$DJ$120,ROWS($A$10:$A54)+2,FALSE)</f>
        <v>8792</v>
      </c>
      <c r="BP54" s="34">
        <f>HLOOKUP(BP$7+0.5,$I$66:$DJ$120,ROWS($A$10:$A54)+2,FALSE)</f>
        <v>3638</v>
      </c>
      <c r="BQ54" s="34">
        <f>HLOOKUP(BQ$7+0.5,$I$66:$DJ$120,ROWS($A$10:$A54)+2,FALSE)</f>
        <v>1124</v>
      </c>
      <c r="BR54" s="34">
        <f>HLOOKUP(BR$7+0.5,$I$66:$DJ$120,ROWS($A$10:$A54)+2,FALSE)</f>
        <v>168</v>
      </c>
      <c r="BS54" s="34">
        <f>HLOOKUP(BS$7+0.5,$I$66:$DJ$120,ROWS($A$10:$A54)+2,FALSE)</f>
        <v>610</v>
      </c>
      <c r="BT54" s="34">
        <f>HLOOKUP(BT$7+0.5,$I$66:$DJ$120,ROWS($A$10:$A54)+2,FALSE)</f>
        <v>6252</v>
      </c>
      <c r="BU54" s="34">
        <f>HLOOKUP(BU$7+0.5,$I$66:$DJ$120,ROWS($A$10:$A54)+2,FALSE)</f>
        <v>3365</v>
      </c>
      <c r="BV54" s="34">
        <f>HLOOKUP(BV$7+0.5,$I$66:$DJ$120,ROWS($A$10:$A54)+2,FALSE)</f>
        <v>2386</v>
      </c>
      <c r="BW54" s="34">
        <f>HLOOKUP(BW$7+0.5,$I$66:$DJ$120,ROWS($A$10:$A54)+2,FALSE)</f>
        <v>1190</v>
      </c>
      <c r="BX54" s="34">
        <f>HLOOKUP(BX$7+0.5,$I$66:$DJ$120,ROWS($A$10:$A54)+2,FALSE)</f>
        <v>3645</v>
      </c>
      <c r="BY54" s="34">
        <f>HLOOKUP(BY$7+0.5,$I$66:$DJ$120,ROWS($A$10:$A54)+2,FALSE)</f>
        <v>2734</v>
      </c>
      <c r="BZ54" s="34">
        <f>HLOOKUP(BZ$7+0.5,$I$66:$DJ$120,ROWS($A$10:$A54)+2,FALSE)</f>
        <v>2063</v>
      </c>
      <c r="CA54" s="34">
        <f>HLOOKUP(CA$7+0.5,$I$66:$DJ$120,ROWS($A$10:$A54)+2,FALSE)</f>
        <v>3202</v>
      </c>
      <c r="CB54" s="34">
        <f>HLOOKUP(CB$7+0.5,$I$66:$DJ$120,ROWS($A$10:$A54)+2,FALSE)</f>
        <v>2224</v>
      </c>
      <c r="CC54" s="34">
        <f>HLOOKUP(CC$7+0.5,$I$66:$DJ$120,ROWS($A$10:$A54)+2,FALSE)</f>
        <v>5712</v>
      </c>
      <c r="CD54" s="34">
        <f>HLOOKUP(CD$7+0.5,$I$66:$DJ$120,ROWS($A$10:$A54)+2,FALSE)</f>
        <v>1284</v>
      </c>
      <c r="CE54" s="34">
        <f>HLOOKUP(CE$7+0.5,$I$66:$DJ$120,ROWS($A$10:$A54)+2,FALSE)</f>
        <v>2026</v>
      </c>
      <c r="CF54" s="34">
        <f>HLOOKUP(CF$7+0.5,$I$66:$DJ$120,ROWS($A$10:$A54)+2,FALSE)</f>
        <v>1584</v>
      </c>
      <c r="CG54" s="34">
        <f>HLOOKUP(CG$7+0.5,$I$66:$DJ$120,ROWS($A$10:$A54)+2,FALSE)</f>
        <v>2273</v>
      </c>
      <c r="CH54" s="34">
        <f>HLOOKUP(CH$7+0.5,$I$66:$DJ$120,ROWS($A$10:$A54)+2,FALSE)</f>
        <v>948</v>
      </c>
      <c r="CI54" s="34">
        <f>HLOOKUP(CI$7+0.5,$I$66:$DJ$120,ROWS($A$10:$A54)+2,FALSE)</f>
        <v>2032</v>
      </c>
      <c r="CJ54" s="34">
        <f>HLOOKUP(CJ$7+0.5,$I$66:$DJ$120,ROWS($A$10:$A54)+2,FALSE)</f>
        <v>2205</v>
      </c>
      <c r="CK54" s="34">
        <f>HLOOKUP(CK$7+0.5,$I$66:$DJ$120,ROWS($A$10:$A54)+2,FALSE)</f>
        <v>986</v>
      </c>
      <c r="CL54" s="34">
        <f>HLOOKUP(CL$7+0.5,$I$66:$DJ$120,ROWS($A$10:$A54)+2,FALSE)</f>
        <v>2045</v>
      </c>
      <c r="CM54" s="34">
        <f>HLOOKUP(CM$7+0.5,$I$66:$DJ$120,ROWS($A$10:$A54)+2,FALSE)</f>
        <v>4162</v>
      </c>
      <c r="CN54" s="34">
        <f>HLOOKUP(CN$7+0.5,$I$66:$DJ$120,ROWS($A$10:$A54)+2,FALSE)</f>
        <v>749</v>
      </c>
      <c r="CO54" s="34">
        <f>HLOOKUP(CO$7+0.5,$I$66:$DJ$120,ROWS($A$10:$A54)+2,FALSE)</f>
        <v>2141</v>
      </c>
      <c r="CP54" s="34">
        <f>HLOOKUP(CP$7+0.5,$I$66:$DJ$120,ROWS($A$10:$A54)+2,FALSE)</f>
        <v>3127</v>
      </c>
      <c r="CQ54" s="34">
        <f>HLOOKUP(CQ$7+0.5,$I$66:$DJ$120,ROWS($A$10:$A54)+2,FALSE)</f>
        <v>4211</v>
      </c>
      <c r="CR54" s="34">
        <f>HLOOKUP(CR$7+0.5,$I$66:$DJ$120,ROWS($A$10:$A54)+2,FALSE)</f>
        <v>6953</v>
      </c>
      <c r="CS54" s="34">
        <f>HLOOKUP(CS$7+0.5,$I$66:$DJ$120,ROWS($A$10:$A54)+2,FALSE)</f>
        <v>542</v>
      </c>
      <c r="CT54" s="34">
        <f>HLOOKUP(CT$7+0.5,$I$66:$DJ$120,ROWS($A$10:$A54)+2,FALSE)</f>
        <v>1739</v>
      </c>
      <c r="CU54" s="34">
        <f>HLOOKUP(CU$7+0.5,$I$66:$DJ$120,ROWS($A$10:$A54)+2,FALSE)</f>
        <v>4418</v>
      </c>
      <c r="CV54" s="34">
        <f>HLOOKUP(CV$7+0.5,$I$66:$DJ$120,ROWS($A$10:$A54)+2,FALSE)</f>
        <v>1684</v>
      </c>
      <c r="CW54" s="34">
        <f>HLOOKUP(CW$7+0.5,$I$66:$DJ$120,ROWS($A$10:$A54)+2,FALSE)</f>
        <v>2158</v>
      </c>
      <c r="CX54" s="34">
        <f>HLOOKUP(CX$7+0.5,$I$66:$DJ$120,ROWS($A$10:$A54)+2,FALSE)</f>
        <v>1605</v>
      </c>
      <c r="CY54" s="34">
        <f>HLOOKUP(CY$7+0.5,$I$66:$DJ$120,ROWS($A$10:$A54)+2,FALSE)</f>
        <v>1665</v>
      </c>
      <c r="CZ54" s="34">
        <f>HLOOKUP(CZ$7+0.5,$I$66:$DJ$120,ROWS($A$10:$A54)+2,FALSE)</f>
        <v>757</v>
      </c>
      <c r="DA54" s="34">
        <f>HLOOKUP(DA$7+0.5,$I$66:$DJ$120,ROWS($A$10:$A54)+2,FALSE)</f>
        <v>2623</v>
      </c>
      <c r="DB54" s="34" t="str">
        <f>HLOOKUP(DB$7+0.5,$I$66:$DJ$120,ROWS($A$10:$A54)+2,FALSE)</f>
        <v>N/A</v>
      </c>
      <c r="DC54" s="34">
        <f>HLOOKUP(DC$7+0.5,$I$66:$DJ$120,ROWS($A$10:$A54)+2,FALSE)</f>
        <v>2045</v>
      </c>
      <c r="DD54" s="34">
        <f>HLOOKUP(DD$7+0.5,$I$66:$DJ$120,ROWS($A$10:$A54)+2,FALSE)</f>
        <v>135</v>
      </c>
      <c r="DE54" s="34">
        <f>HLOOKUP(DE$7+0.5,$I$66:$DJ$120,ROWS($A$10:$A54)+2,FALSE)</f>
        <v>4904</v>
      </c>
      <c r="DF54" s="34">
        <f>HLOOKUP(DF$7+0.5,$I$66:$DJ$120,ROWS($A$10:$A54)+2,FALSE)</f>
        <v>2741</v>
      </c>
      <c r="DG54" s="34">
        <f>HLOOKUP(DG$7+0.5,$I$66:$DJ$120,ROWS($A$10:$A54)+2,FALSE)</f>
        <v>938</v>
      </c>
      <c r="DH54" s="34">
        <f>HLOOKUP(DH$7+0.5,$I$66:$DJ$120,ROWS($A$10:$A54)+2,FALSE)</f>
        <v>1322</v>
      </c>
      <c r="DI54" s="34">
        <f>HLOOKUP(DI$7+0.5,$I$66:$DJ$120,ROWS($A$10:$A54)+2,FALSE)</f>
        <v>1676</v>
      </c>
      <c r="DJ54" s="34">
        <f>HLOOKUP(DJ$7+0.5,$I$66:$DJ$120,ROWS($A$10:$A54)+2,FALSE)</f>
        <v>1611</v>
      </c>
    </row>
    <row r="55" spans="2:114" x14ac:dyDescent="0.25">
      <c r="B55" s="38" t="s">
        <v>52</v>
      </c>
      <c r="C55" s="15">
        <v>2805440</v>
      </c>
      <c r="D55" s="14">
        <v>2571</v>
      </c>
      <c r="E55" s="15">
        <v>2324019</v>
      </c>
      <c r="F55" s="14">
        <v>16852</v>
      </c>
      <c r="G55" s="15">
        <v>373980</v>
      </c>
      <c r="H55" s="14">
        <v>16586</v>
      </c>
      <c r="I55" s="36">
        <f>HLOOKUP(I$7,$I$66:$DJ$120,ROWS($A$10:$A55)+2,FALSE)</f>
        <v>87870</v>
      </c>
      <c r="J55" s="25">
        <f>HLOOKUP(J$7,$I$66:$DJ$120,ROWS($A$10:$A55)+2,FALSE)</f>
        <v>126</v>
      </c>
      <c r="K55" s="25">
        <f>HLOOKUP(K$7,$I$66:$DJ$120,ROWS($A$10:$A55)+2,FALSE)</f>
        <v>2819</v>
      </c>
      <c r="L55" s="25">
        <f>HLOOKUP(L$7,$I$66:$DJ$120,ROWS($A$10:$A55)+2,FALSE)</f>
        <v>7966</v>
      </c>
      <c r="M55" s="25">
        <f>HLOOKUP(M$7,$I$66:$DJ$120,ROWS($A$10:$A55)+2,FALSE)</f>
        <v>361</v>
      </c>
      <c r="N55" s="25">
        <f>HLOOKUP(N$7,$I$66:$DJ$120,ROWS($A$10:$A55)+2,FALSE)</f>
        <v>15286</v>
      </c>
      <c r="O55" s="25">
        <f>HLOOKUP(O$7,$I$66:$DJ$120,ROWS($A$10:$A55)+2,FALSE)</f>
        <v>5350</v>
      </c>
      <c r="P55" s="25">
        <f>HLOOKUP(P$7,$I$66:$DJ$120,ROWS($A$10:$A55)+2,FALSE)</f>
        <v>142</v>
      </c>
      <c r="Q55" s="25">
        <f>HLOOKUP(Q$7,$I$66:$DJ$120,ROWS($A$10:$A55)+2,FALSE)</f>
        <v>0</v>
      </c>
      <c r="R55" s="25">
        <f>HLOOKUP(R$7,$I$66:$DJ$120,ROWS($A$10:$A55)+2,FALSE)</f>
        <v>0</v>
      </c>
      <c r="S55" s="25">
        <f>HLOOKUP(S$7,$I$66:$DJ$120,ROWS($A$10:$A55)+2,FALSE)</f>
        <v>2428</v>
      </c>
      <c r="T55" s="25">
        <f>HLOOKUP(T$7,$I$66:$DJ$120,ROWS($A$10:$A55)+2,FALSE)</f>
        <v>1142</v>
      </c>
      <c r="U55" s="25">
        <f>HLOOKUP(U$7,$I$66:$DJ$120,ROWS($A$10:$A55)+2,FALSE)</f>
        <v>1436</v>
      </c>
      <c r="V55" s="25">
        <f>HLOOKUP(V$7,$I$66:$DJ$120,ROWS($A$10:$A55)+2,FALSE)</f>
        <v>5129</v>
      </c>
      <c r="W55" s="25">
        <f>HLOOKUP(W$7,$I$66:$DJ$120,ROWS($A$10:$A55)+2,FALSE)</f>
        <v>1588</v>
      </c>
      <c r="X55" s="25">
        <f>HLOOKUP(X$7,$I$66:$DJ$120,ROWS($A$10:$A55)+2,FALSE)</f>
        <v>475</v>
      </c>
      <c r="Y55" s="25">
        <f>HLOOKUP(Y$7,$I$66:$DJ$120,ROWS($A$10:$A55)+2,FALSE)</f>
        <v>2791</v>
      </c>
      <c r="Z55" s="25">
        <f>HLOOKUP(Z$7,$I$66:$DJ$120,ROWS($A$10:$A55)+2,FALSE)</f>
        <v>398</v>
      </c>
      <c r="AA55" s="25">
        <f>HLOOKUP(AA$7,$I$66:$DJ$120,ROWS($A$10:$A55)+2,FALSE)</f>
        <v>217</v>
      </c>
      <c r="AB55" s="25">
        <f>HLOOKUP(AB$7,$I$66:$DJ$120,ROWS($A$10:$A55)+2,FALSE)</f>
        <v>345</v>
      </c>
      <c r="AC55" s="25">
        <f>HLOOKUP(AC$7,$I$66:$DJ$120,ROWS($A$10:$A55)+2,FALSE)</f>
        <v>380</v>
      </c>
      <c r="AD55" s="25">
        <f>HLOOKUP(AD$7,$I$66:$DJ$120,ROWS($A$10:$A55)+2,FALSE)</f>
        <v>613</v>
      </c>
      <c r="AE55" s="25">
        <f>HLOOKUP(AE$7,$I$66:$DJ$120,ROWS($A$10:$A55)+2,FALSE)</f>
        <v>1503</v>
      </c>
      <c r="AF55" s="25">
        <f>HLOOKUP(AF$7,$I$66:$DJ$120,ROWS($A$10:$A55)+2,FALSE)</f>
        <v>1670</v>
      </c>
      <c r="AG55" s="25">
        <f>HLOOKUP(AG$7,$I$66:$DJ$120,ROWS($A$10:$A55)+2,FALSE)</f>
        <v>385</v>
      </c>
      <c r="AH55" s="25">
        <f>HLOOKUP(AH$7,$I$66:$DJ$120,ROWS($A$10:$A55)+2,FALSE)</f>
        <v>284</v>
      </c>
      <c r="AI55" s="25">
        <f>HLOOKUP(AI$7,$I$66:$DJ$120,ROWS($A$10:$A55)+2,FALSE)</f>
        <v>1553</v>
      </c>
      <c r="AJ55" s="25">
        <f>HLOOKUP(AJ$7,$I$66:$DJ$120,ROWS($A$10:$A55)+2,FALSE)</f>
        <v>1057</v>
      </c>
      <c r="AK55" s="25">
        <f>HLOOKUP(AK$7,$I$66:$DJ$120,ROWS($A$10:$A55)+2,FALSE)</f>
        <v>489</v>
      </c>
      <c r="AL55" s="25">
        <f>HLOOKUP(AL$7,$I$66:$DJ$120,ROWS($A$10:$A55)+2,FALSE)</f>
        <v>5391</v>
      </c>
      <c r="AM55" s="25">
        <f>HLOOKUP(AM$7,$I$66:$DJ$120,ROWS($A$10:$A55)+2,FALSE)</f>
        <v>507</v>
      </c>
      <c r="AN55" s="25">
        <f>HLOOKUP(AN$7,$I$66:$DJ$120,ROWS($A$10:$A55)+2,FALSE)</f>
        <v>437</v>
      </c>
      <c r="AO55" s="25">
        <f>HLOOKUP(AO$7,$I$66:$DJ$120,ROWS($A$10:$A55)+2,FALSE)</f>
        <v>686</v>
      </c>
      <c r="AP55" s="25">
        <f>HLOOKUP(AP$7,$I$66:$DJ$120,ROWS($A$10:$A55)+2,FALSE)</f>
        <v>2129</v>
      </c>
      <c r="AQ55" s="25">
        <f>HLOOKUP(AQ$7,$I$66:$DJ$120,ROWS($A$10:$A55)+2,FALSE)</f>
        <v>842</v>
      </c>
      <c r="AR55" s="25">
        <f>HLOOKUP(AR$7,$I$66:$DJ$120,ROWS($A$10:$A55)+2,FALSE)</f>
        <v>175</v>
      </c>
      <c r="AS55" s="25">
        <f>HLOOKUP(AS$7,$I$66:$DJ$120,ROWS($A$10:$A55)+2,FALSE)</f>
        <v>1875</v>
      </c>
      <c r="AT55" s="25">
        <f>HLOOKUP(AT$7,$I$66:$DJ$120,ROWS($A$10:$A55)+2,FALSE)</f>
        <v>1338</v>
      </c>
      <c r="AU55" s="25">
        <f>HLOOKUP(AU$7,$I$66:$DJ$120,ROWS($A$10:$A55)+2,FALSE)</f>
        <v>4089</v>
      </c>
      <c r="AV55" s="25">
        <f>HLOOKUP(AV$7,$I$66:$DJ$120,ROWS($A$10:$A55)+2,FALSE)</f>
        <v>944</v>
      </c>
      <c r="AW55" s="25">
        <f>HLOOKUP(AW$7,$I$66:$DJ$120,ROWS($A$10:$A55)+2,FALSE)</f>
        <v>351</v>
      </c>
      <c r="AX55" s="25">
        <f>HLOOKUP(AX$7,$I$66:$DJ$120,ROWS($A$10:$A55)+2,FALSE)</f>
        <v>60</v>
      </c>
      <c r="AY55" s="25">
        <f>HLOOKUP(AY$7,$I$66:$DJ$120,ROWS($A$10:$A55)+2,FALSE)</f>
        <v>47</v>
      </c>
      <c r="AZ55" s="25">
        <f>HLOOKUP(AZ$7,$I$66:$DJ$120,ROWS($A$10:$A55)+2,FALSE)</f>
        <v>863</v>
      </c>
      <c r="BA55" s="25">
        <f>HLOOKUP(BA$7,$I$66:$DJ$120,ROWS($A$10:$A55)+2,FALSE)</f>
        <v>3605</v>
      </c>
      <c r="BB55" s="25" t="str">
        <f>HLOOKUP(BB$7,$I$66:$DJ$120,ROWS($A$10:$A55)+2,FALSE)</f>
        <v>N/A</v>
      </c>
      <c r="BC55" s="25">
        <f>HLOOKUP(BC$7,$I$66:$DJ$120,ROWS($A$10:$A55)+2,FALSE)</f>
        <v>39</v>
      </c>
      <c r="BD55" s="25">
        <f>HLOOKUP(BD$7,$I$66:$DJ$120,ROWS($A$10:$A55)+2,FALSE)</f>
        <v>1369</v>
      </c>
      <c r="BE55" s="25">
        <f>HLOOKUP(BE$7,$I$66:$DJ$120,ROWS($A$10:$A55)+2,FALSE)</f>
        <v>3529</v>
      </c>
      <c r="BF55" s="25">
        <f>HLOOKUP(BF$7,$I$66:$DJ$120,ROWS($A$10:$A55)+2,FALSE)</f>
        <v>0</v>
      </c>
      <c r="BG55" s="25">
        <f>HLOOKUP(BG$7,$I$66:$DJ$120,ROWS($A$10:$A55)+2,FALSE)</f>
        <v>1445</v>
      </c>
      <c r="BH55" s="25">
        <f>HLOOKUP(BH$7,$I$66:$DJ$120,ROWS($A$10:$A55)+2,FALSE)</f>
        <v>2216</v>
      </c>
      <c r="BI55" s="25">
        <f>HLOOKUP(BI$7,$I$66:$DJ$120,ROWS($A$10:$A55)+2,FALSE)</f>
        <v>239</v>
      </c>
      <c r="BJ55" s="34">
        <f>HLOOKUP(BJ$7+0.5,$I$66:$DJ$120,ROWS($A$10:$A55)+2,FALSE)</f>
        <v>7490</v>
      </c>
      <c r="BK55" s="34">
        <f>HLOOKUP(BK$7+0.5,$I$66:$DJ$120,ROWS($A$10:$A55)+2,FALSE)</f>
        <v>171</v>
      </c>
      <c r="BL55" s="34">
        <f>HLOOKUP(BL$7+0.5,$I$66:$DJ$120,ROWS($A$10:$A55)+2,FALSE)</f>
        <v>1292</v>
      </c>
      <c r="BM55" s="34">
        <f>HLOOKUP(BM$7+0.5,$I$66:$DJ$120,ROWS($A$10:$A55)+2,FALSE)</f>
        <v>2419</v>
      </c>
      <c r="BN55" s="34">
        <f>HLOOKUP(BN$7+0.5,$I$66:$DJ$120,ROWS($A$10:$A55)+2,FALSE)</f>
        <v>402</v>
      </c>
      <c r="BO55" s="34">
        <f>HLOOKUP(BO$7+0.5,$I$66:$DJ$120,ROWS($A$10:$A55)+2,FALSE)</f>
        <v>2837</v>
      </c>
      <c r="BP55" s="34">
        <f>HLOOKUP(BP$7+0.5,$I$66:$DJ$120,ROWS($A$10:$A55)+2,FALSE)</f>
        <v>1845</v>
      </c>
      <c r="BQ55" s="34">
        <f>HLOOKUP(BQ$7+0.5,$I$66:$DJ$120,ROWS($A$10:$A55)+2,FALSE)</f>
        <v>168</v>
      </c>
      <c r="BR55" s="34">
        <f>HLOOKUP(BR$7+0.5,$I$66:$DJ$120,ROWS($A$10:$A55)+2,FALSE)</f>
        <v>181</v>
      </c>
      <c r="BS55" s="34">
        <f>HLOOKUP(BS$7+0.5,$I$66:$DJ$120,ROWS($A$10:$A55)+2,FALSE)</f>
        <v>181</v>
      </c>
      <c r="BT55" s="34">
        <f>HLOOKUP(BT$7+0.5,$I$66:$DJ$120,ROWS($A$10:$A55)+2,FALSE)</f>
        <v>1105</v>
      </c>
      <c r="BU55" s="34">
        <f>HLOOKUP(BU$7+0.5,$I$66:$DJ$120,ROWS($A$10:$A55)+2,FALSE)</f>
        <v>622</v>
      </c>
      <c r="BV55" s="34">
        <f>HLOOKUP(BV$7+0.5,$I$66:$DJ$120,ROWS($A$10:$A55)+2,FALSE)</f>
        <v>876</v>
      </c>
      <c r="BW55" s="34">
        <f>HLOOKUP(BW$7+0.5,$I$66:$DJ$120,ROWS($A$10:$A55)+2,FALSE)</f>
        <v>1135</v>
      </c>
      <c r="BX55" s="34">
        <f>HLOOKUP(BX$7+0.5,$I$66:$DJ$120,ROWS($A$10:$A55)+2,FALSE)</f>
        <v>802</v>
      </c>
      <c r="BY55" s="34">
        <f>HLOOKUP(BY$7+0.5,$I$66:$DJ$120,ROWS($A$10:$A55)+2,FALSE)</f>
        <v>296</v>
      </c>
      <c r="BZ55" s="34">
        <f>HLOOKUP(BZ$7+0.5,$I$66:$DJ$120,ROWS($A$10:$A55)+2,FALSE)</f>
        <v>2779</v>
      </c>
      <c r="CA55" s="34">
        <f>HLOOKUP(CA$7+0.5,$I$66:$DJ$120,ROWS($A$10:$A55)+2,FALSE)</f>
        <v>333</v>
      </c>
      <c r="CB55" s="34">
        <f>HLOOKUP(CB$7+0.5,$I$66:$DJ$120,ROWS($A$10:$A55)+2,FALSE)</f>
        <v>221</v>
      </c>
      <c r="CC55" s="34">
        <f>HLOOKUP(CC$7+0.5,$I$66:$DJ$120,ROWS($A$10:$A55)+2,FALSE)</f>
        <v>313</v>
      </c>
      <c r="CD55" s="34">
        <f>HLOOKUP(CD$7+0.5,$I$66:$DJ$120,ROWS($A$10:$A55)+2,FALSE)</f>
        <v>339</v>
      </c>
      <c r="CE55" s="34">
        <f>HLOOKUP(CE$7+0.5,$I$66:$DJ$120,ROWS($A$10:$A55)+2,FALSE)</f>
        <v>361</v>
      </c>
      <c r="CF55" s="34">
        <f>HLOOKUP(CF$7+0.5,$I$66:$DJ$120,ROWS($A$10:$A55)+2,FALSE)</f>
        <v>1343</v>
      </c>
      <c r="CG55" s="34">
        <f>HLOOKUP(CG$7+0.5,$I$66:$DJ$120,ROWS($A$10:$A55)+2,FALSE)</f>
        <v>1210</v>
      </c>
      <c r="CH55" s="34">
        <f>HLOOKUP(CH$7+0.5,$I$66:$DJ$120,ROWS($A$10:$A55)+2,FALSE)</f>
        <v>300</v>
      </c>
      <c r="CI55" s="34">
        <f>HLOOKUP(CI$7+0.5,$I$66:$DJ$120,ROWS($A$10:$A55)+2,FALSE)</f>
        <v>229</v>
      </c>
      <c r="CJ55" s="34">
        <f>HLOOKUP(CJ$7+0.5,$I$66:$DJ$120,ROWS($A$10:$A55)+2,FALSE)</f>
        <v>769</v>
      </c>
      <c r="CK55" s="34">
        <f>HLOOKUP(CK$7+0.5,$I$66:$DJ$120,ROWS($A$10:$A55)+2,FALSE)</f>
        <v>729</v>
      </c>
      <c r="CL55" s="34">
        <f>HLOOKUP(CL$7+0.5,$I$66:$DJ$120,ROWS($A$10:$A55)+2,FALSE)</f>
        <v>384</v>
      </c>
      <c r="CM55" s="34">
        <f>HLOOKUP(CM$7+0.5,$I$66:$DJ$120,ROWS($A$10:$A55)+2,FALSE)</f>
        <v>1743</v>
      </c>
      <c r="CN55" s="34">
        <f>HLOOKUP(CN$7+0.5,$I$66:$DJ$120,ROWS($A$10:$A55)+2,FALSE)</f>
        <v>442</v>
      </c>
      <c r="CO55" s="34">
        <f>HLOOKUP(CO$7+0.5,$I$66:$DJ$120,ROWS($A$10:$A55)+2,FALSE)</f>
        <v>322</v>
      </c>
      <c r="CP55" s="34">
        <f>HLOOKUP(CP$7+0.5,$I$66:$DJ$120,ROWS($A$10:$A55)+2,FALSE)</f>
        <v>505</v>
      </c>
      <c r="CQ55" s="34">
        <f>HLOOKUP(CQ$7+0.5,$I$66:$DJ$120,ROWS($A$10:$A55)+2,FALSE)</f>
        <v>924</v>
      </c>
      <c r="CR55" s="34">
        <f>HLOOKUP(CR$7+0.5,$I$66:$DJ$120,ROWS($A$10:$A55)+2,FALSE)</f>
        <v>611</v>
      </c>
      <c r="CS55" s="34">
        <f>HLOOKUP(CS$7+0.5,$I$66:$DJ$120,ROWS($A$10:$A55)+2,FALSE)</f>
        <v>218</v>
      </c>
      <c r="CT55" s="34">
        <f>HLOOKUP(CT$7+0.5,$I$66:$DJ$120,ROWS($A$10:$A55)+2,FALSE)</f>
        <v>881</v>
      </c>
      <c r="CU55" s="34">
        <f>HLOOKUP(CU$7+0.5,$I$66:$DJ$120,ROWS($A$10:$A55)+2,FALSE)</f>
        <v>691</v>
      </c>
      <c r="CV55" s="34">
        <f>HLOOKUP(CV$7+0.5,$I$66:$DJ$120,ROWS($A$10:$A55)+2,FALSE)</f>
        <v>2693</v>
      </c>
      <c r="CW55" s="34">
        <f>HLOOKUP(CW$7+0.5,$I$66:$DJ$120,ROWS($A$10:$A55)+2,FALSE)</f>
        <v>450</v>
      </c>
      <c r="CX55" s="34">
        <f>HLOOKUP(CX$7+0.5,$I$66:$DJ$120,ROWS($A$10:$A55)+2,FALSE)</f>
        <v>571</v>
      </c>
      <c r="CY55" s="34">
        <f>HLOOKUP(CY$7+0.5,$I$66:$DJ$120,ROWS($A$10:$A55)+2,FALSE)</f>
        <v>100</v>
      </c>
      <c r="CZ55" s="34">
        <f>HLOOKUP(CZ$7+0.5,$I$66:$DJ$120,ROWS($A$10:$A55)+2,FALSE)</f>
        <v>74</v>
      </c>
      <c r="DA55" s="34">
        <f>HLOOKUP(DA$7+0.5,$I$66:$DJ$120,ROWS($A$10:$A55)+2,FALSE)</f>
        <v>529</v>
      </c>
      <c r="DB55" s="34">
        <f>HLOOKUP(DB$7+0.5,$I$66:$DJ$120,ROWS($A$10:$A55)+2,FALSE)</f>
        <v>1278</v>
      </c>
      <c r="DC55" s="34" t="str">
        <f>HLOOKUP(DC$7+0.5,$I$66:$DJ$120,ROWS($A$10:$A55)+2,FALSE)</f>
        <v>N/A</v>
      </c>
      <c r="DD55" s="34">
        <f>HLOOKUP(DD$7+0.5,$I$66:$DJ$120,ROWS($A$10:$A55)+2,FALSE)</f>
        <v>63</v>
      </c>
      <c r="DE55" s="34">
        <f>HLOOKUP(DE$7+0.5,$I$66:$DJ$120,ROWS($A$10:$A55)+2,FALSE)</f>
        <v>668</v>
      </c>
      <c r="DF55" s="34">
        <f>HLOOKUP(DF$7+0.5,$I$66:$DJ$120,ROWS($A$10:$A55)+2,FALSE)</f>
        <v>1319</v>
      </c>
      <c r="DG55" s="34">
        <f>HLOOKUP(DG$7+0.5,$I$66:$DJ$120,ROWS($A$10:$A55)+2,FALSE)</f>
        <v>181</v>
      </c>
      <c r="DH55" s="34">
        <f>HLOOKUP(DH$7+0.5,$I$66:$DJ$120,ROWS($A$10:$A55)+2,FALSE)</f>
        <v>1512</v>
      </c>
      <c r="DI55" s="34">
        <f>HLOOKUP(DI$7+0.5,$I$66:$DJ$120,ROWS($A$10:$A55)+2,FALSE)</f>
        <v>715</v>
      </c>
      <c r="DJ55" s="34">
        <f>HLOOKUP(DJ$7+0.5,$I$66:$DJ$120,ROWS($A$10:$A55)+2,FALSE)</f>
        <v>190</v>
      </c>
    </row>
    <row r="56" spans="2:114" x14ac:dyDescent="0.25">
      <c r="B56" s="38" t="s">
        <v>53</v>
      </c>
      <c r="C56" s="15">
        <v>620224</v>
      </c>
      <c r="D56" s="14">
        <v>821</v>
      </c>
      <c r="E56" s="15">
        <v>532237</v>
      </c>
      <c r="F56" s="14">
        <v>5326</v>
      </c>
      <c r="G56" s="15">
        <v>61242</v>
      </c>
      <c r="H56" s="14">
        <v>5294</v>
      </c>
      <c r="I56" s="36">
        <f>HLOOKUP(I$7,$I$66:$DJ$120,ROWS($A$10:$A56)+2,FALSE)</f>
        <v>24431</v>
      </c>
      <c r="J56" s="25">
        <f>HLOOKUP(J$7,$I$66:$DJ$120,ROWS($A$10:$A56)+2,FALSE)</f>
        <v>16</v>
      </c>
      <c r="K56" s="25">
        <f>HLOOKUP(K$7,$I$66:$DJ$120,ROWS($A$10:$A56)+2,FALSE)</f>
        <v>93</v>
      </c>
      <c r="L56" s="25">
        <f>HLOOKUP(L$7,$I$66:$DJ$120,ROWS($A$10:$A56)+2,FALSE)</f>
        <v>127</v>
      </c>
      <c r="M56" s="25">
        <f>HLOOKUP(M$7,$I$66:$DJ$120,ROWS($A$10:$A56)+2,FALSE)</f>
        <v>0</v>
      </c>
      <c r="N56" s="25">
        <f>HLOOKUP(N$7,$I$66:$DJ$120,ROWS($A$10:$A56)+2,FALSE)</f>
        <v>1112</v>
      </c>
      <c r="O56" s="25">
        <f>HLOOKUP(O$7,$I$66:$DJ$120,ROWS($A$10:$A56)+2,FALSE)</f>
        <v>382</v>
      </c>
      <c r="P56" s="25">
        <f>HLOOKUP(P$7,$I$66:$DJ$120,ROWS($A$10:$A56)+2,FALSE)</f>
        <v>1626</v>
      </c>
      <c r="Q56" s="25">
        <f>HLOOKUP(Q$7,$I$66:$DJ$120,ROWS($A$10:$A56)+2,FALSE)</f>
        <v>0</v>
      </c>
      <c r="R56" s="25">
        <f>HLOOKUP(R$7,$I$66:$DJ$120,ROWS($A$10:$A56)+2,FALSE)</f>
        <v>116</v>
      </c>
      <c r="S56" s="25">
        <f>HLOOKUP(S$7,$I$66:$DJ$120,ROWS($A$10:$A56)+2,FALSE)</f>
        <v>966</v>
      </c>
      <c r="T56" s="25">
        <f>HLOOKUP(T$7,$I$66:$DJ$120,ROWS($A$10:$A56)+2,FALSE)</f>
        <v>56</v>
      </c>
      <c r="U56" s="25">
        <f>HLOOKUP(U$7,$I$66:$DJ$120,ROWS($A$10:$A56)+2,FALSE)</f>
        <v>6</v>
      </c>
      <c r="V56" s="25">
        <f>HLOOKUP(V$7,$I$66:$DJ$120,ROWS($A$10:$A56)+2,FALSE)</f>
        <v>0</v>
      </c>
      <c r="W56" s="25">
        <f>HLOOKUP(W$7,$I$66:$DJ$120,ROWS($A$10:$A56)+2,FALSE)</f>
        <v>230</v>
      </c>
      <c r="X56" s="25">
        <f>HLOOKUP(X$7,$I$66:$DJ$120,ROWS($A$10:$A56)+2,FALSE)</f>
        <v>68</v>
      </c>
      <c r="Y56" s="25">
        <f>HLOOKUP(Y$7,$I$66:$DJ$120,ROWS($A$10:$A56)+2,FALSE)</f>
        <v>30</v>
      </c>
      <c r="Z56" s="25">
        <f>HLOOKUP(Z$7,$I$66:$DJ$120,ROWS($A$10:$A56)+2,FALSE)</f>
        <v>0</v>
      </c>
      <c r="AA56" s="25">
        <f>HLOOKUP(AA$7,$I$66:$DJ$120,ROWS($A$10:$A56)+2,FALSE)</f>
        <v>1243</v>
      </c>
      <c r="AB56" s="25">
        <f>HLOOKUP(AB$7,$I$66:$DJ$120,ROWS($A$10:$A56)+2,FALSE)</f>
        <v>73</v>
      </c>
      <c r="AC56" s="25">
        <f>HLOOKUP(AC$7,$I$66:$DJ$120,ROWS($A$10:$A56)+2,FALSE)</f>
        <v>883</v>
      </c>
      <c r="AD56" s="25">
        <f>HLOOKUP(AD$7,$I$66:$DJ$120,ROWS($A$10:$A56)+2,FALSE)</f>
        <v>862</v>
      </c>
      <c r="AE56" s="25">
        <f>HLOOKUP(AE$7,$I$66:$DJ$120,ROWS($A$10:$A56)+2,FALSE)</f>
        <v>3318</v>
      </c>
      <c r="AF56" s="25">
        <f>HLOOKUP(AF$7,$I$66:$DJ$120,ROWS($A$10:$A56)+2,FALSE)</f>
        <v>284</v>
      </c>
      <c r="AG56" s="25">
        <f>HLOOKUP(AG$7,$I$66:$DJ$120,ROWS($A$10:$A56)+2,FALSE)</f>
        <v>315</v>
      </c>
      <c r="AH56" s="25">
        <f>HLOOKUP(AH$7,$I$66:$DJ$120,ROWS($A$10:$A56)+2,FALSE)</f>
        <v>0</v>
      </c>
      <c r="AI56" s="25">
        <f>HLOOKUP(AI$7,$I$66:$DJ$120,ROWS($A$10:$A56)+2,FALSE)</f>
        <v>23</v>
      </c>
      <c r="AJ56" s="25">
        <f>HLOOKUP(AJ$7,$I$66:$DJ$120,ROWS($A$10:$A56)+2,FALSE)</f>
        <v>147</v>
      </c>
      <c r="AK56" s="25">
        <f>HLOOKUP(AK$7,$I$66:$DJ$120,ROWS($A$10:$A56)+2,FALSE)</f>
        <v>0</v>
      </c>
      <c r="AL56" s="25">
        <f>HLOOKUP(AL$7,$I$66:$DJ$120,ROWS($A$10:$A56)+2,FALSE)</f>
        <v>17</v>
      </c>
      <c r="AM56" s="25">
        <f>HLOOKUP(AM$7,$I$66:$DJ$120,ROWS($A$10:$A56)+2,FALSE)</f>
        <v>2893</v>
      </c>
      <c r="AN56" s="25">
        <f>HLOOKUP(AN$7,$I$66:$DJ$120,ROWS($A$10:$A56)+2,FALSE)</f>
        <v>833</v>
      </c>
      <c r="AO56" s="25">
        <f>HLOOKUP(AO$7,$I$66:$DJ$120,ROWS($A$10:$A56)+2,FALSE)</f>
        <v>74</v>
      </c>
      <c r="AP56" s="25">
        <f>HLOOKUP(AP$7,$I$66:$DJ$120,ROWS($A$10:$A56)+2,FALSE)</f>
        <v>4780</v>
      </c>
      <c r="AQ56" s="25">
        <f>HLOOKUP(AQ$7,$I$66:$DJ$120,ROWS($A$10:$A56)+2,FALSE)</f>
        <v>328</v>
      </c>
      <c r="AR56" s="25">
        <f>HLOOKUP(AR$7,$I$66:$DJ$120,ROWS($A$10:$A56)+2,FALSE)</f>
        <v>0</v>
      </c>
      <c r="AS56" s="25">
        <f>HLOOKUP(AS$7,$I$66:$DJ$120,ROWS($A$10:$A56)+2,FALSE)</f>
        <v>214</v>
      </c>
      <c r="AT56" s="25">
        <f>HLOOKUP(AT$7,$I$66:$DJ$120,ROWS($A$10:$A56)+2,FALSE)</f>
        <v>11</v>
      </c>
      <c r="AU56" s="25">
        <f>HLOOKUP(AU$7,$I$66:$DJ$120,ROWS($A$10:$A56)+2,FALSE)</f>
        <v>26</v>
      </c>
      <c r="AV56" s="25">
        <f>HLOOKUP(AV$7,$I$66:$DJ$120,ROWS($A$10:$A56)+2,FALSE)</f>
        <v>935</v>
      </c>
      <c r="AW56" s="25">
        <f>HLOOKUP(AW$7,$I$66:$DJ$120,ROWS($A$10:$A56)+2,FALSE)</f>
        <v>341</v>
      </c>
      <c r="AX56" s="25">
        <f>HLOOKUP(AX$7,$I$66:$DJ$120,ROWS($A$10:$A56)+2,FALSE)</f>
        <v>124</v>
      </c>
      <c r="AY56" s="25">
        <f>HLOOKUP(AY$7,$I$66:$DJ$120,ROWS($A$10:$A56)+2,FALSE)</f>
        <v>39</v>
      </c>
      <c r="AZ56" s="25">
        <f>HLOOKUP(AZ$7,$I$66:$DJ$120,ROWS($A$10:$A56)+2,FALSE)</f>
        <v>193</v>
      </c>
      <c r="BA56" s="25">
        <f>HLOOKUP(BA$7,$I$66:$DJ$120,ROWS($A$10:$A56)+2,FALSE)</f>
        <v>493</v>
      </c>
      <c r="BB56" s="25">
        <f>HLOOKUP(BB$7,$I$66:$DJ$120,ROWS($A$10:$A56)+2,FALSE)</f>
        <v>81</v>
      </c>
      <c r="BC56" s="25" t="str">
        <f>HLOOKUP(BC$7,$I$66:$DJ$120,ROWS($A$10:$A56)+2,FALSE)</f>
        <v>N/A</v>
      </c>
      <c r="BD56" s="25">
        <f>HLOOKUP(BD$7,$I$66:$DJ$120,ROWS($A$10:$A56)+2,FALSE)</f>
        <v>728</v>
      </c>
      <c r="BE56" s="25">
        <f>HLOOKUP(BE$7,$I$66:$DJ$120,ROWS($A$10:$A56)+2,FALSE)</f>
        <v>98</v>
      </c>
      <c r="BF56" s="25">
        <f>HLOOKUP(BF$7,$I$66:$DJ$120,ROWS($A$10:$A56)+2,FALSE)</f>
        <v>0</v>
      </c>
      <c r="BG56" s="25">
        <f>HLOOKUP(BG$7,$I$66:$DJ$120,ROWS($A$10:$A56)+2,FALSE)</f>
        <v>151</v>
      </c>
      <c r="BH56" s="25">
        <f>HLOOKUP(BH$7,$I$66:$DJ$120,ROWS($A$10:$A56)+2,FALSE)</f>
        <v>96</v>
      </c>
      <c r="BI56" s="25">
        <f>HLOOKUP(BI$7,$I$66:$DJ$120,ROWS($A$10:$A56)+2,FALSE)</f>
        <v>0</v>
      </c>
      <c r="BJ56" s="34">
        <f>HLOOKUP(BJ$7+0.5,$I$66:$DJ$120,ROWS($A$10:$A56)+2,FALSE)</f>
        <v>2713</v>
      </c>
      <c r="BK56" s="34">
        <f>HLOOKUP(BK$7+0.5,$I$66:$DJ$120,ROWS($A$10:$A56)+2,FALSE)</f>
        <v>23</v>
      </c>
      <c r="BL56" s="34">
        <f>HLOOKUP(BL$7+0.5,$I$66:$DJ$120,ROWS($A$10:$A56)+2,FALSE)</f>
        <v>153</v>
      </c>
      <c r="BM56" s="34">
        <f>HLOOKUP(BM$7+0.5,$I$66:$DJ$120,ROWS($A$10:$A56)+2,FALSE)</f>
        <v>165</v>
      </c>
      <c r="BN56" s="34">
        <f>HLOOKUP(BN$7+0.5,$I$66:$DJ$120,ROWS($A$10:$A56)+2,FALSE)</f>
        <v>143</v>
      </c>
      <c r="BO56" s="34">
        <f>HLOOKUP(BO$7+0.5,$I$66:$DJ$120,ROWS($A$10:$A56)+2,FALSE)</f>
        <v>537</v>
      </c>
      <c r="BP56" s="34">
        <f>HLOOKUP(BP$7+0.5,$I$66:$DJ$120,ROWS($A$10:$A56)+2,FALSE)</f>
        <v>296</v>
      </c>
      <c r="BQ56" s="34">
        <f>HLOOKUP(BQ$7+0.5,$I$66:$DJ$120,ROWS($A$10:$A56)+2,FALSE)</f>
        <v>540</v>
      </c>
      <c r="BR56" s="34">
        <f>HLOOKUP(BR$7+0.5,$I$66:$DJ$120,ROWS($A$10:$A56)+2,FALSE)</f>
        <v>143</v>
      </c>
      <c r="BS56" s="34">
        <f>HLOOKUP(BS$7+0.5,$I$66:$DJ$120,ROWS($A$10:$A56)+2,FALSE)</f>
        <v>134</v>
      </c>
      <c r="BT56" s="34">
        <f>HLOOKUP(BT$7+0.5,$I$66:$DJ$120,ROWS($A$10:$A56)+2,FALSE)</f>
        <v>519</v>
      </c>
      <c r="BU56" s="34">
        <f>HLOOKUP(BU$7+0.5,$I$66:$DJ$120,ROWS($A$10:$A56)+2,FALSE)</f>
        <v>81</v>
      </c>
      <c r="BV56" s="34">
        <f>HLOOKUP(BV$7+0.5,$I$66:$DJ$120,ROWS($A$10:$A56)+2,FALSE)</f>
        <v>10</v>
      </c>
      <c r="BW56" s="34">
        <f>HLOOKUP(BW$7+0.5,$I$66:$DJ$120,ROWS($A$10:$A56)+2,FALSE)</f>
        <v>143</v>
      </c>
      <c r="BX56" s="34">
        <f>HLOOKUP(BX$7+0.5,$I$66:$DJ$120,ROWS($A$10:$A56)+2,FALSE)</f>
        <v>221</v>
      </c>
      <c r="BY56" s="34">
        <f>HLOOKUP(BY$7+0.5,$I$66:$DJ$120,ROWS($A$10:$A56)+2,FALSE)</f>
        <v>81</v>
      </c>
      <c r="BZ56" s="34">
        <f>HLOOKUP(BZ$7+0.5,$I$66:$DJ$120,ROWS($A$10:$A56)+2,FALSE)</f>
        <v>43</v>
      </c>
      <c r="CA56" s="34">
        <f>HLOOKUP(CA$7+0.5,$I$66:$DJ$120,ROWS($A$10:$A56)+2,FALSE)</f>
        <v>143</v>
      </c>
      <c r="CB56" s="34">
        <f>HLOOKUP(CB$7+0.5,$I$66:$DJ$120,ROWS($A$10:$A56)+2,FALSE)</f>
        <v>1690</v>
      </c>
      <c r="CC56" s="34">
        <f>HLOOKUP(CC$7+0.5,$I$66:$DJ$120,ROWS($A$10:$A56)+2,FALSE)</f>
        <v>105</v>
      </c>
      <c r="CD56" s="34">
        <f>HLOOKUP(CD$7+0.5,$I$66:$DJ$120,ROWS($A$10:$A56)+2,FALSE)</f>
        <v>546</v>
      </c>
      <c r="CE56" s="34">
        <f>HLOOKUP(CE$7+0.5,$I$66:$DJ$120,ROWS($A$10:$A56)+2,FALSE)</f>
        <v>396</v>
      </c>
      <c r="CF56" s="34">
        <f>HLOOKUP(CF$7+0.5,$I$66:$DJ$120,ROWS($A$10:$A56)+2,FALSE)</f>
        <v>657</v>
      </c>
      <c r="CG56" s="34">
        <f>HLOOKUP(CG$7+0.5,$I$66:$DJ$120,ROWS($A$10:$A56)+2,FALSE)</f>
        <v>246</v>
      </c>
      <c r="CH56" s="34">
        <f>HLOOKUP(CH$7+0.5,$I$66:$DJ$120,ROWS($A$10:$A56)+2,FALSE)</f>
        <v>349</v>
      </c>
      <c r="CI56" s="34">
        <f>HLOOKUP(CI$7+0.5,$I$66:$DJ$120,ROWS($A$10:$A56)+2,FALSE)</f>
        <v>143</v>
      </c>
      <c r="CJ56" s="34">
        <f>HLOOKUP(CJ$7+0.5,$I$66:$DJ$120,ROWS($A$10:$A56)+2,FALSE)</f>
        <v>26</v>
      </c>
      <c r="CK56" s="34">
        <f>HLOOKUP(CK$7+0.5,$I$66:$DJ$120,ROWS($A$10:$A56)+2,FALSE)</f>
        <v>189</v>
      </c>
      <c r="CL56" s="34">
        <f>HLOOKUP(CL$7+0.5,$I$66:$DJ$120,ROWS($A$10:$A56)+2,FALSE)</f>
        <v>143</v>
      </c>
      <c r="CM56" s="34">
        <f>HLOOKUP(CM$7+0.5,$I$66:$DJ$120,ROWS($A$10:$A56)+2,FALSE)</f>
        <v>37</v>
      </c>
      <c r="CN56" s="34">
        <f>HLOOKUP(CN$7+0.5,$I$66:$DJ$120,ROWS($A$10:$A56)+2,FALSE)</f>
        <v>812</v>
      </c>
      <c r="CO56" s="34">
        <f>HLOOKUP(CO$7+0.5,$I$66:$DJ$120,ROWS($A$10:$A56)+2,FALSE)</f>
        <v>364</v>
      </c>
      <c r="CP56" s="34">
        <f>HLOOKUP(CP$7+0.5,$I$66:$DJ$120,ROWS($A$10:$A56)+2,FALSE)</f>
        <v>89</v>
      </c>
      <c r="CQ56" s="34">
        <f>HLOOKUP(CQ$7+0.5,$I$66:$DJ$120,ROWS($A$10:$A56)+2,FALSE)</f>
        <v>921</v>
      </c>
      <c r="CR56" s="34">
        <f>HLOOKUP(CR$7+0.5,$I$66:$DJ$120,ROWS($A$10:$A56)+2,FALSE)</f>
        <v>248</v>
      </c>
      <c r="CS56" s="34">
        <f>HLOOKUP(CS$7+0.5,$I$66:$DJ$120,ROWS($A$10:$A56)+2,FALSE)</f>
        <v>143</v>
      </c>
      <c r="CT56" s="34">
        <f>HLOOKUP(CT$7+0.5,$I$66:$DJ$120,ROWS($A$10:$A56)+2,FALSE)</f>
        <v>247</v>
      </c>
      <c r="CU56" s="34">
        <f>HLOOKUP(CU$7+0.5,$I$66:$DJ$120,ROWS($A$10:$A56)+2,FALSE)</f>
        <v>13</v>
      </c>
      <c r="CV56" s="34">
        <f>HLOOKUP(CV$7+0.5,$I$66:$DJ$120,ROWS($A$10:$A56)+2,FALSE)</f>
        <v>38</v>
      </c>
      <c r="CW56" s="34">
        <f>HLOOKUP(CW$7+0.5,$I$66:$DJ$120,ROWS($A$10:$A56)+2,FALSE)</f>
        <v>525</v>
      </c>
      <c r="CX56" s="34">
        <f>HLOOKUP(CX$7+0.5,$I$66:$DJ$120,ROWS($A$10:$A56)+2,FALSE)</f>
        <v>220</v>
      </c>
      <c r="CY56" s="34">
        <f>HLOOKUP(CY$7+0.5,$I$66:$DJ$120,ROWS($A$10:$A56)+2,FALSE)</f>
        <v>208</v>
      </c>
      <c r="CZ56" s="34">
        <f>HLOOKUP(CZ$7+0.5,$I$66:$DJ$120,ROWS($A$10:$A56)+2,FALSE)</f>
        <v>66</v>
      </c>
      <c r="DA56" s="34">
        <f>HLOOKUP(DA$7+0.5,$I$66:$DJ$120,ROWS($A$10:$A56)+2,FALSE)</f>
        <v>185</v>
      </c>
      <c r="DB56" s="34">
        <f>HLOOKUP(DB$7+0.5,$I$66:$DJ$120,ROWS($A$10:$A56)+2,FALSE)</f>
        <v>334</v>
      </c>
      <c r="DC56" s="34">
        <f>HLOOKUP(DC$7+0.5,$I$66:$DJ$120,ROWS($A$10:$A56)+2,FALSE)</f>
        <v>96</v>
      </c>
      <c r="DD56" s="34" t="str">
        <f>HLOOKUP(DD$7+0.5,$I$66:$DJ$120,ROWS($A$10:$A56)+2,FALSE)</f>
        <v>N/A</v>
      </c>
      <c r="DE56" s="34">
        <f>HLOOKUP(DE$7+0.5,$I$66:$DJ$120,ROWS($A$10:$A56)+2,FALSE)</f>
        <v>427</v>
      </c>
      <c r="DF56" s="34">
        <f>HLOOKUP(DF$7+0.5,$I$66:$DJ$120,ROWS($A$10:$A56)+2,FALSE)</f>
        <v>109</v>
      </c>
      <c r="DG56" s="34">
        <f>HLOOKUP(DG$7+0.5,$I$66:$DJ$120,ROWS($A$10:$A56)+2,FALSE)</f>
        <v>143</v>
      </c>
      <c r="DH56" s="34">
        <f>HLOOKUP(DH$7+0.5,$I$66:$DJ$120,ROWS($A$10:$A56)+2,FALSE)</f>
        <v>115</v>
      </c>
      <c r="DI56" s="34">
        <f>HLOOKUP(DI$7+0.5,$I$66:$DJ$120,ROWS($A$10:$A56)+2,FALSE)</f>
        <v>102</v>
      </c>
      <c r="DJ56" s="34">
        <f>HLOOKUP(DJ$7+0.5,$I$66:$DJ$120,ROWS($A$10:$A56)+2,FALSE)</f>
        <v>143</v>
      </c>
    </row>
    <row r="57" spans="2:114" x14ac:dyDescent="0.25">
      <c r="B57" s="38" t="s">
        <v>54</v>
      </c>
      <c r="C57" s="15">
        <v>8085389</v>
      </c>
      <c r="D57" s="14">
        <v>4754</v>
      </c>
      <c r="E57" s="15">
        <v>6857430</v>
      </c>
      <c r="F57" s="14">
        <v>25550</v>
      </c>
      <c r="G57" s="15">
        <v>915242</v>
      </c>
      <c r="H57" s="14">
        <v>24032</v>
      </c>
      <c r="I57" s="36">
        <f>HLOOKUP(I$7,$I$66:$DJ$120,ROWS($A$10:$A57)+2,FALSE)</f>
        <v>250653</v>
      </c>
      <c r="J57" s="25">
        <f>HLOOKUP(J$7,$I$66:$DJ$120,ROWS($A$10:$A57)+2,FALSE)</f>
        <v>2515</v>
      </c>
      <c r="K57" s="25">
        <f>HLOOKUP(K$7,$I$66:$DJ$120,ROWS($A$10:$A57)+2,FALSE)</f>
        <v>1906</v>
      </c>
      <c r="L57" s="25">
        <f>HLOOKUP(L$7,$I$66:$DJ$120,ROWS($A$10:$A57)+2,FALSE)</f>
        <v>2420</v>
      </c>
      <c r="M57" s="25">
        <f>HLOOKUP(M$7,$I$66:$DJ$120,ROWS($A$10:$A57)+2,FALSE)</f>
        <v>445</v>
      </c>
      <c r="N57" s="25">
        <f>HLOOKUP(N$7,$I$66:$DJ$120,ROWS($A$10:$A57)+2,FALSE)</f>
        <v>14780</v>
      </c>
      <c r="O57" s="25">
        <f>HLOOKUP(O$7,$I$66:$DJ$120,ROWS($A$10:$A57)+2,FALSE)</f>
        <v>5352</v>
      </c>
      <c r="P57" s="25">
        <f>HLOOKUP(P$7,$I$66:$DJ$120,ROWS($A$10:$A57)+2,FALSE)</f>
        <v>2725</v>
      </c>
      <c r="Q57" s="25">
        <f>HLOOKUP(Q$7,$I$66:$DJ$120,ROWS($A$10:$A57)+2,FALSE)</f>
        <v>2279</v>
      </c>
      <c r="R57" s="25">
        <f>HLOOKUP(R$7,$I$66:$DJ$120,ROWS($A$10:$A57)+2,FALSE)</f>
        <v>10964</v>
      </c>
      <c r="S57" s="25">
        <f>HLOOKUP(S$7,$I$66:$DJ$120,ROWS($A$10:$A57)+2,FALSE)</f>
        <v>19574</v>
      </c>
      <c r="T57" s="25">
        <f>HLOOKUP(T$7,$I$66:$DJ$120,ROWS($A$10:$A57)+2,FALSE)</f>
        <v>9535</v>
      </c>
      <c r="U57" s="25">
        <f>HLOOKUP(U$7,$I$66:$DJ$120,ROWS($A$10:$A57)+2,FALSE)</f>
        <v>3823</v>
      </c>
      <c r="V57" s="25">
        <f>HLOOKUP(V$7,$I$66:$DJ$120,ROWS($A$10:$A57)+2,FALSE)</f>
        <v>652</v>
      </c>
      <c r="W57" s="25">
        <f>HLOOKUP(W$7,$I$66:$DJ$120,ROWS($A$10:$A57)+2,FALSE)</f>
        <v>7089</v>
      </c>
      <c r="X57" s="25">
        <f>HLOOKUP(X$7,$I$66:$DJ$120,ROWS($A$10:$A57)+2,FALSE)</f>
        <v>2663</v>
      </c>
      <c r="Y57" s="25">
        <f>HLOOKUP(Y$7,$I$66:$DJ$120,ROWS($A$10:$A57)+2,FALSE)</f>
        <v>221</v>
      </c>
      <c r="Z57" s="25">
        <f>HLOOKUP(Z$7,$I$66:$DJ$120,ROWS($A$10:$A57)+2,FALSE)</f>
        <v>1144</v>
      </c>
      <c r="AA57" s="25">
        <f>HLOOKUP(AA$7,$I$66:$DJ$120,ROWS($A$10:$A57)+2,FALSE)</f>
        <v>3908</v>
      </c>
      <c r="AB57" s="25">
        <f>HLOOKUP(AB$7,$I$66:$DJ$120,ROWS($A$10:$A57)+2,FALSE)</f>
        <v>1638</v>
      </c>
      <c r="AC57" s="25">
        <f>HLOOKUP(AC$7,$I$66:$DJ$120,ROWS($A$10:$A57)+2,FALSE)</f>
        <v>1144</v>
      </c>
      <c r="AD57" s="25">
        <f>HLOOKUP(AD$7,$I$66:$DJ$120,ROWS($A$10:$A57)+2,FALSE)</f>
        <v>23925</v>
      </c>
      <c r="AE57" s="25">
        <f>HLOOKUP(AE$7,$I$66:$DJ$120,ROWS($A$10:$A57)+2,FALSE)</f>
        <v>3767</v>
      </c>
      <c r="AF57" s="25">
        <f>HLOOKUP(AF$7,$I$66:$DJ$120,ROWS($A$10:$A57)+2,FALSE)</f>
        <v>2982</v>
      </c>
      <c r="AG57" s="25">
        <f>HLOOKUP(AG$7,$I$66:$DJ$120,ROWS($A$10:$A57)+2,FALSE)</f>
        <v>2294</v>
      </c>
      <c r="AH57" s="25">
        <f>HLOOKUP(AH$7,$I$66:$DJ$120,ROWS($A$10:$A57)+2,FALSE)</f>
        <v>1344</v>
      </c>
      <c r="AI57" s="25">
        <f>HLOOKUP(AI$7,$I$66:$DJ$120,ROWS($A$10:$A57)+2,FALSE)</f>
        <v>1914</v>
      </c>
      <c r="AJ57" s="25">
        <f>HLOOKUP(AJ$7,$I$66:$DJ$120,ROWS($A$10:$A57)+2,FALSE)</f>
        <v>658</v>
      </c>
      <c r="AK57" s="25">
        <f>HLOOKUP(AK$7,$I$66:$DJ$120,ROWS($A$10:$A57)+2,FALSE)</f>
        <v>357</v>
      </c>
      <c r="AL57" s="25">
        <f>HLOOKUP(AL$7,$I$66:$DJ$120,ROWS($A$10:$A57)+2,FALSE)</f>
        <v>973</v>
      </c>
      <c r="AM57" s="25">
        <f>HLOOKUP(AM$7,$I$66:$DJ$120,ROWS($A$10:$A57)+2,FALSE)</f>
        <v>535</v>
      </c>
      <c r="AN57" s="25">
        <f>HLOOKUP(AN$7,$I$66:$DJ$120,ROWS($A$10:$A57)+2,FALSE)</f>
        <v>9073</v>
      </c>
      <c r="AO57" s="25">
        <f>HLOOKUP(AO$7,$I$66:$DJ$120,ROWS($A$10:$A57)+2,FALSE)</f>
        <v>947</v>
      </c>
      <c r="AP57" s="25">
        <f>HLOOKUP(AP$7,$I$66:$DJ$120,ROWS($A$10:$A57)+2,FALSE)</f>
        <v>15893</v>
      </c>
      <c r="AQ57" s="25">
        <f>HLOOKUP(AQ$7,$I$66:$DJ$120,ROWS($A$10:$A57)+2,FALSE)</f>
        <v>25575</v>
      </c>
      <c r="AR57" s="25">
        <f>HLOOKUP(AR$7,$I$66:$DJ$120,ROWS($A$10:$A57)+2,FALSE)</f>
        <v>852</v>
      </c>
      <c r="AS57" s="25">
        <f>HLOOKUP(AS$7,$I$66:$DJ$120,ROWS($A$10:$A57)+2,FALSE)</f>
        <v>5622</v>
      </c>
      <c r="AT57" s="25">
        <f>HLOOKUP(AT$7,$I$66:$DJ$120,ROWS($A$10:$A57)+2,FALSE)</f>
        <v>2810</v>
      </c>
      <c r="AU57" s="25">
        <f>HLOOKUP(AU$7,$I$66:$DJ$120,ROWS($A$10:$A57)+2,FALSE)</f>
        <v>1541</v>
      </c>
      <c r="AV57" s="25">
        <f>HLOOKUP(AV$7,$I$66:$DJ$120,ROWS($A$10:$A57)+2,FALSE)</f>
        <v>14190</v>
      </c>
      <c r="AW57" s="25">
        <f>HLOOKUP(AW$7,$I$66:$DJ$120,ROWS($A$10:$A57)+2,FALSE)</f>
        <v>1605</v>
      </c>
      <c r="AX57" s="25">
        <f>HLOOKUP(AX$7,$I$66:$DJ$120,ROWS($A$10:$A57)+2,FALSE)</f>
        <v>7936</v>
      </c>
      <c r="AY57" s="25">
        <f>HLOOKUP(AY$7,$I$66:$DJ$120,ROWS($A$10:$A57)+2,FALSE)</f>
        <v>35</v>
      </c>
      <c r="AZ57" s="25">
        <f>HLOOKUP(AZ$7,$I$66:$DJ$120,ROWS($A$10:$A57)+2,FALSE)</f>
        <v>6189</v>
      </c>
      <c r="BA57" s="25">
        <f>HLOOKUP(BA$7,$I$66:$DJ$120,ROWS($A$10:$A57)+2,FALSE)</f>
        <v>12944</v>
      </c>
      <c r="BB57" s="25">
        <f>HLOOKUP(BB$7,$I$66:$DJ$120,ROWS($A$10:$A57)+2,FALSE)</f>
        <v>2092</v>
      </c>
      <c r="BC57" s="25">
        <f>HLOOKUP(BC$7,$I$66:$DJ$120,ROWS($A$10:$A57)+2,FALSE)</f>
        <v>423</v>
      </c>
      <c r="BD57" s="25" t="str">
        <f>HLOOKUP(BD$7,$I$66:$DJ$120,ROWS($A$10:$A57)+2,FALSE)</f>
        <v>N/A</v>
      </c>
      <c r="BE57" s="25">
        <f>HLOOKUP(BE$7,$I$66:$DJ$120,ROWS($A$10:$A57)+2,FALSE)</f>
        <v>4160</v>
      </c>
      <c r="BF57" s="25">
        <f>HLOOKUP(BF$7,$I$66:$DJ$120,ROWS($A$10:$A57)+2,FALSE)</f>
        <v>3839</v>
      </c>
      <c r="BG57" s="25">
        <f>HLOOKUP(BG$7,$I$66:$DJ$120,ROWS($A$10:$A57)+2,FALSE)</f>
        <v>1258</v>
      </c>
      <c r="BH57" s="25">
        <f>HLOOKUP(BH$7,$I$66:$DJ$120,ROWS($A$10:$A57)+2,FALSE)</f>
        <v>143</v>
      </c>
      <c r="BI57" s="25">
        <f>HLOOKUP(BI$7,$I$66:$DJ$120,ROWS($A$10:$A57)+2,FALSE)</f>
        <v>516</v>
      </c>
      <c r="BJ57" s="34">
        <f>HLOOKUP(BJ$7+0.5,$I$66:$DJ$120,ROWS($A$10:$A57)+2,FALSE)</f>
        <v>11997</v>
      </c>
      <c r="BK57" s="34">
        <f>HLOOKUP(BK$7+0.5,$I$66:$DJ$120,ROWS($A$10:$A57)+2,FALSE)</f>
        <v>990</v>
      </c>
      <c r="BL57" s="34">
        <f>HLOOKUP(BL$7+0.5,$I$66:$DJ$120,ROWS($A$10:$A57)+2,FALSE)</f>
        <v>1287</v>
      </c>
      <c r="BM57" s="34">
        <f>HLOOKUP(BM$7+0.5,$I$66:$DJ$120,ROWS($A$10:$A57)+2,FALSE)</f>
        <v>1030</v>
      </c>
      <c r="BN57" s="34">
        <f>HLOOKUP(BN$7+0.5,$I$66:$DJ$120,ROWS($A$10:$A57)+2,FALSE)</f>
        <v>319</v>
      </c>
      <c r="BO57" s="34">
        <f>HLOOKUP(BO$7+0.5,$I$66:$DJ$120,ROWS($A$10:$A57)+2,FALSE)</f>
        <v>2760</v>
      </c>
      <c r="BP57" s="34">
        <f>HLOOKUP(BP$7+0.5,$I$66:$DJ$120,ROWS($A$10:$A57)+2,FALSE)</f>
        <v>1834</v>
      </c>
      <c r="BQ57" s="34">
        <f>HLOOKUP(BQ$7+0.5,$I$66:$DJ$120,ROWS($A$10:$A57)+2,FALSE)</f>
        <v>1001</v>
      </c>
      <c r="BR57" s="34">
        <f>HLOOKUP(BR$7+0.5,$I$66:$DJ$120,ROWS($A$10:$A57)+2,FALSE)</f>
        <v>1465</v>
      </c>
      <c r="BS57" s="34">
        <f>HLOOKUP(BS$7+0.5,$I$66:$DJ$120,ROWS($A$10:$A57)+2,FALSE)</f>
        <v>4084</v>
      </c>
      <c r="BT57" s="34">
        <f>HLOOKUP(BT$7+0.5,$I$66:$DJ$120,ROWS($A$10:$A57)+2,FALSE)</f>
        <v>3694</v>
      </c>
      <c r="BU57" s="34">
        <f>HLOOKUP(BU$7+0.5,$I$66:$DJ$120,ROWS($A$10:$A57)+2,FALSE)</f>
        <v>1889</v>
      </c>
      <c r="BV57" s="34">
        <f>HLOOKUP(BV$7+0.5,$I$66:$DJ$120,ROWS($A$10:$A57)+2,FALSE)</f>
        <v>1460</v>
      </c>
      <c r="BW57" s="34">
        <f>HLOOKUP(BW$7+0.5,$I$66:$DJ$120,ROWS($A$10:$A57)+2,FALSE)</f>
        <v>411</v>
      </c>
      <c r="BX57" s="34">
        <f>HLOOKUP(BX$7+0.5,$I$66:$DJ$120,ROWS($A$10:$A57)+2,FALSE)</f>
        <v>3237</v>
      </c>
      <c r="BY57" s="34">
        <f>HLOOKUP(BY$7+0.5,$I$66:$DJ$120,ROWS($A$10:$A57)+2,FALSE)</f>
        <v>1228</v>
      </c>
      <c r="BZ57" s="34">
        <f>HLOOKUP(BZ$7+0.5,$I$66:$DJ$120,ROWS($A$10:$A57)+2,FALSE)</f>
        <v>209</v>
      </c>
      <c r="CA57" s="34">
        <f>HLOOKUP(CA$7+0.5,$I$66:$DJ$120,ROWS($A$10:$A57)+2,FALSE)</f>
        <v>669</v>
      </c>
      <c r="CB57" s="34">
        <f>HLOOKUP(CB$7+0.5,$I$66:$DJ$120,ROWS($A$10:$A57)+2,FALSE)</f>
        <v>1422</v>
      </c>
      <c r="CC57" s="34">
        <f>HLOOKUP(CC$7+0.5,$I$66:$DJ$120,ROWS($A$10:$A57)+2,FALSE)</f>
        <v>936</v>
      </c>
      <c r="CD57" s="34">
        <f>HLOOKUP(CD$7+0.5,$I$66:$DJ$120,ROWS($A$10:$A57)+2,FALSE)</f>
        <v>689</v>
      </c>
      <c r="CE57" s="34">
        <f>HLOOKUP(CE$7+0.5,$I$66:$DJ$120,ROWS($A$10:$A57)+2,FALSE)</f>
        <v>4264</v>
      </c>
      <c r="CF57" s="34">
        <f>HLOOKUP(CF$7+0.5,$I$66:$DJ$120,ROWS($A$10:$A57)+2,FALSE)</f>
        <v>1503</v>
      </c>
      <c r="CG57" s="34">
        <f>HLOOKUP(CG$7+0.5,$I$66:$DJ$120,ROWS($A$10:$A57)+2,FALSE)</f>
        <v>1136</v>
      </c>
      <c r="CH57" s="34">
        <f>HLOOKUP(CH$7+0.5,$I$66:$DJ$120,ROWS($A$10:$A57)+2,FALSE)</f>
        <v>1414</v>
      </c>
      <c r="CI57" s="34">
        <f>HLOOKUP(CI$7+0.5,$I$66:$DJ$120,ROWS($A$10:$A57)+2,FALSE)</f>
        <v>730</v>
      </c>
      <c r="CJ57" s="34">
        <f>HLOOKUP(CJ$7+0.5,$I$66:$DJ$120,ROWS($A$10:$A57)+2,FALSE)</f>
        <v>837</v>
      </c>
      <c r="CK57" s="34">
        <f>HLOOKUP(CK$7+0.5,$I$66:$DJ$120,ROWS($A$10:$A57)+2,FALSE)</f>
        <v>433</v>
      </c>
      <c r="CL57" s="34">
        <f>HLOOKUP(CL$7+0.5,$I$66:$DJ$120,ROWS($A$10:$A57)+2,FALSE)</f>
        <v>313</v>
      </c>
      <c r="CM57" s="34">
        <f>HLOOKUP(CM$7+0.5,$I$66:$DJ$120,ROWS($A$10:$A57)+2,FALSE)</f>
        <v>522</v>
      </c>
      <c r="CN57" s="34">
        <f>HLOOKUP(CN$7+0.5,$I$66:$DJ$120,ROWS($A$10:$A57)+2,FALSE)</f>
        <v>398</v>
      </c>
      <c r="CO57" s="34">
        <f>HLOOKUP(CO$7+0.5,$I$66:$DJ$120,ROWS($A$10:$A57)+2,FALSE)</f>
        <v>2029</v>
      </c>
      <c r="CP57" s="34">
        <f>HLOOKUP(CP$7+0.5,$I$66:$DJ$120,ROWS($A$10:$A57)+2,FALSE)</f>
        <v>637</v>
      </c>
      <c r="CQ57" s="34">
        <f>HLOOKUP(CQ$7+0.5,$I$66:$DJ$120,ROWS($A$10:$A57)+2,FALSE)</f>
        <v>3260</v>
      </c>
      <c r="CR57" s="34">
        <f>HLOOKUP(CR$7+0.5,$I$66:$DJ$120,ROWS($A$10:$A57)+2,FALSE)</f>
        <v>4182</v>
      </c>
      <c r="CS57" s="34">
        <f>HLOOKUP(CS$7+0.5,$I$66:$DJ$120,ROWS($A$10:$A57)+2,FALSE)</f>
        <v>1019</v>
      </c>
      <c r="CT57" s="34">
        <f>HLOOKUP(CT$7+0.5,$I$66:$DJ$120,ROWS($A$10:$A57)+2,FALSE)</f>
        <v>1519</v>
      </c>
      <c r="CU57" s="34">
        <f>HLOOKUP(CU$7+0.5,$I$66:$DJ$120,ROWS($A$10:$A57)+2,FALSE)</f>
        <v>1873</v>
      </c>
      <c r="CV57" s="34">
        <f>HLOOKUP(CV$7+0.5,$I$66:$DJ$120,ROWS($A$10:$A57)+2,FALSE)</f>
        <v>1069</v>
      </c>
      <c r="CW57" s="34">
        <f>HLOOKUP(CW$7+0.5,$I$66:$DJ$120,ROWS($A$10:$A57)+2,FALSE)</f>
        <v>2998</v>
      </c>
      <c r="CX57" s="34">
        <f>HLOOKUP(CX$7+0.5,$I$66:$DJ$120,ROWS($A$10:$A57)+2,FALSE)</f>
        <v>731</v>
      </c>
      <c r="CY57" s="34">
        <f>HLOOKUP(CY$7+0.5,$I$66:$DJ$120,ROWS($A$10:$A57)+2,FALSE)</f>
        <v>2435</v>
      </c>
      <c r="CZ57" s="34">
        <f>HLOOKUP(CZ$7+0.5,$I$66:$DJ$120,ROWS($A$10:$A57)+2,FALSE)</f>
        <v>57</v>
      </c>
      <c r="DA57" s="34">
        <f>HLOOKUP(DA$7+0.5,$I$66:$DJ$120,ROWS($A$10:$A57)+2,FALSE)</f>
        <v>1858</v>
      </c>
      <c r="DB57" s="34">
        <f>HLOOKUP(DB$7+0.5,$I$66:$DJ$120,ROWS($A$10:$A57)+2,FALSE)</f>
        <v>2828</v>
      </c>
      <c r="DC57" s="34">
        <f>HLOOKUP(DC$7+0.5,$I$66:$DJ$120,ROWS($A$10:$A57)+2,FALSE)</f>
        <v>994</v>
      </c>
      <c r="DD57" s="34">
        <f>HLOOKUP(DD$7+0.5,$I$66:$DJ$120,ROWS($A$10:$A57)+2,FALSE)</f>
        <v>437</v>
      </c>
      <c r="DE57" s="34" t="str">
        <f>HLOOKUP(DE$7+0.5,$I$66:$DJ$120,ROWS($A$10:$A57)+2,FALSE)</f>
        <v>N/A</v>
      </c>
      <c r="DF57" s="34">
        <f>HLOOKUP(DF$7+0.5,$I$66:$DJ$120,ROWS($A$10:$A57)+2,FALSE)</f>
        <v>1420</v>
      </c>
      <c r="DG57" s="34">
        <f>HLOOKUP(DG$7+0.5,$I$66:$DJ$120,ROWS($A$10:$A57)+2,FALSE)</f>
        <v>1234</v>
      </c>
      <c r="DH57" s="34">
        <f>HLOOKUP(DH$7+0.5,$I$66:$DJ$120,ROWS($A$10:$A57)+2,FALSE)</f>
        <v>880</v>
      </c>
      <c r="DI57" s="34">
        <f>HLOOKUP(DI$7+0.5,$I$66:$DJ$120,ROWS($A$10:$A57)+2,FALSE)</f>
        <v>166</v>
      </c>
      <c r="DJ57" s="34">
        <f>HLOOKUP(DJ$7+0.5,$I$66:$DJ$120,ROWS($A$10:$A57)+2,FALSE)</f>
        <v>466</v>
      </c>
    </row>
    <row r="58" spans="2:114" x14ac:dyDescent="0.25">
      <c r="B58" s="38" t="s">
        <v>55</v>
      </c>
      <c r="C58" s="15">
        <v>6815763</v>
      </c>
      <c r="D58" s="14">
        <v>3864</v>
      </c>
      <c r="E58" s="15">
        <v>5648199</v>
      </c>
      <c r="F58" s="14">
        <v>25225</v>
      </c>
      <c r="G58" s="15">
        <v>904695</v>
      </c>
      <c r="H58" s="14">
        <v>24285</v>
      </c>
      <c r="I58" s="36">
        <f>HLOOKUP(I$7,$I$66:$DJ$120,ROWS($A$10:$A58)+2,FALSE)</f>
        <v>215494</v>
      </c>
      <c r="J58" s="25">
        <f>HLOOKUP(J$7,$I$66:$DJ$120,ROWS($A$10:$A58)+2,FALSE)</f>
        <v>1507</v>
      </c>
      <c r="K58" s="25">
        <f>HLOOKUP(K$7,$I$66:$DJ$120,ROWS($A$10:$A58)+2,FALSE)</f>
        <v>4328</v>
      </c>
      <c r="L58" s="25">
        <f>HLOOKUP(L$7,$I$66:$DJ$120,ROWS($A$10:$A58)+2,FALSE)</f>
        <v>8362</v>
      </c>
      <c r="M58" s="25">
        <f>HLOOKUP(M$7,$I$66:$DJ$120,ROWS($A$10:$A58)+2,FALSE)</f>
        <v>1413</v>
      </c>
      <c r="N58" s="25">
        <f>HLOOKUP(N$7,$I$66:$DJ$120,ROWS($A$10:$A58)+2,FALSE)</f>
        <v>45597</v>
      </c>
      <c r="O58" s="25">
        <f>HLOOKUP(O$7,$I$66:$DJ$120,ROWS($A$10:$A58)+2,FALSE)</f>
        <v>5195</v>
      </c>
      <c r="P58" s="25">
        <f>HLOOKUP(P$7,$I$66:$DJ$120,ROWS($A$10:$A58)+2,FALSE)</f>
        <v>2901</v>
      </c>
      <c r="Q58" s="25">
        <f>HLOOKUP(Q$7,$I$66:$DJ$120,ROWS($A$10:$A58)+2,FALSE)</f>
        <v>100</v>
      </c>
      <c r="R58" s="25">
        <f>HLOOKUP(R$7,$I$66:$DJ$120,ROWS($A$10:$A58)+2,FALSE)</f>
        <v>773</v>
      </c>
      <c r="S58" s="25">
        <f>HLOOKUP(S$7,$I$66:$DJ$120,ROWS($A$10:$A58)+2,FALSE)</f>
        <v>9370</v>
      </c>
      <c r="T58" s="25">
        <f>HLOOKUP(T$7,$I$66:$DJ$120,ROWS($A$10:$A58)+2,FALSE)</f>
        <v>6363</v>
      </c>
      <c r="U58" s="25">
        <f>HLOOKUP(U$7,$I$66:$DJ$120,ROWS($A$10:$A58)+2,FALSE)</f>
        <v>5239</v>
      </c>
      <c r="V58" s="25">
        <f>HLOOKUP(V$7,$I$66:$DJ$120,ROWS($A$10:$A58)+2,FALSE)</f>
        <v>10604</v>
      </c>
      <c r="W58" s="25">
        <f>HLOOKUP(W$7,$I$66:$DJ$120,ROWS($A$10:$A58)+2,FALSE)</f>
        <v>4298</v>
      </c>
      <c r="X58" s="25">
        <f>HLOOKUP(X$7,$I$66:$DJ$120,ROWS($A$10:$A58)+2,FALSE)</f>
        <v>1089</v>
      </c>
      <c r="Y58" s="25">
        <f>HLOOKUP(Y$7,$I$66:$DJ$120,ROWS($A$10:$A58)+2,FALSE)</f>
        <v>1159</v>
      </c>
      <c r="Z58" s="25">
        <f>HLOOKUP(Z$7,$I$66:$DJ$120,ROWS($A$10:$A58)+2,FALSE)</f>
        <v>2544</v>
      </c>
      <c r="AA58" s="25">
        <f>HLOOKUP(AA$7,$I$66:$DJ$120,ROWS($A$10:$A58)+2,FALSE)</f>
        <v>1368</v>
      </c>
      <c r="AB58" s="25">
        <f>HLOOKUP(AB$7,$I$66:$DJ$120,ROWS($A$10:$A58)+2,FALSE)</f>
        <v>1646</v>
      </c>
      <c r="AC58" s="25">
        <f>HLOOKUP(AC$7,$I$66:$DJ$120,ROWS($A$10:$A58)+2,FALSE)</f>
        <v>532</v>
      </c>
      <c r="AD58" s="25">
        <f>HLOOKUP(AD$7,$I$66:$DJ$120,ROWS($A$10:$A58)+2,FALSE)</f>
        <v>1191</v>
      </c>
      <c r="AE58" s="25">
        <f>HLOOKUP(AE$7,$I$66:$DJ$120,ROWS($A$10:$A58)+2,FALSE)</f>
        <v>2911</v>
      </c>
      <c r="AF58" s="25">
        <f>HLOOKUP(AF$7,$I$66:$DJ$120,ROWS($A$10:$A58)+2,FALSE)</f>
        <v>3470</v>
      </c>
      <c r="AG58" s="25">
        <f>HLOOKUP(AG$7,$I$66:$DJ$120,ROWS($A$10:$A58)+2,FALSE)</f>
        <v>2703</v>
      </c>
      <c r="AH58" s="25">
        <f>HLOOKUP(AH$7,$I$66:$DJ$120,ROWS($A$10:$A58)+2,FALSE)</f>
        <v>615</v>
      </c>
      <c r="AI58" s="25">
        <f>HLOOKUP(AI$7,$I$66:$DJ$120,ROWS($A$10:$A58)+2,FALSE)</f>
        <v>2802</v>
      </c>
      <c r="AJ58" s="25">
        <f>HLOOKUP(AJ$7,$I$66:$DJ$120,ROWS($A$10:$A58)+2,FALSE)</f>
        <v>2919</v>
      </c>
      <c r="AK58" s="25">
        <f>HLOOKUP(AK$7,$I$66:$DJ$120,ROWS($A$10:$A58)+2,FALSE)</f>
        <v>682</v>
      </c>
      <c r="AL58" s="25">
        <f>HLOOKUP(AL$7,$I$66:$DJ$120,ROWS($A$10:$A58)+2,FALSE)</f>
        <v>5671</v>
      </c>
      <c r="AM58" s="25">
        <f>HLOOKUP(AM$7,$I$66:$DJ$120,ROWS($A$10:$A58)+2,FALSE)</f>
        <v>309</v>
      </c>
      <c r="AN58" s="25">
        <f>HLOOKUP(AN$7,$I$66:$DJ$120,ROWS($A$10:$A58)+2,FALSE)</f>
        <v>2300</v>
      </c>
      <c r="AO58" s="25">
        <f>HLOOKUP(AO$7,$I$66:$DJ$120,ROWS($A$10:$A58)+2,FALSE)</f>
        <v>872</v>
      </c>
      <c r="AP58" s="25">
        <f>HLOOKUP(AP$7,$I$66:$DJ$120,ROWS($A$10:$A58)+2,FALSE)</f>
        <v>5562</v>
      </c>
      <c r="AQ58" s="25">
        <f>HLOOKUP(AQ$7,$I$66:$DJ$120,ROWS($A$10:$A58)+2,FALSE)</f>
        <v>4088</v>
      </c>
      <c r="AR58" s="25">
        <f>HLOOKUP(AR$7,$I$66:$DJ$120,ROWS($A$10:$A58)+2,FALSE)</f>
        <v>217</v>
      </c>
      <c r="AS58" s="25">
        <f>HLOOKUP(AS$7,$I$66:$DJ$120,ROWS($A$10:$A58)+2,FALSE)</f>
        <v>3192</v>
      </c>
      <c r="AT58" s="25">
        <f>HLOOKUP(AT$7,$I$66:$DJ$120,ROWS($A$10:$A58)+2,FALSE)</f>
        <v>1223</v>
      </c>
      <c r="AU58" s="25">
        <f>HLOOKUP(AU$7,$I$66:$DJ$120,ROWS($A$10:$A58)+2,FALSE)</f>
        <v>25525</v>
      </c>
      <c r="AV58" s="25">
        <f>HLOOKUP(AV$7,$I$66:$DJ$120,ROWS($A$10:$A58)+2,FALSE)</f>
        <v>3397</v>
      </c>
      <c r="AW58" s="25">
        <f>HLOOKUP(AW$7,$I$66:$DJ$120,ROWS($A$10:$A58)+2,FALSE)</f>
        <v>97</v>
      </c>
      <c r="AX58" s="25">
        <f>HLOOKUP(AX$7,$I$66:$DJ$120,ROWS($A$10:$A58)+2,FALSE)</f>
        <v>2727</v>
      </c>
      <c r="AY58" s="25">
        <f>HLOOKUP(AY$7,$I$66:$DJ$120,ROWS($A$10:$A58)+2,FALSE)</f>
        <v>94</v>
      </c>
      <c r="AZ58" s="25">
        <f>HLOOKUP(AZ$7,$I$66:$DJ$120,ROWS($A$10:$A58)+2,FALSE)</f>
        <v>3206</v>
      </c>
      <c r="BA58" s="25">
        <f>HLOOKUP(BA$7,$I$66:$DJ$120,ROWS($A$10:$A58)+2,FALSE)</f>
        <v>14196</v>
      </c>
      <c r="BB58" s="25">
        <f>HLOOKUP(BB$7,$I$66:$DJ$120,ROWS($A$10:$A58)+2,FALSE)</f>
        <v>5298</v>
      </c>
      <c r="BC58" s="25">
        <f>HLOOKUP(BC$7,$I$66:$DJ$120,ROWS($A$10:$A58)+2,FALSE)</f>
        <v>223</v>
      </c>
      <c r="BD58" s="25">
        <f>HLOOKUP(BD$7,$I$66:$DJ$120,ROWS($A$10:$A58)+2,FALSE)</f>
        <v>3839</v>
      </c>
      <c r="BE58" s="25" t="str">
        <f>HLOOKUP(BE$7,$I$66:$DJ$120,ROWS($A$10:$A58)+2,FALSE)</f>
        <v>N/A</v>
      </c>
      <c r="BF58" s="25">
        <f>HLOOKUP(BF$7,$I$66:$DJ$120,ROWS($A$10:$A58)+2,FALSE)</f>
        <v>215</v>
      </c>
      <c r="BG58" s="25">
        <f>HLOOKUP(BG$7,$I$66:$DJ$120,ROWS($A$10:$A58)+2,FALSE)</f>
        <v>1168</v>
      </c>
      <c r="BH58" s="25">
        <f>HLOOKUP(BH$7,$I$66:$DJ$120,ROWS($A$10:$A58)+2,FALSE)</f>
        <v>394</v>
      </c>
      <c r="BI58" s="25">
        <f>HLOOKUP(BI$7,$I$66:$DJ$120,ROWS($A$10:$A58)+2,FALSE)</f>
        <v>1025</v>
      </c>
      <c r="BJ58" s="34">
        <f>HLOOKUP(BJ$7+0.5,$I$66:$DJ$120,ROWS($A$10:$A58)+2,FALSE)</f>
        <v>12552</v>
      </c>
      <c r="BK58" s="34">
        <f>HLOOKUP(BK$7+0.5,$I$66:$DJ$120,ROWS($A$10:$A58)+2,FALSE)</f>
        <v>730</v>
      </c>
      <c r="BL58" s="34">
        <f>HLOOKUP(BL$7+0.5,$I$66:$DJ$120,ROWS($A$10:$A58)+2,FALSE)</f>
        <v>1682</v>
      </c>
      <c r="BM58" s="34">
        <f>HLOOKUP(BM$7+0.5,$I$66:$DJ$120,ROWS($A$10:$A58)+2,FALSE)</f>
        <v>2641</v>
      </c>
      <c r="BN58" s="34">
        <f>HLOOKUP(BN$7+0.5,$I$66:$DJ$120,ROWS($A$10:$A58)+2,FALSE)</f>
        <v>1121</v>
      </c>
      <c r="BO58" s="34">
        <f>HLOOKUP(BO$7+0.5,$I$66:$DJ$120,ROWS($A$10:$A58)+2,FALSE)</f>
        <v>5884</v>
      </c>
      <c r="BP58" s="34">
        <f>HLOOKUP(BP$7+0.5,$I$66:$DJ$120,ROWS($A$10:$A58)+2,FALSE)</f>
        <v>2150</v>
      </c>
      <c r="BQ58" s="34">
        <f>HLOOKUP(BQ$7+0.5,$I$66:$DJ$120,ROWS($A$10:$A58)+2,FALSE)</f>
        <v>1138</v>
      </c>
      <c r="BR58" s="34">
        <f>HLOOKUP(BR$7+0.5,$I$66:$DJ$120,ROWS($A$10:$A58)+2,FALSE)</f>
        <v>164</v>
      </c>
      <c r="BS58" s="34">
        <f>HLOOKUP(BS$7+0.5,$I$66:$DJ$120,ROWS($A$10:$A58)+2,FALSE)</f>
        <v>528</v>
      </c>
      <c r="BT58" s="34">
        <f>HLOOKUP(BT$7+0.5,$I$66:$DJ$120,ROWS($A$10:$A58)+2,FALSE)</f>
        <v>2417</v>
      </c>
      <c r="BU58" s="34">
        <f>HLOOKUP(BU$7+0.5,$I$66:$DJ$120,ROWS($A$10:$A58)+2,FALSE)</f>
        <v>2288</v>
      </c>
      <c r="BV58" s="34">
        <f>HLOOKUP(BV$7+0.5,$I$66:$DJ$120,ROWS($A$10:$A58)+2,FALSE)</f>
        <v>2393</v>
      </c>
      <c r="BW58" s="34">
        <f>HLOOKUP(BW$7+0.5,$I$66:$DJ$120,ROWS($A$10:$A58)+2,FALSE)</f>
        <v>2191</v>
      </c>
      <c r="BX58" s="34">
        <f>HLOOKUP(BX$7+0.5,$I$66:$DJ$120,ROWS($A$10:$A58)+2,FALSE)</f>
        <v>1727</v>
      </c>
      <c r="BY58" s="34">
        <f>HLOOKUP(BY$7+0.5,$I$66:$DJ$120,ROWS($A$10:$A58)+2,FALSE)</f>
        <v>521</v>
      </c>
      <c r="BZ58" s="34">
        <f>HLOOKUP(BZ$7+0.5,$I$66:$DJ$120,ROWS($A$10:$A58)+2,FALSE)</f>
        <v>845</v>
      </c>
      <c r="CA58" s="34">
        <f>HLOOKUP(CA$7+0.5,$I$66:$DJ$120,ROWS($A$10:$A58)+2,FALSE)</f>
        <v>1029</v>
      </c>
      <c r="CB58" s="34">
        <f>HLOOKUP(CB$7+0.5,$I$66:$DJ$120,ROWS($A$10:$A58)+2,FALSE)</f>
        <v>911</v>
      </c>
      <c r="CC58" s="34">
        <f>HLOOKUP(CC$7+0.5,$I$66:$DJ$120,ROWS($A$10:$A58)+2,FALSE)</f>
        <v>915</v>
      </c>
      <c r="CD58" s="34">
        <f>HLOOKUP(CD$7+0.5,$I$66:$DJ$120,ROWS($A$10:$A58)+2,FALSE)</f>
        <v>655</v>
      </c>
      <c r="CE58" s="34">
        <f>HLOOKUP(CE$7+0.5,$I$66:$DJ$120,ROWS($A$10:$A58)+2,FALSE)</f>
        <v>923</v>
      </c>
      <c r="CF58" s="34">
        <f>HLOOKUP(CF$7+0.5,$I$66:$DJ$120,ROWS($A$10:$A58)+2,FALSE)</f>
        <v>1011</v>
      </c>
      <c r="CG58" s="34">
        <f>HLOOKUP(CG$7+0.5,$I$66:$DJ$120,ROWS($A$10:$A58)+2,FALSE)</f>
        <v>1605</v>
      </c>
      <c r="CH58" s="34">
        <f>HLOOKUP(CH$7+0.5,$I$66:$DJ$120,ROWS($A$10:$A58)+2,FALSE)</f>
        <v>1971</v>
      </c>
      <c r="CI58" s="34">
        <f>HLOOKUP(CI$7+0.5,$I$66:$DJ$120,ROWS($A$10:$A58)+2,FALSE)</f>
        <v>444</v>
      </c>
      <c r="CJ58" s="34">
        <f>HLOOKUP(CJ$7+0.5,$I$66:$DJ$120,ROWS($A$10:$A58)+2,FALSE)</f>
        <v>1017</v>
      </c>
      <c r="CK58" s="34">
        <f>HLOOKUP(CK$7+0.5,$I$66:$DJ$120,ROWS($A$10:$A58)+2,FALSE)</f>
        <v>1013</v>
      </c>
      <c r="CL58" s="34">
        <f>HLOOKUP(CL$7+0.5,$I$66:$DJ$120,ROWS($A$10:$A58)+2,FALSE)</f>
        <v>456</v>
      </c>
      <c r="CM58" s="34">
        <f>HLOOKUP(CM$7+0.5,$I$66:$DJ$120,ROWS($A$10:$A58)+2,FALSE)</f>
        <v>2919</v>
      </c>
      <c r="CN58" s="34">
        <f>HLOOKUP(CN$7+0.5,$I$66:$DJ$120,ROWS($A$10:$A58)+2,FALSE)</f>
        <v>248</v>
      </c>
      <c r="CO58" s="34">
        <f>HLOOKUP(CO$7+0.5,$I$66:$DJ$120,ROWS($A$10:$A58)+2,FALSE)</f>
        <v>1441</v>
      </c>
      <c r="CP58" s="34">
        <f>HLOOKUP(CP$7+0.5,$I$66:$DJ$120,ROWS($A$10:$A58)+2,FALSE)</f>
        <v>527</v>
      </c>
      <c r="CQ58" s="34">
        <f>HLOOKUP(CQ$7+0.5,$I$66:$DJ$120,ROWS($A$10:$A58)+2,FALSE)</f>
        <v>1947</v>
      </c>
      <c r="CR58" s="34">
        <f>HLOOKUP(CR$7+0.5,$I$66:$DJ$120,ROWS($A$10:$A58)+2,FALSE)</f>
        <v>1854</v>
      </c>
      <c r="CS58" s="34">
        <f>HLOOKUP(CS$7+0.5,$I$66:$DJ$120,ROWS($A$10:$A58)+2,FALSE)</f>
        <v>200</v>
      </c>
      <c r="CT58" s="34">
        <f>HLOOKUP(CT$7+0.5,$I$66:$DJ$120,ROWS($A$10:$A58)+2,FALSE)</f>
        <v>1400</v>
      </c>
      <c r="CU58" s="34">
        <f>HLOOKUP(CU$7+0.5,$I$66:$DJ$120,ROWS($A$10:$A58)+2,FALSE)</f>
        <v>768</v>
      </c>
      <c r="CV58" s="34">
        <f>HLOOKUP(CV$7+0.5,$I$66:$DJ$120,ROWS($A$10:$A58)+2,FALSE)</f>
        <v>4052</v>
      </c>
      <c r="CW58" s="34">
        <f>HLOOKUP(CW$7+0.5,$I$66:$DJ$120,ROWS($A$10:$A58)+2,FALSE)</f>
        <v>1799</v>
      </c>
      <c r="CX58" s="34">
        <f>HLOOKUP(CX$7+0.5,$I$66:$DJ$120,ROWS($A$10:$A58)+2,FALSE)</f>
        <v>162</v>
      </c>
      <c r="CY58" s="34">
        <f>HLOOKUP(CY$7+0.5,$I$66:$DJ$120,ROWS($A$10:$A58)+2,FALSE)</f>
        <v>1542</v>
      </c>
      <c r="CZ58" s="34">
        <f>HLOOKUP(CZ$7+0.5,$I$66:$DJ$120,ROWS($A$10:$A58)+2,FALSE)</f>
        <v>155</v>
      </c>
      <c r="DA58" s="34">
        <f>HLOOKUP(DA$7+0.5,$I$66:$DJ$120,ROWS($A$10:$A58)+2,FALSE)</f>
        <v>1819</v>
      </c>
      <c r="DB58" s="34">
        <f>HLOOKUP(DB$7+0.5,$I$66:$DJ$120,ROWS($A$10:$A58)+2,FALSE)</f>
        <v>3417</v>
      </c>
      <c r="DC58" s="34">
        <f>HLOOKUP(DC$7+0.5,$I$66:$DJ$120,ROWS($A$10:$A58)+2,FALSE)</f>
        <v>1995</v>
      </c>
      <c r="DD58" s="34">
        <f>HLOOKUP(DD$7+0.5,$I$66:$DJ$120,ROWS($A$10:$A58)+2,FALSE)</f>
        <v>216</v>
      </c>
      <c r="DE58" s="34">
        <f>HLOOKUP(DE$7+0.5,$I$66:$DJ$120,ROWS($A$10:$A58)+2,FALSE)</f>
        <v>1320</v>
      </c>
      <c r="DF58" s="34" t="str">
        <f>HLOOKUP(DF$7+0.5,$I$66:$DJ$120,ROWS($A$10:$A58)+2,FALSE)</f>
        <v>N/A</v>
      </c>
      <c r="DG58" s="34">
        <f>HLOOKUP(DG$7+0.5,$I$66:$DJ$120,ROWS($A$10:$A58)+2,FALSE)</f>
        <v>271</v>
      </c>
      <c r="DH58" s="34">
        <f>HLOOKUP(DH$7+0.5,$I$66:$DJ$120,ROWS($A$10:$A58)+2,FALSE)</f>
        <v>638</v>
      </c>
      <c r="DI58" s="34">
        <f>HLOOKUP(DI$7+0.5,$I$66:$DJ$120,ROWS($A$10:$A58)+2,FALSE)</f>
        <v>495</v>
      </c>
      <c r="DJ58" s="34">
        <f>HLOOKUP(DJ$7+0.5,$I$66:$DJ$120,ROWS($A$10:$A58)+2,FALSE)</f>
        <v>878</v>
      </c>
    </row>
    <row r="59" spans="2:114" x14ac:dyDescent="0.25">
      <c r="B59" s="38" t="s">
        <v>56</v>
      </c>
      <c r="C59" s="15">
        <v>1837518</v>
      </c>
      <c r="D59" s="14">
        <v>2090</v>
      </c>
      <c r="E59" s="15">
        <v>1613322</v>
      </c>
      <c r="F59" s="14">
        <v>11785</v>
      </c>
      <c r="G59" s="15">
        <v>174112</v>
      </c>
      <c r="H59" s="14">
        <v>11396</v>
      </c>
      <c r="I59" s="36">
        <f>HLOOKUP(I$7,$I$66:$DJ$120,ROWS($A$10:$A59)+2,FALSE)</f>
        <v>47125</v>
      </c>
      <c r="J59" s="25">
        <f>HLOOKUP(J$7,$I$66:$DJ$120,ROWS($A$10:$A59)+2,FALSE)</f>
        <v>477</v>
      </c>
      <c r="K59" s="25">
        <f>HLOOKUP(K$7,$I$66:$DJ$120,ROWS($A$10:$A59)+2,FALSE)</f>
        <v>306</v>
      </c>
      <c r="L59" s="25">
        <f>HLOOKUP(L$7,$I$66:$DJ$120,ROWS($A$10:$A59)+2,FALSE)</f>
        <v>79</v>
      </c>
      <c r="M59" s="25">
        <f>HLOOKUP(M$7,$I$66:$DJ$120,ROWS($A$10:$A59)+2,FALSE)</f>
        <v>0</v>
      </c>
      <c r="N59" s="25">
        <f>HLOOKUP(N$7,$I$66:$DJ$120,ROWS($A$10:$A59)+2,FALSE)</f>
        <v>1231</v>
      </c>
      <c r="O59" s="25">
        <f>HLOOKUP(O$7,$I$66:$DJ$120,ROWS($A$10:$A59)+2,FALSE)</f>
        <v>104</v>
      </c>
      <c r="P59" s="25">
        <f>HLOOKUP(P$7,$I$66:$DJ$120,ROWS($A$10:$A59)+2,FALSE)</f>
        <v>143</v>
      </c>
      <c r="Q59" s="25">
        <f>HLOOKUP(Q$7,$I$66:$DJ$120,ROWS($A$10:$A59)+2,FALSE)</f>
        <v>674</v>
      </c>
      <c r="R59" s="25">
        <f>HLOOKUP(R$7,$I$66:$DJ$120,ROWS($A$10:$A59)+2,FALSE)</f>
        <v>294</v>
      </c>
      <c r="S59" s="25">
        <f>HLOOKUP(S$7,$I$66:$DJ$120,ROWS($A$10:$A59)+2,FALSE)</f>
        <v>1919</v>
      </c>
      <c r="T59" s="25">
        <f>HLOOKUP(T$7,$I$66:$DJ$120,ROWS($A$10:$A59)+2,FALSE)</f>
        <v>1108</v>
      </c>
      <c r="U59" s="25">
        <f>HLOOKUP(U$7,$I$66:$DJ$120,ROWS($A$10:$A59)+2,FALSE)</f>
        <v>166</v>
      </c>
      <c r="V59" s="25">
        <f>HLOOKUP(V$7,$I$66:$DJ$120,ROWS($A$10:$A59)+2,FALSE)</f>
        <v>181</v>
      </c>
      <c r="W59" s="25">
        <f>HLOOKUP(W$7,$I$66:$DJ$120,ROWS($A$10:$A59)+2,FALSE)</f>
        <v>220</v>
      </c>
      <c r="X59" s="25">
        <f>HLOOKUP(X$7,$I$66:$DJ$120,ROWS($A$10:$A59)+2,FALSE)</f>
        <v>328</v>
      </c>
      <c r="Y59" s="25">
        <f>HLOOKUP(Y$7,$I$66:$DJ$120,ROWS($A$10:$A59)+2,FALSE)</f>
        <v>68</v>
      </c>
      <c r="Z59" s="25">
        <f>HLOOKUP(Z$7,$I$66:$DJ$120,ROWS($A$10:$A59)+2,FALSE)</f>
        <v>39</v>
      </c>
      <c r="AA59" s="25">
        <f>HLOOKUP(AA$7,$I$66:$DJ$120,ROWS($A$10:$A59)+2,FALSE)</f>
        <v>2249</v>
      </c>
      <c r="AB59" s="25">
        <f>HLOOKUP(AB$7,$I$66:$DJ$120,ROWS($A$10:$A59)+2,FALSE)</f>
        <v>90</v>
      </c>
      <c r="AC59" s="25">
        <f>HLOOKUP(AC$7,$I$66:$DJ$120,ROWS($A$10:$A59)+2,FALSE)</f>
        <v>35</v>
      </c>
      <c r="AD59" s="25">
        <f>HLOOKUP(AD$7,$I$66:$DJ$120,ROWS($A$10:$A59)+2,FALSE)</f>
        <v>5352</v>
      </c>
      <c r="AE59" s="25">
        <f>HLOOKUP(AE$7,$I$66:$DJ$120,ROWS($A$10:$A59)+2,FALSE)</f>
        <v>164</v>
      </c>
      <c r="AF59" s="25">
        <f>HLOOKUP(AF$7,$I$66:$DJ$120,ROWS($A$10:$A59)+2,FALSE)</f>
        <v>778</v>
      </c>
      <c r="AG59" s="25">
        <f>HLOOKUP(AG$7,$I$66:$DJ$120,ROWS($A$10:$A59)+2,FALSE)</f>
        <v>20</v>
      </c>
      <c r="AH59" s="25">
        <f>HLOOKUP(AH$7,$I$66:$DJ$120,ROWS($A$10:$A59)+2,FALSE)</f>
        <v>0</v>
      </c>
      <c r="AI59" s="25">
        <f>HLOOKUP(AI$7,$I$66:$DJ$120,ROWS($A$10:$A59)+2,FALSE)</f>
        <v>59</v>
      </c>
      <c r="AJ59" s="25">
        <f>HLOOKUP(AJ$7,$I$66:$DJ$120,ROWS($A$10:$A59)+2,FALSE)</f>
        <v>0</v>
      </c>
      <c r="AK59" s="25">
        <f>HLOOKUP(AK$7,$I$66:$DJ$120,ROWS($A$10:$A59)+2,FALSE)</f>
        <v>0</v>
      </c>
      <c r="AL59" s="25">
        <f>HLOOKUP(AL$7,$I$66:$DJ$120,ROWS($A$10:$A59)+2,FALSE)</f>
        <v>229</v>
      </c>
      <c r="AM59" s="25">
        <f>HLOOKUP(AM$7,$I$66:$DJ$120,ROWS($A$10:$A59)+2,FALSE)</f>
        <v>129</v>
      </c>
      <c r="AN59" s="25">
        <f>HLOOKUP(AN$7,$I$66:$DJ$120,ROWS($A$10:$A59)+2,FALSE)</f>
        <v>1213</v>
      </c>
      <c r="AO59" s="25">
        <f>HLOOKUP(AO$7,$I$66:$DJ$120,ROWS($A$10:$A59)+2,FALSE)</f>
        <v>81</v>
      </c>
      <c r="AP59" s="25">
        <f>HLOOKUP(AP$7,$I$66:$DJ$120,ROWS($A$10:$A59)+2,FALSE)</f>
        <v>1721</v>
      </c>
      <c r="AQ59" s="25">
        <f>HLOOKUP(AQ$7,$I$66:$DJ$120,ROWS($A$10:$A59)+2,FALSE)</f>
        <v>4683</v>
      </c>
      <c r="AR59" s="25">
        <f>HLOOKUP(AR$7,$I$66:$DJ$120,ROWS($A$10:$A59)+2,FALSE)</f>
        <v>175</v>
      </c>
      <c r="AS59" s="25">
        <f>HLOOKUP(AS$7,$I$66:$DJ$120,ROWS($A$10:$A59)+2,FALSE)</f>
        <v>6757</v>
      </c>
      <c r="AT59" s="25">
        <f>HLOOKUP(AT$7,$I$66:$DJ$120,ROWS($A$10:$A59)+2,FALSE)</f>
        <v>520</v>
      </c>
      <c r="AU59" s="25">
        <f>HLOOKUP(AU$7,$I$66:$DJ$120,ROWS($A$10:$A59)+2,FALSE)</f>
        <v>118</v>
      </c>
      <c r="AV59" s="25">
        <f>HLOOKUP(AV$7,$I$66:$DJ$120,ROWS($A$10:$A59)+2,FALSE)</f>
        <v>5208</v>
      </c>
      <c r="AW59" s="25">
        <f>HLOOKUP(AW$7,$I$66:$DJ$120,ROWS($A$10:$A59)+2,FALSE)</f>
        <v>0</v>
      </c>
      <c r="AX59" s="25">
        <f>HLOOKUP(AX$7,$I$66:$DJ$120,ROWS($A$10:$A59)+2,FALSE)</f>
        <v>1098</v>
      </c>
      <c r="AY59" s="25">
        <f>HLOOKUP(AY$7,$I$66:$DJ$120,ROWS($A$10:$A59)+2,FALSE)</f>
        <v>36</v>
      </c>
      <c r="AZ59" s="25">
        <f>HLOOKUP(AZ$7,$I$66:$DJ$120,ROWS($A$10:$A59)+2,FALSE)</f>
        <v>1061</v>
      </c>
      <c r="BA59" s="25">
        <f>HLOOKUP(BA$7,$I$66:$DJ$120,ROWS($A$10:$A59)+2,FALSE)</f>
        <v>622</v>
      </c>
      <c r="BB59" s="25">
        <f>HLOOKUP(BB$7,$I$66:$DJ$120,ROWS($A$10:$A59)+2,FALSE)</f>
        <v>0</v>
      </c>
      <c r="BC59" s="25">
        <f>HLOOKUP(BC$7,$I$66:$DJ$120,ROWS($A$10:$A59)+2,FALSE)</f>
        <v>54</v>
      </c>
      <c r="BD59" s="25">
        <f>HLOOKUP(BD$7,$I$66:$DJ$120,ROWS($A$10:$A59)+2,FALSE)</f>
        <v>6317</v>
      </c>
      <c r="BE59" s="25">
        <f>HLOOKUP(BE$7,$I$66:$DJ$120,ROWS($A$10:$A59)+2,FALSE)</f>
        <v>297</v>
      </c>
      <c r="BF59" s="25" t="str">
        <f>HLOOKUP(BF$7,$I$66:$DJ$120,ROWS($A$10:$A59)+2,FALSE)</f>
        <v>N/A</v>
      </c>
      <c r="BG59" s="25">
        <f>HLOOKUP(BG$7,$I$66:$DJ$120,ROWS($A$10:$A59)+2,FALSE)</f>
        <v>470</v>
      </c>
      <c r="BH59" s="25">
        <f>HLOOKUP(BH$7,$I$66:$DJ$120,ROWS($A$10:$A59)+2,FALSE)</f>
        <v>252</v>
      </c>
      <c r="BI59" s="25">
        <f>HLOOKUP(BI$7,$I$66:$DJ$120,ROWS($A$10:$A59)+2,FALSE)</f>
        <v>79</v>
      </c>
      <c r="BJ59" s="34">
        <f>HLOOKUP(BJ$7+0.5,$I$66:$DJ$120,ROWS($A$10:$A59)+2,FALSE)</f>
        <v>4317</v>
      </c>
      <c r="BK59" s="34">
        <f>HLOOKUP(BK$7+0.5,$I$66:$DJ$120,ROWS($A$10:$A59)+2,FALSE)</f>
        <v>339</v>
      </c>
      <c r="BL59" s="34">
        <f>HLOOKUP(BL$7+0.5,$I$66:$DJ$120,ROWS($A$10:$A59)+2,FALSE)</f>
        <v>455</v>
      </c>
      <c r="BM59" s="34">
        <f>HLOOKUP(BM$7+0.5,$I$66:$DJ$120,ROWS($A$10:$A59)+2,FALSE)</f>
        <v>129</v>
      </c>
      <c r="BN59" s="34">
        <f>HLOOKUP(BN$7+0.5,$I$66:$DJ$120,ROWS($A$10:$A59)+2,FALSE)</f>
        <v>182</v>
      </c>
      <c r="BO59" s="34">
        <f>HLOOKUP(BO$7+0.5,$I$66:$DJ$120,ROWS($A$10:$A59)+2,FALSE)</f>
        <v>516</v>
      </c>
      <c r="BP59" s="34">
        <f>HLOOKUP(BP$7+0.5,$I$66:$DJ$120,ROWS($A$10:$A59)+2,FALSE)</f>
        <v>114</v>
      </c>
      <c r="BQ59" s="34">
        <f>HLOOKUP(BQ$7+0.5,$I$66:$DJ$120,ROWS($A$10:$A59)+2,FALSE)</f>
        <v>177</v>
      </c>
      <c r="BR59" s="34">
        <f>HLOOKUP(BR$7+0.5,$I$66:$DJ$120,ROWS($A$10:$A59)+2,FALSE)</f>
        <v>525</v>
      </c>
      <c r="BS59" s="34">
        <f>HLOOKUP(BS$7+0.5,$I$66:$DJ$120,ROWS($A$10:$A59)+2,FALSE)</f>
        <v>194</v>
      </c>
      <c r="BT59" s="34">
        <f>HLOOKUP(BT$7+0.5,$I$66:$DJ$120,ROWS($A$10:$A59)+2,FALSE)</f>
        <v>666</v>
      </c>
      <c r="BU59" s="34">
        <f>HLOOKUP(BU$7+0.5,$I$66:$DJ$120,ROWS($A$10:$A59)+2,FALSE)</f>
        <v>483</v>
      </c>
      <c r="BV59" s="34">
        <f>HLOOKUP(BV$7+0.5,$I$66:$DJ$120,ROWS($A$10:$A59)+2,FALSE)</f>
        <v>277</v>
      </c>
      <c r="BW59" s="34">
        <f>HLOOKUP(BW$7+0.5,$I$66:$DJ$120,ROWS($A$10:$A59)+2,FALSE)</f>
        <v>250</v>
      </c>
      <c r="BX59" s="34">
        <f>HLOOKUP(BX$7+0.5,$I$66:$DJ$120,ROWS($A$10:$A59)+2,FALSE)</f>
        <v>190</v>
      </c>
      <c r="BY59" s="34">
        <f>HLOOKUP(BY$7+0.5,$I$66:$DJ$120,ROWS($A$10:$A59)+2,FALSE)</f>
        <v>406</v>
      </c>
      <c r="BZ59" s="34">
        <f>HLOOKUP(BZ$7+0.5,$I$66:$DJ$120,ROWS($A$10:$A59)+2,FALSE)</f>
        <v>111</v>
      </c>
      <c r="CA59" s="34">
        <f>HLOOKUP(CA$7+0.5,$I$66:$DJ$120,ROWS($A$10:$A59)+2,FALSE)</f>
        <v>64</v>
      </c>
      <c r="CB59" s="34">
        <f>HLOOKUP(CB$7+0.5,$I$66:$DJ$120,ROWS($A$10:$A59)+2,FALSE)</f>
        <v>1019</v>
      </c>
      <c r="CC59" s="34">
        <f>HLOOKUP(CC$7+0.5,$I$66:$DJ$120,ROWS($A$10:$A59)+2,FALSE)</f>
        <v>88</v>
      </c>
      <c r="CD59" s="34">
        <f>HLOOKUP(CD$7+0.5,$I$66:$DJ$120,ROWS($A$10:$A59)+2,FALSE)</f>
        <v>74</v>
      </c>
      <c r="CE59" s="34">
        <f>HLOOKUP(CE$7+0.5,$I$66:$DJ$120,ROWS($A$10:$A59)+2,FALSE)</f>
        <v>1897</v>
      </c>
      <c r="CF59" s="34">
        <f>HLOOKUP(CF$7+0.5,$I$66:$DJ$120,ROWS($A$10:$A59)+2,FALSE)</f>
        <v>191</v>
      </c>
      <c r="CG59" s="34">
        <f>HLOOKUP(CG$7+0.5,$I$66:$DJ$120,ROWS($A$10:$A59)+2,FALSE)</f>
        <v>581</v>
      </c>
      <c r="CH59" s="34">
        <f>HLOOKUP(CH$7+0.5,$I$66:$DJ$120,ROWS($A$10:$A59)+2,FALSE)</f>
        <v>37</v>
      </c>
      <c r="CI59" s="34">
        <f>HLOOKUP(CI$7+0.5,$I$66:$DJ$120,ROWS($A$10:$A59)+2,FALSE)</f>
        <v>182</v>
      </c>
      <c r="CJ59" s="34">
        <f>HLOOKUP(CJ$7+0.5,$I$66:$DJ$120,ROWS($A$10:$A59)+2,FALSE)</f>
        <v>76</v>
      </c>
      <c r="CK59" s="34">
        <f>HLOOKUP(CK$7+0.5,$I$66:$DJ$120,ROWS($A$10:$A59)+2,FALSE)</f>
        <v>182</v>
      </c>
      <c r="CL59" s="34">
        <f>HLOOKUP(CL$7+0.5,$I$66:$DJ$120,ROWS($A$10:$A59)+2,FALSE)</f>
        <v>182</v>
      </c>
      <c r="CM59" s="34">
        <f>HLOOKUP(CM$7+0.5,$I$66:$DJ$120,ROWS($A$10:$A59)+2,FALSE)</f>
        <v>268</v>
      </c>
      <c r="CN59" s="34">
        <f>HLOOKUP(CN$7+0.5,$I$66:$DJ$120,ROWS($A$10:$A59)+2,FALSE)</f>
        <v>147</v>
      </c>
      <c r="CO59" s="34">
        <f>HLOOKUP(CO$7+0.5,$I$66:$DJ$120,ROWS($A$10:$A59)+2,FALSE)</f>
        <v>679</v>
      </c>
      <c r="CP59" s="34">
        <f>HLOOKUP(CP$7+0.5,$I$66:$DJ$120,ROWS($A$10:$A59)+2,FALSE)</f>
        <v>90</v>
      </c>
      <c r="CQ59" s="34">
        <f>HLOOKUP(CQ$7+0.5,$I$66:$DJ$120,ROWS($A$10:$A59)+2,FALSE)</f>
        <v>965</v>
      </c>
      <c r="CR59" s="34">
        <f>HLOOKUP(CR$7+0.5,$I$66:$DJ$120,ROWS($A$10:$A59)+2,FALSE)</f>
        <v>1933</v>
      </c>
      <c r="CS59" s="34">
        <f>HLOOKUP(CS$7+0.5,$I$66:$DJ$120,ROWS($A$10:$A59)+2,FALSE)</f>
        <v>215</v>
      </c>
      <c r="CT59" s="34">
        <f>HLOOKUP(CT$7+0.5,$I$66:$DJ$120,ROWS($A$10:$A59)+2,FALSE)</f>
        <v>1474</v>
      </c>
      <c r="CU59" s="34">
        <f>HLOOKUP(CU$7+0.5,$I$66:$DJ$120,ROWS($A$10:$A59)+2,FALSE)</f>
        <v>447</v>
      </c>
      <c r="CV59" s="34">
        <f>HLOOKUP(CV$7+0.5,$I$66:$DJ$120,ROWS($A$10:$A59)+2,FALSE)</f>
        <v>207</v>
      </c>
      <c r="CW59" s="34">
        <f>HLOOKUP(CW$7+0.5,$I$66:$DJ$120,ROWS($A$10:$A59)+2,FALSE)</f>
        <v>1699</v>
      </c>
      <c r="CX59" s="34">
        <f>HLOOKUP(CX$7+0.5,$I$66:$DJ$120,ROWS($A$10:$A59)+2,FALSE)</f>
        <v>182</v>
      </c>
      <c r="CY59" s="34">
        <f>HLOOKUP(CY$7+0.5,$I$66:$DJ$120,ROWS($A$10:$A59)+2,FALSE)</f>
        <v>671</v>
      </c>
      <c r="CZ59" s="34">
        <f>HLOOKUP(CZ$7+0.5,$I$66:$DJ$120,ROWS($A$10:$A59)+2,FALSE)</f>
        <v>65</v>
      </c>
      <c r="DA59" s="34">
        <f>HLOOKUP(DA$7+0.5,$I$66:$DJ$120,ROWS($A$10:$A59)+2,FALSE)</f>
        <v>513</v>
      </c>
      <c r="DB59" s="34">
        <f>HLOOKUP(DB$7+0.5,$I$66:$DJ$120,ROWS($A$10:$A59)+2,FALSE)</f>
        <v>415</v>
      </c>
      <c r="DC59" s="34">
        <f>HLOOKUP(DC$7+0.5,$I$66:$DJ$120,ROWS($A$10:$A59)+2,FALSE)</f>
        <v>182</v>
      </c>
      <c r="DD59" s="34">
        <f>HLOOKUP(DD$7+0.5,$I$66:$DJ$120,ROWS($A$10:$A59)+2,FALSE)</f>
        <v>89</v>
      </c>
      <c r="DE59" s="34">
        <f>HLOOKUP(DE$7+0.5,$I$66:$DJ$120,ROWS($A$10:$A59)+2,FALSE)</f>
        <v>1774</v>
      </c>
      <c r="DF59" s="34">
        <f>HLOOKUP(DF$7+0.5,$I$66:$DJ$120,ROWS($A$10:$A59)+2,FALSE)</f>
        <v>285</v>
      </c>
      <c r="DG59" s="34" t="str">
        <f>HLOOKUP(DG$7+0.5,$I$66:$DJ$120,ROWS($A$10:$A59)+2,FALSE)</f>
        <v>N/A</v>
      </c>
      <c r="DH59" s="34">
        <f>HLOOKUP(DH$7+0.5,$I$66:$DJ$120,ROWS($A$10:$A59)+2,FALSE)</f>
        <v>555</v>
      </c>
      <c r="DI59" s="34">
        <f>HLOOKUP(DI$7+0.5,$I$66:$DJ$120,ROWS($A$10:$A59)+2,FALSE)</f>
        <v>395</v>
      </c>
      <c r="DJ59" s="34">
        <f>HLOOKUP(DJ$7+0.5,$I$66:$DJ$120,ROWS($A$10:$A59)+2,FALSE)</f>
        <v>123</v>
      </c>
    </row>
    <row r="60" spans="2:114" x14ac:dyDescent="0.25">
      <c r="B60" s="38" t="s">
        <v>57</v>
      </c>
      <c r="C60" s="15">
        <v>5660677</v>
      </c>
      <c r="D60" s="14">
        <v>3351</v>
      </c>
      <c r="E60" s="15">
        <v>4849945</v>
      </c>
      <c r="F60" s="14">
        <v>15530</v>
      </c>
      <c r="G60" s="15">
        <v>693737</v>
      </c>
      <c r="H60" s="14">
        <v>15440</v>
      </c>
      <c r="I60" s="36">
        <f>HLOOKUP(I$7,$I$66:$DJ$120,ROWS($A$10:$A60)+2,FALSE)</f>
        <v>99192</v>
      </c>
      <c r="J60" s="25">
        <f>HLOOKUP(J$7,$I$66:$DJ$120,ROWS($A$10:$A60)+2,FALSE)</f>
        <v>323</v>
      </c>
      <c r="K60" s="25">
        <f>HLOOKUP(K$7,$I$66:$DJ$120,ROWS($A$10:$A60)+2,FALSE)</f>
        <v>236</v>
      </c>
      <c r="L60" s="25">
        <f>HLOOKUP(L$7,$I$66:$DJ$120,ROWS($A$10:$A60)+2,FALSE)</f>
        <v>3257</v>
      </c>
      <c r="M60" s="25">
        <f>HLOOKUP(M$7,$I$66:$DJ$120,ROWS($A$10:$A60)+2,FALSE)</f>
        <v>253</v>
      </c>
      <c r="N60" s="25">
        <f>HLOOKUP(N$7,$I$66:$DJ$120,ROWS($A$10:$A60)+2,FALSE)</f>
        <v>5347</v>
      </c>
      <c r="O60" s="25">
        <f>HLOOKUP(O$7,$I$66:$DJ$120,ROWS($A$10:$A60)+2,FALSE)</f>
        <v>1600</v>
      </c>
      <c r="P60" s="25">
        <f>HLOOKUP(P$7,$I$66:$DJ$120,ROWS($A$10:$A60)+2,FALSE)</f>
        <v>657</v>
      </c>
      <c r="Q60" s="25">
        <f>HLOOKUP(Q$7,$I$66:$DJ$120,ROWS($A$10:$A60)+2,FALSE)</f>
        <v>296</v>
      </c>
      <c r="R60" s="25">
        <f>HLOOKUP(R$7,$I$66:$DJ$120,ROWS($A$10:$A60)+2,FALSE)</f>
        <v>15</v>
      </c>
      <c r="S60" s="25">
        <f>HLOOKUP(S$7,$I$66:$DJ$120,ROWS($A$10:$A60)+2,FALSE)</f>
        <v>4937</v>
      </c>
      <c r="T60" s="25">
        <f>HLOOKUP(T$7,$I$66:$DJ$120,ROWS($A$10:$A60)+2,FALSE)</f>
        <v>970</v>
      </c>
      <c r="U60" s="25">
        <f>HLOOKUP(U$7,$I$66:$DJ$120,ROWS($A$10:$A60)+2,FALSE)</f>
        <v>333</v>
      </c>
      <c r="V60" s="25">
        <f>HLOOKUP(V$7,$I$66:$DJ$120,ROWS($A$10:$A60)+2,FALSE)</f>
        <v>360</v>
      </c>
      <c r="W60" s="25">
        <f>HLOOKUP(W$7,$I$66:$DJ$120,ROWS($A$10:$A60)+2,FALSE)</f>
        <v>22285</v>
      </c>
      <c r="X60" s="25">
        <f>HLOOKUP(X$7,$I$66:$DJ$120,ROWS($A$10:$A60)+2,FALSE)</f>
        <v>2480</v>
      </c>
      <c r="Y60" s="25">
        <f>HLOOKUP(Y$7,$I$66:$DJ$120,ROWS($A$10:$A60)+2,FALSE)</f>
        <v>4161</v>
      </c>
      <c r="Z60" s="25">
        <f>HLOOKUP(Z$7,$I$66:$DJ$120,ROWS($A$10:$A60)+2,FALSE)</f>
        <v>1160</v>
      </c>
      <c r="AA60" s="25">
        <f>HLOOKUP(AA$7,$I$66:$DJ$120,ROWS($A$10:$A60)+2,FALSE)</f>
        <v>635</v>
      </c>
      <c r="AB60" s="25">
        <f>HLOOKUP(AB$7,$I$66:$DJ$120,ROWS($A$10:$A60)+2,FALSE)</f>
        <v>598</v>
      </c>
      <c r="AC60" s="25">
        <f>HLOOKUP(AC$7,$I$66:$DJ$120,ROWS($A$10:$A60)+2,FALSE)</f>
        <v>233</v>
      </c>
      <c r="AD60" s="25">
        <f>HLOOKUP(AD$7,$I$66:$DJ$120,ROWS($A$10:$A60)+2,FALSE)</f>
        <v>1306</v>
      </c>
      <c r="AE60" s="25">
        <f>HLOOKUP(AE$7,$I$66:$DJ$120,ROWS($A$10:$A60)+2,FALSE)</f>
        <v>489</v>
      </c>
      <c r="AF60" s="25">
        <f>HLOOKUP(AF$7,$I$66:$DJ$120,ROWS($A$10:$A60)+2,FALSE)</f>
        <v>3917</v>
      </c>
      <c r="AG60" s="25">
        <f>HLOOKUP(AG$7,$I$66:$DJ$120,ROWS($A$10:$A60)+2,FALSE)</f>
        <v>18965</v>
      </c>
      <c r="AH60" s="25">
        <f>HLOOKUP(AH$7,$I$66:$DJ$120,ROWS($A$10:$A60)+2,FALSE)</f>
        <v>238</v>
      </c>
      <c r="AI60" s="25">
        <f>HLOOKUP(AI$7,$I$66:$DJ$120,ROWS($A$10:$A60)+2,FALSE)</f>
        <v>1263</v>
      </c>
      <c r="AJ60" s="25">
        <f>HLOOKUP(AJ$7,$I$66:$DJ$120,ROWS($A$10:$A60)+2,FALSE)</f>
        <v>784</v>
      </c>
      <c r="AK60" s="25">
        <f>HLOOKUP(AK$7,$I$66:$DJ$120,ROWS($A$10:$A60)+2,FALSE)</f>
        <v>324</v>
      </c>
      <c r="AL60" s="25">
        <f>HLOOKUP(AL$7,$I$66:$DJ$120,ROWS($A$10:$A60)+2,FALSE)</f>
        <v>1163</v>
      </c>
      <c r="AM60" s="25">
        <f>HLOOKUP(AM$7,$I$66:$DJ$120,ROWS($A$10:$A60)+2,FALSE)</f>
        <v>3</v>
      </c>
      <c r="AN60" s="25">
        <f>HLOOKUP(AN$7,$I$66:$DJ$120,ROWS($A$10:$A60)+2,FALSE)</f>
        <v>606</v>
      </c>
      <c r="AO60" s="25">
        <f>HLOOKUP(AO$7,$I$66:$DJ$120,ROWS($A$10:$A60)+2,FALSE)</f>
        <v>526</v>
      </c>
      <c r="AP60" s="25">
        <f>HLOOKUP(AP$7,$I$66:$DJ$120,ROWS($A$10:$A60)+2,FALSE)</f>
        <v>2033</v>
      </c>
      <c r="AQ60" s="25">
        <f>HLOOKUP(AQ$7,$I$66:$DJ$120,ROWS($A$10:$A60)+2,FALSE)</f>
        <v>2939</v>
      </c>
      <c r="AR60" s="25">
        <f>HLOOKUP(AR$7,$I$66:$DJ$120,ROWS($A$10:$A60)+2,FALSE)</f>
        <v>284</v>
      </c>
      <c r="AS60" s="25">
        <f>HLOOKUP(AS$7,$I$66:$DJ$120,ROWS($A$10:$A60)+2,FALSE)</f>
        <v>2610</v>
      </c>
      <c r="AT60" s="25">
        <f>HLOOKUP(AT$7,$I$66:$DJ$120,ROWS($A$10:$A60)+2,FALSE)</f>
        <v>289</v>
      </c>
      <c r="AU60" s="25">
        <f>HLOOKUP(AU$7,$I$66:$DJ$120,ROWS($A$10:$A60)+2,FALSE)</f>
        <v>945</v>
      </c>
      <c r="AV60" s="25">
        <f>HLOOKUP(AV$7,$I$66:$DJ$120,ROWS($A$10:$A60)+2,FALSE)</f>
        <v>1563</v>
      </c>
      <c r="AW60" s="25">
        <f>HLOOKUP(AW$7,$I$66:$DJ$120,ROWS($A$10:$A60)+2,FALSE)</f>
        <v>144</v>
      </c>
      <c r="AX60" s="25">
        <f>HLOOKUP(AX$7,$I$66:$DJ$120,ROWS($A$10:$A60)+2,FALSE)</f>
        <v>1053</v>
      </c>
      <c r="AY60" s="25">
        <f>HLOOKUP(AY$7,$I$66:$DJ$120,ROWS($A$10:$A60)+2,FALSE)</f>
        <v>329</v>
      </c>
      <c r="AZ60" s="25">
        <f>HLOOKUP(AZ$7,$I$66:$DJ$120,ROWS($A$10:$A60)+2,FALSE)</f>
        <v>1051</v>
      </c>
      <c r="BA60" s="25">
        <f>HLOOKUP(BA$7,$I$66:$DJ$120,ROWS($A$10:$A60)+2,FALSE)</f>
        <v>2765</v>
      </c>
      <c r="BB60" s="25">
        <f>HLOOKUP(BB$7,$I$66:$DJ$120,ROWS($A$10:$A60)+2,FALSE)</f>
        <v>900</v>
      </c>
      <c r="BC60" s="25">
        <f>HLOOKUP(BC$7,$I$66:$DJ$120,ROWS($A$10:$A60)+2,FALSE)</f>
        <v>62</v>
      </c>
      <c r="BD60" s="25">
        <f>HLOOKUP(BD$7,$I$66:$DJ$120,ROWS($A$10:$A60)+2,FALSE)</f>
        <v>1267</v>
      </c>
      <c r="BE60" s="25">
        <f>HLOOKUP(BE$7,$I$66:$DJ$120,ROWS($A$10:$A60)+2,FALSE)</f>
        <v>1208</v>
      </c>
      <c r="BF60" s="25">
        <f>HLOOKUP(BF$7,$I$66:$DJ$120,ROWS($A$10:$A60)+2,FALSE)</f>
        <v>0</v>
      </c>
      <c r="BG60" s="25" t="str">
        <f>HLOOKUP(BG$7,$I$66:$DJ$120,ROWS($A$10:$A60)+2,FALSE)</f>
        <v>N/A</v>
      </c>
      <c r="BH60" s="25">
        <f>HLOOKUP(BH$7,$I$66:$DJ$120,ROWS($A$10:$A60)+2,FALSE)</f>
        <v>30</v>
      </c>
      <c r="BI60" s="25">
        <f>HLOOKUP(BI$7,$I$66:$DJ$120,ROWS($A$10:$A60)+2,FALSE)</f>
        <v>975</v>
      </c>
      <c r="BJ60" s="34">
        <f>HLOOKUP(BJ$7+0.5,$I$66:$DJ$120,ROWS($A$10:$A60)+2,FALSE)</f>
        <v>6959</v>
      </c>
      <c r="BK60" s="34">
        <f>HLOOKUP(BK$7+0.5,$I$66:$DJ$120,ROWS($A$10:$A60)+2,FALSE)</f>
        <v>262</v>
      </c>
      <c r="BL60" s="34">
        <f>HLOOKUP(BL$7+0.5,$I$66:$DJ$120,ROWS($A$10:$A60)+2,FALSE)</f>
        <v>193</v>
      </c>
      <c r="BM60" s="34">
        <f>HLOOKUP(BM$7+0.5,$I$66:$DJ$120,ROWS($A$10:$A60)+2,FALSE)</f>
        <v>1696</v>
      </c>
      <c r="BN60" s="34">
        <f>HLOOKUP(BN$7+0.5,$I$66:$DJ$120,ROWS($A$10:$A60)+2,FALSE)</f>
        <v>216</v>
      </c>
      <c r="BO60" s="34">
        <f>HLOOKUP(BO$7+0.5,$I$66:$DJ$120,ROWS($A$10:$A60)+2,FALSE)</f>
        <v>2126</v>
      </c>
      <c r="BP60" s="34">
        <f>HLOOKUP(BP$7+0.5,$I$66:$DJ$120,ROWS($A$10:$A60)+2,FALSE)</f>
        <v>604</v>
      </c>
      <c r="BQ60" s="34">
        <f>HLOOKUP(BQ$7+0.5,$I$66:$DJ$120,ROWS($A$10:$A60)+2,FALSE)</f>
        <v>432</v>
      </c>
      <c r="BR60" s="34">
        <f>HLOOKUP(BR$7+0.5,$I$66:$DJ$120,ROWS($A$10:$A60)+2,FALSE)</f>
        <v>475</v>
      </c>
      <c r="BS60" s="34">
        <f>HLOOKUP(BS$7+0.5,$I$66:$DJ$120,ROWS($A$10:$A60)+2,FALSE)</f>
        <v>25</v>
      </c>
      <c r="BT60" s="34">
        <f>HLOOKUP(BT$7+0.5,$I$66:$DJ$120,ROWS($A$10:$A60)+2,FALSE)</f>
        <v>1590</v>
      </c>
      <c r="BU60" s="34">
        <f>HLOOKUP(BU$7+0.5,$I$66:$DJ$120,ROWS($A$10:$A60)+2,FALSE)</f>
        <v>396</v>
      </c>
      <c r="BV60" s="34">
        <f>HLOOKUP(BV$7+0.5,$I$66:$DJ$120,ROWS($A$10:$A60)+2,FALSE)</f>
        <v>416</v>
      </c>
      <c r="BW60" s="34">
        <f>HLOOKUP(BW$7+0.5,$I$66:$DJ$120,ROWS($A$10:$A60)+2,FALSE)</f>
        <v>231</v>
      </c>
      <c r="BX60" s="34">
        <f>HLOOKUP(BX$7+0.5,$I$66:$DJ$120,ROWS($A$10:$A60)+2,FALSE)</f>
        <v>3020</v>
      </c>
      <c r="BY60" s="34">
        <f>HLOOKUP(BY$7+0.5,$I$66:$DJ$120,ROWS($A$10:$A60)+2,FALSE)</f>
        <v>1136</v>
      </c>
      <c r="BZ60" s="34">
        <f>HLOOKUP(BZ$7+0.5,$I$66:$DJ$120,ROWS($A$10:$A60)+2,FALSE)</f>
        <v>1283</v>
      </c>
      <c r="CA60" s="34">
        <f>HLOOKUP(CA$7+0.5,$I$66:$DJ$120,ROWS($A$10:$A60)+2,FALSE)</f>
        <v>1199</v>
      </c>
      <c r="CB60" s="34">
        <f>HLOOKUP(CB$7+0.5,$I$66:$DJ$120,ROWS($A$10:$A60)+2,FALSE)</f>
        <v>502</v>
      </c>
      <c r="CC60" s="34">
        <f>HLOOKUP(CC$7+0.5,$I$66:$DJ$120,ROWS($A$10:$A60)+2,FALSE)</f>
        <v>403</v>
      </c>
      <c r="CD60" s="34">
        <f>HLOOKUP(CD$7+0.5,$I$66:$DJ$120,ROWS($A$10:$A60)+2,FALSE)</f>
        <v>195</v>
      </c>
      <c r="CE60" s="34">
        <f>HLOOKUP(CE$7+0.5,$I$66:$DJ$120,ROWS($A$10:$A60)+2,FALSE)</f>
        <v>586</v>
      </c>
      <c r="CF60" s="34">
        <f>HLOOKUP(CF$7+0.5,$I$66:$DJ$120,ROWS($A$10:$A60)+2,FALSE)</f>
        <v>356</v>
      </c>
      <c r="CG60" s="34">
        <f>HLOOKUP(CG$7+0.5,$I$66:$DJ$120,ROWS($A$10:$A60)+2,FALSE)</f>
        <v>1160</v>
      </c>
      <c r="CH60" s="34">
        <f>HLOOKUP(CH$7+0.5,$I$66:$DJ$120,ROWS($A$10:$A60)+2,FALSE)</f>
        <v>2405</v>
      </c>
      <c r="CI60" s="34">
        <f>HLOOKUP(CI$7+0.5,$I$66:$DJ$120,ROWS($A$10:$A60)+2,FALSE)</f>
        <v>211</v>
      </c>
      <c r="CJ60" s="34">
        <f>HLOOKUP(CJ$7+0.5,$I$66:$DJ$120,ROWS($A$10:$A60)+2,FALSE)</f>
        <v>681</v>
      </c>
      <c r="CK60" s="34">
        <f>HLOOKUP(CK$7+0.5,$I$66:$DJ$120,ROWS($A$10:$A60)+2,FALSE)</f>
        <v>512</v>
      </c>
      <c r="CL60" s="34">
        <f>HLOOKUP(CL$7+0.5,$I$66:$DJ$120,ROWS($A$10:$A60)+2,FALSE)</f>
        <v>240</v>
      </c>
      <c r="CM60" s="34">
        <f>HLOOKUP(CM$7+0.5,$I$66:$DJ$120,ROWS($A$10:$A60)+2,FALSE)</f>
        <v>682</v>
      </c>
      <c r="CN60" s="34">
        <f>HLOOKUP(CN$7+0.5,$I$66:$DJ$120,ROWS($A$10:$A60)+2,FALSE)</f>
        <v>7</v>
      </c>
      <c r="CO60" s="34">
        <f>HLOOKUP(CO$7+0.5,$I$66:$DJ$120,ROWS($A$10:$A60)+2,FALSE)</f>
        <v>477</v>
      </c>
      <c r="CP60" s="34">
        <f>HLOOKUP(CP$7+0.5,$I$66:$DJ$120,ROWS($A$10:$A60)+2,FALSE)</f>
        <v>553</v>
      </c>
      <c r="CQ60" s="34">
        <f>HLOOKUP(CQ$7+0.5,$I$66:$DJ$120,ROWS($A$10:$A60)+2,FALSE)</f>
        <v>980</v>
      </c>
      <c r="CR60" s="34">
        <f>HLOOKUP(CR$7+0.5,$I$66:$DJ$120,ROWS($A$10:$A60)+2,FALSE)</f>
        <v>1454</v>
      </c>
      <c r="CS60" s="34">
        <f>HLOOKUP(CS$7+0.5,$I$66:$DJ$120,ROWS($A$10:$A60)+2,FALSE)</f>
        <v>318</v>
      </c>
      <c r="CT60" s="34">
        <f>HLOOKUP(CT$7+0.5,$I$66:$DJ$120,ROWS($A$10:$A60)+2,FALSE)</f>
        <v>1053</v>
      </c>
      <c r="CU60" s="34">
        <f>HLOOKUP(CU$7+0.5,$I$66:$DJ$120,ROWS($A$10:$A60)+2,FALSE)</f>
        <v>204</v>
      </c>
      <c r="CV60" s="34">
        <f>HLOOKUP(CV$7+0.5,$I$66:$DJ$120,ROWS($A$10:$A60)+2,FALSE)</f>
        <v>601</v>
      </c>
      <c r="CW60" s="34">
        <f>HLOOKUP(CW$7+0.5,$I$66:$DJ$120,ROWS($A$10:$A60)+2,FALSE)</f>
        <v>750</v>
      </c>
      <c r="CX60" s="34">
        <f>HLOOKUP(CX$7+0.5,$I$66:$DJ$120,ROWS($A$10:$A60)+2,FALSE)</f>
        <v>157</v>
      </c>
      <c r="CY60" s="34">
        <f>HLOOKUP(CY$7+0.5,$I$66:$DJ$120,ROWS($A$10:$A60)+2,FALSE)</f>
        <v>675</v>
      </c>
      <c r="CZ60" s="34">
        <f>HLOOKUP(CZ$7+0.5,$I$66:$DJ$120,ROWS($A$10:$A60)+2,FALSE)</f>
        <v>220</v>
      </c>
      <c r="DA60" s="34">
        <f>HLOOKUP(DA$7+0.5,$I$66:$DJ$120,ROWS($A$10:$A60)+2,FALSE)</f>
        <v>638</v>
      </c>
      <c r="DB60" s="34">
        <f>HLOOKUP(DB$7+0.5,$I$66:$DJ$120,ROWS($A$10:$A60)+2,FALSE)</f>
        <v>1112</v>
      </c>
      <c r="DC60" s="34">
        <f>HLOOKUP(DC$7+0.5,$I$66:$DJ$120,ROWS($A$10:$A60)+2,FALSE)</f>
        <v>1091</v>
      </c>
      <c r="DD60" s="34">
        <f>HLOOKUP(DD$7+0.5,$I$66:$DJ$120,ROWS($A$10:$A60)+2,FALSE)</f>
        <v>88</v>
      </c>
      <c r="DE60" s="34">
        <f>HLOOKUP(DE$7+0.5,$I$66:$DJ$120,ROWS($A$10:$A60)+2,FALSE)</f>
        <v>916</v>
      </c>
      <c r="DF60" s="34">
        <f>HLOOKUP(DF$7+0.5,$I$66:$DJ$120,ROWS($A$10:$A60)+2,FALSE)</f>
        <v>416</v>
      </c>
      <c r="DG60" s="34">
        <f>HLOOKUP(DG$7+0.5,$I$66:$DJ$120,ROWS($A$10:$A60)+2,FALSE)</f>
        <v>145</v>
      </c>
      <c r="DH60" s="34" t="str">
        <f>HLOOKUP(DH$7+0.5,$I$66:$DJ$120,ROWS($A$10:$A60)+2,FALSE)</f>
        <v>N/A</v>
      </c>
      <c r="DI60" s="34">
        <f>HLOOKUP(DI$7+0.5,$I$66:$DJ$120,ROWS($A$10:$A60)+2,FALSE)</f>
        <v>46</v>
      </c>
      <c r="DJ60" s="34">
        <f>HLOOKUP(DJ$7+0.5,$I$66:$DJ$120,ROWS($A$10:$A60)+2,FALSE)</f>
        <v>943</v>
      </c>
    </row>
    <row r="61" spans="2:114" x14ac:dyDescent="0.25">
      <c r="B61" s="38" t="s">
        <v>58</v>
      </c>
      <c r="C61" s="15">
        <v>569734</v>
      </c>
      <c r="D61" s="14">
        <v>1083</v>
      </c>
      <c r="E61" s="15">
        <v>459226</v>
      </c>
      <c r="F61" s="14">
        <v>7512</v>
      </c>
      <c r="G61" s="15">
        <v>77324</v>
      </c>
      <c r="H61" s="14">
        <v>6960</v>
      </c>
      <c r="I61" s="36">
        <f>HLOOKUP(I$7,$I$66:$DJ$120,ROWS($A$10:$A61)+2,FALSE)</f>
        <v>31149</v>
      </c>
      <c r="J61" s="25">
        <f>HLOOKUP(J$7,$I$66:$DJ$120,ROWS($A$10:$A61)+2,FALSE)</f>
        <v>260</v>
      </c>
      <c r="K61" s="25">
        <f>HLOOKUP(K$7,$I$66:$DJ$120,ROWS($A$10:$A61)+2,FALSE)</f>
        <v>590</v>
      </c>
      <c r="L61" s="25">
        <f>HLOOKUP(L$7,$I$66:$DJ$120,ROWS($A$10:$A61)+2,FALSE)</f>
        <v>2014</v>
      </c>
      <c r="M61" s="25">
        <f>HLOOKUP(M$7,$I$66:$DJ$120,ROWS($A$10:$A61)+2,FALSE)</f>
        <v>244</v>
      </c>
      <c r="N61" s="25">
        <f>HLOOKUP(N$7,$I$66:$DJ$120,ROWS($A$10:$A61)+2,FALSE)</f>
        <v>2035</v>
      </c>
      <c r="O61" s="25">
        <f>HLOOKUP(O$7,$I$66:$DJ$120,ROWS($A$10:$A61)+2,FALSE)</f>
        <v>5599</v>
      </c>
      <c r="P61" s="25">
        <f>HLOOKUP(P$7,$I$66:$DJ$120,ROWS($A$10:$A61)+2,FALSE)</f>
        <v>0</v>
      </c>
      <c r="Q61" s="25">
        <f>HLOOKUP(Q$7,$I$66:$DJ$120,ROWS($A$10:$A61)+2,FALSE)</f>
        <v>0</v>
      </c>
      <c r="R61" s="25">
        <f>HLOOKUP(R$7,$I$66:$DJ$120,ROWS($A$10:$A61)+2,FALSE)</f>
        <v>0</v>
      </c>
      <c r="S61" s="25">
        <f>HLOOKUP(S$7,$I$66:$DJ$120,ROWS($A$10:$A61)+2,FALSE)</f>
        <v>733</v>
      </c>
      <c r="T61" s="25">
        <f>HLOOKUP(T$7,$I$66:$DJ$120,ROWS($A$10:$A61)+2,FALSE)</f>
        <v>166</v>
      </c>
      <c r="U61" s="25">
        <f>HLOOKUP(U$7,$I$66:$DJ$120,ROWS($A$10:$A61)+2,FALSE)</f>
        <v>0</v>
      </c>
      <c r="V61" s="25">
        <f>HLOOKUP(V$7,$I$66:$DJ$120,ROWS($A$10:$A61)+2,FALSE)</f>
        <v>745</v>
      </c>
      <c r="W61" s="25">
        <f>HLOOKUP(W$7,$I$66:$DJ$120,ROWS($A$10:$A61)+2,FALSE)</f>
        <v>905</v>
      </c>
      <c r="X61" s="25">
        <f>HLOOKUP(X$7,$I$66:$DJ$120,ROWS($A$10:$A61)+2,FALSE)</f>
        <v>179</v>
      </c>
      <c r="Y61" s="25">
        <f>HLOOKUP(Y$7,$I$66:$DJ$120,ROWS($A$10:$A61)+2,FALSE)</f>
        <v>259</v>
      </c>
      <c r="Z61" s="25">
        <f>HLOOKUP(Z$7,$I$66:$DJ$120,ROWS($A$10:$A61)+2,FALSE)</f>
        <v>539</v>
      </c>
      <c r="AA61" s="25">
        <f>HLOOKUP(AA$7,$I$66:$DJ$120,ROWS($A$10:$A61)+2,FALSE)</f>
        <v>4</v>
      </c>
      <c r="AB61" s="25">
        <f>HLOOKUP(AB$7,$I$66:$DJ$120,ROWS($A$10:$A61)+2,FALSE)</f>
        <v>88</v>
      </c>
      <c r="AC61" s="25">
        <f>HLOOKUP(AC$7,$I$66:$DJ$120,ROWS($A$10:$A61)+2,FALSE)</f>
        <v>0</v>
      </c>
      <c r="AD61" s="25">
        <f>HLOOKUP(AD$7,$I$66:$DJ$120,ROWS($A$10:$A61)+2,FALSE)</f>
        <v>294</v>
      </c>
      <c r="AE61" s="25">
        <f>HLOOKUP(AE$7,$I$66:$DJ$120,ROWS($A$10:$A61)+2,FALSE)</f>
        <v>548</v>
      </c>
      <c r="AF61" s="25">
        <f>HLOOKUP(AF$7,$I$66:$DJ$120,ROWS($A$10:$A61)+2,FALSE)</f>
        <v>965</v>
      </c>
      <c r="AG61" s="25">
        <f>HLOOKUP(AG$7,$I$66:$DJ$120,ROWS($A$10:$A61)+2,FALSE)</f>
        <v>290</v>
      </c>
      <c r="AH61" s="25">
        <f>HLOOKUP(AH$7,$I$66:$DJ$120,ROWS($A$10:$A61)+2,FALSE)</f>
        <v>136</v>
      </c>
      <c r="AI61" s="25">
        <f>HLOOKUP(AI$7,$I$66:$DJ$120,ROWS($A$10:$A61)+2,FALSE)</f>
        <v>244</v>
      </c>
      <c r="AJ61" s="25">
        <f>HLOOKUP(AJ$7,$I$66:$DJ$120,ROWS($A$10:$A61)+2,FALSE)</f>
        <v>1901</v>
      </c>
      <c r="AK61" s="25">
        <f>HLOOKUP(AK$7,$I$66:$DJ$120,ROWS($A$10:$A61)+2,FALSE)</f>
        <v>1216</v>
      </c>
      <c r="AL61" s="25">
        <f>HLOOKUP(AL$7,$I$66:$DJ$120,ROWS($A$10:$A61)+2,FALSE)</f>
        <v>355</v>
      </c>
      <c r="AM61" s="25">
        <f>HLOOKUP(AM$7,$I$66:$DJ$120,ROWS($A$10:$A61)+2,FALSE)</f>
        <v>0</v>
      </c>
      <c r="AN61" s="25">
        <f>HLOOKUP(AN$7,$I$66:$DJ$120,ROWS($A$10:$A61)+2,FALSE)</f>
        <v>121</v>
      </c>
      <c r="AO61" s="25">
        <f>HLOOKUP(AO$7,$I$66:$DJ$120,ROWS($A$10:$A61)+2,FALSE)</f>
        <v>604</v>
      </c>
      <c r="AP61" s="25">
        <f>HLOOKUP(AP$7,$I$66:$DJ$120,ROWS($A$10:$A61)+2,FALSE)</f>
        <v>231</v>
      </c>
      <c r="AQ61" s="25">
        <f>HLOOKUP(AQ$7,$I$66:$DJ$120,ROWS($A$10:$A61)+2,FALSE)</f>
        <v>459</v>
      </c>
      <c r="AR61" s="25">
        <f>HLOOKUP(AR$7,$I$66:$DJ$120,ROWS($A$10:$A61)+2,FALSE)</f>
        <v>338</v>
      </c>
      <c r="AS61" s="25">
        <f>HLOOKUP(AS$7,$I$66:$DJ$120,ROWS($A$10:$A61)+2,FALSE)</f>
        <v>819</v>
      </c>
      <c r="AT61" s="25">
        <f>HLOOKUP(AT$7,$I$66:$DJ$120,ROWS($A$10:$A61)+2,FALSE)</f>
        <v>964</v>
      </c>
      <c r="AU61" s="25">
        <f>HLOOKUP(AU$7,$I$66:$DJ$120,ROWS($A$10:$A61)+2,FALSE)</f>
        <v>893</v>
      </c>
      <c r="AV61" s="25">
        <f>HLOOKUP(AV$7,$I$66:$DJ$120,ROWS($A$10:$A61)+2,FALSE)</f>
        <v>230</v>
      </c>
      <c r="AW61" s="25">
        <f>HLOOKUP(AW$7,$I$66:$DJ$120,ROWS($A$10:$A61)+2,FALSE)</f>
        <v>0</v>
      </c>
      <c r="AX61" s="25">
        <f>HLOOKUP(AX$7,$I$66:$DJ$120,ROWS($A$10:$A61)+2,FALSE)</f>
        <v>122</v>
      </c>
      <c r="AY61" s="25">
        <f>HLOOKUP(AY$7,$I$66:$DJ$120,ROWS($A$10:$A61)+2,FALSE)</f>
        <v>1175</v>
      </c>
      <c r="AZ61" s="25">
        <f>HLOOKUP(AZ$7,$I$66:$DJ$120,ROWS($A$10:$A61)+2,FALSE)</f>
        <v>4</v>
      </c>
      <c r="BA61" s="25">
        <f>HLOOKUP(BA$7,$I$66:$DJ$120,ROWS($A$10:$A61)+2,FALSE)</f>
        <v>1427</v>
      </c>
      <c r="BB61" s="25">
        <f>HLOOKUP(BB$7,$I$66:$DJ$120,ROWS($A$10:$A61)+2,FALSE)</f>
        <v>1710</v>
      </c>
      <c r="BC61" s="25">
        <f>HLOOKUP(BC$7,$I$66:$DJ$120,ROWS($A$10:$A61)+2,FALSE)</f>
        <v>0</v>
      </c>
      <c r="BD61" s="25">
        <f>HLOOKUP(BD$7,$I$66:$DJ$120,ROWS($A$10:$A61)+2,FALSE)</f>
        <v>138</v>
      </c>
      <c r="BE61" s="25">
        <f>HLOOKUP(BE$7,$I$66:$DJ$120,ROWS($A$10:$A61)+2,FALSE)</f>
        <v>1323</v>
      </c>
      <c r="BF61" s="25">
        <f>HLOOKUP(BF$7,$I$66:$DJ$120,ROWS($A$10:$A61)+2,FALSE)</f>
        <v>0</v>
      </c>
      <c r="BG61" s="25">
        <f>HLOOKUP(BG$7,$I$66:$DJ$120,ROWS($A$10:$A61)+2,FALSE)</f>
        <v>282</v>
      </c>
      <c r="BH61" s="25" t="str">
        <f>HLOOKUP(BH$7,$I$66:$DJ$120,ROWS($A$10:$A61)+2,FALSE)</f>
        <v>N/A</v>
      </c>
      <c r="BI61" s="25">
        <f>HLOOKUP(BI$7,$I$66:$DJ$120,ROWS($A$10:$A61)+2,FALSE)</f>
        <v>16</v>
      </c>
      <c r="BJ61" s="34">
        <f>HLOOKUP(BJ$7+0.5,$I$66:$DJ$120,ROWS($A$10:$A61)+2,FALSE)</f>
        <v>3430</v>
      </c>
      <c r="BK61" s="34">
        <f>HLOOKUP(BK$7+0.5,$I$66:$DJ$120,ROWS($A$10:$A61)+2,FALSE)</f>
        <v>284</v>
      </c>
      <c r="BL61" s="34">
        <f>HLOOKUP(BL$7+0.5,$I$66:$DJ$120,ROWS($A$10:$A61)+2,FALSE)</f>
        <v>661</v>
      </c>
      <c r="BM61" s="34">
        <f>HLOOKUP(BM$7+0.5,$I$66:$DJ$120,ROWS($A$10:$A61)+2,FALSE)</f>
        <v>1234</v>
      </c>
      <c r="BN61" s="34">
        <f>HLOOKUP(BN$7+0.5,$I$66:$DJ$120,ROWS($A$10:$A61)+2,FALSE)</f>
        <v>405</v>
      </c>
      <c r="BO61" s="34">
        <f>HLOOKUP(BO$7+0.5,$I$66:$DJ$120,ROWS($A$10:$A61)+2,FALSE)</f>
        <v>720</v>
      </c>
      <c r="BP61" s="34">
        <f>HLOOKUP(BP$7+0.5,$I$66:$DJ$120,ROWS($A$10:$A61)+2,FALSE)</f>
        <v>1618</v>
      </c>
      <c r="BQ61" s="34">
        <f>HLOOKUP(BQ$7+0.5,$I$66:$DJ$120,ROWS($A$10:$A61)+2,FALSE)</f>
        <v>185</v>
      </c>
      <c r="BR61" s="34">
        <f>HLOOKUP(BR$7+0.5,$I$66:$DJ$120,ROWS($A$10:$A61)+2,FALSE)</f>
        <v>185</v>
      </c>
      <c r="BS61" s="34">
        <f>HLOOKUP(BS$7+0.5,$I$66:$DJ$120,ROWS($A$10:$A61)+2,FALSE)</f>
        <v>185</v>
      </c>
      <c r="BT61" s="34">
        <f>HLOOKUP(BT$7+0.5,$I$66:$DJ$120,ROWS($A$10:$A61)+2,FALSE)</f>
        <v>572</v>
      </c>
      <c r="BU61" s="34">
        <f>HLOOKUP(BU$7+0.5,$I$66:$DJ$120,ROWS($A$10:$A61)+2,FALSE)</f>
        <v>173</v>
      </c>
      <c r="BV61" s="34">
        <f>HLOOKUP(BV$7+0.5,$I$66:$DJ$120,ROWS($A$10:$A61)+2,FALSE)</f>
        <v>185</v>
      </c>
      <c r="BW61" s="34">
        <f>HLOOKUP(BW$7+0.5,$I$66:$DJ$120,ROWS($A$10:$A61)+2,FALSE)</f>
        <v>481</v>
      </c>
      <c r="BX61" s="34">
        <f>HLOOKUP(BX$7+0.5,$I$66:$DJ$120,ROWS($A$10:$A61)+2,FALSE)</f>
        <v>823</v>
      </c>
      <c r="BY61" s="34">
        <f>HLOOKUP(BY$7+0.5,$I$66:$DJ$120,ROWS($A$10:$A61)+2,FALSE)</f>
        <v>179</v>
      </c>
      <c r="BZ61" s="34">
        <f>HLOOKUP(BZ$7+0.5,$I$66:$DJ$120,ROWS($A$10:$A61)+2,FALSE)</f>
        <v>273</v>
      </c>
      <c r="CA61" s="34">
        <f>HLOOKUP(CA$7+0.5,$I$66:$DJ$120,ROWS($A$10:$A61)+2,FALSE)</f>
        <v>412</v>
      </c>
      <c r="CB61" s="34">
        <f>HLOOKUP(CB$7+0.5,$I$66:$DJ$120,ROWS($A$10:$A61)+2,FALSE)</f>
        <v>10</v>
      </c>
      <c r="CC61" s="34">
        <f>HLOOKUP(CC$7+0.5,$I$66:$DJ$120,ROWS($A$10:$A61)+2,FALSE)</f>
        <v>100</v>
      </c>
      <c r="CD61" s="34">
        <f>HLOOKUP(CD$7+0.5,$I$66:$DJ$120,ROWS($A$10:$A61)+2,FALSE)</f>
        <v>185</v>
      </c>
      <c r="CE61" s="34">
        <f>HLOOKUP(CE$7+0.5,$I$66:$DJ$120,ROWS($A$10:$A61)+2,FALSE)</f>
        <v>304</v>
      </c>
      <c r="CF61" s="34">
        <f>HLOOKUP(CF$7+0.5,$I$66:$DJ$120,ROWS($A$10:$A61)+2,FALSE)</f>
        <v>638</v>
      </c>
      <c r="CG61" s="34">
        <f>HLOOKUP(CG$7+0.5,$I$66:$DJ$120,ROWS($A$10:$A61)+2,FALSE)</f>
        <v>730</v>
      </c>
      <c r="CH61" s="34">
        <f>HLOOKUP(CH$7+0.5,$I$66:$DJ$120,ROWS($A$10:$A61)+2,FALSE)</f>
        <v>240</v>
      </c>
      <c r="CI61" s="34">
        <f>HLOOKUP(CI$7+0.5,$I$66:$DJ$120,ROWS($A$10:$A61)+2,FALSE)</f>
        <v>229</v>
      </c>
      <c r="CJ61" s="34">
        <f>HLOOKUP(CJ$7+0.5,$I$66:$DJ$120,ROWS($A$10:$A61)+2,FALSE)</f>
        <v>257</v>
      </c>
      <c r="CK61" s="34">
        <f>HLOOKUP(CK$7+0.5,$I$66:$DJ$120,ROWS($A$10:$A61)+2,FALSE)</f>
        <v>789</v>
      </c>
      <c r="CL61" s="34">
        <f>HLOOKUP(CL$7+0.5,$I$66:$DJ$120,ROWS($A$10:$A61)+2,FALSE)</f>
        <v>559</v>
      </c>
      <c r="CM61" s="34">
        <f>HLOOKUP(CM$7+0.5,$I$66:$DJ$120,ROWS($A$10:$A61)+2,FALSE)</f>
        <v>304</v>
      </c>
      <c r="CN61" s="34">
        <f>HLOOKUP(CN$7+0.5,$I$66:$DJ$120,ROWS($A$10:$A61)+2,FALSE)</f>
        <v>185</v>
      </c>
      <c r="CO61" s="34">
        <f>HLOOKUP(CO$7+0.5,$I$66:$DJ$120,ROWS($A$10:$A61)+2,FALSE)</f>
        <v>147</v>
      </c>
      <c r="CP61" s="34">
        <f>HLOOKUP(CP$7+0.5,$I$66:$DJ$120,ROWS($A$10:$A61)+2,FALSE)</f>
        <v>658</v>
      </c>
      <c r="CQ61" s="34">
        <f>HLOOKUP(CQ$7+0.5,$I$66:$DJ$120,ROWS($A$10:$A61)+2,FALSE)</f>
        <v>252</v>
      </c>
      <c r="CR61" s="34">
        <f>HLOOKUP(CR$7+0.5,$I$66:$DJ$120,ROWS($A$10:$A61)+2,FALSE)</f>
        <v>399</v>
      </c>
      <c r="CS61" s="34">
        <f>HLOOKUP(CS$7+0.5,$I$66:$DJ$120,ROWS($A$10:$A61)+2,FALSE)</f>
        <v>300</v>
      </c>
      <c r="CT61" s="34">
        <f>HLOOKUP(CT$7+0.5,$I$66:$DJ$120,ROWS($A$10:$A61)+2,FALSE)</f>
        <v>447</v>
      </c>
      <c r="CU61" s="34">
        <f>HLOOKUP(CU$7+0.5,$I$66:$DJ$120,ROWS($A$10:$A61)+2,FALSE)</f>
        <v>670</v>
      </c>
      <c r="CV61" s="34">
        <f>HLOOKUP(CV$7+0.5,$I$66:$DJ$120,ROWS($A$10:$A61)+2,FALSE)</f>
        <v>605</v>
      </c>
      <c r="CW61" s="34">
        <f>HLOOKUP(CW$7+0.5,$I$66:$DJ$120,ROWS($A$10:$A61)+2,FALSE)</f>
        <v>254</v>
      </c>
      <c r="CX61" s="34">
        <f>HLOOKUP(CX$7+0.5,$I$66:$DJ$120,ROWS($A$10:$A61)+2,FALSE)</f>
        <v>185</v>
      </c>
      <c r="CY61" s="34">
        <f>HLOOKUP(CY$7+0.5,$I$66:$DJ$120,ROWS($A$10:$A61)+2,FALSE)</f>
        <v>201</v>
      </c>
      <c r="CZ61" s="34">
        <f>HLOOKUP(CZ$7+0.5,$I$66:$DJ$120,ROWS($A$10:$A61)+2,FALSE)</f>
        <v>730</v>
      </c>
      <c r="DA61" s="34">
        <f>HLOOKUP(DA$7+0.5,$I$66:$DJ$120,ROWS($A$10:$A61)+2,FALSE)</f>
        <v>7</v>
      </c>
      <c r="DB61" s="34">
        <f>HLOOKUP(DB$7+0.5,$I$66:$DJ$120,ROWS($A$10:$A61)+2,FALSE)</f>
        <v>920</v>
      </c>
      <c r="DC61" s="34">
        <f>HLOOKUP(DC$7+0.5,$I$66:$DJ$120,ROWS($A$10:$A61)+2,FALSE)</f>
        <v>948</v>
      </c>
      <c r="DD61" s="34">
        <f>HLOOKUP(DD$7+0.5,$I$66:$DJ$120,ROWS($A$10:$A61)+2,FALSE)</f>
        <v>185</v>
      </c>
      <c r="DE61" s="34">
        <f>HLOOKUP(DE$7+0.5,$I$66:$DJ$120,ROWS($A$10:$A61)+2,FALSE)</f>
        <v>169</v>
      </c>
      <c r="DF61" s="34">
        <f>HLOOKUP(DF$7+0.5,$I$66:$DJ$120,ROWS($A$10:$A61)+2,FALSE)</f>
        <v>785</v>
      </c>
      <c r="DG61" s="34">
        <f>HLOOKUP(DG$7+0.5,$I$66:$DJ$120,ROWS($A$10:$A61)+2,FALSE)</f>
        <v>185</v>
      </c>
      <c r="DH61" s="34">
        <f>HLOOKUP(DH$7+0.5,$I$66:$DJ$120,ROWS($A$10:$A61)+2,FALSE)</f>
        <v>210</v>
      </c>
      <c r="DI61" s="34" t="str">
        <f>HLOOKUP(DI$7+0.5,$I$66:$DJ$120,ROWS($A$10:$A61)+2,FALSE)</f>
        <v>N/A</v>
      </c>
      <c r="DJ61" s="34">
        <f>HLOOKUP(DJ$7+0.5,$I$66:$DJ$120,ROWS($A$10:$A61)+2,FALSE)</f>
        <v>27</v>
      </c>
    </row>
    <row r="62" spans="2:114" x14ac:dyDescent="0.25">
      <c r="B62" s="38" t="s">
        <v>62</v>
      </c>
      <c r="C62" s="15">
        <v>3628402</v>
      </c>
      <c r="D62" s="14">
        <v>2934</v>
      </c>
      <c r="E62" s="15">
        <v>3366593</v>
      </c>
      <c r="F62" s="14">
        <v>12125</v>
      </c>
      <c r="G62" s="15">
        <v>238042</v>
      </c>
      <c r="H62" s="14">
        <v>11523</v>
      </c>
      <c r="I62" s="36">
        <f>HLOOKUP(I$7,$I$66:$DJ$120,ROWS($A$10:$A62)+2,FALSE)</f>
        <v>20044</v>
      </c>
      <c r="J62" s="25">
        <f>HLOOKUP(J$7,$I$66:$DJ$120,ROWS($A$10:$A62)+2,FALSE)</f>
        <v>8</v>
      </c>
      <c r="K62" s="25">
        <f>HLOOKUP(K$7,$I$66:$DJ$120,ROWS($A$10:$A62)+2,FALSE)</f>
        <v>57</v>
      </c>
      <c r="L62" s="25">
        <f>HLOOKUP(L$7,$I$66:$DJ$120,ROWS($A$10:$A62)+2,FALSE)</f>
        <v>54</v>
      </c>
      <c r="M62" s="25">
        <f>HLOOKUP(M$7,$I$66:$DJ$120,ROWS($A$10:$A62)+2,FALSE)</f>
        <v>93</v>
      </c>
      <c r="N62" s="25">
        <f>HLOOKUP(N$7,$I$66:$DJ$120,ROWS($A$10:$A62)+2,FALSE)</f>
        <v>519</v>
      </c>
      <c r="O62" s="25">
        <f>HLOOKUP(O$7,$I$66:$DJ$120,ROWS($A$10:$A62)+2,FALSE)</f>
        <v>0</v>
      </c>
      <c r="P62" s="25">
        <f>HLOOKUP(P$7,$I$66:$DJ$120,ROWS($A$10:$A62)+2,FALSE)</f>
        <v>370</v>
      </c>
      <c r="Q62" s="25">
        <f>HLOOKUP(Q$7,$I$66:$DJ$120,ROWS($A$10:$A62)+2,FALSE)</f>
        <v>0</v>
      </c>
      <c r="R62" s="25">
        <f>HLOOKUP(R$7,$I$66:$DJ$120,ROWS($A$10:$A62)+2,FALSE)</f>
        <v>0</v>
      </c>
      <c r="S62" s="25">
        <f>HLOOKUP(S$7,$I$66:$DJ$120,ROWS($A$10:$A62)+2,FALSE)</f>
        <v>4192</v>
      </c>
      <c r="T62" s="25">
        <f>HLOOKUP(T$7,$I$66:$DJ$120,ROWS($A$10:$A62)+2,FALSE)</f>
        <v>232</v>
      </c>
      <c r="U62" s="25">
        <f>HLOOKUP(U$7,$I$66:$DJ$120,ROWS($A$10:$A62)+2,FALSE)</f>
        <v>110</v>
      </c>
      <c r="V62" s="25">
        <f>HLOOKUP(V$7,$I$66:$DJ$120,ROWS($A$10:$A62)+2,FALSE)</f>
        <v>0</v>
      </c>
      <c r="W62" s="25">
        <f>HLOOKUP(W$7,$I$66:$DJ$120,ROWS($A$10:$A62)+2,FALSE)</f>
        <v>1021</v>
      </c>
      <c r="X62" s="25">
        <f>HLOOKUP(X$7,$I$66:$DJ$120,ROWS($A$10:$A62)+2,FALSE)</f>
        <v>121</v>
      </c>
      <c r="Y62" s="25">
        <f>HLOOKUP(Y$7,$I$66:$DJ$120,ROWS($A$10:$A62)+2,FALSE)</f>
        <v>0</v>
      </c>
      <c r="Z62" s="25">
        <f>HLOOKUP(Z$7,$I$66:$DJ$120,ROWS($A$10:$A62)+2,FALSE)</f>
        <v>143</v>
      </c>
      <c r="AA62" s="25">
        <f>HLOOKUP(AA$7,$I$66:$DJ$120,ROWS($A$10:$A62)+2,FALSE)</f>
        <v>37</v>
      </c>
      <c r="AB62" s="25">
        <f>HLOOKUP(AB$7,$I$66:$DJ$120,ROWS($A$10:$A62)+2,FALSE)</f>
        <v>59</v>
      </c>
      <c r="AC62" s="25">
        <f>HLOOKUP(AC$7,$I$66:$DJ$120,ROWS($A$10:$A62)+2,FALSE)</f>
        <v>0</v>
      </c>
      <c r="AD62" s="25">
        <f>HLOOKUP(AD$7,$I$66:$DJ$120,ROWS($A$10:$A62)+2,FALSE)</f>
        <v>108</v>
      </c>
      <c r="AE62" s="25">
        <f>HLOOKUP(AE$7,$I$66:$DJ$120,ROWS($A$10:$A62)+2,FALSE)</f>
        <v>2258</v>
      </c>
      <c r="AF62" s="25">
        <f>HLOOKUP(AF$7,$I$66:$DJ$120,ROWS($A$10:$A62)+2,FALSE)</f>
        <v>435</v>
      </c>
      <c r="AG62" s="25">
        <f>HLOOKUP(AG$7,$I$66:$DJ$120,ROWS($A$10:$A62)+2,FALSE)</f>
        <v>0</v>
      </c>
      <c r="AH62" s="25">
        <f>HLOOKUP(AH$7,$I$66:$DJ$120,ROWS($A$10:$A62)+2,FALSE)</f>
        <v>0</v>
      </c>
      <c r="AI62" s="25">
        <f>HLOOKUP(AI$7,$I$66:$DJ$120,ROWS($A$10:$A62)+2,FALSE)</f>
        <v>0</v>
      </c>
      <c r="AJ62" s="25">
        <f>HLOOKUP(AJ$7,$I$66:$DJ$120,ROWS($A$10:$A62)+2,FALSE)</f>
        <v>0</v>
      </c>
      <c r="AK62" s="25">
        <f>HLOOKUP(AK$7,$I$66:$DJ$120,ROWS($A$10:$A62)+2,FALSE)</f>
        <v>0</v>
      </c>
      <c r="AL62" s="25">
        <f>HLOOKUP(AL$7,$I$66:$DJ$120,ROWS($A$10:$A62)+2,FALSE)</f>
        <v>0</v>
      </c>
      <c r="AM62" s="25">
        <f>HLOOKUP(AM$7,$I$66:$DJ$120,ROWS($A$10:$A62)+2,FALSE)</f>
        <v>0</v>
      </c>
      <c r="AN62" s="25">
        <f>HLOOKUP(AN$7,$I$66:$DJ$120,ROWS($A$10:$A62)+2,FALSE)</f>
        <v>1922</v>
      </c>
      <c r="AO62" s="25">
        <f>HLOOKUP(AO$7,$I$66:$DJ$120,ROWS($A$10:$A62)+2,FALSE)</f>
        <v>28</v>
      </c>
      <c r="AP62" s="25">
        <f>HLOOKUP(AP$7,$I$66:$DJ$120,ROWS($A$10:$A62)+2,FALSE)</f>
        <v>2314</v>
      </c>
      <c r="AQ62" s="25">
        <f>HLOOKUP(AQ$7,$I$66:$DJ$120,ROWS($A$10:$A62)+2,FALSE)</f>
        <v>638</v>
      </c>
      <c r="AR62" s="25">
        <f>HLOOKUP(AR$7,$I$66:$DJ$120,ROWS($A$10:$A62)+2,FALSE)</f>
        <v>0</v>
      </c>
      <c r="AS62" s="25">
        <f>HLOOKUP(AS$7,$I$66:$DJ$120,ROWS($A$10:$A62)+2,FALSE)</f>
        <v>328</v>
      </c>
      <c r="AT62" s="25">
        <f>HLOOKUP(AT$7,$I$66:$DJ$120,ROWS($A$10:$A62)+2,FALSE)</f>
        <v>0</v>
      </c>
      <c r="AU62" s="25">
        <f>HLOOKUP(AU$7,$I$66:$DJ$120,ROWS($A$10:$A62)+2,FALSE)</f>
        <v>0</v>
      </c>
      <c r="AV62" s="25">
        <f>HLOOKUP(AV$7,$I$66:$DJ$120,ROWS($A$10:$A62)+2,FALSE)</f>
        <v>2313</v>
      </c>
      <c r="AW62" s="25">
        <f>HLOOKUP(AW$7,$I$66:$DJ$120,ROWS($A$10:$A62)+2,FALSE)</f>
        <v>624</v>
      </c>
      <c r="AX62" s="25">
        <f>HLOOKUP(AX$7,$I$66:$DJ$120,ROWS($A$10:$A62)+2,FALSE)</f>
        <v>4</v>
      </c>
      <c r="AY62" s="25">
        <f>HLOOKUP(AY$7,$I$66:$DJ$120,ROWS($A$10:$A62)+2,FALSE)</f>
        <v>0</v>
      </c>
      <c r="AZ62" s="25">
        <f>HLOOKUP(AZ$7,$I$66:$DJ$120,ROWS($A$10:$A62)+2,FALSE)</f>
        <v>15</v>
      </c>
      <c r="BA62" s="25">
        <f>HLOOKUP(BA$7,$I$66:$DJ$120,ROWS($A$10:$A62)+2,FALSE)</f>
        <v>360</v>
      </c>
      <c r="BB62" s="25">
        <f>HLOOKUP(BB$7,$I$66:$DJ$120,ROWS($A$10:$A62)+2,FALSE)</f>
        <v>0</v>
      </c>
      <c r="BC62" s="25">
        <f>HLOOKUP(BC$7,$I$66:$DJ$120,ROWS($A$10:$A62)+2,FALSE)</f>
        <v>0</v>
      </c>
      <c r="BD62" s="25">
        <f>HLOOKUP(BD$7,$I$66:$DJ$120,ROWS($A$10:$A62)+2,FALSE)</f>
        <v>684</v>
      </c>
      <c r="BE62" s="25">
        <f>HLOOKUP(BE$7,$I$66:$DJ$120,ROWS($A$10:$A62)+2,FALSE)</f>
        <v>0</v>
      </c>
      <c r="BF62" s="25">
        <f>HLOOKUP(BF$7,$I$66:$DJ$120,ROWS($A$10:$A62)+2,FALSE)</f>
        <v>8</v>
      </c>
      <c r="BG62" s="25">
        <f>HLOOKUP(BG$7,$I$66:$DJ$120,ROWS($A$10:$A62)+2,FALSE)</f>
        <v>989</v>
      </c>
      <c r="BH62" s="25">
        <f>HLOOKUP(BH$7,$I$66:$DJ$120,ROWS($A$10:$A62)+2,FALSE)</f>
        <v>0</v>
      </c>
      <c r="BI62" s="25" t="str">
        <f>HLOOKUP(BI$7,$I$66:$DJ$120,ROWS($A$10:$A62)+2,FALSE)</f>
        <v>N/A</v>
      </c>
      <c r="BJ62" s="34">
        <f>HLOOKUP(BJ$7+0.5,$I$66:$DJ$120,ROWS($A$10:$A62)+2,FALSE)</f>
        <v>2902</v>
      </c>
      <c r="BK62" s="34">
        <f>HLOOKUP(BK$7+0.5,$I$66:$DJ$120,ROWS($A$10:$A62)+2,FALSE)</f>
        <v>15</v>
      </c>
      <c r="BL62" s="34">
        <f>HLOOKUP(BL$7+0.5,$I$66:$DJ$120,ROWS($A$10:$A62)+2,FALSE)</f>
        <v>94</v>
      </c>
      <c r="BM62" s="34">
        <f>HLOOKUP(BM$7+0.5,$I$66:$DJ$120,ROWS($A$10:$A62)+2,FALSE)</f>
        <v>90</v>
      </c>
      <c r="BN62" s="34">
        <f>HLOOKUP(BN$7+0.5,$I$66:$DJ$120,ROWS($A$10:$A62)+2,FALSE)</f>
        <v>158</v>
      </c>
      <c r="BO62" s="34">
        <f>HLOOKUP(BO$7+0.5,$I$66:$DJ$120,ROWS($A$10:$A62)+2,FALSE)</f>
        <v>484</v>
      </c>
      <c r="BP62" s="34">
        <f>HLOOKUP(BP$7+0.5,$I$66:$DJ$120,ROWS($A$10:$A62)+2,FALSE)</f>
        <v>214</v>
      </c>
      <c r="BQ62" s="34">
        <f>HLOOKUP(BQ$7+0.5,$I$66:$DJ$120,ROWS($A$10:$A62)+2,FALSE)</f>
        <v>365</v>
      </c>
      <c r="BR62" s="34">
        <f>HLOOKUP(BR$7+0.5,$I$66:$DJ$120,ROWS($A$10:$A62)+2,FALSE)</f>
        <v>214</v>
      </c>
      <c r="BS62" s="34">
        <f>HLOOKUP(BS$7+0.5,$I$66:$DJ$120,ROWS($A$10:$A62)+2,FALSE)</f>
        <v>214</v>
      </c>
      <c r="BT62" s="34">
        <f>HLOOKUP(BT$7+0.5,$I$66:$DJ$120,ROWS($A$10:$A62)+2,FALSE)</f>
        <v>1203</v>
      </c>
      <c r="BU62" s="34">
        <f>HLOOKUP(BU$7+0.5,$I$66:$DJ$120,ROWS($A$10:$A62)+2,FALSE)</f>
        <v>300</v>
      </c>
      <c r="BV62" s="34">
        <f>HLOOKUP(BV$7+0.5,$I$66:$DJ$120,ROWS($A$10:$A62)+2,FALSE)</f>
        <v>172</v>
      </c>
      <c r="BW62" s="34">
        <f>HLOOKUP(BW$7+0.5,$I$66:$DJ$120,ROWS($A$10:$A62)+2,FALSE)</f>
        <v>214</v>
      </c>
      <c r="BX62" s="34">
        <f>HLOOKUP(BX$7+0.5,$I$66:$DJ$120,ROWS($A$10:$A62)+2,FALSE)</f>
        <v>602</v>
      </c>
      <c r="BY62" s="34">
        <f>HLOOKUP(BY$7+0.5,$I$66:$DJ$120,ROWS($A$10:$A62)+2,FALSE)</f>
        <v>153</v>
      </c>
      <c r="BZ62" s="34">
        <f>HLOOKUP(BZ$7+0.5,$I$66:$DJ$120,ROWS($A$10:$A62)+2,FALSE)</f>
        <v>214</v>
      </c>
      <c r="CA62" s="34">
        <f>HLOOKUP(CA$7+0.5,$I$66:$DJ$120,ROWS($A$10:$A62)+2,FALSE)</f>
        <v>240</v>
      </c>
      <c r="CB62" s="34">
        <f>HLOOKUP(CB$7+0.5,$I$66:$DJ$120,ROWS($A$10:$A62)+2,FALSE)</f>
        <v>72</v>
      </c>
      <c r="CC62" s="34">
        <f>HLOOKUP(CC$7+0.5,$I$66:$DJ$120,ROWS($A$10:$A62)+2,FALSE)</f>
        <v>101</v>
      </c>
      <c r="CD62" s="34">
        <f>HLOOKUP(CD$7+0.5,$I$66:$DJ$120,ROWS($A$10:$A62)+2,FALSE)</f>
        <v>214</v>
      </c>
      <c r="CE62" s="34">
        <f>HLOOKUP(CE$7+0.5,$I$66:$DJ$120,ROWS($A$10:$A62)+2,FALSE)</f>
        <v>177</v>
      </c>
      <c r="CF62" s="34">
        <f>HLOOKUP(CF$7+0.5,$I$66:$DJ$120,ROWS($A$10:$A62)+2,FALSE)</f>
        <v>1289</v>
      </c>
      <c r="CG62" s="34">
        <f>HLOOKUP(CG$7+0.5,$I$66:$DJ$120,ROWS($A$10:$A62)+2,FALSE)</f>
        <v>451</v>
      </c>
      <c r="CH62" s="34">
        <f>HLOOKUP(CH$7+0.5,$I$66:$DJ$120,ROWS($A$10:$A62)+2,FALSE)</f>
        <v>214</v>
      </c>
      <c r="CI62" s="34">
        <f>HLOOKUP(CI$7+0.5,$I$66:$DJ$120,ROWS($A$10:$A62)+2,FALSE)</f>
        <v>214</v>
      </c>
      <c r="CJ62" s="34">
        <f>HLOOKUP(CJ$7+0.5,$I$66:$DJ$120,ROWS($A$10:$A62)+2,FALSE)</f>
        <v>214</v>
      </c>
      <c r="CK62" s="34">
        <f>HLOOKUP(CK$7+0.5,$I$66:$DJ$120,ROWS($A$10:$A62)+2,FALSE)</f>
        <v>214</v>
      </c>
      <c r="CL62" s="34">
        <f>HLOOKUP(CL$7+0.5,$I$66:$DJ$120,ROWS($A$10:$A62)+2,FALSE)</f>
        <v>214</v>
      </c>
      <c r="CM62" s="34">
        <f>HLOOKUP(CM$7+0.5,$I$66:$DJ$120,ROWS($A$10:$A62)+2,FALSE)</f>
        <v>214</v>
      </c>
      <c r="CN62" s="34">
        <f>HLOOKUP(CN$7+0.5,$I$66:$DJ$120,ROWS($A$10:$A62)+2,FALSE)</f>
        <v>214</v>
      </c>
      <c r="CO62" s="34">
        <f>HLOOKUP(CO$7+0.5,$I$66:$DJ$120,ROWS($A$10:$A62)+2,FALSE)</f>
        <v>1129</v>
      </c>
      <c r="CP62" s="34">
        <f>HLOOKUP(CP$7+0.5,$I$66:$DJ$120,ROWS($A$10:$A62)+2,FALSE)</f>
        <v>48</v>
      </c>
      <c r="CQ62" s="34">
        <f>HLOOKUP(CQ$7+0.5,$I$66:$DJ$120,ROWS($A$10:$A62)+2,FALSE)</f>
        <v>761</v>
      </c>
      <c r="CR62" s="34">
        <f>HLOOKUP(CR$7+0.5,$I$66:$DJ$120,ROWS($A$10:$A62)+2,FALSE)</f>
        <v>565</v>
      </c>
      <c r="CS62" s="34">
        <f>HLOOKUP(CS$7+0.5,$I$66:$DJ$120,ROWS($A$10:$A62)+2,FALSE)</f>
        <v>214</v>
      </c>
      <c r="CT62" s="34">
        <f>HLOOKUP(CT$7+0.5,$I$66:$DJ$120,ROWS($A$10:$A62)+2,FALSE)</f>
        <v>499</v>
      </c>
      <c r="CU62" s="34">
        <f>HLOOKUP(CU$7+0.5,$I$66:$DJ$120,ROWS($A$10:$A62)+2,FALSE)</f>
        <v>214</v>
      </c>
      <c r="CV62" s="34">
        <f>HLOOKUP(CV$7+0.5,$I$66:$DJ$120,ROWS($A$10:$A62)+2,FALSE)</f>
        <v>214</v>
      </c>
      <c r="CW62" s="34">
        <f>HLOOKUP(CW$7+0.5,$I$66:$DJ$120,ROWS($A$10:$A62)+2,FALSE)</f>
        <v>1063</v>
      </c>
      <c r="CX62" s="34">
        <f>HLOOKUP(CX$7+0.5,$I$66:$DJ$120,ROWS($A$10:$A62)+2,FALSE)</f>
        <v>688</v>
      </c>
      <c r="CY62" s="34">
        <f>HLOOKUP(CY$7+0.5,$I$66:$DJ$120,ROWS($A$10:$A62)+2,FALSE)</f>
        <v>7</v>
      </c>
      <c r="CZ62" s="34">
        <f>HLOOKUP(CZ$7+0.5,$I$66:$DJ$120,ROWS($A$10:$A62)+2,FALSE)</f>
        <v>214</v>
      </c>
      <c r="DA62" s="34">
        <f>HLOOKUP(DA$7+0.5,$I$66:$DJ$120,ROWS($A$10:$A62)+2,FALSE)</f>
        <v>31</v>
      </c>
      <c r="DB62" s="34">
        <f>HLOOKUP(DB$7+0.5,$I$66:$DJ$120,ROWS($A$10:$A62)+2,FALSE)</f>
        <v>291</v>
      </c>
      <c r="DC62" s="34">
        <f>HLOOKUP(DC$7+0.5,$I$66:$DJ$120,ROWS($A$10:$A62)+2,FALSE)</f>
        <v>214</v>
      </c>
      <c r="DD62" s="34">
        <f>HLOOKUP(DD$7+0.5,$I$66:$DJ$120,ROWS($A$10:$A62)+2,FALSE)</f>
        <v>214</v>
      </c>
      <c r="DE62" s="34">
        <f>HLOOKUP(DE$7+0.5,$I$66:$DJ$120,ROWS($A$10:$A62)+2,FALSE)</f>
        <v>777</v>
      </c>
      <c r="DF62" s="34">
        <f>HLOOKUP(DF$7+0.5,$I$66:$DJ$120,ROWS($A$10:$A62)+2,FALSE)</f>
        <v>214</v>
      </c>
      <c r="DG62" s="34">
        <f>HLOOKUP(DG$7+0.5,$I$66:$DJ$120,ROWS($A$10:$A62)+2,FALSE)</f>
        <v>15</v>
      </c>
      <c r="DH62" s="34">
        <f>HLOOKUP(DH$7+0.5,$I$66:$DJ$120,ROWS($A$10:$A62)+2,FALSE)</f>
        <v>654</v>
      </c>
      <c r="DI62" s="34">
        <f>HLOOKUP(DI$7+0.5,$I$66:$DJ$120,ROWS($A$10:$A62)+2,FALSE)</f>
        <v>214</v>
      </c>
      <c r="DJ62" s="34" t="str">
        <f>HLOOKUP(DJ$7+0.5,$I$66:$DJ$120,ROWS($A$10:$A62)+2,FALSE)</f>
        <v>N/A</v>
      </c>
    </row>
    <row r="66" spans="9:114" x14ac:dyDescent="0.25">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v>27.5</v>
      </c>
      <c r="BK66" s="28">
        <v>28</v>
      </c>
      <c r="BL66" s="28">
        <v>28.5</v>
      </c>
      <c r="BM66" s="28">
        <v>29</v>
      </c>
      <c r="BN66" s="28">
        <v>29.5</v>
      </c>
      <c r="BO66" s="28">
        <v>30</v>
      </c>
      <c r="BP66" s="28">
        <v>30.5</v>
      </c>
      <c r="BQ66" s="28">
        <v>31</v>
      </c>
      <c r="BR66" s="28">
        <v>31.5</v>
      </c>
      <c r="BS66" s="28">
        <v>32</v>
      </c>
      <c r="BT66" s="28">
        <v>32.5</v>
      </c>
      <c r="BU66" s="28">
        <v>33</v>
      </c>
      <c r="BV66" s="28">
        <v>33.5</v>
      </c>
      <c r="BW66" s="28">
        <v>34</v>
      </c>
      <c r="BX66" s="28">
        <v>34.5</v>
      </c>
      <c r="BY66" s="28">
        <v>35</v>
      </c>
      <c r="BZ66" s="28">
        <v>35.5</v>
      </c>
      <c r="CA66" s="28">
        <v>36</v>
      </c>
      <c r="CB66" s="28">
        <v>36.5</v>
      </c>
      <c r="CC66" s="28">
        <v>37</v>
      </c>
      <c r="CD66" s="28">
        <v>37.5</v>
      </c>
      <c r="CE66" s="28">
        <v>38</v>
      </c>
      <c r="CF66" s="28">
        <v>38.5</v>
      </c>
      <c r="CG66" s="28">
        <v>39</v>
      </c>
      <c r="CH66" s="28">
        <v>39.5</v>
      </c>
      <c r="CI66" s="28">
        <v>40</v>
      </c>
      <c r="CJ66" s="28">
        <v>40.5</v>
      </c>
      <c r="CK66" s="28">
        <v>41</v>
      </c>
      <c r="CL66" s="28">
        <v>41.5</v>
      </c>
      <c r="CM66" s="28">
        <v>42</v>
      </c>
      <c r="CN66" s="28">
        <v>42.5</v>
      </c>
      <c r="CO66" s="28">
        <v>43</v>
      </c>
      <c r="CP66" s="28">
        <v>43.5</v>
      </c>
      <c r="CQ66" s="28">
        <v>44</v>
      </c>
      <c r="CR66" s="28">
        <v>44.5</v>
      </c>
      <c r="CS66" s="28">
        <v>45</v>
      </c>
      <c r="CT66" s="28">
        <v>45.5</v>
      </c>
      <c r="CU66" s="28">
        <v>46</v>
      </c>
      <c r="CV66" s="28">
        <v>46.5</v>
      </c>
      <c r="CW66" s="28">
        <v>47</v>
      </c>
      <c r="CX66" s="28">
        <v>47.5</v>
      </c>
      <c r="CY66" s="28">
        <v>48</v>
      </c>
      <c r="CZ66" s="28">
        <v>48.5</v>
      </c>
      <c r="DA66" s="28">
        <v>49</v>
      </c>
      <c r="DB66" s="28">
        <v>49.5</v>
      </c>
      <c r="DC66" s="28">
        <v>50</v>
      </c>
      <c r="DD66" s="28">
        <v>50.5</v>
      </c>
      <c r="DE66" s="28">
        <v>51</v>
      </c>
      <c r="DF66" s="28">
        <v>51.5</v>
      </c>
      <c r="DG66" s="28">
        <v>52</v>
      </c>
      <c r="DH66" s="28">
        <v>52.5</v>
      </c>
      <c r="DI66" s="28">
        <v>53</v>
      </c>
      <c r="DJ66" s="28">
        <v>53.5</v>
      </c>
    </row>
    <row r="67" spans="9:114" x14ac:dyDescent="0.25">
      <c r="I67" s="29" t="s">
        <v>59</v>
      </c>
      <c r="J67" s="30" t="s">
        <v>60</v>
      </c>
      <c r="K67" s="31" t="s">
        <v>59</v>
      </c>
      <c r="L67" s="30" t="s">
        <v>60</v>
      </c>
      <c r="M67" s="31" t="s">
        <v>59</v>
      </c>
      <c r="N67" s="30" t="s">
        <v>60</v>
      </c>
      <c r="O67" s="31" t="s">
        <v>59</v>
      </c>
      <c r="P67" s="30" t="s">
        <v>60</v>
      </c>
      <c r="Q67" s="31" t="s">
        <v>59</v>
      </c>
      <c r="R67" s="30" t="s">
        <v>60</v>
      </c>
      <c r="S67" s="31" t="s">
        <v>59</v>
      </c>
      <c r="T67" s="30" t="s">
        <v>60</v>
      </c>
      <c r="U67" s="31" t="s">
        <v>59</v>
      </c>
      <c r="V67" s="30" t="s">
        <v>60</v>
      </c>
      <c r="W67" s="31" t="s">
        <v>59</v>
      </c>
      <c r="X67" s="30" t="s">
        <v>60</v>
      </c>
      <c r="Y67" s="31" t="s">
        <v>59</v>
      </c>
      <c r="Z67" s="30" t="s">
        <v>60</v>
      </c>
      <c r="AA67" s="31" t="s">
        <v>59</v>
      </c>
      <c r="AB67" s="30" t="s">
        <v>60</v>
      </c>
      <c r="AC67" s="31" t="s">
        <v>59</v>
      </c>
      <c r="AD67" s="30" t="s">
        <v>60</v>
      </c>
      <c r="AE67" s="31" t="s">
        <v>59</v>
      </c>
      <c r="AF67" s="30" t="s">
        <v>60</v>
      </c>
      <c r="AG67" s="31" t="s">
        <v>59</v>
      </c>
      <c r="AH67" s="30" t="s">
        <v>60</v>
      </c>
      <c r="AI67" s="31" t="s">
        <v>59</v>
      </c>
      <c r="AJ67" s="30" t="s">
        <v>60</v>
      </c>
      <c r="AK67" s="31" t="s">
        <v>59</v>
      </c>
      <c r="AL67" s="30" t="s">
        <v>60</v>
      </c>
      <c r="AM67" s="31" t="s">
        <v>59</v>
      </c>
      <c r="AN67" s="30" t="s">
        <v>60</v>
      </c>
      <c r="AO67" s="31" t="s">
        <v>59</v>
      </c>
      <c r="AP67" s="30" t="s">
        <v>60</v>
      </c>
      <c r="AQ67" s="31" t="s">
        <v>59</v>
      </c>
      <c r="AR67" s="30" t="s">
        <v>60</v>
      </c>
      <c r="AS67" s="31" t="s">
        <v>59</v>
      </c>
      <c r="AT67" s="30" t="s">
        <v>60</v>
      </c>
      <c r="AU67" s="31" t="s">
        <v>59</v>
      </c>
      <c r="AV67" s="30" t="s">
        <v>60</v>
      </c>
      <c r="AW67" s="31" t="s">
        <v>59</v>
      </c>
      <c r="AX67" s="30" t="s">
        <v>60</v>
      </c>
      <c r="AY67" s="31" t="s">
        <v>59</v>
      </c>
      <c r="AZ67" s="30" t="s">
        <v>60</v>
      </c>
      <c r="BA67" s="31" t="s">
        <v>59</v>
      </c>
      <c r="BB67" s="30" t="s">
        <v>60</v>
      </c>
      <c r="BC67" s="31" t="s">
        <v>59</v>
      </c>
      <c r="BD67" s="30" t="s">
        <v>60</v>
      </c>
      <c r="BE67" s="31" t="s">
        <v>59</v>
      </c>
      <c r="BF67" s="30" t="s">
        <v>60</v>
      </c>
      <c r="BG67" s="31" t="s">
        <v>59</v>
      </c>
      <c r="BH67" s="30" t="s">
        <v>60</v>
      </c>
      <c r="BI67" s="31" t="s">
        <v>59</v>
      </c>
      <c r="BJ67" s="30" t="s">
        <v>60</v>
      </c>
      <c r="BK67" s="31" t="s">
        <v>59</v>
      </c>
      <c r="BL67" s="30" t="s">
        <v>60</v>
      </c>
      <c r="BM67" s="31" t="s">
        <v>59</v>
      </c>
      <c r="BN67" s="30" t="s">
        <v>60</v>
      </c>
      <c r="BO67" s="31" t="s">
        <v>59</v>
      </c>
      <c r="BP67" s="30" t="s">
        <v>60</v>
      </c>
      <c r="BQ67" s="31" t="s">
        <v>59</v>
      </c>
      <c r="BR67" s="30" t="s">
        <v>60</v>
      </c>
      <c r="BS67" s="31" t="s">
        <v>59</v>
      </c>
      <c r="BT67" s="30" t="s">
        <v>60</v>
      </c>
      <c r="BU67" s="31" t="s">
        <v>59</v>
      </c>
      <c r="BV67" s="30" t="s">
        <v>60</v>
      </c>
      <c r="BW67" s="31" t="s">
        <v>59</v>
      </c>
      <c r="BX67" s="30" t="s">
        <v>60</v>
      </c>
      <c r="BY67" s="31" t="s">
        <v>59</v>
      </c>
      <c r="BZ67" s="30" t="s">
        <v>60</v>
      </c>
      <c r="CA67" s="31" t="s">
        <v>59</v>
      </c>
      <c r="CB67" s="30" t="s">
        <v>60</v>
      </c>
      <c r="CC67" s="31" t="s">
        <v>59</v>
      </c>
      <c r="CD67" s="30" t="s">
        <v>60</v>
      </c>
      <c r="CE67" s="31" t="s">
        <v>59</v>
      </c>
      <c r="CF67" s="30" t="s">
        <v>60</v>
      </c>
      <c r="CG67" s="31" t="s">
        <v>59</v>
      </c>
      <c r="CH67" s="30" t="s">
        <v>60</v>
      </c>
      <c r="CI67" s="31" t="s">
        <v>59</v>
      </c>
      <c r="CJ67" s="30" t="s">
        <v>60</v>
      </c>
      <c r="CK67" s="31" t="s">
        <v>59</v>
      </c>
      <c r="CL67" s="30" t="s">
        <v>60</v>
      </c>
      <c r="CM67" s="31" t="s">
        <v>59</v>
      </c>
      <c r="CN67" s="30" t="s">
        <v>60</v>
      </c>
      <c r="CO67" s="31" t="s">
        <v>59</v>
      </c>
      <c r="CP67" s="30" t="s">
        <v>60</v>
      </c>
      <c r="CQ67" s="31" t="s">
        <v>59</v>
      </c>
      <c r="CR67" s="30" t="s">
        <v>60</v>
      </c>
      <c r="CS67" s="31" t="s">
        <v>59</v>
      </c>
      <c r="CT67" s="30" t="s">
        <v>60</v>
      </c>
      <c r="CU67" s="31" t="s">
        <v>59</v>
      </c>
      <c r="CV67" s="30" t="s">
        <v>60</v>
      </c>
      <c r="CW67" s="31" t="s">
        <v>59</v>
      </c>
      <c r="CX67" s="30" t="s">
        <v>60</v>
      </c>
      <c r="CY67" s="31" t="s">
        <v>59</v>
      </c>
      <c r="CZ67" s="30" t="s">
        <v>60</v>
      </c>
      <c r="DA67" s="31" t="s">
        <v>59</v>
      </c>
      <c r="DB67" s="30" t="s">
        <v>60</v>
      </c>
      <c r="DC67" s="31" t="s">
        <v>59</v>
      </c>
      <c r="DD67" s="30" t="s">
        <v>60</v>
      </c>
      <c r="DE67" s="31" t="s">
        <v>59</v>
      </c>
      <c r="DF67" s="30" t="s">
        <v>60</v>
      </c>
      <c r="DG67" s="31" t="s">
        <v>59</v>
      </c>
      <c r="DH67" s="30" t="s">
        <v>60</v>
      </c>
      <c r="DI67" s="31" t="s">
        <v>59</v>
      </c>
      <c r="DJ67" s="30" t="s">
        <v>60</v>
      </c>
    </row>
    <row r="68" spans="9:114" x14ac:dyDescent="0.25">
      <c r="I68" s="11">
        <v>7070345</v>
      </c>
      <c r="J68" s="12">
        <v>58599</v>
      </c>
      <c r="K68" s="11">
        <v>109210</v>
      </c>
      <c r="L68" s="12">
        <v>9027</v>
      </c>
      <c r="M68" s="13">
        <v>84068</v>
      </c>
      <c r="N68" s="14">
        <v>7600</v>
      </c>
      <c r="O68" s="15">
        <v>206842</v>
      </c>
      <c r="P68" s="14">
        <v>12859</v>
      </c>
      <c r="Q68" s="15">
        <v>64967</v>
      </c>
      <c r="R68" s="14">
        <v>6563</v>
      </c>
      <c r="S68" s="15">
        <v>566986</v>
      </c>
      <c r="T68" s="14">
        <v>19755</v>
      </c>
      <c r="U68" s="15">
        <v>161530</v>
      </c>
      <c r="V68" s="14">
        <v>10348</v>
      </c>
      <c r="W68" s="15">
        <v>87023</v>
      </c>
      <c r="X68" s="14">
        <v>5968</v>
      </c>
      <c r="Y68" s="15">
        <v>25149</v>
      </c>
      <c r="Z68" s="14">
        <v>3775</v>
      </c>
      <c r="AA68" s="15">
        <v>59513</v>
      </c>
      <c r="AB68" s="14">
        <v>6154</v>
      </c>
      <c r="AC68" s="15">
        <v>428325</v>
      </c>
      <c r="AD68" s="14">
        <v>18406</v>
      </c>
      <c r="AE68" s="15">
        <v>252262</v>
      </c>
      <c r="AF68" s="14">
        <v>12868</v>
      </c>
      <c r="AG68" s="15">
        <v>61509</v>
      </c>
      <c r="AH68" s="14">
        <v>6100</v>
      </c>
      <c r="AI68" s="15">
        <v>55191</v>
      </c>
      <c r="AJ68" s="14">
        <v>6257</v>
      </c>
      <c r="AK68" s="15">
        <v>277953</v>
      </c>
      <c r="AL68" s="14">
        <v>12722</v>
      </c>
      <c r="AM68" s="15">
        <v>144597</v>
      </c>
      <c r="AN68" s="14">
        <v>8929</v>
      </c>
      <c r="AO68" s="15">
        <v>73325</v>
      </c>
      <c r="AP68" s="14">
        <v>6129</v>
      </c>
      <c r="AQ68" s="15">
        <v>93134</v>
      </c>
      <c r="AR68" s="14">
        <v>7286</v>
      </c>
      <c r="AS68" s="15">
        <v>103004</v>
      </c>
      <c r="AT68" s="14">
        <v>7490</v>
      </c>
      <c r="AU68" s="15">
        <v>95956</v>
      </c>
      <c r="AV68" s="14">
        <v>7745</v>
      </c>
      <c r="AW68" s="15">
        <v>38574</v>
      </c>
      <c r="AX68" s="14">
        <v>5351</v>
      </c>
      <c r="AY68" s="15">
        <v>157664</v>
      </c>
      <c r="AZ68" s="14">
        <v>9686</v>
      </c>
      <c r="BA68" s="15">
        <v>158156</v>
      </c>
      <c r="BB68" s="14">
        <v>10755</v>
      </c>
      <c r="BC68" s="15">
        <v>175733</v>
      </c>
      <c r="BD68" s="14">
        <v>9302</v>
      </c>
      <c r="BE68" s="15">
        <v>115946</v>
      </c>
      <c r="BF68" s="14">
        <v>8402</v>
      </c>
      <c r="BG68" s="15">
        <v>66947</v>
      </c>
      <c r="BH68" s="14">
        <v>7206</v>
      </c>
      <c r="BI68" s="15">
        <v>142754</v>
      </c>
      <c r="BJ68" s="14">
        <v>9402</v>
      </c>
      <c r="BK68" s="15">
        <v>33832</v>
      </c>
      <c r="BL68" s="14">
        <v>4879</v>
      </c>
      <c r="BM68" s="15">
        <v>48816</v>
      </c>
      <c r="BN68" s="14">
        <v>4967</v>
      </c>
      <c r="BO68" s="15">
        <v>98882</v>
      </c>
      <c r="BP68" s="14">
        <v>9332</v>
      </c>
      <c r="BQ68" s="15">
        <v>38696</v>
      </c>
      <c r="BR68" s="14">
        <v>3364</v>
      </c>
      <c r="BS68" s="15">
        <v>219202</v>
      </c>
      <c r="BT68" s="14">
        <v>11087</v>
      </c>
      <c r="BU68" s="15">
        <v>63921</v>
      </c>
      <c r="BV68" s="14">
        <v>5867</v>
      </c>
      <c r="BW68" s="15">
        <v>405864</v>
      </c>
      <c r="BX68" s="14">
        <v>15692</v>
      </c>
      <c r="BY68" s="15">
        <v>238663</v>
      </c>
      <c r="BZ68" s="14">
        <v>13414</v>
      </c>
      <c r="CA68" s="15">
        <v>23959</v>
      </c>
      <c r="CB68" s="14">
        <v>3373</v>
      </c>
      <c r="CC68" s="15">
        <v>199202</v>
      </c>
      <c r="CD68" s="14">
        <v>10288</v>
      </c>
      <c r="CE68" s="15">
        <v>102572</v>
      </c>
      <c r="CF68" s="14">
        <v>9213</v>
      </c>
      <c r="CG68" s="15">
        <v>108182</v>
      </c>
      <c r="CH68" s="14">
        <v>7867</v>
      </c>
      <c r="CI68" s="15">
        <v>237156</v>
      </c>
      <c r="CJ68" s="14">
        <v>10246</v>
      </c>
      <c r="CK68" s="15">
        <v>30498</v>
      </c>
      <c r="CL68" s="14">
        <v>3414</v>
      </c>
      <c r="CM68" s="15">
        <v>127418</v>
      </c>
      <c r="CN68" s="14">
        <v>8502</v>
      </c>
      <c r="CO68" s="15">
        <v>22534</v>
      </c>
      <c r="CP68" s="14">
        <v>2998</v>
      </c>
      <c r="CQ68" s="15">
        <v>163843</v>
      </c>
      <c r="CR68" s="14">
        <v>8717</v>
      </c>
      <c r="CS68" s="15">
        <v>402187</v>
      </c>
      <c r="CT68" s="14">
        <v>15471</v>
      </c>
      <c r="CU68" s="15">
        <v>82165</v>
      </c>
      <c r="CV68" s="14">
        <v>8304</v>
      </c>
      <c r="CW68" s="15">
        <v>20056</v>
      </c>
      <c r="CX68" s="14">
        <v>2967</v>
      </c>
      <c r="CY68" s="15">
        <v>238540</v>
      </c>
      <c r="CZ68" s="14">
        <v>11611</v>
      </c>
      <c r="DA68" s="15">
        <v>180462</v>
      </c>
      <c r="DB68" s="14">
        <v>9674</v>
      </c>
      <c r="DC68" s="15">
        <v>47425</v>
      </c>
      <c r="DD68" s="14">
        <v>5262</v>
      </c>
      <c r="DE68" s="15">
        <v>97724</v>
      </c>
      <c r="DF68" s="14">
        <v>5859</v>
      </c>
      <c r="DG68" s="15">
        <v>32228</v>
      </c>
      <c r="DH68" s="14">
        <v>5150</v>
      </c>
      <c r="DI68" s="15">
        <v>74500</v>
      </c>
      <c r="DJ68" s="14">
        <v>8156</v>
      </c>
    </row>
    <row r="69" spans="9:114" x14ac:dyDescent="0.25">
      <c r="I69" s="16">
        <v>104600</v>
      </c>
      <c r="J69" s="17">
        <v>8482</v>
      </c>
      <c r="K69" s="18" t="s">
        <v>61</v>
      </c>
      <c r="L69" s="14" t="s">
        <v>61</v>
      </c>
      <c r="M69" s="13">
        <v>1004</v>
      </c>
      <c r="N69" s="14">
        <v>829</v>
      </c>
      <c r="O69" s="15">
        <v>962</v>
      </c>
      <c r="P69" s="14">
        <v>583</v>
      </c>
      <c r="Q69" s="15">
        <v>660</v>
      </c>
      <c r="R69" s="14">
        <v>382</v>
      </c>
      <c r="S69" s="15">
        <v>3077</v>
      </c>
      <c r="T69" s="14">
        <v>1037</v>
      </c>
      <c r="U69" s="15">
        <v>1386</v>
      </c>
      <c r="V69" s="14">
        <v>1393</v>
      </c>
      <c r="W69" s="15">
        <v>284</v>
      </c>
      <c r="X69" s="14">
        <v>256</v>
      </c>
      <c r="Y69" s="15">
        <v>42</v>
      </c>
      <c r="Z69" s="14">
        <v>68</v>
      </c>
      <c r="AA69" s="15">
        <v>162</v>
      </c>
      <c r="AB69" s="14">
        <v>195</v>
      </c>
      <c r="AC69" s="15">
        <v>11244</v>
      </c>
      <c r="AD69" s="14">
        <v>2476</v>
      </c>
      <c r="AE69" s="15">
        <v>19920</v>
      </c>
      <c r="AF69" s="14">
        <v>3636</v>
      </c>
      <c r="AG69" s="15">
        <v>627</v>
      </c>
      <c r="AH69" s="14">
        <v>477</v>
      </c>
      <c r="AI69" s="15">
        <v>493</v>
      </c>
      <c r="AJ69" s="14">
        <v>456</v>
      </c>
      <c r="AK69" s="15">
        <v>2722</v>
      </c>
      <c r="AL69" s="14">
        <v>1030</v>
      </c>
      <c r="AM69" s="15">
        <v>1347</v>
      </c>
      <c r="AN69" s="14">
        <v>536</v>
      </c>
      <c r="AO69" s="15">
        <v>345</v>
      </c>
      <c r="AP69" s="14">
        <v>337</v>
      </c>
      <c r="AQ69" s="15">
        <v>865</v>
      </c>
      <c r="AR69" s="14">
        <v>760</v>
      </c>
      <c r="AS69" s="15">
        <v>2495</v>
      </c>
      <c r="AT69" s="14">
        <v>981</v>
      </c>
      <c r="AU69" s="15">
        <v>3104</v>
      </c>
      <c r="AV69" s="14">
        <v>1216</v>
      </c>
      <c r="AW69" s="15">
        <v>67</v>
      </c>
      <c r="AX69" s="14">
        <v>82</v>
      </c>
      <c r="AY69" s="15">
        <v>1513</v>
      </c>
      <c r="AZ69" s="14">
        <v>847</v>
      </c>
      <c r="BA69" s="15">
        <v>334</v>
      </c>
      <c r="BB69" s="14">
        <v>272</v>
      </c>
      <c r="BC69" s="15">
        <v>2298</v>
      </c>
      <c r="BD69" s="14">
        <v>881</v>
      </c>
      <c r="BE69" s="15">
        <v>752</v>
      </c>
      <c r="BF69" s="14">
        <v>716</v>
      </c>
      <c r="BG69" s="15">
        <v>4952</v>
      </c>
      <c r="BH69" s="14">
        <v>1703</v>
      </c>
      <c r="BI69" s="15">
        <v>1555</v>
      </c>
      <c r="BJ69" s="14">
        <v>836</v>
      </c>
      <c r="BK69" s="15">
        <v>101</v>
      </c>
      <c r="BL69" s="14">
        <v>132</v>
      </c>
      <c r="BM69" s="15">
        <v>151</v>
      </c>
      <c r="BN69" s="14">
        <v>167</v>
      </c>
      <c r="BO69" s="15">
        <v>1009</v>
      </c>
      <c r="BP69" s="14">
        <v>824</v>
      </c>
      <c r="BQ69" s="15">
        <v>161</v>
      </c>
      <c r="BR69" s="14">
        <v>166</v>
      </c>
      <c r="BS69" s="15">
        <v>1702</v>
      </c>
      <c r="BT69" s="14">
        <v>1200</v>
      </c>
      <c r="BU69" s="15">
        <v>459</v>
      </c>
      <c r="BV69" s="14">
        <v>576</v>
      </c>
      <c r="BW69" s="15">
        <v>2709</v>
      </c>
      <c r="BX69" s="14">
        <v>1188</v>
      </c>
      <c r="BY69" s="15">
        <v>5133</v>
      </c>
      <c r="BZ69" s="14">
        <v>1788</v>
      </c>
      <c r="CA69" s="15">
        <v>228</v>
      </c>
      <c r="CB69" s="14">
        <v>194</v>
      </c>
      <c r="CC69" s="15">
        <v>1411</v>
      </c>
      <c r="CD69" s="14">
        <v>576</v>
      </c>
      <c r="CE69" s="15">
        <v>194</v>
      </c>
      <c r="CF69" s="14">
        <v>157</v>
      </c>
      <c r="CG69" s="15">
        <v>200</v>
      </c>
      <c r="CH69" s="14">
        <v>169</v>
      </c>
      <c r="CI69" s="15">
        <v>1837</v>
      </c>
      <c r="CJ69" s="14">
        <v>736</v>
      </c>
      <c r="CK69" s="15">
        <v>0</v>
      </c>
      <c r="CL69" s="14">
        <v>184</v>
      </c>
      <c r="CM69" s="15">
        <v>2811</v>
      </c>
      <c r="CN69" s="14">
        <v>1951</v>
      </c>
      <c r="CO69" s="15">
        <v>518</v>
      </c>
      <c r="CP69" s="14">
        <v>758</v>
      </c>
      <c r="CQ69" s="15">
        <v>10539</v>
      </c>
      <c r="CR69" s="14">
        <v>2731</v>
      </c>
      <c r="CS69" s="15">
        <v>7468</v>
      </c>
      <c r="CT69" s="14">
        <v>2136</v>
      </c>
      <c r="CU69" s="15">
        <v>579</v>
      </c>
      <c r="CV69" s="14">
        <v>713</v>
      </c>
      <c r="CW69" s="15">
        <v>0</v>
      </c>
      <c r="CX69" s="14">
        <v>184</v>
      </c>
      <c r="CY69" s="15">
        <v>3170</v>
      </c>
      <c r="CZ69" s="14">
        <v>1577</v>
      </c>
      <c r="DA69" s="15">
        <v>1034</v>
      </c>
      <c r="DB69" s="14">
        <v>684</v>
      </c>
      <c r="DC69" s="15">
        <v>128</v>
      </c>
      <c r="DD69" s="14">
        <v>156</v>
      </c>
      <c r="DE69" s="15">
        <v>760</v>
      </c>
      <c r="DF69" s="14">
        <v>605</v>
      </c>
      <c r="DG69" s="15">
        <v>88</v>
      </c>
      <c r="DH69" s="14">
        <v>107</v>
      </c>
      <c r="DI69" s="15">
        <v>619</v>
      </c>
      <c r="DJ69" s="14">
        <v>551</v>
      </c>
    </row>
    <row r="70" spans="9:114" x14ac:dyDescent="0.25">
      <c r="I70" s="16">
        <v>33415</v>
      </c>
      <c r="J70" s="17">
        <v>4385</v>
      </c>
      <c r="K70" s="15">
        <v>1097</v>
      </c>
      <c r="L70" s="14">
        <v>825</v>
      </c>
      <c r="M70" s="18" t="s">
        <v>61</v>
      </c>
      <c r="N70" s="14" t="s">
        <v>61</v>
      </c>
      <c r="O70" s="13">
        <v>1520</v>
      </c>
      <c r="P70" s="14">
        <v>1441</v>
      </c>
      <c r="Q70" s="15">
        <v>196</v>
      </c>
      <c r="R70" s="14">
        <v>202</v>
      </c>
      <c r="S70" s="15">
        <v>3494</v>
      </c>
      <c r="T70" s="14">
        <v>1643</v>
      </c>
      <c r="U70" s="15">
        <v>556</v>
      </c>
      <c r="V70" s="14">
        <v>279</v>
      </c>
      <c r="W70" s="15">
        <v>0</v>
      </c>
      <c r="X70" s="14">
        <v>143</v>
      </c>
      <c r="Y70" s="15">
        <v>0</v>
      </c>
      <c r="Z70" s="14">
        <v>143</v>
      </c>
      <c r="AA70" s="15">
        <v>356</v>
      </c>
      <c r="AB70" s="14">
        <v>459</v>
      </c>
      <c r="AC70" s="15">
        <v>1991</v>
      </c>
      <c r="AD70" s="14">
        <v>942</v>
      </c>
      <c r="AE70" s="15">
        <v>928</v>
      </c>
      <c r="AF70" s="14">
        <v>894</v>
      </c>
      <c r="AG70" s="15">
        <v>1376</v>
      </c>
      <c r="AH70" s="14">
        <v>805</v>
      </c>
      <c r="AI70" s="15">
        <v>538</v>
      </c>
      <c r="AJ70" s="14">
        <v>387</v>
      </c>
      <c r="AK70" s="15">
        <v>58</v>
      </c>
      <c r="AL70" s="14">
        <v>118</v>
      </c>
      <c r="AM70" s="15">
        <v>260</v>
      </c>
      <c r="AN70" s="14">
        <v>235</v>
      </c>
      <c r="AO70" s="15">
        <v>13</v>
      </c>
      <c r="AP70" s="14">
        <v>24</v>
      </c>
      <c r="AQ70" s="15">
        <v>221</v>
      </c>
      <c r="AR70" s="14">
        <v>272</v>
      </c>
      <c r="AS70" s="15">
        <v>161</v>
      </c>
      <c r="AT70" s="14">
        <v>196</v>
      </c>
      <c r="AU70" s="15">
        <v>120</v>
      </c>
      <c r="AV70" s="14">
        <v>145</v>
      </c>
      <c r="AW70" s="15">
        <v>66</v>
      </c>
      <c r="AX70" s="14">
        <v>62</v>
      </c>
      <c r="AY70" s="15">
        <v>508</v>
      </c>
      <c r="AZ70" s="14">
        <v>591</v>
      </c>
      <c r="BA70" s="15">
        <v>297</v>
      </c>
      <c r="BB70" s="14">
        <v>289</v>
      </c>
      <c r="BC70" s="15">
        <v>563</v>
      </c>
      <c r="BD70" s="14">
        <v>426</v>
      </c>
      <c r="BE70" s="15">
        <v>192</v>
      </c>
      <c r="BF70" s="14">
        <v>191</v>
      </c>
      <c r="BG70" s="15">
        <v>56</v>
      </c>
      <c r="BH70" s="14">
        <v>76</v>
      </c>
      <c r="BI70" s="15">
        <v>819</v>
      </c>
      <c r="BJ70" s="14">
        <v>628</v>
      </c>
      <c r="BK70" s="15">
        <v>371</v>
      </c>
      <c r="BL70" s="14">
        <v>334</v>
      </c>
      <c r="BM70" s="15">
        <v>1195</v>
      </c>
      <c r="BN70" s="14">
        <v>1128</v>
      </c>
      <c r="BO70" s="15">
        <v>803</v>
      </c>
      <c r="BP70" s="14">
        <v>382</v>
      </c>
      <c r="BQ70" s="15">
        <v>118</v>
      </c>
      <c r="BR70" s="14">
        <v>206</v>
      </c>
      <c r="BS70" s="15">
        <v>116</v>
      </c>
      <c r="BT70" s="14">
        <v>156</v>
      </c>
      <c r="BU70" s="15">
        <v>263</v>
      </c>
      <c r="BV70" s="14">
        <v>219</v>
      </c>
      <c r="BW70" s="15">
        <v>736</v>
      </c>
      <c r="BX70" s="14">
        <v>576</v>
      </c>
      <c r="BY70" s="15">
        <v>920</v>
      </c>
      <c r="BZ70" s="14">
        <v>784</v>
      </c>
      <c r="CA70" s="15">
        <v>264</v>
      </c>
      <c r="CB70" s="14">
        <v>359</v>
      </c>
      <c r="CC70" s="15">
        <v>1316</v>
      </c>
      <c r="CD70" s="14">
        <v>757</v>
      </c>
      <c r="CE70" s="15">
        <v>335</v>
      </c>
      <c r="CF70" s="14">
        <v>252</v>
      </c>
      <c r="CG70" s="15">
        <v>3174</v>
      </c>
      <c r="CH70" s="14">
        <v>1510</v>
      </c>
      <c r="CI70" s="15">
        <v>255</v>
      </c>
      <c r="CJ70" s="14">
        <v>240</v>
      </c>
      <c r="CK70" s="15">
        <v>0</v>
      </c>
      <c r="CL70" s="14">
        <v>143</v>
      </c>
      <c r="CM70" s="15">
        <v>384</v>
      </c>
      <c r="CN70" s="14">
        <v>394</v>
      </c>
      <c r="CO70" s="15">
        <v>99</v>
      </c>
      <c r="CP70" s="14">
        <v>123</v>
      </c>
      <c r="CQ70" s="15">
        <v>451</v>
      </c>
      <c r="CR70" s="14">
        <v>413</v>
      </c>
      <c r="CS70" s="15">
        <v>1488</v>
      </c>
      <c r="CT70" s="14">
        <v>760</v>
      </c>
      <c r="CU70" s="15">
        <v>330</v>
      </c>
      <c r="CV70" s="14">
        <v>347</v>
      </c>
      <c r="CW70" s="15">
        <v>79</v>
      </c>
      <c r="CX70" s="14">
        <v>108</v>
      </c>
      <c r="CY70" s="15">
        <v>1265</v>
      </c>
      <c r="CZ70" s="14">
        <v>674</v>
      </c>
      <c r="DA70" s="15">
        <v>3725</v>
      </c>
      <c r="DB70" s="14">
        <v>1488</v>
      </c>
      <c r="DC70" s="15">
        <v>0</v>
      </c>
      <c r="DD70" s="14">
        <v>143</v>
      </c>
      <c r="DE70" s="15">
        <v>206</v>
      </c>
      <c r="DF70" s="14">
        <v>261</v>
      </c>
      <c r="DG70" s="15">
        <v>136</v>
      </c>
      <c r="DH70" s="14">
        <v>217</v>
      </c>
      <c r="DI70" s="15">
        <v>25</v>
      </c>
      <c r="DJ70" s="14">
        <v>43</v>
      </c>
    </row>
    <row r="71" spans="9:114" x14ac:dyDescent="0.25">
      <c r="I71" s="16">
        <v>232457</v>
      </c>
      <c r="J71" s="17">
        <v>14183</v>
      </c>
      <c r="K71" s="15">
        <v>1331</v>
      </c>
      <c r="L71" s="14">
        <v>1286</v>
      </c>
      <c r="M71" s="13">
        <v>3717</v>
      </c>
      <c r="N71" s="14">
        <v>1505</v>
      </c>
      <c r="O71" s="18" t="s">
        <v>61</v>
      </c>
      <c r="P71" s="14" t="s">
        <v>61</v>
      </c>
      <c r="Q71" s="13">
        <v>1214</v>
      </c>
      <c r="R71" s="14">
        <v>659</v>
      </c>
      <c r="S71" s="15">
        <v>44889</v>
      </c>
      <c r="T71" s="14">
        <v>5435</v>
      </c>
      <c r="U71" s="15">
        <v>13790</v>
      </c>
      <c r="V71" s="14">
        <v>6133</v>
      </c>
      <c r="W71" s="15">
        <v>417</v>
      </c>
      <c r="X71" s="14">
        <v>309</v>
      </c>
      <c r="Y71" s="15">
        <v>246</v>
      </c>
      <c r="Z71" s="14">
        <v>215</v>
      </c>
      <c r="AA71" s="15">
        <v>36</v>
      </c>
      <c r="AB71" s="14">
        <v>60</v>
      </c>
      <c r="AC71" s="15">
        <v>5553</v>
      </c>
      <c r="AD71" s="14">
        <v>2160</v>
      </c>
      <c r="AE71" s="15">
        <v>2263</v>
      </c>
      <c r="AF71" s="14">
        <v>961</v>
      </c>
      <c r="AG71" s="15">
        <v>2491</v>
      </c>
      <c r="AH71" s="14">
        <v>1285</v>
      </c>
      <c r="AI71" s="15">
        <v>2934</v>
      </c>
      <c r="AJ71" s="14">
        <v>1362</v>
      </c>
      <c r="AK71" s="15">
        <v>10744</v>
      </c>
      <c r="AL71" s="14">
        <v>2614</v>
      </c>
      <c r="AM71" s="15">
        <v>2930</v>
      </c>
      <c r="AN71" s="14">
        <v>1447</v>
      </c>
      <c r="AO71" s="15">
        <v>2702</v>
      </c>
      <c r="AP71" s="14">
        <v>1000</v>
      </c>
      <c r="AQ71" s="15">
        <v>2498</v>
      </c>
      <c r="AR71" s="14">
        <v>852</v>
      </c>
      <c r="AS71" s="15">
        <v>1328</v>
      </c>
      <c r="AT71" s="14">
        <v>997</v>
      </c>
      <c r="AU71" s="15">
        <v>724</v>
      </c>
      <c r="AV71" s="14">
        <v>442</v>
      </c>
      <c r="AW71" s="15">
        <v>616</v>
      </c>
      <c r="AX71" s="14">
        <v>593</v>
      </c>
      <c r="AY71" s="15">
        <v>3007</v>
      </c>
      <c r="AZ71" s="14">
        <v>1288</v>
      </c>
      <c r="BA71" s="15">
        <v>1961</v>
      </c>
      <c r="BB71" s="14">
        <v>1083</v>
      </c>
      <c r="BC71" s="15">
        <v>9598</v>
      </c>
      <c r="BD71" s="14">
        <v>3471</v>
      </c>
      <c r="BE71" s="15">
        <v>8570</v>
      </c>
      <c r="BF71" s="14">
        <v>3050</v>
      </c>
      <c r="BG71" s="15">
        <v>293</v>
      </c>
      <c r="BH71" s="14">
        <v>215</v>
      </c>
      <c r="BI71" s="15">
        <v>2595</v>
      </c>
      <c r="BJ71" s="14">
        <v>1099</v>
      </c>
      <c r="BK71" s="15">
        <v>1118</v>
      </c>
      <c r="BL71" s="14">
        <v>536</v>
      </c>
      <c r="BM71" s="15">
        <v>2293</v>
      </c>
      <c r="BN71" s="14">
        <v>1037</v>
      </c>
      <c r="BO71" s="15">
        <v>6712</v>
      </c>
      <c r="BP71" s="14">
        <v>2202</v>
      </c>
      <c r="BQ71" s="15">
        <v>510</v>
      </c>
      <c r="BR71" s="14">
        <v>443</v>
      </c>
      <c r="BS71" s="15">
        <v>2564</v>
      </c>
      <c r="BT71" s="14">
        <v>1085</v>
      </c>
      <c r="BU71" s="15">
        <v>6946</v>
      </c>
      <c r="BV71" s="14">
        <v>1907</v>
      </c>
      <c r="BW71" s="15">
        <v>7402</v>
      </c>
      <c r="BX71" s="14">
        <v>2615</v>
      </c>
      <c r="BY71" s="15">
        <v>2721</v>
      </c>
      <c r="BZ71" s="14">
        <v>939</v>
      </c>
      <c r="CA71" s="15">
        <v>877</v>
      </c>
      <c r="CB71" s="14">
        <v>444</v>
      </c>
      <c r="CC71" s="15">
        <v>7906</v>
      </c>
      <c r="CD71" s="14">
        <v>2239</v>
      </c>
      <c r="CE71" s="15">
        <v>1626</v>
      </c>
      <c r="CF71" s="14">
        <v>838</v>
      </c>
      <c r="CG71" s="15">
        <v>8587</v>
      </c>
      <c r="CH71" s="14">
        <v>3200</v>
      </c>
      <c r="CI71" s="15">
        <v>4280</v>
      </c>
      <c r="CJ71" s="14">
        <v>1395</v>
      </c>
      <c r="CK71" s="15">
        <v>614</v>
      </c>
      <c r="CL71" s="14">
        <v>687</v>
      </c>
      <c r="CM71" s="15">
        <v>1070</v>
      </c>
      <c r="CN71" s="14">
        <v>573</v>
      </c>
      <c r="CO71" s="15">
        <v>1472</v>
      </c>
      <c r="CP71" s="14">
        <v>776</v>
      </c>
      <c r="CQ71" s="15">
        <v>5075</v>
      </c>
      <c r="CR71" s="14">
        <v>1919</v>
      </c>
      <c r="CS71" s="15">
        <v>14788</v>
      </c>
      <c r="CT71" s="14">
        <v>3541</v>
      </c>
      <c r="CU71" s="15">
        <v>5916</v>
      </c>
      <c r="CV71" s="14">
        <v>1789</v>
      </c>
      <c r="CW71" s="15">
        <v>207</v>
      </c>
      <c r="CX71" s="14">
        <v>291</v>
      </c>
      <c r="CY71" s="15">
        <v>2763</v>
      </c>
      <c r="CZ71" s="14">
        <v>1031</v>
      </c>
      <c r="DA71" s="15">
        <v>13247</v>
      </c>
      <c r="DB71" s="14">
        <v>2448</v>
      </c>
      <c r="DC71" s="15">
        <v>765</v>
      </c>
      <c r="DD71" s="14">
        <v>734</v>
      </c>
      <c r="DE71" s="15">
        <v>3765</v>
      </c>
      <c r="DF71" s="14">
        <v>1168</v>
      </c>
      <c r="DG71" s="15">
        <v>2786</v>
      </c>
      <c r="DH71" s="14">
        <v>1401</v>
      </c>
      <c r="DI71" s="15">
        <v>1791</v>
      </c>
      <c r="DJ71" s="14">
        <v>1662</v>
      </c>
    </row>
    <row r="72" spans="9:114" x14ac:dyDescent="0.25">
      <c r="I72" s="16">
        <v>76948</v>
      </c>
      <c r="J72" s="17">
        <v>7223</v>
      </c>
      <c r="K72" s="15">
        <v>374</v>
      </c>
      <c r="L72" s="14">
        <v>293</v>
      </c>
      <c r="M72" s="13">
        <v>855</v>
      </c>
      <c r="N72" s="14">
        <v>906</v>
      </c>
      <c r="O72" s="15">
        <v>1677</v>
      </c>
      <c r="P72" s="14">
        <v>954</v>
      </c>
      <c r="Q72" s="18" t="s">
        <v>61</v>
      </c>
      <c r="R72" s="14" t="s">
        <v>61</v>
      </c>
      <c r="S72" s="13">
        <v>3525</v>
      </c>
      <c r="T72" s="14">
        <v>1202</v>
      </c>
      <c r="U72" s="15">
        <v>603</v>
      </c>
      <c r="V72" s="14">
        <v>369</v>
      </c>
      <c r="W72" s="15">
        <v>185</v>
      </c>
      <c r="X72" s="14">
        <v>264</v>
      </c>
      <c r="Y72" s="15">
        <v>0</v>
      </c>
      <c r="Z72" s="14">
        <v>184</v>
      </c>
      <c r="AA72" s="15">
        <v>205</v>
      </c>
      <c r="AB72" s="14">
        <v>232</v>
      </c>
      <c r="AC72" s="15">
        <v>2682</v>
      </c>
      <c r="AD72" s="14">
        <v>1052</v>
      </c>
      <c r="AE72" s="15">
        <v>1525</v>
      </c>
      <c r="AF72" s="14">
        <v>1006</v>
      </c>
      <c r="AG72" s="15">
        <v>0</v>
      </c>
      <c r="AH72" s="14">
        <v>184</v>
      </c>
      <c r="AI72" s="15">
        <v>0</v>
      </c>
      <c r="AJ72" s="14">
        <v>184</v>
      </c>
      <c r="AK72" s="15">
        <v>3576</v>
      </c>
      <c r="AL72" s="14">
        <v>1286</v>
      </c>
      <c r="AM72" s="15">
        <v>1172</v>
      </c>
      <c r="AN72" s="14">
        <v>587</v>
      </c>
      <c r="AO72" s="15">
        <v>409</v>
      </c>
      <c r="AP72" s="14">
        <v>330</v>
      </c>
      <c r="AQ72" s="15">
        <v>1033</v>
      </c>
      <c r="AR72" s="14">
        <v>539</v>
      </c>
      <c r="AS72" s="15">
        <v>1310</v>
      </c>
      <c r="AT72" s="14">
        <v>884</v>
      </c>
      <c r="AU72" s="15">
        <v>3953</v>
      </c>
      <c r="AV72" s="14">
        <v>1340</v>
      </c>
      <c r="AW72" s="15">
        <v>17</v>
      </c>
      <c r="AX72" s="14">
        <v>39</v>
      </c>
      <c r="AY72" s="15">
        <v>169</v>
      </c>
      <c r="AZ72" s="14">
        <v>209</v>
      </c>
      <c r="BA72" s="15">
        <v>254</v>
      </c>
      <c r="BB72" s="14">
        <v>262</v>
      </c>
      <c r="BC72" s="15">
        <v>1283</v>
      </c>
      <c r="BD72" s="14">
        <v>607</v>
      </c>
      <c r="BE72" s="15">
        <v>295</v>
      </c>
      <c r="BF72" s="14">
        <v>285</v>
      </c>
      <c r="BG72" s="15">
        <v>3689</v>
      </c>
      <c r="BH72" s="14">
        <v>2537</v>
      </c>
      <c r="BI72" s="15">
        <v>9105</v>
      </c>
      <c r="BJ72" s="14">
        <v>2916</v>
      </c>
      <c r="BK72" s="15">
        <v>258</v>
      </c>
      <c r="BL72" s="14">
        <v>293</v>
      </c>
      <c r="BM72" s="15">
        <v>166</v>
      </c>
      <c r="BN72" s="14">
        <v>201</v>
      </c>
      <c r="BO72" s="15">
        <v>121</v>
      </c>
      <c r="BP72" s="14">
        <v>161</v>
      </c>
      <c r="BQ72" s="15">
        <v>0</v>
      </c>
      <c r="BR72" s="14">
        <v>184</v>
      </c>
      <c r="BS72" s="15">
        <v>157</v>
      </c>
      <c r="BT72" s="14">
        <v>171</v>
      </c>
      <c r="BU72" s="15">
        <v>547</v>
      </c>
      <c r="BV72" s="14">
        <v>482</v>
      </c>
      <c r="BW72" s="15">
        <v>2262</v>
      </c>
      <c r="BX72" s="14">
        <v>1559</v>
      </c>
      <c r="BY72" s="15">
        <v>3057</v>
      </c>
      <c r="BZ72" s="14">
        <v>2173</v>
      </c>
      <c r="CA72" s="15">
        <v>0</v>
      </c>
      <c r="CB72" s="14">
        <v>184</v>
      </c>
      <c r="CC72" s="15">
        <v>1135</v>
      </c>
      <c r="CD72" s="14">
        <v>626</v>
      </c>
      <c r="CE72" s="15">
        <v>9938</v>
      </c>
      <c r="CF72" s="14">
        <v>2371</v>
      </c>
      <c r="CG72" s="15">
        <v>193</v>
      </c>
      <c r="CH72" s="14">
        <v>179</v>
      </c>
      <c r="CI72" s="15">
        <v>516</v>
      </c>
      <c r="CJ72" s="14">
        <v>475</v>
      </c>
      <c r="CK72" s="15">
        <v>59</v>
      </c>
      <c r="CL72" s="14">
        <v>103</v>
      </c>
      <c r="CM72" s="15">
        <v>52</v>
      </c>
      <c r="CN72" s="14">
        <v>71</v>
      </c>
      <c r="CO72" s="15">
        <v>673</v>
      </c>
      <c r="CP72" s="14">
        <v>588</v>
      </c>
      <c r="CQ72" s="15">
        <v>4195</v>
      </c>
      <c r="CR72" s="14">
        <v>1127</v>
      </c>
      <c r="CS72" s="15">
        <v>11767</v>
      </c>
      <c r="CT72" s="14">
        <v>2841</v>
      </c>
      <c r="CU72" s="15">
        <v>269</v>
      </c>
      <c r="CV72" s="14">
        <v>216</v>
      </c>
      <c r="CW72" s="15">
        <v>0</v>
      </c>
      <c r="CX72" s="14">
        <v>184</v>
      </c>
      <c r="CY72" s="15">
        <v>1159</v>
      </c>
      <c r="CZ72" s="14">
        <v>824</v>
      </c>
      <c r="DA72" s="15">
        <v>251</v>
      </c>
      <c r="DB72" s="14">
        <v>226</v>
      </c>
      <c r="DC72" s="15">
        <v>84</v>
      </c>
      <c r="DD72" s="14">
        <v>148</v>
      </c>
      <c r="DE72" s="15">
        <v>695</v>
      </c>
      <c r="DF72" s="14">
        <v>467</v>
      </c>
      <c r="DG72" s="15">
        <v>1498</v>
      </c>
      <c r="DH72" s="14">
        <v>2098</v>
      </c>
      <c r="DI72" s="15">
        <v>0</v>
      </c>
      <c r="DJ72" s="14">
        <v>184</v>
      </c>
    </row>
    <row r="73" spans="9:114" x14ac:dyDescent="0.25">
      <c r="I73" s="16">
        <v>493641</v>
      </c>
      <c r="J73" s="17">
        <v>19652</v>
      </c>
      <c r="K73" s="15">
        <v>2509</v>
      </c>
      <c r="L73" s="14">
        <v>983</v>
      </c>
      <c r="M73" s="13">
        <v>6995</v>
      </c>
      <c r="N73" s="14">
        <v>1948</v>
      </c>
      <c r="O73" s="15">
        <v>38916</v>
      </c>
      <c r="P73" s="14">
        <v>5726</v>
      </c>
      <c r="Q73" s="15">
        <v>3472</v>
      </c>
      <c r="R73" s="14">
        <v>1354</v>
      </c>
      <c r="S73" s="18" t="s">
        <v>61</v>
      </c>
      <c r="T73" s="14" t="s">
        <v>61</v>
      </c>
      <c r="U73" s="13">
        <v>15150</v>
      </c>
      <c r="V73" s="14">
        <v>2598</v>
      </c>
      <c r="W73" s="15">
        <v>6764</v>
      </c>
      <c r="X73" s="14">
        <v>2194</v>
      </c>
      <c r="Y73" s="15">
        <v>474</v>
      </c>
      <c r="Z73" s="14">
        <v>413</v>
      </c>
      <c r="AA73" s="15">
        <v>3199</v>
      </c>
      <c r="AB73" s="14">
        <v>1061</v>
      </c>
      <c r="AC73" s="15">
        <v>21004</v>
      </c>
      <c r="AD73" s="14">
        <v>3394</v>
      </c>
      <c r="AE73" s="15">
        <v>10790</v>
      </c>
      <c r="AF73" s="14">
        <v>2458</v>
      </c>
      <c r="AG73" s="15">
        <v>11906</v>
      </c>
      <c r="AH73" s="14">
        <v>2720</v>
      </c>
      <c r="AI73" s="15">
        <v>5331</v>
      </c>
      <c r="AJ73" s="14">
        <v>1519</v>
      </c>
      <c r="AK73" s="15">
        <v>21251</v>
      </c>
      <c r="AL73" s="14">
        <v>3521</v>
      </c>
      <c r="AM73" s="15">
        <v>5891</v>
      </c>
      <c r="AN73" s="14">
        <v>1629</v>
      </c>
      <c r="AO73" s="15">
        <v>2284</v>
      </c>
      <c r="AP73" s="14">
        <v>987</v>
      </c>
      <c r="AQ73" s="15">
        <v>2790</v>
      </c>
      <c r="AR73" s="14">
        <v>984</v>
      </c>
      <c r="AS73" s="15">
        <v>3763</v>
      </c>
      <c r="AT73" s="14">
        <v>1292</v>
      </c>
      <c r="AU73" s="15">
        <v>5180</v>
      </c>
      <c r="AV73" s="14">
        <v>1525</v>
      </c>
      <c r="AW73" s="15">
        <v>1256</v>
      </c>
      <c r="AX73" s="14">
        <v>951</v>
      </c>
      <c r="AY73" s="15">
        <v>7902</v>
      </c>
      <c r="AZ73" s="14">
        <v>2347</v>
      </c>
      <c r="BA73" s="15">
        <v>14356</v>
      </c>
      <c r="BB73" s="14">
        <v>2682</v>
      </c>
      <c r="BC73" s="15">
        <v>8921</v>
      </c>
      <c r="BD73" s="14">
        <v>2069</v>
      </c>
      <c r="BE73" s="15">
        <v>8539</v>
      </c>
      <c r="BF73" s="14">
        <v>1942</v>
      </c>
      <c r="BG73" s="15">
        <v>2556</v>
      </c>
      <c r="BH73" s="14">
        <v>993</v>
      </c>
      <c r="BI73" s="15">
        <v>6729</v>
      </c>
      <c r="BJ73" s="14">
        <v>1595</v>
      </c>
      <c r="BK73" s="15">
        <v>3060</v>
      </c>
      <c r="BL73" s="14">
        <v>1275</v>
      </c>
      <c r="BM73" s="15">
        <v>3302</v>
      </c>
      <c r="BN73" s="14">
        <v>2007</v>
      </c>
      <c r="BO73" s="15">
        <v>27968</v>
      </c>
      <c r="BP73" s="14">
        <v>3857</v>
      </c>
      <c r="BQ73" s="15">
        <v>1327</v>
      </c>
      <c r="BR73" s="14">
        <v>615</v>
      </c>
      <c r="BS73" s="15">
        <v>12057</v>
      </c>
      <c r="BT73" s="14">
        <v>2447</v>
      </c>
      <c r="BU73" s="15">
        <v>5921</v>
      </c>
      <c r="BV73" s="14">
        <v>2240</v>
      </c>
      <c r="BW73" s="15">
        <v>31261</v>
      </c>
      <c r="BX73" s="14">
        <v>5136</v>
      </c>
      <c r="BY73" s="15">
        <v>11195</v>
      </c>
      <c r="BZ73" s="14">
        <v>2366</v>
      </c>
      <c r="CA73" s="15">
        <v>1827</v>
      </c>
      <c r="CB73" s="14">
        <v>1272</v>
      </c>
      <c r="CC73" s="15">
        <v>10653</v>
      </c>
      <c r="CD73" s="14">
        <v>2869</v>
      </c>
      <c r="CE73" s="15">
        <v>6671</v>
      </c>
      <c r="CF73" s="14">
        <v>1795</v>
      </c>
      <c r="CG73" s="15">
        <v>22724</v>
      </c>
      <c r="CH73" s="14">
        <v>3271</v>
      </c>
      <c r="CI73" s="15">
        <v>10466</v>
      </c>
      <c r="CJ73" s="14">
        <v>2392</v>
      </c>
      <c r="CK73" s="15">
        <v>1648</v>
      </c>
      <c r="CL73" s="14">
        <v>697</v>
      </c>
      <c r="CM73" s="15">
        <v>4110</v>
      </c>
      <c r="CN73" s="14">
        <v>1492</v>
      </c>
      <c r="CO73" s="15">
        <v>826</v>
      </c>
      <c r="CP73" s="14">
        <v>674</v>
      </c>
      <c r="CQ73" s="15">
        <v>5802</v>
      </c>
      <c r="CR73" s="14">
        <v>1880</v>
      </c>
      <c r="CS73" s="15">
        <v>43005</v>
      </c>
      <c r="CT73" s="14">
        <v>5519</v>
      </c>
      <c r="CU73" s="15">
        <v>12172</v>
      </c>
      <c r="CV73" s="14">
        <v>2457</v>
      </c>
      <c r="CW73" s="15">
        <v>544</v>
      </c>
      <c r="CX73" s="14">
        <v>345</v>
      </c>
      <c r="CY73" s="15">
        <v>15625</v>
      </c>
      <c r="CZ73" s="14">
        <v>3457</v>
      </c>
      <c r="DA73" s="15">
        <v>34569</v>
      </c>
      <c r="DB73" s="14">
        <v>4540</v>
      </c>
      <c r="DC73" s="15">
        <v>1413</v>
      </c>
      <c r="DD73" s="14">
        <v>1135</v>
      </c>
      <c r="DE73" s="15">
        <v>5681</v>
      </c>
      <c r="DF73" s="14">
        <v>1716</v>
      </c>
      <c r="DG73" s="15">
        <v>1886</v>
      </c>
      <c r="DH73" s="14">
        <v>1117</v>
      </c>
      <c r="DI73" s="15">
        <v>2323</v>
      </c>
      <c r="DJ73" s="14">
        <v>1076</v>
      </c>
    </row>
    <row r="74" spans="9:114" x14ac:dyDescent="0.25">
      <c r="I74" s="16">
        <v>205060</v>
      </c>
      <c r="J74" s="17">
        <v>11855</v>
      </c>
      <c r="K74" s="15">
        <v>3108</v>
      </c>
      <c r="L74" s="14">
        <v>1610</v>
      </c>
      <c r="M74" s="13">
        <v>3457</v>
      </c>
      <c r="N74" s="14">
        <v>1695</v>
      </c>
      <c r="O74" s="15">
        <v>10589</v>
      </c>
      <c r="P74" s="14">
        <v>2218</v>
      </c>
      <c r="Q74" s="15">
        <v>1043</v>
      </c>
      <c r="R74" s="14">
        <v>580</v>
      </c>
      <c r="S74" s="15">
        <v>22152</v>
      </c>
      <c r="T74" s="14">
        <v>4260</v>
      </c>
      <c r="U74" s="18" t="s">
        <v>61</v>
      </c>
      <c r="V74" s="14" t="s">
        <v>61</v>
      </c>
      <c r="W74" s="13">
        <v>1317</v>
      </c>
      <c r="X74" s="14">
        <v>677</v>
      </c>
      <c r="Y74" s="15">
        <v>70</v>
      </c>
      <c r="Z74" s="14">
        <v>133</v>
      </c>
      <c r="AA74" s="15">
        <v>488</v>
      </c>
      <c r="AB74" s="14">
        <v>387</v>
      </c>
      <c r="AC74" s="15">
        <v>8615</v>
      </c>
      <c r="AD74" s="14">
        <v>1907</v>
      </c>
      <c r="AE74" s="15">
        <v>5834</v>
      </c>
      <c r="AF74" s="14">
        <v>2086</v>
      </c>
      <c r="AG74" s="15">
        <v>2536</v>
      </c>
      <c r="AH74" s="14">
        <v>1020</v>
      </c>
      <c r="AI74" s="15">
        <v>2660</v>
      </c>
      <c r="AJ74" s="14">
        <v>1468</v>
      </c>
      <c r="AK74" s="15">
        <v>6374</v>
      </c>
      <c r="AL74" s="14">
        <v>1617</v>
      </c>
      <c r="AM74" s="15">
        <v>4336</v>
      </c>
      <c r="AN74" s="14">
        <v>2128</v>
      </c>
      <c r="AO74" s="15">
        <v>2776</v>
      </c>
      <c r="AP74" s="14">
        <v>1486</v>
      </c>
      <c r="AQ74" s="15">
        <v>5283</v>
      </c>
      <c r="AR74" s="14">
        <v>1843</v>
      </c>
      <c r="AS74" s="15">
        <v>2500</v>
      </c>
      <c r="AT74" s="14">
        <v>2135</v>
      </c>
      <c r="AU74" s="15">
        <v>5048</v>
      </c>
      <c r="AV74" s="14">
        <v>2468</v>
      </c>
      <c r="AW74" s="15">
        <v>20</v>
      </c>
      <c r="AX74" s="14">
        <v>40</v>
      </c>
      <c r="AY74" s="15">
        <v>2844</v>
      </c>
      <c r="AZ74" s="14">
        <v>1196</v>
      </c>
      <c r="BA74" s="15">
        <v>5939</v>
      </c>
      <c r="BB74" s="14">
        <v>2238</v>
      </c>
      <c r="BC74" s="15">
        <v>3343</v>
      </c>
      <c r="BD74" s="14">
        <v>1293</v>
      </c>
      <c r="BE74" s="15">
        <v>2992</v>
      </c>
      <c r="BF74" s="14">
        <v>909</v>
      </c>
      <c r="BG74" s="15">
        <v>835</v>
      </c>
      <c r="BH74" s="14">
        <v>522</v>
      </c>
      <c r="BI74" s="15">
        <v>3771</v>
      </c>
      <c r="BJ74" s="14">
        <v>1262</v>
      </c>
      <c r="BK74" s="15">
        <v>2021</v>
      </c>
      <c r="BL74" s="14">
        <v>923</v>
      </c>
      <c r="BM74" s="15">
        <v>4472</v>
      </c>
      <c r="BN74" s="14">
        <v>1729</v>
      </c>
      <c r="BO74" s="15">
        <v>3789</v>
      </c>
      <c r="BP74" s="14">
        <v>1433</v>
      </c>
      <c r="BQ74" s="15">
        <v>679</v>
      </c>
      <c r="BR74" s="14">
        <v>308</v>
      </c>
      <c r="BS74" s="15">
        <v>2464</v>
      </c>
      <c r="BT74" s="14">
        <v>1179</v>
      </c>
      <c r="BU74" s="15">
        <v>6520</v>
      </c>
      <c r="BV74" s="14">
        <v>1851</v>
      </c>
      <c r="BW74" s="15">
        <v>7250</v>
      </c>
      <c r="BX74" s="14">
        <v>2604</v>
      </c>
      <c r="BY74" s="15">
        <v>4378</v>
      </c>
      <c r="BZ74" s="14">
        <v>1678</v>
      </c>
      <c r="CA74" s="15">
        <v>1918</v>
      </c>
      <c r="CB74" s="14">
        <v>1071</v>
      </c>
      <c r="CC74" s="15">
        <v>4533</v>
      </c>
      <c r="CD74" s="14">
        <v>2214</v>
      </c>
      <c r="CE74" s="15">
        <v>4582</v>
      </c>
      <c r="CF74" s="14">
        <v>2102</v>
      </c>
      <c r="CG74" s="15">
        <v>2419</v>
      </c>
      <c r="CH74" s="14">
        <v>836</v>
      </c>
      <c r="CI74" s="15">
        <v>3950</v>
      </c>
      <c r="CJ74" s="14">
        <v>1530</v>
      </c>
      <c r="CK74" s="15">
        <v>137</v>
      </c>
      <c r="CL74" s="14">
        <v>153</v>
      </c>
      <c r="CM74" s="15">
        <v>2383</v>
      </c>
      <c r="CN74" s="14">
        <v>1479</v>
      </c>
      <c r="CO74" s="15">
        <v>756</v>
      </c>
      <c r="CP74" s="14">
        <v>553</v>
      </c>
      <c r="CQ74" s="15">
        <v>2535</v>
      </c>
      <c r="CR74" s="14">
        <v>1135</v>
      </c>
      <c r="CS74" s="15">
        <v>17355</v>
      </c>
      <c r="CT74" s="14">
        <v>3352</v>
      </c>
      <c r="CU74" s="15">
        <v>6398</v>
      </c>
      <c r="CV74" s="14">
        <v>2035</v>
      </c>
      <c r="CW74" s="15">
        <v>503</v>
      </c>
      <c r="CX74" s="14">
        <v>371</v>
      </c>
      <c r="CY74" s="15">
        <v>3796</v>
      </c>
      <c r="CZ74" s="14">
        <v>1568</v>
      </c>
      <c r="DA74" s="15">
        <v>4853</v>
      </c>
      <c r="DB74" s="14">
        <v>1401</v>
      </c>
      <c r="DC74" s="15">
        <v>837</v>
      </c>
      <c r="DD74" s="14">
        <v>429</v>
      </c>
      <c r="DE74" s="15">
        <v>3000</v>
      </c>
      <c r="DF74" s="14">
        <v>1006</v>
      </c>
      <c r="DG74" s="15">
        <v>5602</v>
      </c>
      <c r="DH74" s="14">
        <v>2808</v>
      </c>
      <c r="DI74" s="15">
        <v>1144</v>
      </c>
      <c r="DJ74" s="14">
        <v>903</v>
      </c>
    </row>
    <row r="75" spans="9:114" x14ac:dyDescent="0.25">
      <c r="I75" s="16">
        <v>80311</v>
      </c>
      <c r="J75" s="17">
        <v>6574</v>
      </c>
      <c r="K75" s="15">
        <v>46</v>
      </c>
      <c r="L75" s="14">
        <v>103</v>
      </c>
      <c r="M75" s="13">
        <v>439</v>
      </c>
      <c r="N75" s="14">
        <v>511</v>
      </c>
      <c r="O75" s="15">
        <v>3167</v>
      </c>
      <c r="P75" s="14">
        <v>3028</v>
      </c>
      <c r="Q75" s="15">
        <v>200</v>
      </c>
      <c r="R75" s="14">
        <v>228</v>
      </c>
      <c r="S75" s="15">
        <v>3161</v>
      </c>
      <c r="T75" s="14">
        <v>1015</v>
      </c>
      <c r="U75" s="15">
        <v>367</v>
      </c>
      <c r="V75" s="14">
        <v>341</v>
      </c>
      <c r="W75" s="18" t="s">
        <v>61</v>
      </c>
      <c r="X75" s="14" t="s">
        <v>61</v>
      </c>
      <c r="Y75" s="13">
        <v>22</v>
      </c>
      <c r="Z75" s="14">
        <v>36</v>
      </c>
      <c r="AA75" s="15">
        <v>288</v>
      </c>
      <c r="AB75" s="14">
        <v>230</v>
      </c>
      <c r="AC75" s="15">
        <v>6578</v>
      </c>
      <c r="AD75" s="14">
        <v>1844</v>
      </c>
      <c r="AE75" s="15">
        <v>1702</v>
      </c>
      <c r="AF75" s="14">
        <v>971</v>
      </c>
      <c r="AG75" s="15">
        <v>408</v>
      </c>
      <c r="AH75" s="14">
        <v>476</v>
      </c>
      <c r="AI75" s="15">
        <v>97</v>
      </c>
      <c r="AJ75" s="14">
        <v>155</v>
      </c>
      <c r="AK75" s="15">
        <v>912</v>
      </c>
      <c r="AL75" s="14">
        <v>583</v>
      </c>
      <c r="AM75" s="15">
        <v>53</v>
      </c>
      <c r="AN75" s="14">
        <v>90</v>
      </c>
      <c r="AO75" s="15">
        <v>0</v>
      </c>
      <c r="AP75" s="14">
        <v>193</v>
      </c>
      <c r="AQ75" s="15">
        <v>0</v>
      </c>
      <c r="AR75" s="14">
        <v>193</v>
      </c>
      <c r="AS75" s="15">
        <v>124</v>
      </c>
      <c r="AT75" s="14">
        <v>159</v>
      </c>
      <c r="AU75" s="15">
        <v>909</v>
      </c>
      <c r="AV75" s="14">
        <v>733</v>
      </c>
      <c r="AW75" s="15">
        <v>1224</v>
      </c>
      <c r="AX75" s="14">
        <v>696</v>
      </c>
      <c r="AY75" s="15">
        <v>1752</v>
      </c>
      <c r="AZ75" s="14">
        <v>748</v>
      </c>
      <c r="BA75" s="15">
        <v>8743</v>
      </c>
      <c r="BB75" s="14">
        <v>1587</v>
      </c>
      <c r="BC75" s="15">
        <v>753</v>
      </c>
      <c r="BD75" s="14">
        <v>539</v>
      </c>
      <c r="BE75" s="15">
        <v>605</v>
      </c>
      <c r="BF75" s="14">
        <v>564</v>
      </c>
      <c r="BG75" s="15">
        <v>276</v>
      </c>
      <c r="BH75" s="14">
        <v>293</v>
      </c>
      <c r="BI75" s="15">
        <v>358</v>
      </c>
      <c r="BJ75" s="14">
        <v>330</v>
      </c>
      <c r="BK75" s="15">
        <v>50</v>
      </c>
      <c r="BL75" s="14">
        <v>91</v>
      </c>
      <c r="BM75" s="15">
        <v>45</v>
      </c>
      <c r="BN75" s="14">
        <v>74</v>
      </c>
      <c r="BO75" s="15">
        <v>172</v>
      </c>
      <c r="BP75" s="14">
        <v>166</v>
      </c>
      <c r="BQ75" s="15">
        <v>1009</v>
      </c>
      <c r="BR75" s="14">
        <v>551</v>
      </c>
      <c r="BS75" s="15">
        <v>5665</v>
      </c>
      <c r="BT75" s="14">
        <v>1490</v>
      </c>
      <c r="BU75" s="15">
        <v>444</v>
      </c>
      <c r="BV75" s="14">
        <v>450</v>
      </c>
      <c r="BW75" s="15">
        <v>23310</v>
      </c>
      <c r="BX75" s="14">
        <v>3774</v>
      </c>
      <c r="BY75" s="15">
        <v>3379</v>
      </c>
      <c r="BZ75" s="14">
        <v>1609</v>
      </c>
      <c r="CA75" s="15">
        <v>0</v>
      </c>
      <c r="CB75" s="14">
        <v>193</v>
      </c>
      <c r="CC75" s="15">
        <v>287</v>
      </c>
      <c r="CD75" s="14">
        <v>254</v>
      </c>
      <c r="CE75" s="15">
        <v>415</v>
      </c>
      <c r="CF75" s="14">
        <v>411</v>
      </c>
      <c r="CG75" s="15">
        <v>35</v>
      </c>
      <c r="CH75" s="14">
        <v>58</v>
      </c>
      <c r="CI75" s="15">
        <v>2214</v>
      </c>
      <c r="CJ75" s="14">
        <v>1037</v>
      </c>
      <c r="CK75" s="15">
        <v>1558</v>
      </c>
      <c r="CL75" s="14">
        <v>689</v>
      </c>
      <c r="CM75" s="15">
        <v>940</v>
      </c>
      <c r="CN75" s="14">
        <v>665</v>
      </c>
      <c r="CO75" s="15">
        <v>0</v>
      </c>
      <c r="CP75" s="14">
        <v>193</v>
      </c>
      <c r="CQ75" s="15">
        <v>260</v>
      </c>
      <c r="CR75" s="14">
        <v>216</v>
      </c>
      <c r="CS75" s="15">
        <v>3279</v>
      </c>
      <c r="CT75" s="14">
        <v>1568</v>
      </c>
      <c r="CU75" s="15">
        <v>45</v>
      </c>
      <c r="CV75" s="14">
        <v>69</v>
      </c>
      <c r="CW75" s="15">
        <v>709</v>
      </c>
      <c r="CX75" s="14">
        <v>556</v>
      </c>
      <c r="CY75" s="15">
        <v>1729</v>
      </c>
      <c r="CZ75" s="14">
        <v>707</v>
      </c>
      <c r="DA75" s="15">
        <v>1593</v>
      </c>
      <c r="DB75" s="14">
        <v>1274</v>
      </c>
      <c r="DC75" s="15">
        <v>174</v>
      </c>
      <c r="DD75" s="14">
        <v>293</v>
      </c>
      <c r="DE75" s="15">
        <v>711</v>
      </c>
      <c r="DF75" s="14">
        <v>684</v>
      </c>
      <c r="DG75" s="15">
        <v>104</v>
      </c>
      <c r="DH75" s="14">
        <v>120</v>
      </c>
      <c r="DI75" s="15">
        <v>3228</v>
      </c>
      <c r="DJ75" s="14">
        <v>1540</v>
      </c>
    </row>
    <row r="76" spans="9:114" x14ac:dyDescent="0.25">
      <c r="I76" s="16">
        <v>34757</v>
      </c>
      <c r="J76" s="17">
        <v>4691</v>
      </c>
      <c r="K76" s="15">
        <v>119</v>
      </c>
      <c r="L76" s="14">
        <v>164</v>
      </c>
      <c r="M76" s="13">
        <v>692</v>
      </c>
      <c r="N76" s="14">
        <v>920</v>
      </c>
      <c r="O76" s="15">
        <v>188</v>
      </c>
      <c r="P76" s="14">
        <v>227</v>
      </c>
      <c r="Q76" s="15">
        <v>0</v>
      </c>
      <c r="R76" s="14">
        <v>182</v>
      </c>
      <c r="S76" s="15">
        <v>2221</v>
      </c>
      <c r="T76" s="14">
        <v>2189</v>
      </c>
      <c r="U76" s="15">
        <v>0</v>
      </c>
      <c r="V76" s="14">
        <v>182</v>
      </c>
      <c r="W76" s="15">
        <v>1489</v>
      </c>
      <c r="X76" s="14">
        <v>679</v>
      </c>
      <c r="Y76" s="18" t="s">
        <v>61</v>
      </c>
      <c r="Z76" s="14" t="s">
        <v>61</v>
      </c>
      <c r="AA76" s="13">
        <v>11</v>
      </c>
      <c r="AB76" s="14">
        <v>21</v>
      </c>
      <c r="AC76" s="15">
        <v>715</v>
      </c>
      <c r="AD76" s="14">
        <v>481</v>
      </c>
      <c r="AE76" s="15">
        <v>179</v>
      </c>
      <c r="AF76" s="14">
        <v>224</v>
      </c>
      <c r="AG76" s="15">
        <v>0</v>
      </c>
      <c r="AH76" s="14">
        <v>182</v>
      </c>
      <c r="AI76" s="15">
        <v>32</v>
      </c>
      <c r="AJ76" s="14">
        <v>51</v>
      </c>
      <c r="AK76" s="15">
        <v>567</v>
      </c>
      <c r="AL76" s="14">
        <v>468</v>
      </c>
      <c r="AM76" s="15">
        <v>62</v>
      </c>
      <c r="AN76" s="14">
        <v>80</v>
      </c>
      <c r="AO76" s="15">
        <v>30</v>
      </c>
      <c r="AP76" s="14">
        <v>49</v>
      </c>
      <c r="AQ76" s="15">
        <v>113</v>
      </c>
      <c r="AR76" s="14">
        <v>190</v>
      </c>
      <c r="AS76" s="15">
        <v>0</v>
      </c>
      <c r="AT76" s="14">
        <v>182</v>
      </c>
      <c r="AU76" s="15">
        <v>178</v>
      </c>
      <c r="AV76" s="14">
        <v>266</v>
      </c>
      <c r="AW76" s="15">
        <v>0</v>
      </c>
      <c r="AX76" s="14">
        <v>182</v>
      </c>
      <c r="AY76" s="15">
        <v>5649</v>
      </c>
      <c r="AZ76" s="14">
        <v>1598</v>
      </c>
      <c r="BA76" s="15">
        <v>157</v>
      </c>
      <c r="BB76" s="14">
        <v>131</v>
      </c>
      <c r="BC76" s="15">
        <v>227</v>
      </c>
      <c r="BD76" s="14">
        <v>233</v>
      </c>
      <c r="BE76" s="15">
        <v>351</v>
      </c>
      <c r="BF76" s="14">
        <v>390</v>
      </c>
      <c r="BG76" s="15">
        <v>58</v>
      </c>
      <c r="BH76" s="14">
        <v>110</v>
      </c>
      <c r="BI76" s="15">
        <v>80</v>
      </c>
      <c r="BJ76" s="14">
        <v>138</v>
      </c>
      <c r="BK76" s="15">
        <v>0</v>
      </c>
      <c r="BL76" s="14">
        <v>182</v>
      </c>
      <c r="BM76" s="15">
        <v>91</v>
      </c>
      <c r="BN76" s="14">
        <v>116</v>
      </c>
      <c r="BO76" s="15">
        <v>572</v>
      </c>
      <c r="BP76" s="14">
        <v>474</v>
      </c>
      <c r="BQ76" s="15">
        <v>99</v>
      </c>
      <c r="BR76" s="14">
        <v>127</v>
      </c>
      <c r="BS76" s="15">
        <v>5846</v>
      </c>
      <c r="BT76" s="14">
        <v>2122</v>
      </c>
      <c r="BU76" s="15">
        <v>85</v>
      </c>
      <c r="BV76" s="14">
        <v>136</v>
      </c>
      <c r="BW76" s="15">
        <v>3566</v>
      </c>
      <c r="BX76" s="14">
        <v>1751</v>
      </c>
      <c r="BY76" s="15">
        <v>1349</v>
      </c>
      <c r="BZ76" s="14">
        <v>809</v>
      </c>
      <c r="CA76" s="15">
        <v>0</v>
      </c>
      <c r="CB76" s="14">
        <v>182</v>
      </c>
      <c r="CC76" s="15">
        <v>191</v>
      </c>
      <c r="CD76" s="14">
        <v>201</v>
      </c>
      <c r="CE76" s="15">
        <v>0</v>
      </c>
      <c r="CF76" s="14">
        <v>182</v>
      </c>
      <c r="CG76" s="15">
        <v>0</v>
      </c>
      <c r="CH76" s="14">
        <v>182</v>
      </c>
      <c r="CI76" s="15">
        <v>6828</v>
      </c>
      <c r="CJ76" s="14">
        <v>1815</v>
      </c>
      <c r="CK76" s="15">
        <v>135</v>
      </c>
      <c r="CL76" s="14">
        <v>185</v>
      </c>
      <c r="CM76" s="15">
        <v>298</v>
      </c>
      <c r="CN76" s="14">
        <v>235</v>
      </c>
      <c r="CO76" s="15">
        <v>0</v>
      </c>
      <c r="CP76" s="14">
        <v>182</v>
      </c>
      <c r="CQ76" s="15">
        <v>344</v>
      </c>
      <c r="CR76" s="14">
        <v>440</v>
      </c>
      <c r="CS76" s="15">
        <v>133</v>
      </c>
      <c r="CT76" s="14">
        <v>158</v>
      </c>
      <c r="CU76" s="15">
        <v>166</v>
      </c>
      <c r="CV76" s="14">
        <v>279</v>
      </c>
      <c r="CW76" s="15">
        <v>0</v>
      </c>
      <c r="CX76" s="14">
        <v>182</v>
      </c>
      <c r="CY76" s="15">
        <v>1746</v>
      </c>
      <c r="CZ76" s="14">
        <v>910</v>
      </c>
      <c r="DA76" s="15">
        <v>29</v>
      </c>
      <c r="DB76" s="14">
        <v>49</v>
      </c>
      <c r="DC76" s="15">
        <v>161</v>
      </c>
      <c r="DD76" s="14">
        <v>205</v>
      </c>
      <c r="DE76" s="15">
        <v>0</v>
      </c>
      <c r="DF76" s="14">
        <v>182</v>
      </c>
      <c r="DG76" s="15">
        <v>0</v>
      </c>
      <c r="DH76" s="14">
        <v>182</v>
      </c>
      <c r="DI76" s="15">
        <v>56</v>
      </c>
      <c r="DJ76" s="14">
        <v>90</v>
      </c>
    </row>
    <row r="77" spans="9:114" x14ac:dyDescent="0.25">
      <c r="I77" s="16">
        <v>53830</v>
      </c>
      <c r="J77" s="17">
        <v>5001</v>
      </c>
      <c r="K77" s="15">
        <v>79</v>
      </c>
      <c r="L77" s="14">
        <v>138</v>
      </c>
      <c r="M77" s="13">
        <v>1247</v>
      </c>
      <c r="N77" s="14">
        <v>715</v>
      </c>
      <c r="O77" s="15">
        <v>902</v>
      </c>
      <c r="P77" s="14">
        <v>646</v>
      </c>
      <c r="Q77" s="15">
        <v>35</v>
      </c>
      <c r="R77" s="14">
        <v>59</v>
      </c>
      <c r="S77" s="15">
        <v>4999</v>
      </c>
      <c r="T77" s="14">
        <v>2108</v>
      </c>
      <c r="U77" s="15">
        <v>677</v>
      </c>
      <c r="V77" s="14">
        <v>546</v>
      </c>
      <c r="W77" s="15">
        <v>618</v>
      </c>
      <c r="X77" s="14">
        <v>439</v>
      </c>
      <c r="Y77" s="15">
        <v>78</v>
      </c>
      <c r="Z77" s="14">
        <v>127</v>
      </c>
      <c r="AA77" s="18" t="s">
        <v>61</v>
      </c>
      <c r="AB77" s="14" t="s">
        <v>61</v>
      </c>
      <c r="AC77" s="13">
        <v>1705</v>
      </c>
      <c r="AD77" s="14">
        <v>661</v>
      </c>
      <c r="AE77" s="15">
        <v>1079</v>
      </c>
      <c r="AF77" s="14">
        <v>470</v>
      </c>
      <c r="AG77" s="15">
        <v>38</v>
      </c>
      <c r="AH77" s="14">
        <v>87</v>
      </c>
      <c r="AI77" s="15">
        <v>46</v>
      </c>
      <c r="AJ77" s="14">
        <v>75</v>
      </c>
      <c r="AK77" s="15">
        <v>795</v>
      </c>
      <c r="AL77" s="14">
        <v>446</v>
      </c>
      <c r="AM77" s="15">
        <v>469</v>
      </c>
      <c r="AN77" s="14">
        <v>379</v>
      </c>
      <c r="AO77" s="15">
        <v>133</v>
      </c>
      <c r="AP77" s="14">
        <v>221</v>
      </c>
      <c r="AQ77" s="15">
        <v>164</v>
      </c>
      <c r="AR77" s="14">
        <v>267</v>
      </c>
      <c r="AS77" s="15">
        <v>112</v>
      </c>
      <c r="AT77" s="14">
        <v>136</v>
      </c>
      <c r="AU77" s="15">
        <v>283</v>
      </c>
      <c r="AV77" s="14">
        <v>295</v>
      </c>
      <c r="AW77" s="15">
        <v>194</v>
      </c>
      <c r="AX77" s="14">
        <v>244</v>
      </c>
      <c r="AY77" s="15">
        <v>14120</v>
      </c>
      <c r="AZ77" s="14">
        <v>2487</v>
      </c>
      <c r="BA77" s="15">
        <v>1524</v>
      </c>
      <c r="BB77" s="14">
        <v>717</v>
      </c>
      <c r="BC77" s="15">
        <v>944</v>
      </c>
      <c r="BD77" s="14">
        <v>670</v>
      </c>
      <c r="BE77" s="15">
        <v>393</v>
      </c>
      <c r="BF77" s="14">
        <v>240</v>
      </c>
      <c r="BG77" s="15">
        <v>44</v>
      </c>
      <c r="BH77" s="14">
        <v>74</v>
      </c>
      <c r="BI77" s="15">
        <v>337</v>
      </c>
      <c r="BJ77" s="14">
        <v>354</v>
      </c>
      <c r="BK77" s="15">
        <v>0</v>
      </c>
      <c r="BL77" s="14">
        <v>197</v>
      </c>
      <c r="BM77" s="15">
        <v>172</v>
      </c>
      <c r="BN77" s="14">
        <v>182</v>
      </c>
      <c r="BO77" s="15">
        <v>42</v>
      </c>
      <c r="BP77" s="14">
        <v>69</v>
      </c>
      <c r="BQ77" s="15">
        <v>197</v>
      </c>
      <c r="BR77" s="14">
        <v>183</v>
      </c>
      <c r="BS77" s="15">
        <v>1451</v>
      </c>
      <c r="BT77" s="14">
        <v>792</v>
      </c>
      <c r="BU77" s="15">
        <v>116</v>
      </c>
      <c r="BV77" s="14">
        <v>139</v>
      </c>
      <c r="BW77" s="15">
        <v>3085</v>
      </c>
      <c r="BX77" s="14">
        <v>851</v>
      </c>
      <c r="BY77" s="15">
        <v>985</v>
      </c>
      <c r="BZ77" s="14">
        <v>503</v>
      </c>
      <c r="CA77" s="15">
        <v>0</v>
      </c>
      <c r="CB77" s="14">
        <v>197</v>
      </c>
      <c r="CC77" s="15">
        <v>651</v>
      </c>
      <c r="CD77" s="14">
        <v>429</v>
      </c>
      <c r="CE77" s="15">
        <v>0</v>
      </c>
      <c r="CF77" s="14">
        <v>197</v>
      </c>
      <c r="CG77" s="15">
        <v>157</v>
      </c>
      <c r="CH77" s="14">
        <v>182</v>
      </c>
      <c r="CI77" s="15">
        <v>1494</v>
      </c>
      <c r="CJ77" s="14">
        <v>608</v>
      </c>
      <c r="CK77" s="15">
        <v>635</v>
      </c>
      <c r="CL77" s="14">
        <v>596</v>
      </c>
      <c r="CM77" s="15">
        <v>150</v>
      </c>
      <c r="CN77" s="14">
        <v>140</v>
      </c>
      <c r="CO77" s="15">
        <v>0</v>
      </c>
      <c r="CP77" s="14">
        <v>197</v>
      </c>
      <c r="CQ77" s="15">
        <v>577</v>
      </c>
      <c r="CR77" s="14">
        <v>478</v>
      </c>
      <c r="CS77" s="15">
        <v>1473</v>
      </c>
      <c r="CT77" s="14">
        <v>826</v>
      </c>
      <c r="CU77" s="15">
        <v>116</v>
      </c>
      <c r="CV77" s="14">
        <v>145</v>
      </c>
      <c r="CW77" s="15">
        <v>267</v>
      </c>
      <c r="CX77" s="14">
        <v>250</v>
      </c>
      <c r="CY77" s="15">
        <v>9537</v>
      </c>
      <c r="CZ77" s="14">
        <v>1762</v>
      </c>
      <c r="DA77" s="15">
        <v>481</v>
      </c>
      <c r="DB77" s="14">
        <v>358</v>
      </c>
      <c r="DC77" s="15">
        <v>293</v>
      </c>
      <c r="DD77" s="14">
        <v>219</v>
      </c>
      <c r="DE77" s="15">
        <v>721</v>
      </c>
      <c r="DF77" s="14">
        <v>420</v>
      </c>
      <c r="DG77" s="15">
        <v>215</v>
      </c>
      <c r="DH77" s="14">
        <v>303</v>
      </c>
      <c r="DI77" s="15">
        <v>0</v>
      </c>
      <c r="DJ77" s="14">
        <v>197</v>
      </c>
    </row>
    <row r="78" spans="9:114" x14ac:dyDescent="0.25">
      <c r="I78" s="16">
        <v>537148</v>
      </c>
      <c r="J78" s="17">
        <v>19784</v>
      </c>
      <c r="K78" s="15">
        <v>18599</v>
      </c>
      <c r="L78" s="14">
        <v>4762</v>
      </c>
      <c r="M78" s="13">
        <v>10704</v>
      </c>
      <c r="N78" s="14">
        <v>4327</v>
      </c>
      <c r="O78" s="15">
        <v>6473</v>
      </c>
      <c r="P78" s="14">
        <v>1865</v>
      </c>
      <c r="Q78" s="15">
        <v>3321</v>
      </c>
      <c r="R78" s="14">
        <v>1136</v>
      </c>
      <c r="S78" s="15">
        <v>20386</v>
      </c>
      <c r="T78" s="14">
        <v>4221</v>
      </c>
      <c r="U78" s="15">
        <v>8766</v>
      </c>
      <c r="V78" s="14">
        <v>2537</v>
      </c>
      <c r="W78" s="15">
        <v>8975</v>
      </c>
      <c r="X78" s="14">
        <v>1882</v>
      </c>
      <c r="Y78" s="15">
        <v>1099</v>
      </c>
      <c r="Z78" s="14">
        <v>608</v>
      </c>
      <c r="AA78" s="15">
        <v>780</v>
      </c>
      <c r="AB78" s="14">
        <v>481</v>
      </c>
      <c r="AC78" s="18" t="s">
        <v>61</v>
      </c>
      <c r="AD78" s="14" t="s">
        <v>61</v>
      </c>
      <c r="AE78" s="13">
        <v>42754</v>
      </c>
      <c r="AF78" s="14">
        <v>6205</v>
      </c>
      <c r="AG78" s="15">
        <v>3177</v>
      </c>
      <c r="AH78" s="14">
        <v>2730</v>
      </c>
      <c r="AI78" s="15">
        <v>1268</v>
      </c>
      <c r="AJ78" s="14">
        <v>923</v>
      </c>
      <c r="AK78" s="15">
        <v>22565</v>
      </c>
      <c r="AL78" s="14">
        <v>3828</v>
      </c>
      <c r="AM78" s="15">
        <v>13803</v>
      </c>
      <c r="AN78" s="14">
        <v>2852</v>
      </c>
      <c r="AO78" s="15">
        <v>3864</v>
      </c>
      <c r="AP78" s="14">
        <v>1332</v>
      </c>
      <c r="AQ78" s="15">
        <v>5661</v>
      </c>
      <c r="AR78" s="14">
        <v>3133</v>
      </c>
      <c r="AS78" s="15">
        <v>6912</v>
      </c>
      <c r="AT78" s="14">
        <v>1607</v>
      </c>
      <c r="AU78" s="15">
        <v>5550</v>
      </c>
      <c r="AV78" s="14">
        <v>2266</v>
      </c>
      <c r="AW78" s="15">
        <v>7348</v>
      </c>
      <c r="AX78" s="14">
        <v>3032</v>
      </c>
      <c r="AY78" s="15">
        <v>10442</v>
      </c>
      <c r="AZ78" s="14">
        <v>2378</v>
      </c>
      <c r="BA78" s="15">
        <v>15159</v>
      </c>
      <c r="BB78" s="14">
        <v>2747</v>
      </c>
      <c r="BC78" s="15">
        <v>23400</v>
      </c>
      <c r="BD78" s="14">
        <v>3519</v>
      </c>
      <c r="BE78" s="15">
        <v>5460</v>
      </c>
      <c r="BF78" s="14">
        <v>2185</v>
      </c>
      <c r="BG78" s="15">
        <v>5490</v>
      </c>
      <c r="BH78" s="14">
        <v>3345</v>
      </c>
      <c r="BI78" s="15">
        <v>10666</v>
      </c>
      <c r="BJ78" s="14">
        <v>3498</v>
      </c>
      <c r="BK78" s="15">
        <v>1758</v>
      </c>
      <c r="BL78" s="14">
        <v>2104</v>
      </c>
      <c r="BM78" s="15">
        <v>945</v>
      </c>
      <c r="BN78" s="14">
        <v>713</v>
      </c>
      <c r="BO78" s="15">
        <v>1241</v>
      </c>
      <c r="BP78" s="14">
        <v>515</v>
      </c>
      <c r="BQ78" s="15">
        <v>2362</v>
      </c>
      <c r="BR78" s="14">
        <v>922</v>
      </c>
      <c r="BS78" s="15">
        <v>27606</v>
      </c>
      <c r="BT78" s="14">
        <v>4242</v>
      </c>
      <c r="BU78" s="15">
        <v>2853</v>
      </c>
      <c r="BV78" s="14">
        <v>1004</v>
      </c>
      <c r="BW78" s="15">
        <v>53009</v>
      </c>
      <c r="BX78" s="14">
        <v>5886</v>
      </c>
      <c r="BY78" s="15">
        <v>23133</v>
      </c>
      <c r="BZ78" s="14">
        <v>3843</v>
      </c>
      <c r="CA78" s="15">
        <v>239</v>
      </c>
      <c r="CB78" s="14">
        <v>203</v>
      </c>
      <c r="CC78" s="15">
        <v>22927</v>
      </c>
      <c r="CD78" s="14">
        <v>4305</v>
      </c>
      <c r="CE78" s="15">
        <v>3142</v>
      </c>
      <c r="CF78" s="14">
        <v>1301</v>
      </c>
      <c r="CG78" s="15">
        <v>2919</v>
      </c>
      <c r="CH78" s="14">
        <v>1736</v>
      </c>
      <c r="CI78" s="15">
        <v>25659</v>
      </c>
      <c r="CJ78" s="14">
        <v>4174</v>
      </c>
      <c r="CK78" s="15">
        <v>3050</v>
      </c>
      <c r="CL78" s="14">
        <v>1458</v>
      </c>
      <c r="CM78" s="15">
        <v>11366</v>
      </c>
      <c r="CN78" s="14">
        <v>2719</v>
      </c>
      <c r="CO78" s="15">
        <v>1070</v>
      </c>
      <c r="CP78" s="14">
        <v>762</v>
      </c>
      <c r="CQ78" s="15">
        <v>16275</v>
      </c>
      <c r="CR78" s="14">
        <v>3583</v>
      </c>
      <c r="CS78" s="15">
        <v>28564</v>
      </c>
      <c r="CT78" s="14">
        <v>4750</v>
      </c>
      <c r="CU78" s="15">
        <v>2499</v>
      </c>
      <c r="CV78" s="14">
        <v>1348</v>
      </c>
      <c r="CW78" s="15">
        <v>2747</v>
      </c>
      <c r="CX78" s="14">
        <v>1190</v>
      </c>
      <c r="CY78" s="15">
        <v>25697</v>
      </c>
      <c r="CZ78" s="14">
        <v>3965</v>
      </c>
      <c r="DA78" s="15">
        <v>4943</v>
      </c>
      <c r="DB78" s="14">
        <v>1710</v>
      </c>
      <c r="DC78" s="15">
        <v>3533</v>
      </c>
      <c r="DD78" s="14">
        <v>1587</v>
      </c>
      <c r="DE78" s="15">
        <v>6216</v>
      </c>
      <c r="DF78" s="14">
        <v>1993</v>
      </c>
      <c r="DG78" s="15">
        <v>773</v>
      </c>
      <c r="DH78" s="14">
        <v>567</v>
      </c>
      <c r="DI78" s="15">
        <v>21638</v>
      </c>
      <c r="DJ78" s="14">
        <v>4641</v>
      </c>
    </row>
    <row r="79" spans="9:114" x14ac:dyDescent="0.25">
      <c r="I79" s="16">
        <v>277466</v>
      </c>
      <c r="J79" s="17">
        <v>14075</v>
      </c>
      <c r="K79" s="15">
        <v>13864</v>
      </c>
      <c r="L79" s="14">
        <v>2903</v>
      </c>
      <c r="M79" s="13">
        <v>2654</v>
      </c>
      <c r="N79" s="14">
        <v>1444</v>
      </c>
      <c r="O79" s="15">
        <v>6657</v>
      </c>
      <c r="P79" s="14">
        <v>2675</v>
      </c>
      <c r="Q79" s="15">
        <v>1041</v>
      </c>
      <c r="R79" s="14">
        <v>519</v>
      </c>
      <c r="S79" s="15">
        <v>14174</v>
      </c>
      <c r="T79" s="14">
        <v>3182</v>
      </c>
      <c r="U79" s="15">
        <v>4710</v>
      </c>
      <c r="V79" s="14">
        <v>2093</v>
      </c>
      <c r="W79" s="15">
        <v>1829</v>
      </c>
      <c r="X79" s="14">
        <v>824</v>
      </c>
      <c r="Y79" s="15">
        <v>226</v>
      </c>
      <c r="Z79" s="14">
        <v>246</v>
      </c>
      <c r="AA79" s="15">
        <v>1352</v>
      </c>
      <c r="AB79" s="14">
        <v>994</v>
      </c>
      <c r="AC79" s="15">
        <v>42870</v>
      </c>
      <c r="AD79" s="14">
        <v>5472</v>
      </c>
      <c r="AE79" s="18" t="s">
        <v>61</v>
      </c>
      <c r="AF79" s="14" t="s">
        <v>61</v>
      </c>
      <c r="AG79" s="13">
        <v>1409</v>
      </c>
      <c r="AH79" s="14">
        <v>831</v>
      </c>
      <c r="AI79" s="15">
        <v>936</v>
      </c>
      <c r="AJ79" s="14">
        <v>797</v>
      </c>
      <c r="AK79" s="15">
        <v>7143</v>
      </c>
      <c r="AL79" s="14">
        <v>1833</v>
      </c>
      <c r="AM79" s="15">
        <v>5972</v>
      </c>
      <c r="AN79" s="14">
        <v>2678</v>
      </c>
      <c r="AO79" s="15">
        <v>1687</v>
      </c>
      <c r="AP79" s="14">
        <v>1036</v>
      </c>
      <c r="AQ79" s="15">
        <v>1497</v>
      </c>
      <c r="AR79" s="14">
        <v>707</v>
      </c>
      <c r="AS79" s="15">
        <v>6172</v>
      </c>
      <c r="AT79" s="14">
        <v>1972</v>
      </c>
      <c r="AU79" s="15">
        <v>4100</v>
      </c>
      <c r="AV79" s="14">
        <v>1490</v>
      </c>
      <c r="AW79" s="15">
        <v>222</v>
      </c>
      <c r="AX79" s="14">
        <v>178</v>
      </c>
      <c r="AY79" s="15">
        <v>3619</v>
      </c>
      <c r="AZ79" s="14">
        <v>1621</v>
      </c>
      <c r="BA79" s="15">
        <v>4153</v>
      </c>
      <c r="BB79" s="14">
        <v>1720</v>
      </c>
      <c r="BC79" s="15">
        <v>9949</v>
      </c>
      <c r="BD79" s="14">
        <v>3100</v>
      </c>
      <c r="BE79" s="15">
        <v>2237</v>
      </c>
      <c r="BF79" s="14">
        <v>2164</v>
      </c>
      <c r="BG79" s="15">
        <v>3280</v>
      </c>
      <c r="BH79" s="14">
        <v>1372</v>
      </c>
      <c r="BI79" s="15">
        <v>3377</v>
      </c>
      <c r="BJ79" s="14">
        <v>1479</v>
      </c>
      <c r="BK79" s="15">
        <v>251</v>
      </c>
      <c r="BL79" s="14">
        <v>224</v>
      </c>
      <c r="BM79" s="15">
        <v>1283</v>
      </c>
      <c r="BN79" s="14">
        <v>1001</v>
      </c>
      <c r="BO79" s="15">
        <v>3783</v>
      </c>
      <c r="BP79" s="14">
        <v>2622</v>
      </c>
      <c r="BQ79" s="15">
        <v>15</v>
      </c>
      <c r="BR79" s="14">
        <v>27</v>
      </c>
      <c r="BS79" s="15">
        <v>4920</v>
      </c>
      <c r="BT79" s="14">
        <v>1544</v>
      </c>
      <c r="BU79" s="15">
        <v>915</v>
      </c>
      <c r="BV79" s="14">
        <v>512</v>
      </c>
      <c r="BW79" s="15">
        <v>13957</v>
      </c>
      <c r="BX79" s="14">
        <v>3960</v>
      </c>
      <c r="BY79" s="15">
        <v>16009</v>
      </c>
      <c r="BZ79" s="14">
        <v>2963</v>
      </c>
      <c r="CA79" s="15">
        <v>207</v>
      </c>
      <c r="CB79" s="14">
        <v>250</v>
      </c>
      <c r="CC79" s="15">
        <v>7501</v>
      </c>
      <c r="CD79" s="14">
        <v>2501</v>
      </c>
      <c r="CE79" s="15">
        <v>3299</v>
      </c>
      <c r="CF79" s="14">
        <v>1818</v>
      </c>
      <c r="CG79" s="15">
        <v>453</v>
      </c>
      <c r="CH79" s="14">
        <v>472</v>
      </c>
      <c r="CI79" s="15">
        <v>9076</v>
      </c>
      <c r="CJ79" s="14">
        <v>2622</v>
      </c>
      <c r="CK79" s="15">
        <v>440</v>
      </c>
      <c r="CL79" s="14">
        <v>620</v>
      </c>
      <c r="CM79" s="15">
        <v>18611</v>
      </c>
      <c r="CN79" s="14">
        <v>3871</v>
      </c>
      <c r="CO79" s="15">
        <v>257</v>
      </c>
      <c r="CP79" s="14">
        <v>291</v>
      </c>
      <c r="CQ79" s="15">
        <v>17606</v>
      </c>
      <c r="CR79" s="14">
        <v>4620</v>
      </c>
      <c r="CS79" s="15">
        <v>16198</v>
      </c>
      <c r="CT79" s="14">
        <v>3367</v>
      </c>
      <c r="CU79" s="15">
        <v>20</v>
      </c>
      <c r="CV79" s="14">
        <v>35</v>
      </c>
      <c r="CW79" s="15">
        <v>84</v>
      </c>
      <c r="CX79" s="14">
        <v>142</v>
      </c>
      <c r="CY79" s="15">
        <v>10702</v>
      </c>
      <c r="CZ79" s="14">
        <v>2094</v>
      </c>
      <c r="DA79" s="15">
        <v>1965</v>
      </c>
      <c r="DB79" s="14">
        <v>826</v>
      </c>
      <c r="DC79" s="15">
        <v>1237</v>
      </c>
      <c r="DD79" s="14">
        <v>625</v>
      </c>
      <c r="DE79" s="15">
        <v>3441</v>
      </c>
      <c r="DF79" s="14">
        <v>1725</v>
      </c>
      <c r="DG79" s="15">
        <v>106</v>
      </c>
      <c r="DH79" s="14">
        <v>154</v>
      </c>
      <c r="DI79" s="15">
        <v>1730</v>
      </c>
      <c r="DJ79" s="14">
        <v>1190</v>
      </c>
    </row>
    <row r="80" spans="9:114" x14ac:dyDescent="0.25">
      <c r="I80" s="16">
        <v>55145</v>
      </c>
      <c r="J80" s="17">
        <v>5749</v>
      </c>
      <c r="K80" s="15">
        <v>608</v>
      </c>
      <c r="L80" s="14">
        <v>479</v>
      </c>
      <c r="M80" s="13">
        <v>1417</v>
      </c>
      <c r="N80" s="14">
        <v>869</v>
      </c>
      <c r="O80" s="15">
        <v>1865</v>
      </c>
      <c r="P80" s="14">
        <v>695</v>
      </c>
      <c r="Q80" s="15">
        <v>24</v>
      </c>
      <c r="R80" s="14">
        <v>54</v>
      </c>
      <c r="S80" s="15">
        <v>9756</v>
      </c>
      <c r="T80" s="14">
        <v>1508</v>
      </c>
      <c r="U80" s="15">
        <v>1216</v>
      </c>
      <c r="V80" s="14">
        <v>574</v>
      </c>
      <c r="W80" s="15">
        <v>191</v>
      </c>
      <c r="X80" s="14">
        <v>222</v>
      </c>
      <c r="Y80" s="15">
        <v>278</v>
      </c>
      <c r="Z80" s="14">
        <v>253</v>
      </c>
      <c r="AA80" s="15">
        <v>230</v>
      </c>
      <c r="AB80" s="14">
        <v>253</v>
      </c>
      <c r="AC80" s="15">
        <v>2780</v>
      </c>
      <c r="AD80" s="14">
        <v>1227</v>
      </c>
      <c r="AE80" s="15">
        <v>1448</v>
      </c>
      <c r="AF80" s="14">
        <v>639</v>
      </c>
      <c r="AG80" s="18" t="s">
        <v>61</v>
      </c>
      <c r="AH80" s="14" t="s">
        <v>61</v>
      </c>
      <c r="AI80" s="13">
        <v>404</v>
      </c>
      <c r="AJ80" s="14">
        <v>431</v>
      </c>
      <c r="AK80" s="15">
        <v>318</v>
      </c>
      <c r="AL80" s="14">
        <v>194</v>
      </c>
      <c r="AM80" s="15">
        <v>292</v>
      </c>
      <c r="AN80" s="14">
        <v>261</v>
      </c>
      <c r="AO80" s="15">
        <v>84</v>
      </c>
      <c r="AP80" s="14">
        <v>98</v>
      </c>
      <c r="AQ80" s="15">
        <v>1135</v>
      </c>
      <c r="AR80" s="14">
        <v>709</v>
      </c>
      <c r="AS80" s="15">
        <v>485</v>
      </c>
      <c r="AT80" s="14">
        <v>630</v>
      </c>
      <c r="AU80" s="15">
        <v>207</v>
      </c>
      <c r="AV80" s="14">
        <v>183</v>
      </c>
      <c r="AW80" s="15">
        <v>91</v>
      </c>
      <c r="AX80" s="14">
        <v>147</v>
      </c>
      <c r="AY80" s="15">
        <v>2491</v>
      </c>
      <c r="AZ80" s="14">
        <v>1610</v>
      </c>
      <c r="BA80" s="15">
        <v>1266</v>
      </c>
      <c r="BB80" s="14">
        <v>962</v>
      </c>
      <c r="BC80" s="15">
        <v>321</v>
      </c>
      <c r="BD80" s="14">
        <v>189</v>
      </c>
      <c r="BE80" s="15">
        <v>192</v>
      </c>
      <c r="BF80" s="14">
        <v>240</v>
      </c>
      <c r="BG80" s="15">
        <v>44</v>
      </c>
      <c r="BH80" s="14">
        <v>52</v>
      </c>
      <c r="BI80" s="15">
        <v>944</v>
      </c>
      <c r="BJ80" s="14">
        <v>630</v>
      </c>
      <c r="BK80" s="15">
        <v>131</v>
      </c>
      <c r="BL80" s="14">
        <v>172</v>
      </c>
      <c r="BM80" s="15">
        <v>75</v>
      </c>
      <c r="BN80" s="14">
        <v>125</v>
      </c>
      <c r="BO80" s="15">
        <v>760</v>
      </c>
      <c r="BP80" s="14">
        <v>424</v>
      </c>
      <c r="BQ80" s="15">
        <v>85</v>
      </c>
      <c r="BR80" s="14">
        <v>119</v>
      </c>
      <c r="BS80" s="15">
        <v>410</v>
      </c>
      <c r="BT80" s="14">
        <v>435</v>
      </c>
      <c r="BU80" s="15">
        <v>284</v>
      </c>
      <c r="BV80" s="14">
        <v>243</v>
      </c>
      <c r="BW80" s="15">
        <v>2382</v>
      </c>
      <c r="BX80" s="14">
        <v>1279</v>
      </c>
      <c r="BY80" s="15">
        <v>2241</v>
      </c>
      <c r="BZ80" s="14">
        <v>1274</v>
      </c>
      <c r="CA80" s="15">
        <v>0</v>
      </c>
      <c r="CB80" s="14">
        <v>177</v>
      </c>
      <c r="CC80" s="15">
        <v>884</v>
      </c>
      <c r="CD80" s="14">
        <v>995</v>
      </c>
      <c r="CE80" s="15">
        <v>1095</v>
      </c>
      <c r="CF80" s="14">
        <v>933</v>
      </c>
      <c r="CG80" s="15">
        <v>1763</v>
      </c>
      <c r="CH80" s="14">
        <v>764</v>
      </c>
      <c r="CI80" s="15">
        <v>1087</v>
      </c>
      <c r="CJ80" s="14">
        <v>770</v>
      </c>
      <c r="CK80" s="15">
        <v>106</v>
      </c>
      <c r="CL80" s="14">
        <v>176</v>
      </c>
      <c r="CM80" s="15">
        <v>644</v>
      </c>
      <c r="CN80" s="14">
        <v>460</v>
      </c>
      <c r="CO80" s="15">
        <v>459</v>
      </c>
      <c r="CP80" s="14">
        <v>726</v>
      </c>
      <c r="CQ80" s="15">
        <v>1314</v>
      </c>
      <c r="CR80" s="14">
        <v>675</v>
      </c>
      <c r="CS80" s="15">
        <v>3300</v>
      </c>
      <c r="CT80" s="14">
        <v>1887</v>
      </c>
      <c r="CU80" s="15">
        <v>2183</v>
      </c>
      <c r="CV80" s="14">
        <v>1283</v>
      </c>
      <c r="CW80" s="15">
        <v>0</v>
      </c>
      <c r="CX80" s="14">
        <v>177</v>
      </c>
      <c r="CY80" s="15">
        <v>1393</v>
      </c>
      <c r="CZ80" s="14">
        <v>755</v>
      </c>
      <c r="DA80" s="15">
        <v>5920</v>
      </c>
      <c r="DB80" s="14">
        <v>1901</v>
      </c>
      <c r="DC80" s="15">
        <v>197</v>
      </c>
      <c r="DD80" s="14">
        <v>330</v>
      </c>
      <c r="DE80" s="15">
        <v>295</v>
      </c>
      <c r="DF80" s="14">
        <v>234</v>
      </c>
      <c r="DG80" s="15">
        <v>50</v>
      </c>
      <c r="DH80" s="14">
        <v>66</v>
      </c>
      <c r="DI80" s="15">
        <v>336</v>
      </c>
      <c r="DJ80" s="14">
        <v>436</v>
      </c>
    </row>
    <row r="81" spans="9:114" x14ac:dyDescent="0.25">
      <c r="I81" s="16">
        <v>59283</v>
      </c>
      <c r="J81" s="17">
        <v>6040</v>
      </c>
      <c r="K81" s="15">
        <v>575</v>
      </c>
      <c r="L81" s="14">
        <v>838</v>
      </c>
      <c r="M81" s="13">
        <v>1198</v>
      </c>
      <c r="N81" s="14">
        <v>790</v>
      </c>
      <c r="O81" s="15">
        <v>2424</v>
      </c>
      <c r="P81" s="14">
        <v>1307</v>
      </c>
      <c r="Q81" s="15">
        <v>291</v>
      </c>
      <c r="R81" s="14">
        <v>268</v>
      </c>
      <c r="S81" s="15">
        <v>10280</v>
      </c>
      <c r="T81" s="14">
        <v>2708</v>
      </c>
      <c r="U81" s="15">
        <v>1186</v>
      </c>
      <c r="V81" s="14">
        <v>614</v>
      </c>
      <c r="W81" s="15">
        <v>44</v>
      </c>
      <c r="X81" s="14">
        <v>81</v>
      </c>
      <c r="Y81" s="15">
        <v>120</v>
      </c>
      <c r="Z81" s="14">
        <v>199</v>
      </c>
      <c r="AA81" s="15">
        <v>116</v>
      </c>
      <c r="AB81" s="14">
        <v>124</v>
      </c>
      <c r="AC81" s="15">
        <v>2014</v>
      </c>
      <c r="AD81" s="14">
        <v>1608</v>
      </c>
      <c r="AE81" s="15">
        <v>583</v>
      </c>
      <c r="AF81" s="14">
        <v>848</v>
      </c>
      <c r="AG81" s="15">
        <v>206</v>
      </c>
      <c r="AH81" s="14">
        <v>194</v>
      </c>
      <c r="AI81" s="18" t="s">
        <v>61</v>
      </c>
      <c r="AJ81" s="14" t="s">
        <v>61</v>
      </c>
      <c r="AK81" s="13">
        <v>532</v>
      </c>
      <c r="AL81" s="14">
        <v>469</v>
      </c>
      <c r="AM81" s="15">
        <v>283</v>
      </c>
      <c r="AN81" s="14">
        <v>282</v>
      </c>
      <c r="AO81" s="15">
        <v>90</v>
      </c>
      <c r="AP81" s="14">
        <v>170</v>
      </c>
      <c r="AQ81" s="15">
        <v>63</v>
      </c>
      <c r="AR81" s="14">
        <v>69</v>
      </c>
      <c r="AS81" s="15">
        <v>83</v>
      </c>
      <c r="AT81" s="14">
        <v>128</v>
      </c>
      <c r="AU81" s="15">
        <v>54</v>
      </c>
      <c r="AV81" s="14">
        <v>92</v>
      </c>
      <c r="AW81" s="15">
        <v>0</v>
      </c>
      <c r="AX81" s="14">
        <v>187</v>
      </c>
      <c r="AY81" s="15">
        <v>107</v>
      </c>
      <c r="AZ81" s="14">
        <v>161</v>
      </c>
      <c r="BA81" s="15">
        <v>338</v>
      </c>
      <c r="BB81" s="14">
        <v>391</v>
      </c>
      <c r="BC81" s="15">
        <v>683</v>
      </c>
      <c r="BD81" s="14">
        <v>777</v>
      </c>
      <c r="BE81" s="15">
        <v>637</v>
      </c>
      <c r="BF81" s="14">
        <v>528</v>
      </c>
      <c r="BG81" s="15">
        <v>87</v>
      </c>
      <c r="BH81" s="14">
        <v>170</v>
      </c>
      <c r="BI81" s="15">
        <v>214</v>
      </c>
      <c r="BJ81" s="14">
        <v>259</v>
      </c>
      <c r="BK81" s="15">
        <v>3800</v>
      </c>
      <c r="BL81" s="14">
        <v>2162</v>
      </c>
      <c r="BM81" s="15">
        <v>35</v>
      </c>
      <c r="BN81" s="14">
        <v>60</v>
      </c>
      <c r="BO81" s="15">
        <v>2535</v>
      </c>
      <c r="BP81" s="14">
        <v>1031</v>
      </c>
      <c r="BQ81" s="15">
        <v>0</v>
      </c>
      <c r="BR81" s="14">
        <v>187</v>
      </c>
      <c r="BS81" s="15">
        <v>214</v>
      </c>
      <c r="BT81" s="14">
        <v>206</v>
      </c>
      <c r="BU81" s="15">
        <v>675</v>
      </c>
      <c r="BV81" s="14">
        <v>554</v>
      </c>
      <c r="BW81" s="15">
        <v>938</v>
      </c>
      <c r="BX81" s="14">
        <v>554</v>
      </c>
      <c r="BY81" s="15">
        <v>817</v>
      </c>
      <c r="BZ81" s="14">
        <v>843</v>
      </c>
      <c r="CA81" s="15">
        <v>0</v>
      </c>
      <c r="CB81" s="14">
        <v>187</v>
      </c>
      <c r="CC81" s="15">
        <v>1018</v>
      </c>
      <c r="CD81" s="14">
        <v>753</v>
      </c>
      <c r="CE81" s="15">
        <v>93</v>
      </c>
      <c r="CF81" s="14">
        <v>108</v>
      </c>
      <c r="CG81" s="15">
        <v>4963</v>
      </c>
      <c r="CH81" s="14">
        <v>1377</v>
      </c>
      <c r="CI81" s="15">
        <v>169</v>
      </c>
      <c r="CJ81" s="14">
        <v>181</v>
      </c>
      <c r="CK81" s="15">
        <v>0</v>
      </c>
      <c r="CL81" s="14">
        <v>187</v>
      </c>
      <c r="CM81" s="15">
        <v>205</v>
      </c>
      <c r="CN81" s="14">
        <v>238</v>
      </c>
      <c r="CO81" s="15">
        <v>118</v>
      </c>
      <c r="CP81" s="14">
        <v>192</v>
      </c>
      <c r="CQ81" s="15">
        <v>1957</v>
      </c>
      <c r="CR81" s="14">
        <v>1539</v>
      </c>
      <c r="CS81" s="15">
        <v>1352</v>
      </c>
      <c r="CT81" s="14">
        <v>714</v>
      </c>
      <c r="CU81" s="15">
        <v>6617</v>
      </c>
      <c r="CV81" s="14">
        <v>3016</v>
      </c>
      <c r="CW81" s="15">
        <v>0</v>
      </c>
      <c r="CX81" s="14">
        <v>187</v>
      </c>
      <c r="CY81" s="15">
        <v>269</v>
      </c>
      <c r="CZ81" s="14">
        <v>388</v>
      </c>
      <c r="DA81" s="15">
        <v>10398</v>
      </c>
      <c r="DB81" s="14">
        <v>1919</v>
      </c>
      <c r="DC81" s="15">
        <v>0</v>
      </c>
      <c r="DD81" s="14">
        <v>187</v>
      </c>
      <c r="DE81" s="15">
        <v>225</v>
      </c>
      <c r="DF81" s="14">
        <v>272</v>
      </c>
      <c r="DG81" s="15">
        <v>677</v>
      </c>
      <c r="DH81" s="14">
        <v>406</v>
      </c>
      <c r="DI81" s="15">
        <v>136</v>
      </c>
      <c r="DJ81" s="14">
        <v>228</v>
      </c>
    </row>
    <row r="82" spans="9:114" x14ac:dyDescent="0.25">
      <c r="I82" s="16">
        <v>208755</v>
      </c>
      <c r="J82" s="17">
        <v>10844</v>
      </c>
      <c r="K82" s="15">
        <v>883</v>
      </c>
      <c r="L82" s="14">
        <v>478</v>
      </c>
      <c r="M82" s="13">
        <v>2250</v>
      </c>
      <c r="N82" s="14">
        <v>1511</v>
      </c>
      <c r="O82" s="15">
        <v>7139</v>
      </c>
      <c r="P82" s="14">
        <v>2314</v>
      </c>
      <c r="Q82" s="15">
        <v>1587</v>
      </c>
      <c r="R82" s="14">
        <v>643</v>
      </c>
      <c r="S82" s="15">
        <v>14940</v>
      </c>
      <c r="T82" s="14">
        <v>2770</v>
      </c>
      <c r="U82" s="15">
        <v>3036</v>
      </c>
      <c r="V82" s="14">
        <v>1235</v>
      </c>
      <c r="W82" s="15">
        <v>955</v>
      </c>
      <c r="X82" s="14">
        <v>634</v>
      </c>
      <c r="Y82" s="15">
        <v>234</v>
      </c>
      <c r="Z82" s="14">
        <v>228</v>
      </c>
      <c r="AA82" s="15">
        <v>1066</v>
      </c>
      <c r="AB82" s="14">
        <v>615</v>
      </c>
      <c r="AC82" s="15">
        <v>12687</v>
      </c>
      <c r="AD82" s="14">
        <v>2735</v>
      </c>
      <c r="AE82" s="15">
        <v>8745</v>
      </c>
      <c r="AF82" s="14">
        <v>3894</v>
      </c>
      <c r="AG82" s="15">
        <v>869</v>
      </c>
      <c r="AH82" s="14">
        <v>593</v>
      </c>
      <c r="AI82" s="15">
        <v>1384</v>
      </c>
      <c r="AJ82" s="14">
        <v>868</v>
      </c>
      <c r="AK82" s="18" t="s">
        <v>61</v>
      </c>
      <c r="AL82" s="14" t="s">
        <v>61</v>
      </c>
      <c r="AM82" s="13">
        <v>16907</v>
      </c>
      <c r="AN82" s="14">
        <v>2654</v>
      </c>
      <c r="AO82" s="15">
        <v>8529</v>
      </c>
      <c r="AP82" s="14">
        <v>1959</v>
      </c>
      <c r="AQ82" s="15">
        <v>2009</v>
      </c>
      <c r="AR82" s="14">
        <v>988</v>
      </c>
      <c r="AS82" s="15">
        <v>2923</v>
      </c>
      <c r="AT82" s="14">
        <v>1049</v>
      </c>
      <c r="AU82" s="15">
        <v>1229</v>
      </c>
      <c r="AV82" s="14">
        <v>561</v>
      </c>
      <c r="AW82" s="15">
        <v>526</v>
      </c>
      <c r="AX82" s="14">
        <v>347</v>
      </c>
      <c r="AY82" s="15">
        <v>1865</v>
      </c>
      <c r="AZ82" s="14">
        <v>755</v>
      </c>
      <c r="BA82" s="15">
        <v>3296</v>
      </c>
      <c r="BB82" s="14">
        <v>1088</v>
      </c>
      <c r="BC82" s="15">
        <v>12583</v>
      </c>
      <c r="BD82" s="14">
        <v>3412</v>
      </c>
      <c r="BE82" s="15">
        <v>6537</v>
      </c>
      <c r="BF82" s="14">
        <v>1781</v>
      </c>
      <c r="BG82" s="15">
        <v>2744</v>
      </c>
      <c r="BH82" s="14">
        <v>1178</v>
      </c>
      <c r="BI82" s="15">
        <v>13264</v>
      </c>
      <c r="BJ82" s="14">
        <v>3449</v>
      </c>
      <c r="BK82" s="15">
        <v>228</v>
      </c>
      <c r="BL82" s="14">
        <v>183</v>
      </c>
      <c r="BM82" s="15">
        <v>1302</v>
      </c>
      <c r="BN82" s="14">
        <v>637</v>
      </c>
      <c r="BO82" s="15">
        <v>1478</v>
      </c>
      <c r="BP82" s="14">
        <v>817</v>
      </c>
      <c r="BQ82" s="15">
        <v>283</v>
      </c>
      <c r="BR82" s="14">
        <v>255</v>
      </c>
      <c r="BS82" s="15">
        <v>2366</v>
      </c>
      <c r="BT82" s="14">
        <v>1097</v>
      </c>
      <c r="BU82" s="15">
        <v>1359</v>
      </c>
      <c r="BV82" s="14">
        <v>1078</v>
      </c>
      <c r="BW82" s="15">
        <v>7561</v>
      </c>
      <c r="BX82" s="14">
        <v>2307</v>
      </c>
      <c r="BY82" s="15">
        <v>3761</v>
      </c>
      <c r="BZ82" s="14">
        <v>1150</v>
      </c>
      <c r="CA82" s="15">
        <v>196</v>
      </c>
      <c r="CB82" s="14">
        <v>184</v>
      </c>
      <c r="CC82" s="15">
        <v>6872</v>
      </c>
      <c r="CD82" s="14">
        <v>1834</v>
      </c>
      <c r="CE82" s="15">
        <v>1491</v>
      </c>
      <c r="CF82" s="14">
        <v>860</v>
      </c>
      <c r="CG82" s="15">
        <v>954</v>
      </c>
      <c r="CH82" s="14">
        <v>517</v>
      </c>
      <c r="CI82" s="15">
        <v>4588</v>
      </c>
      <c r="CJ82" s="14">
        <v>1506</v>
      </c>
      <c r="CK82" s="15">
        <v>462</v>
      </c>
      <c r="CL82" s="14">
        <v>478</v>
      </c>
      <c r="CM82" s="15">
        <v>1583</v>
      </c>
      <c r="CN82" s="14">
        <v>875</v>
      </c>
      <c r="CO82" s="15">
        <v>394</v>
      </c>
      <c r="CP82" s="14">
        <v>444</v>
      </c>
      <c r="CQ82" s="15">
        <v>4648</v>
      </c>
      <c r="CR82" s="14">
        <v>1468</v>
      </c>
      <c r="CS82" s="15">
        <v>16780</v>
      </c>
      <c r="CT82" s="14">
        <v>3035</v>
      </c>
      <c r="CU82" s="15">
        <v>1154</v>
      </c>
      <c r="CV82" s="14">
        <v>495</v>
      </c>
      <c r="CW82" s="15">
        <v>156</v>
      </c>
      <c r="CX82" s="14">
        <v>133</v>
      </c>
      <c r="CY82" s="15">
        <v>4311</v>
      </c>
      <c r="CZ82" s="14">
        <v>1212</v>
      </c>
      <c r="DA82" s="15">
        <v>2704</v>
      </c>
      <c r="DB82" s="14">
        <v>971</v>
      </c>
      <c r="DC82" s="15">
        <v>1221</v>
      </c>
      <c r="DD82" s="14">
        <v>1224</v>
      </c>
      <c r="DE82" s="15">
        <v>14414</v>
      </c>
      <c r="DF82" s="14">
        <v>2249</v>
      </c>
      <c r="DG82" s="15">
        <v>302</v>
      </c>
      <c r="DH82" s="14">
        <v>309</v>
      </c>
      <c r="DI82" s="15">
        <v>2049</v>
      </c>
      <c r="DJ82" s="14">
        <v>1480</v>
      </c>
    </row>
    <row r="83" spans="9:114" x14ac:dyDescent="0.25">
      <c r="I83" s="16">
        <v>134137</v>
      </c>
      <c r="J83" s="17">
        <v>9664</v>
      </c>
      <c r="K83" s="15">
        <v>1625</v>
      </c>
      <c r="L83" s="14">
        <v>788</v>
      </c>
      <c r="M83" s="13">
        <v>479</v>
      </c>
      <c r="N83" s="14">
        <v>429</v>
      </c>
      <c r="O83" s="15">
        <v>2763</v>
      </c>
      <c r="P83" s="14">
        <v>1095</v>
      </c>
      <c r="Q83" s="15">
        <v>564</v>
      </c>
      <c r="R83" s="14">
        <v>753</v>
      </c>
      <c r="S83" s="15">
        <v>6033</v>
      </c>
      <c r="T83" s="14">
        <v>1477</v>
      </c>
      <c r="U83" s="15">
        <v>1225</v>
      </c>
      <c r="V83" s="14">
        <v>531</v>
      </c>
      <c r="W83" s="15">
        <v>823</v>
      </c>
      <c r="X83" s="14">
        <v>595</v>
      </c>
      <c r="Y83" s="15">
        <v>639</v>
      </c>
      <c r="Z83" s="14">
        <v>831</v>
      </c>
      <c r="AA83" s="15">
        <v>1045</v>
      </c>
      <c r="AB83" s="14">
        <v>733</v>
      </c>
      <c r="AC83" s="15">
        <v>11472</v>
      </c>
      <c r="AD83" s="14">
        <v>2864</v>
      </c>
      <c r="AE83" s="15">
        <v>2258</v>
      </c>
      <c r="AF83" s="14">
        <v>1176</v>
      </c>
      <c r="AG83" s="15">
        <v>856</v>
      </c>
      <c r="AH83" s="14">
        <v>998</v>
      </c>
      <c r="AI83" s="15">
        <v>186</v>
      </c>
      <c r="AJ83" s="14">
        <v>176</v>
      </c>
      <c r="AK83" s="15">
        <v>28436</v>
      </c>
      <c r="AL83" s="14">
        <v>4261</v>
      </c>
      <c r="AM83" s="18" t="s">
        <v>61</v>
      </c>
      <c r="AN83" s="14" t="s">
        <v>61</v>
      </c>
      <c r="AO83" s="13">
        <v>1678</v>
      </c>
      <c r="AP83" s="14">
        <v>860</v>
      </c>
      <c r="AQ83" s="15">
        <v>1624</v>
      </c>
      <c r="AR83" s="14">
        <v>785</v>
      </c>
      <c r="AS83" s="15">
        <v>11177</v>
      </c>
      <c r="AT83" s="14">
        <v>2929</v>
      </c>
      <c r="AU83" s="15">
        <v>736</v>
      </c>
      <c r="AV83" s="14">
        <v>416</v>
      </c>
      <c r="AW83" s="15">
        <v>0</v>
      </c>
      <c r="AX83" s="14">
        <v>184</v>
      </c>
      <c r="AY83" s="15">
        <v>1050</v>
      </c>
      <c r="AZ83" s="14">
        <v>648</v>
      </c>
      <c r="BA83" s="15">
        <v>837</v>
      </c>
      <c r="BB83" s="14">
        <v>590</v>
      </c>
      <c r="BC83" s="15">
        <v>11017</v>
      </c>
      <c r="BD83" s="14">
        <v>2594</v>
      </c>
      <c r="BE83" s="15">
        <v>1543</v>
      </c>
      <c r="BF83" s="14">
        <v>732</v>
      </c>
      <c r="BG83" s="15">
        <v>1948</v>
      </c>
      <c r="BH83" s="14">
        <v>1655</v>
      </c>
      <c r="BI83" s="15">
        <v>4526</v>
      </c>
      <c r="BJ83" s="14">
        <v>1802</v>
      </c>
      <c r="BK83" s="15">
        <v>134</v>
      </c>
      <c r="BL83" s="14">
        <v>191</v>
      </c>
      <c r="BM83" s="15">
        <v>591</v>
      </c>
      <c r="BN83" s="14">
        <v>541</v>
      </c>
      <c r="BO83" s="15">
        <v>1011</v>
      </c>
      <c r="BP83" s="14">
        <v>549</v>
      </c>
      <c r="BQ83" s="15">
        <v>0</v>
      </c>
      <c r="BR83" s="14">
        <v>184</v>
      </c>
      <c r="BS83" s="15">
        <v>1537</v>
      </c>
      <c r="BT83" s="14">
        <v>1034</v>
      </c>
      <c r="BU83" s="15">
        <v>219</v>
      </c>
      <c r="BV83" s="14">
        <v>245</v>
      </c>
      <c r="BW83" s="15">
        <v>2316</v>
      </c>
      <c r="BX83" s="14">
        <v>724</v>
      </c>
      <c r="BY83" s="15">
        <v>2665</v>
      </c>
      <c r="BZ83" s="14">
        <v>884</v>
      </c>
      <c r="CA83" s="15">
        <v>113</v>
      </c>
      <c r="CB83" s="14">
        <v>164</v>
      </c>
      <c r="CC83" s="15">
        <v>11235</v>
      </c>
      <c r="CD83" s="14">
        <v>2192</v>
      </c>
      <c r="CE83" s="15">
        <v>1198</v>
      </c>
      <c r="CF83" s="14">
        <v>725</v>
      </c>
      <c r="CG83" s="15">
        <v>387</v>
      </c>
      <c r="CH83" s="14">
        <v>239</v>
      </c>
      <c r="CI83" s="15">
        <v>2419</v>
      </c>
      <c r="CJ83" s="14">
        <v>1101</v>
      </c>
      <c r="CK83" s="15">
        <v>0</v>
      </c>
      <c r="CL83" s="14">
        <v>184</v>
      </c>
      <c r="CM83" s="15">
        <v>1414</v>
      </c>
      <c r="CN83" s="14">
        <v>901</v>
      </c>
      <c r="CO83" s="15">
        <v>111</v>
      </c>
      <c r="CP83" s="14">
        <v>147</v>
      </c>
      <c r="CQ83" s="15">
        <v>3547</v>
      </c>
      <c r="CR83" s="14">
        <v>1422</v>
      </c>
      <c r="CS83" s="15">
        <v>4490</v>
      </c>
      <c r="CT83" s="14">
        <v>1562</v>
      </c>
      <c r="CU83" s="15">
        <v>105</v>
      </c>
      <c r="CV83" s="14">
        <v>124</v>
      </c>
      <c r="CW83" s="15">
        <v>0</v>
      </c>
      <c r="CX83" s="14">
        <v>184</v>
      </c>
      <c r="CY83" s="15">
        <v>1932</v>
      </c>
      <c r="CZ83" s="14">
        <v>1101</v>
      </c>
      <c r="DA83" s="15">
        <v>258</v>
      </c>
      <c r="DB83" s="14">
        <v>221</v>
      </c>
      <c r="DC83" s="15">
        <v>507</v>
      </c>
      <c r="DD83" s="14">
        <v>345</v>
      </c>
      <c r="DE83" s="15">
        <v>1727</v>
      </c>
      <c r="DF83" s="14">
        <v>769</v>
      </c>
      <c r="DG83" s="15">
        <v>1681</v>
      </c>
      <c r="DH83" s="14">
        <v>2023</v>
      </c>
      <c r="DI83" s="15">
        <v>136</v>
      </c>
      <c r="DJ83" s="14">
        <v>194</v>
      </c>
    </row>
    <row r="84" spans="9:114" x14ac:dyDescent="0.25">
      <c r="I84" s="16">
        <v>75760</v>
      </c>
      <c r="J84" s="17">
        <v>5982</v>
      </c>
      <c r="K84" s="15">
        <v>503</v>
      </c>
      <c r="L84" s="14">
        <v>400</v>
      </c>
      <c r="M84" s="13">
        <v>951</v>
      </c>
      <c r="N84" s="14">
        <v>814</v>
      </c>
      <c r="O84" s="15">
        <v>1590</v>
      </c>
      <c r="P84" s="14">
        <v>803</v>
      </c>
      <c r="Q84" s="15">
        <v>451</v>
      </c>
      <c r="R84" s="14">
        <v>237</v>
      </c>
      <c r="S84" s="15">
        <v>3268</v>
      </c>
      <c r="T84" s="14">
        <v>1296</v>
      </c>
      <c r="U84" s="15">
        <v>3252</v>
      </c>
      <c r="V84" s="14">
        <v>1250</v>
      </c>
      <c r="W84" s="15">
        <v>112</v>
      </c>
      <c r="X84" s="14">
        <v>135</v>
      </c>
      <c r="Y84" s="15">
        <v>0</v>
      </c>
      <c r="Z84" s="14">
        <v>151</v>
      </c>
      <c r="AA84" s="15">
        <v>151</v>
      </c>
      <c r="AB84" s="14">
        <v>155</v>
      </c>
      <c r="AC84" s="15">
        <v>4335</v>
      </c>
      <c r="AD84" s="14">
        <v>2060</v>
      </c>
      <c r="AE84" s="15">
        <v>596</v>
      </c>
      <c r="AF84" s="14">
        <v>481</v>
      </c>
      <c r="AG84" s="15">
        <v>521</v>
      </c>
      <c r="AH84" s="14">
        <v>476</v>
      </c>
      <c r="AI84" s="15">
        <v>290</v>
      </c>
      <c r="AJ84" s="14">
        <v>218</v>
      </c>
      <c r="AK84" s="15">
        <v>11969</v>
      </c>
      <c r="AL84" s="14">
        <v>2313</v>
      </c>
      <c r="AM84" s="15">
        <v>1716</v>
      </c>
      <c r="AN84" s="14">
        <v>1097</v>
      </c>
      <c r="AO84" s="18" t="s">
        <v>61</v>
      </c>
      <c r="AP84" s="14" t="s">
        <v>61</v>
      </c>
      <c r="AQ84" s="13">
        <v>918</v>
      </c>
      <c r="AR84" s="14">
        <v>500</v>
      </c>
      <c r="AS84" s="15">
        <v>819</v>
      </c>
      <c r="AT84" s="14">
        <v>609</v>
      </c>
      <c r="AU84" s="15">
        <v>763</v>
      </c>
      <c r="AV84" s="14">
        <v>568</v>
      </c>
      <c r="AW84" s="15">
        <v>78</v>
      </c>
      <c r="AX84" s="14">
        <v>125</v>
      </c>
      <c r="AY84" s="15">
        <v>419</v>
      </c>
      <c r="AZ84" s="14">
        <v>287</v>
      </c>
      <c r="BA84" s="15">
        <v>585</v>
      </c>
      <c r="BB84" s="14">
        <v>520</v>
      </c>
      <c r="BC84" s="15">
        <v>946</v>
      </c>
      <c r="BD84" s="14">
        <v>497</v>
      </c>
      <c r="BE84" s="15">
        <v>7505</v>
      </c>
      <c r="BF84" s="14">
        <v>1826</v>
      </c>
      <c r="BG84" s="15">
        <v>751</v>
      </c>
      <c r="BH84" s="14">
        <v>621</v>
      </c>
      <c r="BI84" s="15">
        <v>4168</v>
      </c>
      <c r="BJ84" s="14">
        <v>1021</v>
      </c>
      <c r="BK84" s="15">
        <v>452</v>
      </c>
      <c r="BL84" s="14">
        <v>305</v>
      </c>
      <c r="BM84" s="15">
        <v>7698</v>
      </c>
      <c r="BN84" s="14">
        <v>1806</v>
      </c>
      <c r="BO84" s="15">
        <v>681</v>
      </c>
      <c r="BP84" s="14">
        <v>602</v>
      </c>
      <c r="BQ84" s="15">
        <v>56</v>
      </c>
      <c r="BR84" s="14">
        <v>93</v>
      </c>
      <c r="BS84" s="15">
        <v>1018</v>
      </c>
      <c r="BT84" s="14">
        <v>767</v>
      </c>
      <c r="BU84" s="15">
        <v>114</v>
      </c>
      <c r="BV84" s="14">
        <v>188</v>
      </c>
      <c r="BW84" s="15">
        <v>1230</v>
      </c>
      <c r="BX84" s="14">
        <v>819</v>
      </c>
      <c r="BY84" s="15">
        <v>734</v>
      </c>
      <c r="BZ84" s="14">
        <v>428</v>
      </c>
      <c r="CA84" s="15">
        <v>833</v>
      </c>
      <c r="CB84" s="14">
        <v>617</v>
      </c>
      <c r="CC84" s="15">
        <v>1127</v>
      </c>
      <c r="CD84" s="14">
        <v>692</v>
      </c>
      <c r="CE84" s="15">
        <v>1465</v>
      </c>
      <c r="CF84" s="14">
        <v>974</v>
      </c>
      <c r="CG84" s="15">
        <v>348</v>
      </c>
      <c r="CH84" s="14">
        <v>302</v>
      </c>
      <c r="CI84" s="15">
        <v>451</v>
      </c>
      <c r="CJ84" s="14">
        <v>353</v>
      </c>
      <c r="CK84" s="15">
        <v>0</v>
      </c>
      <c r="CL84" s="14">
        <v>151</v>
      </c>
      <c r="CM84" s="15">
        <v>943</v>
      </c>
      <c r="CN84" s="14">
        <v>556</v>
      </c>
      <c r="CO84" s="15">
        <v>1158</v>
      </c>
      <c r="CP84" s="14">
        <v>441</v>
      </c>
      <c r="CQ84" s="15">
        <v>1148</v>
      </c>
      <c r="CR84" s="14">
        <v>871</v>
      </c>
      <c r="CS84" s="15">
        <v>3553</v>
      </c>
      <c r="CT84" s="14">
        <v>1275</v>
      </c>
      <c r="CU84" s="15">
        <v>886</v>
      </c>
      <c r="CV84" s="14">
        <v>880</v>
      </c>
      <c r="CW84" s="15">
        <v>0</v>
      </c>
      <c r="CX84" s="14">
        <v>151</v>
      </c>
      <c r="CY84" s="15">
        <v>268</v>
      </c>
      <c r="CZ84" s="14">
        <v>200</v>
      </c>
      <c r="DA84" s="15">
        <v>919</v>
      </c>
      <c r="DB84" s="14">
        <v>485</v>
      </c>
      <c r="DC84" s="15">
        <v>22</v>
      </c>
      <c r="DD84" s="14">
        <v>41</v>
      </c>
      <c r="DE84" s="15">
        <v>3607</v>
      </c>
      <c r="DF84" s="14">
        <v>849</v>
      </c>
      <c r="DG84" s="15">
        <v>392</v>
      </c>
      <c r="DH84" s="14">
        <v>316</v>
      </c>
      <c r="DI84" s="15">
        <v>786</v>
      </c>
      <c r="DJ84" s="14">
        <v>1190</v>
      </c>
    </row>
    <row r="85" spans="9:114" x14ac:dyDescent="0.25">
      <c r="I85" s="16">
        <v>88284</v>
      </c>
      <c r="J85" s="17">
        <v>7145</v>
      </c>
      <c r="K85" s="15">
        <v>853</v>
      </c>
      <c r="L85" s="14">
        <v>609</v>
      </c>
      <c r="M85" s="13">
        <v>333</v>
      </c>
      <c r="N85" s="14">
        <v>407</v>
      </c>
      <c r="O85" s="15">
        <v>3094</v>
      </c>
      <c r="P85" s="14">
        <v>1630</v>
      </c>
      <c r="Q85" s="15">
        <v>2158</v>
      </c>
      <c r="R85" s="14">
        <v>890</v>
      </c>
      <c r="S85" s="15">
        <v>5411</v>
      </c>
      <c r="T85" s="14">
        <v>2012</v>
      </c>
      <c r="U85" s="15">
        <v>3746</v>
      </c>
      <c r="V85" s="14">
        <v>1360</v>
      </c>
      <c r="W85" s="15">
        <v>210</v>
      </c>
      <c r="X85" s="14">
        <v>208</v>
      </c>
      <c r="Y85" s="15">
        <v>0</v>
      </c>
      <c r="Z85" s="14">
        <v>165</v>
      </c>
      <c r="AA85" s="15">
        <v>456</v>
      </c>
      <c r="AB85" s="14">
        <v>737</v>
      </c>
      <c r="AC85" s="15">
        <v>3118</v>
      </c>
      <c r="AD85" s="14">
        <v>1380</v>
      </c>
      <c r="AE85" s="15">
        <v>1896</v>
      </c>
      <c r="AF85" s="14">
        <v>1395</v>
      </c>
      <c r="AG85" s="15">
        <v>149</v>
      </c>
      <c r="AH85" s="14">
        <v>156</v>
      </c>
      <c r="AI85" s="15">
        <v>456</v>
      </c>
      <c r="AJ85" s="14">
        <v>356</v>
      </c>
      <c r="AK85" s="15">
        <v>1702</v>
      </c>
      <c r="AL85" s="14">
        <v>582</v>
      </c>
      <c r="AM85" s="15">
        <v>1679</v>
      </c>
      <c r="AN85" s="14">
        <v>839</v>
      </c>
      <c r="AO85" s="15">
        <v>1527</v>
      </c>
      <c r="AP85" s="14">
        <v>860</v>
      </c>
      <c r="AQ85" s="18" t="s">
        <v>61</v>
      </c>
      <c r="AR85" s="14" t="s">
        <v>61</v>
      </c>
      <c r="AS85" s="13">
        <v>617</v>
      </c>
      <c r="AT85" s="14">
        <v>476</v>
      </c>
      <c r="AU85" s="15">
        <v>438</v>
      </c>
      <c r="AV85" s="14">
        <v>408</v>
      </c>
      <c r="AW85" s="15">
        <v>211</v>
      </c>
      <c r="AX85" s="14">
        <v>225</v>
      </c>
      <c r="AY85" s="15">
        <v>282</v>
      </c>
      <c r="AZ85" s="14">
        <v>282</v>
      </c>
      <c r="BA85" s="15">
        <v>187</v>
      </c>
      <c r="BB85" s="14">
        <v>203</v>
      </c>
      <c r="BC85" s="15">
        <v>1125</v>
      </c>
      <c r="BD85" s="14">
        <v>682</v>
      </c>
      <c r="BE85" s="15">
        <v>682</v>
      </c>
      <c r="BF85" s="14">
        <v>367</v>
      </c>
      <c r="BG85" s="15">
        <v>452</v>
      </c>
      <c r="BH85" s="14">
        <v>501</v>
      </c>
      <c r="BI85" s="15">
        <v>21022</v>
      </c>
      <c r="BJ85" s="14">
        <v>3073</v>
      </c>
      <c r="BK85" s="15">
        <v>300</v>
      </c>
      <c r="BL85" s="14">
        <v>326</v>
      </c>
      <c r="BM85" s="15">
        <v>4126</v>
      </c>
      <c r="BN85" s="14">
        <v>1245</v>
      </c>
      <c r="BO85" s="15">
        <v>851</v>
      </c>
      <c r="BP85" s="14">
        <v>606</v>
      </c>
      <c r="BQ85" s="15">
        <v>0</v>
      </c>
      <c r="BR85" s="14">
        <v>165</v>
      </c>
      <c r="BS85" s="15">
        <v>267</v>
      </c>
      <c r="BT85" s="14">
        <v>228</v>
      </c>
      <c r="BU85" s="15">
        <v>1029</v>
      </c>
      <c r="BV85" s="14">
        <v>627</v>
      </c>
      <c r="BW85" s="15">
        <v>571</v>
      </c>
      <c r="BX85" s="14">
        <v>367</v>
      </c>
      <c r="BY85" s="15">
        <v>813</v>
      </c>
      <c r="BZ85" s="14">
        <v>476</v>
      </c>
      <c r="CA85" s="15">
        <v>261</v>
      </c>
      <c r="CB85" s="14">
        <v>263</v>
      </c>
      <c r="CC85" s="15">
        <v>1310</v>
      </c>
      <c r="CD85" s="14">
        <v>638</v>
      </c>
      <c r="CE85" s="15">
        <v>8408</v>
      </c>
      <c r="CF85" s="14">
        <v>2299</v>
      </c>
      <c r="CG85" s="15">
        <v>848</v>
      </c>
      <c r="CH85" s="14">
        <v>557</v>
      </c>
      <c r="CI85" s="15">
        <v>918</v>
      </c>
      <c r="CJ85" s="14">
        <v>672</v>
      </c>
      <c r="CK85" s="15">
        <v>18</v>
      </c>
      <c r="CL85" s="14">
        <v>31</v>
      </c>
      <c r="CM85" s="15">
        <v>556</v>
      </c>
      <c r="CN85" s="14">
        <v>375</v>
      </c>
      <c r="CO85" s="15">
        <v>154</v>
      </c>
      <c r="CP85" s="14">
        <v>195</v>
      </c>
      <c r="CQ85" s="15">
        <v>1542</v>
      </c>
      <c r="CR85" s="14">
        <v>825</v>
      </c>
      <c r="CS85" s="15">
        <v>8468</v>
      </c>
      <c r="CT85" s="14">
        <v>2434</v>
      </c>
      <c r="CU85" s="15">
        <v>97</v>
      </c>
      <c r="CV85" s="14">
        <v>106</v>
      </c>
      <c r="CW85" s="15">
        <v>70</v>
      </c>
      <c r="CX85" s="14">
        <v>138</v>
      </c>
      <c r="CY85" s="15">
        <v>1705</v>
      </c>
      <c r="CZ85" s="14">
        <v>853</v>
      </c>
      <c r="DA85" s="15">
        <v>3265</v>
      </c>
      <c r="DB85" s="14">
        <v>1675</v>
      </c>
      <c r="DC85" s="15">
        <v>139</v>
      </c>
      <c r="DD85" s="14">
        <v>132</v>
      </c>
      <c r="DE85" s="15">
        <v>486</v>
      </c>
      <c r="DF85" s="14">
        <v>530</v>
      </c>
      <c r="DG85" s="15">
        <v>278</v>
      </c>
      <c r="DH85" s="14">
        <v>239</v>
      </c>
      <c r="DI85" s="15">
        <v>82</v>
      </c>
      <c r="DJ85" s="14">
        <v>147</v>
      </c>
    </row>
    <row r="86" spans="9:114" x14ac:dyDescent="0.25">
      <c r="I86" s="16">
        <v>112787</v>
      </c>
      <c r="J86" s="17">
        <v>7854</v>
      </c>
      <c r="K86" s="15">
        <v>4137</v>
      </c>
      <c r="L86" s="14">
        <v>1628</v>
      </c>
      <c r="M86" s="13">
        <v>304</v>
      </c>
      <c r="N86" s="14">
        <v>370</v>
      </c>
      <c r="O86" s="15">
        <v>1103</v>
      </c>
      <c r="P86" s="14">
        <v>715</v>
      </c>
      <c r="Q86" s="15">
        <v>518</v>
      </c>
      <c r="R86" s="14">
        <v>299</v>
      </c>
      <c r="S86" s="15">
        <v>3415</v>
      </c>
      <c r="T86" s="14">
        <v>1157</v>
      </c>
      <c r="U86" s="15">
        <v>712</v>
      </c>
      <c r="V86" s="14">
        <v>572</v>
      </c>
      <c r="W86" s="15">
        <v>246</v>
      </c>
      <c r="X86" s="14">
        <v>290</v>
      </c>
      <c r="Y86" s="15">
        <v>706</v>
      </c>
      <c r="Z86" s="14">
        <v>774</v>
      </c>
      <c r="AA86" s="15">
        <v>254</v>
      </c>
      <c r="AB86" s="14">
        <v>262</v>
      </c>
      <c r="AC86" s="15">
        <v>9232</v>
      </c>
      <c r="AD86" s="14">
        <v>2697</v>
      </c>
      <c r="AE86" s="15">
        <v>4173</v>
      </c>
      <c r="AF86" s="14">
        <v>1184</v>
      </c>
      <c r="AG86" s="15">
        <v>647</v>
      </c>
      <c r="AH86" s="14">
        <v>665</v>
      </c>
      <c r="AI86" s="15">
        <v>50</v>
      </c>
      <c r="AJ86" s="14">
        <v>91</v>
      </c>
      <c r="AK86" s="15">
        <v>4445</v>
      </c>
      <c r="AL86" s="14">
        <v>1359</v>
      </c>
      <c r="AM86" s="15">
        <v>12203</v>
      </c>
      <c r="AN86" s="14">
        <v>2150</v>
      </c>
      <c r="AO86" s="15">
        <v>238</v>
      </c>
      <c r="AP86" s="14">
        <v>257</v>
      </c>
      <c r="AQ86" s="15">
        <v>602</v>
      </c>
      <c r="AR86" s="14">
        <v>464</v>
      </c>
      <c r="AS86" s="18" t="s">
        <v>61</v>
      </c>
      <c r="AT86" s="14" t="s">
        <v>61</v>
      </c>
      <c r="AU86" s="13">
        <v>666</v>
      </c>
      <c r="AV86" s="14">
        <v>294</v>
      </c>
      <c r="AW86" s="15">
        <v>46</v>
      </c>
      <c r="AX86" s="14">
        <v>80</v>
      </c>
      <c r="AY86" s="15">
        <v>1120</v>
      </c>
      <c r="AZ86" s="14">
        <v>615</v>
      </c>
      <c r="BA86" s="15">
        <v>419</v>
      </c>
      <c r="BB86" s="14">
        <v>285</v>
      </c>
      <c r="BC86" s="15">
        <v>7302</v>
      </c>
      <c r="BD86" s="14">
        <v>1809</v>
      </c>
      <c r="BE86" s="15">
        <v>605</v>
      </c>
      <c r="BF86" s="14">
        <v>346</v>
      </c>
      <c r="BG86" s="15">
        <v>646</v>
      </c>
      <c r="BH86" s="14">
        <v>467</v>
      </c>
      <c r="BI86" s="15">
        <v>2381</v>
      </c>
      <c r="BJ86" s="14">
        <v>1021</v>
      </c>
      <c r="BK86" s="15">
        <v>0</v>
      </c>
      <c r="BL86" s="14">
        <v>181</v>
      </c>
      <c r="BM86" s="15">
        <v>723</v>
      </c>
      <c r="BN86" s="14">
        <v>588</v>
      </c>
      <c r="BO86" s="15">
        <v>301</v>
      </c>
      <c r="BP86" s="14">
        <v>294</v>
      </c>
      <c r="BQ86" s="15">
        <v>84</v>
      </c>
      <c r="BR86" s="14">
        <v>103</v>
      </c>
      <c r="BS86" s="15">
        <v>496</v>
      </c>
      <c r="BT86" s="14">
        <v>551</v>
      </c>
      <c r="BU86" s="15">
        <v>554</v>
      </c>
      <c r="BV86" s="14">
        <v>348</v>
      </c>
      <c r="BW86" s="15">
        <v>5239</v>
      </c>
      <c r="BX86" s="14">
        <v>1774</v>
      </c>
      <c r="BY86" s="15">
        <v>3643</v>
      </c>
      <c r="BZ86" s="14">
        <v>1903</v>
      </c>
      <c r="CA86" s="15">
        <v>122</v>
      </c>
      <c r="CB86" s="14">
        <v>192</v>
      </c>
      <c r="CC86" s="15">
        <v>17041</v>
      </c>
      <c r="CD86" s="14">
        <v>3384</v>
      </c>
      <c r="CE86" s="15">
        <v>577</v>
      </c>
      <c r="CF86" s="14">
        <v>437</v>
      </c>
      <c r="CG86" s="15">
        <v>298</v>
      </c>
      <c r="CH86" s="14">
        <v>212</v>
      </c>
      <c r="CI86" s="15">
        <v>2226</v>
      </c>
      <c r="CJ86" s="14">
        <v>964</v>
      </c>
      <c r="CK86" s="15">
        <v>0</v>
      </c>
      <c r="CL86" s="14">
        <v>181</v>
      </c>
      <c r="CM86" s="15">
        <v>1347</v>
      </c>
      <c r="CN86" s="14">
        <v>671</v>
      </c>
      <c r="CO86" s="15">
        <v>0</v>
      </c>
      <c r="CP86" s="14">
        <v>181</v>
      </c>
      <c r="CQ86" s="15">
        <v>10064</v>
      </c>
      <c r="CR86" s="14">
        <v>2378</v>
      </c>
      <c r="CS86" s="15">
        <v>3345</v>
      </c>
      <c r="CT86" s="14">
        <v>1420</v>
      </c>
      <c r="CU86" s="15">
        <v>464</v>
      </c>
      <c r="CV86" s="14">
        <v>360</v>
      </c>
      <c r="CW86" s="15">
        <v>45</v>
      </c>
      <c r="CX86" s="14">
        <v>81</v>
      </c>
      <c r="CY86" s="15">
        <v>3319</v>
      </c>
      <c r="CZ86" s="14">
        <v>1111</v>
      </c>
      <c r="DA86" s="15">
        <v>1988</v>
      </c>
      <c r="DB86" s="14">
        <v>998</v>
      </c>
      <c r="DC86" s="15">
        <v>3346</v>
      </c>
      <c r="DD86" s="14">
        <v>1472</v>
      </c>
      <c r="DE86" s="15">
        <v>1395</v>
      </c>
      <c r="DF86" s="14">
        <v>845</v>
      </c>
      <c r="DG86" s="15">
        <v>0</v>
      </c>
      <c r="DH86" s="14">
        <v>181</v>
      </c>
      <c r="DI86" s="15">
        <v>170</v>
      </c>
      <c r="DJ86" s="14">
        <v>197</v>
      </c>
    </row>
    <row r="87" spans="9:114" x14ac:dyDescent="0.25">
      <c r="I87" s="16">
        <v>91215</v>
      </c>
      <c r="J87" s="17">
        <v>6941</v>
      </c>
      <c r="K87" s="15">
        <v>2329</v>
      </c>
      <c r="L87" s="14">
        <v>1114</v>
      </c>
      <c r="M87" s="13">
        <v>403</v>
      </c>
      <c r="N87" s="14">
        <v>467</v>
      </c>
      <c r="O87" s="15">
        <v>2021</v>
      </c>
      <c r="P87" s="14">
        <v>1191</v>
      </c>
      <c r="Q87" s="15">
        <v>3645</v>
      </c>
      <c r="R87" s="14">
        <v>2324</v>
      </c>
      <c r="S87" s="15">
        <v>5139</v>
      </c>
      <c r="T87" s="14">
        <v>1438</v>
      </c>
      <c r="U87" s="15">
        <v>1433</v>
      </c>
      <c r="V87" s="14">
        <v>1002</v>
      </c>
      <c r="W87" s="15">
        <v>164</v>
      </c>
      <c r="X87" s="14">
        <v>149</v>
      </c>
      <c r="Y87" s="15">
        <v>0</v>
      </c>
      <c r="Z87" s="14">
        <v>193</v>
      </c>
      <c r="AA87" s="15">
        <v>596</v>
      </c>
      <c r="AB87" s="14">
        <v>517</v>
      </c>
      <c r="AC87" s="15">
        <v>6534</v>
      </c>
      <c r="AD87" s="14">
        <v>2276</v>
      </c>
      <c r="AE87" s="15">
        <v>4478</v>
      </c>
      <c r="AF87" s="14">
        <v>1559</v>
      </c>
      <c r="AG87" s="15">
        <v>378</v>
      </c>
      <c r="AH87" s="14">
        <v>283</v>
      </c>
      <c r="AI87" s="15">
        <v>265</v>
      </c>
      <c r="AJ87" s="14">
        <v>242</v>
      </c>
      <c r="AK87" s="15">
        <v>1229</v>
      </c>
      <c r="AL87" s="14">
        <v>466</v>
      </c>
      <c r="AM87" s="15">
        <v>1359</v>
      </c>
      <c r="AN87" s="14">
        <v>954</v>
      </c>
      <c r="AO87" s="15">
        <v>544</v>
      </c>
      <c r="AP87" s="14">
        <v>447</v>
      </c>
      <c r="AQ87" s="15">
        <v>420</v>
      </c>
      <c r="AR87" s="14">
        <v>392</v>
      </c>
      <c r="AS87" s="15">
        <v>1649</v>
      </c>
      <c r="AT87" s="14">
        <v>1224</v>
      </c>
      <c r="AU87" s="18" t="s">
        <v>61</v>
      </c>
      <c r="AV87" s="14" t="s">
        <v>61</v>
      </c>
      <c r="AW87" s="13">
        <v>251</v>
      </c>
      <c r="AX87" s="14">
        <v>334</v>
      </c>
      <c r="AY87" s="15">
        <v>642</v>
      </c>
      <c r="AZ87" s="14">
        <v>701</v>
      </c>
      <c r="BA87" s="15">
        <v>549</v>
      </c>
      <c r="BB87" s="14">
        <v>354</v>
      </c>
      <c r="BC87" s="15">
        <v>1080</v>
      </c>
      <c r="BD87" s="14">
        <v>782</v>
      </c>
      <c r="BE87" s="15">
        <v>330</v>
      </c>
      <c r="BF87" s="14">
        <v>324</v>
      </c>
      <c r="BG87" s="15">
        <v>6791</v>
      </c>
      <c r="BH87" s="14">
        <v>1938</v>
      </c>
      <c r="BI87" s="15">
        <v>1591</v>
      </c>
      <c r="BJ87" s="14">
        <v>684</v>
      </c>
      <c r="BK87" s="15">
        <v>428</v>
      </c>
      <c r="BL87" s="14">
        <v>524</v>
      </c>
      <c r="BM87" s="15">
        <v>745</v>
      </c>
      <c r="BN87" s="14">
        <v>538</v>
      </c>
      <c r="BO87" s="15">
        <v>931</v>
      </c>
      <c r="BP87" s="14">
        <v>682</v>
      </c>
      <c r="BQ87" s="15">
        <v>11</v>
      </c>
      <c r="BR87" s="14">
        <v>21</v>
      </c>
      <c r="BS87" s="15">
        <v>975</v>
      </c>
      <c r="BT87" s="14">
        <v>575</v>
      </c>
      <c r="BU87" s="15">
        <v>150</v>
      </c>
      <c r="BV87" s="14">
        <v>188</v>
      </c>
      <c r="BW87" s="15">
        <v>2786</v>
      </c>
      <c r="BX87" s="14">
        <v>1105</v>
      </c>
      <c r="BY87" s="15">
        <v>2284</v>
      </c>
      <c r="BZ87" s="14">
        <v>1152</v>
      </c>
      <c r="CA87" s="15">
        <v>64</v>
      </c>
      <c r="CB87" s="14">
        <v>113</v>
      </c>
      <c r="CC87" s="15">
        <v>1115</v>
      </c>
      <c r="CD87" s="14">
        <v>773</v>
      </c>
      <c r="CE87" s="15">
        <v>2159</v>
      </c>
      <c r="CF87" s="14">
        <v>1365</v>
      </c>
      <c r="CG87" s="15">
        <v>195</v>
      </c>
      <c r="CH87" s="14">
        <v>232</v>
      </c>
      <c r="CI87" s="15">
        <v>1239</v>
      </c>
      <c r="CJ87" s="14">
        <v>616</v>
      </c>
      <c r="CK87" s="15">
        <v>737</v>
      </c>
      <c r="CL87" s="14">
        <v>695</v>
      </c>
      <c r="CM87" s="15">
        <v>1914</v>
      </c>
      <c r="CN87" s="14">
        <v>1377</v>
      </c>
      <c r="CO87" s="15">
        <v>0</v>
      </c>
      <c r="CP87" s="14">
        <v>193</v>
      </c>
      <c r="CQ87" s="15">
        <v>2348</v>
      </c>
      <c r="CR87" s="14">
        <v>1546</v>
      </c>
      <c r="CS87" s="15">
        <v>24488</v>
      </c>
      <c r="CT87" s="14">
        <v>4076</v>
      </c>
      <c r="CU87" s="15">
        <v>277</v>
      </c>
      <c r="CV87" s="14">
        <v>288</v>
      </c>
      <c r="CW87" s="15">
        <v>45</v>
      </c>
      <c r="CX87" s="14">
        <v>72</v>
      </c>
      <c r="CY87" s="15">
        <v>1857</v>
      </c>
      <c r="CZ87" s="14">
        <v>1033</v>
      </c>
      <c r="DA87" s="15">
        <v>1581</v>
      </c>
      <c r="DB87" s="14">
        <v>631</v>
      </c>
      <c r="DC87" s="15">
        <v>238</v>
      </c>
      <c r="DD87" s="14">
        <v>271</v>
      </c>
      <c r="DE87" s="15">
        <v>682</v>
      </c>
      <c r="DF87" s="14">
        <v>474</v>
      </c>
      <c r="DG87" s="15">
        <v>146</v>
      </c>
      <c r="DH87" s="14">
        <v>216</v>
      </c>
      <c r="DI87" s="15">
        <v>655</v>
      </c>
      <c r="DJ87" s="14">
        <v>507</v>
      </c>
    </row>
    <row r="88" spans="9:114" x14ac:dyDescent="0.25">
      <c r="I88" s="16">
        <v>27523</v>
      </c>
      <c r="J88" s="17">
        <v>3132</v>
      </c>
      <c r="K88" s="15">
        <v>129</v>
      </c>
      <c r="L88" s="14">
        <v>172</v>
      </c>
      <c r="M88" s="13">
        <v>38</v>
      </c>
      <c r="N88" s="14">
        <v>48</v>
      </c>
      <c r="O88" s="15">
        <v>230</v>
      </c>
      <c r="P88" s="14">
        <v>170</v>
      </c>
      <c r="Q88" s="15">
        <v>0</v>
      </c>
      <c r="R88" s="14">
        <v>155</v>
      </c>
      <c r="S88" s="15">
        <v>1610</v>
      </c>
      <c r="T88" s="14">
        <v>860</v>
      </c>
      <c r="U88" s="15">
        <v>314</v>
      </c>
      <c r="V88" s="14">
        <v>287</v>
      </c>
      <c r="W88" s="15">
        <v>1468</v>
      </c>
      <c r="X88" s="14">
        <v>620</v>
      </c>
      <c r="Y88" s="15">
        <v>234</v>
      </c>
      <c r="Z88" s="14">
        <v>299</v>
      </c>
      <c r="AA88" s="15">
        <v>32</v>
      </c>
      <c r="AB88" s="14">
        <v>55</v>
      </c>
      <c r="AC88" s="15">
        <v>2926</v>
      </c>
      <c r="AD88" s="14">
        <v>1292</v>
      </c>
      <c r="AE88" s="15">
        <v>511</v>
      </c>
      <c r="AF88" s="14">
        <v>538</v>
      </c>
      <c r="AG88" s="15">
        <v>0</v>
      </c>
      <c r="AH88" s="14">
        <v>155</v>
      </c>
      <c r="AI88" s="15">
        <v>143</v>
      </c>
      <c r="AJ88" s="14">
        <v>128</v>
      </c>
      <c r="AK88" s="15">
        <v>195</v>
      </c>
      <c r="AL88" s="14">
        <v>277</v>
      </c>
      <c r="AM88" s="15">
        <v>0</v>
      </c>
      <c r="AN88" s="14">
        <v>155</v>
      </c>
      <c r="AO88" s="15">
        <v>7</v>
      </c>
      <c r="AP88" s="14">
        <v>16</v>
      </c>
      <c r="AQ88" s="15">
        <v>277</v>
      </c>
      <c r="AR88" s="14">
        <v>401</v>
      </c>
      <c r="AS88" s="15">
        <v>482</v>
      </c>
      <c r="AT88" s="14">
        <v>521</v>
      </c>
      <c r="AU88" s="15">
        <v>15</v>
      </c>
      <c r="AV88" s="14">
        <v>30</v>
      </c>
      <c r="AW88" s="18" t="s">
        <v>61</v>
      </c>
      <c r="AX88" s="14" t="s">
        <v>61</v>
      </c>
      <c r="AY88" s="13">
        <v>325</v>
      </c>
      <c r="AZ88" s="14">
        <v>263</v>
      </c>
      <c r="BA88" s="15">
        <v>3887</v>
      </c>
      <c r="BB88" s="14">
        <v>1167</v>
      </c>
      <c r="BC88" s="15">
        <v>116</v>
      </c>
      <c r="BD88" s="14">
        <v>123</v>
      </c>
      <c r="BE88" s="15">
        <v>430</v>
      </c>
      <c r="BF88" s="14">
        <v>359</v>
      </c>
      <c r="BG88" s="15">
        <v>79</v>
      </c>
      <c r="BH88" s="14">
        <v>134</v>
      </c>
      <c r="BI88" s="15">
        <v>69</v>
      </c>
      <c r="BJ88" s="14">
        <v>112</v>
      </c>
      <c r="BK88" s="15">
        <v>0</v>
      </c>
      <c r="BL88" s="14">
        <v>155</v>
      </c>
      <c r="BM88" s="15">
        <v>82</v>
      </c>
      <c r="BN88" s="14">
        <v>136</v>
      </c>
      <c r="BO88" s="15">
        <v>35</v>
      </c>
      <c r="BP88" s="14">
        <v>56</v>
      </c>
      <c r="BQ88" s="15">
        <v>3655</v>
      </c>
      <c r="BR88" s="14">
        <v>1077</v>
      </c>
      <c r="BS88" s="15">
        <v>405</v>
      </c>
      <c r="BT88" s="14">
        <v>281</v>
      </c>
      <c r="BU88" s="15">
        <v>272</v>
      </c>
      <c r="BV88" s="14">
        <v>320</v>
      </c>
      <c r="BW88" s="15">
        <v>2519</v>
      </c>
      <c r="BX88" s="14">
        <v>1180</v>
      </c>
      <c r="BY88" s="15">
        <v>1112</v>
      </c>
      <c r="BZ88" s="14">
        <v>574</v>
      </c>
      <c r="CA88" s="15">
        <v>0</v>
      </c>
      <c r="CB88" s="14">
        <v>155</v>
      </c>
      <c r="CC88" s="15">
        <v>628</v>
      </c>
      <c r="CD88" s="14">
        <v>368</v>
      </c>
      <c r="CE88" s="15">
        <v>79</v>
      </c>
      <c r="CF88" s="14">
        <v>115</v>
      </c>
      <c r="CG88" s="15">
        <v>215</v>
      </c>
      <c r="CH88" s="14">
        <v>255</v>
      </c>
      <c r="CI88" s="15">
        <v>976</v>
      </c>
      <c r="CJ88" s="14">
        <v>600</v>
      </c>
      <c r="CK88" s="15">
        <v>1024</v>
      </c>
      <c r="CL88" s="14">
        <v>656</v>
      </c>
      <c r="CM88" s="15">
        <v>173</v>
      </c>
      <c r="CN88" s="14">
        <v>143</v>
      </c>
      <c r="CO88" s="15">
        <v>0</v>
      </c>
      <c r="CP88" s="14">
        <v>155</v>
      </c>
      <c r="CQ88" s="15">
        <v>985</v>
      </c>
      <c r="CR88" s="14">
        <v>1062</v>
      </c>
      <c r="CS88" s="15">
        <v>496</v>
      </c>
      <c r="CT88" s="14">
        <v>381</v>
      </c>
      <c r="CU88" s="15">
        <v>200</v>
      </c>
      <c r="CV88" s="14">
        <v>183</v>
      </c>
      <c r="CW88" s="15">
        <v>349</v>
      </c>
      <c r="CX88" s="14">
        <v>340</v>
      </c>
      <c r="CY88" s="15">
        <v>573</v>
      </c>
      <c r="CZ88" s="14">
        <v>408</v>
      </c>
      <c r="DA88" s="15">
        <v>118</v>
      </c>
      <c r="DB88" s="14">
        <v>137</v>
      </c>
      <c r="DC88" s="15">
        <v>51</v>
      </c>
      <c r="DD88" s="14">
        <v>85</v>
      </c>
      <c r="DE88" s="15">
        <v>0</v>
      </c>
      <c r="DF88" s="14">
        <v>155</v>
      </c>
      <c r="DG88" s="15">
        <v>59</v>
      </c>
      <c r="DH88" s="14">
        <v>81</v>
      </c>
      <c r="DI88" s="15">
        <v>38</v>
      </c>
      <c r="DJ88" s="14">
        <v>69</v>
      </c>
    </row>
    <row r="89" spans="9:114" x14ac:dyDescent="0.25">
      <c r="I89" s="16">
        <v>154983</v>
      </c>
      <c r="J89" s="17">
        <v>8958</v>
      </c>
      <c r="K89" s="15">
        <v>1261</v>
      </c>
      <c r="L89" s="14">
        <v>713</v>
      </c>
      <c r="M89" s="13">
        <v>1947</v>
      </c>
      <c r="N89" s="14">
        <v>1123</v>
      </c>
      <c r="O89" s="15">
        <v>760</v>
      </c>
      <c r="P89" s="14">
        <v>359</v>
      </c>
      <c r="Q89" s="15">
        <v>136</v>
      </c>
      <c r="R89" s="14">
        <v>159</v>
      </c>
      <c r="S89" s="15">
        <v>8614</v>
      </c>
      <c r="T89" s="14">
        <v>2155</v>
      </c>
      <c r="U89" s="15">
        <v>1071</v>
      </c>
      <c r="V89" s="14">
        <v>609</v>
      </c>
      <c r="W89" s="15">
        <v>881</v>
      </c>
      <c r="X89" s="14">
        <v>516</v>
      </c>
      <c r="Y89" s="15">
        <v>4100</v>
      </c>
      <c r="Z89" s="14">
        <v>1303</v>
      </c>
      <c r="AA89" s="15">
        <v>21213</v>
      </c>
      <c r="AB89" s="14">
        <v>3437</v>
      </c>
      <c r="AC89" s="15">
        <v>9610</v>
      </c>
      <c r="AD89" s="14">
        <v>2515</v>
      </c>
      <c r="AE89" s="15">
        <v>4610</v>
      </c>
      <c r="AF89" s="14">
        <v>2430</v>
      </c>
      <c r="AG89" s="15">
        <v>610</v>
      </c>
      <c r="AH89" s="14">
        <v>474</v>
      </c>
      <c r="AI89" s="15">
        <v>429</v>
      </c>
      <c r="AJ89" s="14">
        <v>444</v>
      </c>
      <c r="AK89" s="15">
        <v>3621</v>
      </c>
      <c r="AL89" s="14">
        <v>1647</v>
      </c>
      <c r="AM89" s="15">
        <v>1210</v>
      </c>
      <c r="AN89" s="14">
        <v>709</v>
      </c>
      <c r="AO89" s="15">
        <v>569</v>
      </c>
      <c r="AP89" s="14">
        <v>389</v>
      </c>
      <c r="AQ89" s="15">
        <v>1726</v>
      </c>
      <c r="AR89" s="14">
        <v>1123</v>
      </c>
      <c r="AS89" s="15">
        <v>715</v>
      </c>
      <c r="AT89" s="14">
        <v>602</v>
      </c>
      <c r="AU89" s="15">
        <v>606</v>
      </c>
      <c r="AV89" s="14">
        <v>441</v>
      </c>
      <c r="AW89" s="15">
        <v>332</v>
      </c>
      <c r="AX89" s="14">
        <v>261</v>
      </c>
      <c r="AY89" s="18" t="s">
        <v>61</v>
      </c>
      <c r="AZ89" s="14" t="s">
        <v>61</v>
      </c>
      <c r="BA89" s="13">
        <v>3977</v>
      </c>
      <c r="BB89" s="14">
        <v>1805</v>
      </c>
      <c r="BC89" s="15">
        <v>2167</v>
      </c>
      <c r="BD89" s="14">
        <v>973</v>
      </c>
      <c r="BE89" s="15">
        <v>1422</v>
      </c>
      <c r="BF89" s="14">
        <v>707</v>
      </c>
      <c r="BG89" s="15">
        <v>581</v>
      </c>
      <c r="BH89" s="14">
        <v>706</v>
      </c>
      <c r="BI89" s="15">
        <v>256</v>
      </c>
      <c r="BJ89" s="14">
        <v>199</v>
      </c>
      <c r="BK89" s="15">
        <v>0</v>
      </c>
      <c r="BL89" s="14">
        <v>190</v>
      </c>
      <c r="BM89" s="15">
        <v>132</v>
      </c>
      <c r="BN89" s="14">
        <v>152</v>
      </c>
      <c r="BO89" s="15">
        <v>330</v>
      </c>
      <c r="BP89" s="14">
        <v>258</v>
      </c>
      <c r="BQ89" s="15">
        <v>1124</v>
      </c>
      <c r="BR89" s="14">
        <v>820</v>
      </c>
      <c r="BS89" s="15">
        <v>6260</v>
      </c>
      <c r="BT89" s="14">
        <v>2244</v>
      </c>
      <c r="BU89" s="15">
        <v>638</v>
      </c>
      <c r="BV89" s="14">
        <v>453</v>
      </c>
      <c r="BW89" s="15">
        <v>11736</v>
      </c>
      <c r="BX89" s="14">
        <v>2585</v>
      </c>
      <c r="BY89" s="15">
        <v>7507</v>
      </c>
      <c r="BZ89" s="14">
        <v>2284</v>
      </c>
      <c r="CA89" s="15">
        <v>116</v>
      </c>
      <c r="CB89" s="14">
        <v>94</v>
      </c>
      <c r="CC89" s="15">
        <v>2522</v>
      </c>
      <c r="CD89" s="14">
        <v>1035</v>
      </c>
      <c r="CE89" s="15">
        <v>463</v>
      </c>
      <c r="CF89" s="14">
        <v>447</v>
      </c>
      <c r="CG89" s="15">
        <v>378</v>
      </c>
      <c r="CH89" s="14">
        <v>426</v>
      </c>
      <c r="CI89" s="15">
        <v>15485</v>
      </c>
      <c r="CJ89" s="14">
        <v>2922</v>
      </c>
      <c r="CK89" s="15">
        <v>82</v>
      </c>
      <c r="CL89" s="14">
        <v>95</v>
      </c>
      <c r="CM89" s="15">
        <v>2297</v>
      </c>
      <c r="CN89" s="14">
        <v>1139</v>
      </c>
      <c r="CO89" s="15">
        <v>0</v>
      </c>
      <c r="CP89" s="14">
        <v>190</v>
      </c>
      <c r="CQ89" s="15">
        <v>1800</v>
      </c>
      <c r="CR89" s="14">
        <v>986</v>
      </c>
      <c r="CS89" s="15">
        <v>5612</v>
      </c>
      <c r="CT89" s="14">
        <v>1271</v>
      </c>
      <c r="CU89" s="15">
        <v>1061</v>
      </c>
      <c r="CV89" s="14">
        <v>831</v>
      </c>
      <c r="CW89" s="15">
        <v>589</v>
      </c>
      <c r="CX89" s="14">
        <v>598</v>
      </c>
      <c r="CY89" s="15">
        <v>20579</v>
      </c>
      <c r="CZ89" s="14">
        <v>2668</v>
      </c>
      <c r="DA89" s="15">
        <v>1431</v>
      </c>
      <c r="DB89" s="14">
        <v>884</v>
      </c>
      <c r="DC89" s="15">
        <v>1957</v>
      </c>
      <c r="DD89" s="14">
        <v>799</v>
      </c>
      <c r="DE89" s="15">
        <v>460</v>
      </c>
      <c r="DF89" s="14">
        <v>371</v>
      </c>
      <c r="DG89" s="15">
        <v>0</v>
      </c>
      <c r="DH89" s="14">
        <v>190</v>
      </c>
      <c r="DI89" s="15">
        <v>294</v>
      </c>
      <c r="DJ89" s="14">
        <v>249</v>
      </c>
    </row>
    <row r="90" spans="9:114" x14ac:dyDescent="0.25">
      <c r="I90" s="16">
        <v>142577</v>
      </c>
      <c r="J90" s="17">
        <v>7863</v>
      </c>
      <c r="K90" s="15">
        <v>636</v>
      </c>
      <c r="L90" s="14">
        <v>622</v>
      </c>
      <c r="M90" s="13">
        <v>890</v>
      </c>
      <c r="N90" s="14">
        <v>600</v>
      </c>
      <c r="O90" s="15">
        <v>1972</v>
      </c>
      <c r="P90" s="14">
        <v>979</v>
      </c>
      <c r="Q90" s="15">
        <v>394</v>
      </c>
      <c r="R90" s="14">
        <v>340</v>
      </c>
      <c r="S90" s="15">
        <v>12770</v>
      </c>
      <c r="T90" s="14">
        <v>2994</v>
      </c>
      <c r="U90" s="15">
        <v>980</v>
      </c>
      <c r="V90" s="14">
        <v>438</v>
      </c>
      <c r="W90" s="15">
        <v>10525</v>
      </c>
      <c r="X90" s="14">
        <v>2062</v>
      </c>
      <c r="Y90" s="15">
        <v>506</v>
      </c>
      <c r="Z90" s="14">
        <v>505</v>
      </c>
      <c r="AA90" s="15">
        <v>379</v>
      </c>
      <c r="AB90" s="14">
        <v>219</v>
      </c>
      <c r="AC90" s="15">
        <v>12890</v>
      </c>
      <c r="AD90" s="14">
        <v>2568</v>
      </c>
      <c r="AE90" s="15">
        <v>2789</v>
      </c>
      <c r="AF90" s="14">
        <v>1129</v>
      </c>
      <c r="AG90" s="15">
        <v>1108</v>
      </c>
      <c r="AH90" s="14">
        <v>564</v>
      </c>
      <c r="AI90" s="15">
        <v>188</v>
      </c>
      <c r="AJ90" s="14">
        <v>164</v>
      </c>
      <c r="AK90" s="15">
        <v>2886</v>
      </c>
      <c r="AL90" s="14">
        <v>1041</v>
      </c>
      <c r="AM90" s="15">
        <v>677</v>
      </c>
      <c r="AN90" s="14">
        <v>497</v>
      </c>
      <c r="AO90" s="15">
        <v>151</v>
      </c>
      <c r="AP90" s="14">
        <v>251</v>
      </c>
      <c r="AQ90" s="15">
        <v>565</v>
      </c>
      <c r="AR90" s="14">
        <v>429</v>
      </c>
      <c r="AS90" s="15">
        <v>52</v>
      </c>
      <c r="AT90" s="14">
        <v>87</v>
      </c>
      <c r="AU90" s="15">
        <v>1556</v>
      </c>
      <c r="AV90" s="14">
        <v>742</v>
      </c>
      <c r="AW90" s="15">
        <v>3907</v>
      </c>
      <c r="AX90" s="14">
        <v>1349</v>
      </c>
      <c r="AY90" s="15">
        <v>2381</v>
      </c>
      <c r="AZ90" s="14">
        <v>895</v>
      </c>
      <c r="BA90" s="18" t="s">
        <v>61</v>
      </c>
      <c r="BB90" s="14" t="s">
        <v>61</v>
      </c>
      <c r="BC90" s="13">
        <v>1337</v>
      </c>
      <c r="BD90" s="14">
        <v>680</v>
      </c>
      <c r="BE90" s="15">
        <v>966</v>
      </c>
      <c r="BF90" s="14">
        <v>367</v>
      </c>
      <c r="BG90" s="15">
        <v>155</v>
      </c>
      <c r="BH90" s="14">
        <v>186</v>
      </c>
      <c r="BI90" s="15">
        <v>453</v>
      </c>
      <c r="BJ90" s="14">
        <v>218</v>
      </c>
      <c r="BK90" s="15">
        <v>49</v>
      </c>
      <c r="BL90" s="14">
        <v>81</v>
      </c>
      <c r="BM90" s="15">
        <v>182</v>
      </c>
      <c r="BN90" s="14">
        <v>189</v>
      </c>
      <c r="BO90" s="15">
        <v>787</v>
      </c>
      <c r="BP90" s="14">
        <v>544</v>
      </c>
      <c r="BQ90" s="15">
        <v>13331</v>
      </c>
      <c r="BR90" s="14">
        <v>2144</v>
      </c>
      <c r="BS90" s="15">
        <v>8046</v>
      </c>
      <c r="BT90" s="14">
        <v>1874</v>
      </c>
      <c r="BU90" s="15">
        <v>521</v>
      </c>
      <c r="BV90" s="14">
        <v>364</v>
      </c>
      <c r="BW90" s="15">
        <v>19467</v>
      </c>
      <c r="BX90" s="14">
        <v>2432</v>
      </c>
      <c r="BY90" s="15">
        <v>2514</v>
      </c>
      <c r="BZ90" s="14">
        <v>1003</v>
      </c>
      <c r="CA90" s="15">
        <v>81</v>
      </c>
      <c r="CB90" s="14">
        <v>133</v>
      </c>
      <c r="CC90" s="15">
        <v>1829</v>
      </c>
      <c r="CD90" s="14">
        <v>772</v>
      </c>
      <c r="CE90" s="15">
        <v>297</v>
      </c>
      <c r="CF90" s="14">
        <v>206</v>
      </c>
      <c r="CG90" s="15">
        <v>1528</v>
      </c>
      <c r="CH90" s="14">
        <v>1359</v>
      </c>
      <c r="CI90" s="15">
        <v>8236</v>
      </c>
      <c r="CJ90" s="14">
        <v>1924</v>
      </c>
      <c r="CK90" s="15">
        <v>6863</v>
      </c>
      <c r="CL90" s="14">
        <v>1317</v>
      </c>
      <c r="CM90" s="15">
        <v>2477</v>
      </c>
      <c r="CN90" s="14">
        <v>1120</v>
      </c>
      <c r="CO90" s="15">
        <v>194</v>
      </c>
      <c r="CP90" s="14">
        <v>326</v>
      </c>
      <c r="CQ90" s="15">
        <v>823</v>
      </c>
      <c r="CR90" s="14">
        <v>342</v>
      </c>
      <c r="CS90" s="15">
        <v>3694</v>
      </c>
      <c r="CT90" s="14">
        <v>1078</v>
      </c>
      <c r="CU90" s="15">
        <v>1027</v>
      </c>
      <c r="CV90" s="14">
        <v>666</v>
      </c>
      <c r="CW90" s="15">
        <v>2534</v>
      </c>
      <c r="CX90" s="14">
        <v>913</v>
      </c>
      <c r="CY90" s="15">
        <v>4098</v>
      </c>
      <c r="CZ90" s="14">
        <v>1470</v>
      </c>
      <c r="DA90" s="15">
        <v>1653</v>
      </c>
      <c r="DB90" s="14">
        <v>696</v>
      </c>
      <c r="DC90" s="15">
        <v>385</v>
      </c>
      <c r="DD90" s="14">
        <v>569</v>
      </c>
      <c r="DE90" s="15">
        <v>584</v>
      </c>
      <c r="DF90" s="14">
        <v>445</v>
      </c>
      <c r="DG90" s="15">
        <v>264</v>
      </c>
      <c r="DH90" s="14">
        <v>404</v>
      </c>
      <c r="DI90" s="15">
        <v>4056</v>
      </c>
      <c r="DJ90" s="14">
        <v>1883</v>
      </c>
    </row>
    <row r="91" spans="9:114" x14ac:dyDescent="0.25">
      <c r="I91" s="16">
        <v>133981</v>
      </c>
      <c r="J91" s="17">
        <v>8566</v>
      </c>
      <c r="K91" s="15">
        <v>2341</v>
      </c>
      <c r="L91" s="14">
        <v>1013</v>
      </c>
      <c r="M91" s="13">
        <v>1152</v>
      </c>
      <c r="N91" s="14">
        <v>685</v>
      </c>
      <c r="O91" s="15">
        <v>7168</v>
      </c>
      <c r="P91" s="14">
        <v>3100</v>
      </c>
      <c r="Q91" s="15">
        <v>906</v>
      </c>
      <c r="R91" s="14">
        <v>559</v>
      </c>
      <c r="S91" s="15">
        <v>8085</v>
      </c>
      <c r="T91" s="14">
        <v>1721</v>
      </c>
      <c r="U91" s="15">
        <v>2363</v>
      </c>
      <c r="V91" s="14">
        <v>967</v>
      </c>
      <c r="W91" s="15">
        <v>798</v>
      </c>
      <c r="X91" s="14">
        <v>506</v>
      </c>
      <c r="Y91" s="15">
        <v>114</v>
      </c>
      <c r="Z91" s="14">
        <v>164</v>
      </c>
      <c r="AA91" s="15">
        <v>274</v>
      </c>
      <c r="AB91" s="14">
        <v>282</v>
      </c>
      <c r="AC91" s="15">
        <v>13146</v>
      </c>
      <c r="AD91" s="14">
        <v>3306</v>
      </c>
      <c r="AE91" s="15">
        <v>4270</v>
      </c>
      <c r="AF91" s="14">
        <v>1652</v>
      </c>
      <c r="AG91" s="15">
        <v>291</v>
      </c>
      <c r="AH91" s="14">
        <v>238</v>
      </c>
      <c r="AI91" s="15">
        <v>242</v>
      </c>
      <c r="AJ91" s="14">
        <v>371</v>
      </c>
      <c r="AK91" s="15">
        <v>10047</v>
      </c>
      <c r="AL91" s="14">
        <v>1702</v>
      </c>
      <c r="AM91" s="15">
        <v>10976</v>
      </c>
      <c r="AN91" s="14">
        <v>2324</v>
      </c>
      <c r="AO91" s="15">
        <v>993</v>
      </c>
      <c r="AP91" s="14">
        <v>495</v>
      </c>
      <c r="AQ91" s="15">
        <v>805</v>
      </c>
      <c r="AR91" s="14">
        <v>608</v>
      </c>
      <c r="AS91" s="15">
        <v>3409</v>
      </c>
      <c r="AT91" s="14">
        <v>1388</v>
      </c>
      <c r="AU91" s="15">
        <v>1284</v>
      </c>
      <c r="AV91" s="14">
        <v>662</v>
      </c>
      <c r="AW91" s="15">
        <v>261</v>
      </c>
      <c r="AX91" s="14">
        <v>218</v>
      </c>
      <c r="AY91" s="15">
        <v>2201</v>
      </c>
      <c r="AZ91" s="14">
        <v>1094</v>
      </c>
      <c r="BA91" s="15">
        <v>1720</v>
      </c>
      <c r="BB91" s="14">
        <v>764</v>
      </c>
      <c r="BC91" s="18" t="s">
        <v>61</v>
      </c>
      <c r="BD91" s="14" t="s">
        <v>61</v>
      </c>
      <c r="BE91" s="13">
        <v>1127</v>
      </c>
      <c r="BF91" s="14">
        <v>512</v>
      </c>
      <c r="BG91" s="15">
        <v>922</v>
      </c>
      <c r="BH91" s="14">
        <v>671</v>
      </c>
      <c r="BI91" s="15">
        <v>2206</v>
      </c>
      <c r="BJ91" s="14">
        <v>695</v>
      </c>
      <c r="BK91" s="15">
        <v>218</v>
      </c>
      <c r="BL91" s="14">
        <v>171</v>
      </c>
      <c r="BM91" s="15">
        <v>113</v>
      </c>
      <c r="BN91" s="14">
        <v>137</v>
      </c>
      <c r="BO91" s="15">
        <v>1354</v>
      </c>
      <c r="BP91" s="14">
        <v>715</v>
      </c>
      <c r="BQ91" s="15">
        <v>446</v>
      </c>
      <c r="BR91" s="14">
        <v>342</v>
      </c>
      <c r="BS91" s="15">
        <v>1617</v>
      </c>
      <c r="BT91" s="14">
        <v>721</v>
      </c>
      <c r="BU91" s="15">
        <v>1318</v>
      </c>
      <c r="BV91" s="14">
        <v>685</v>
      </c>
      <c r="BW91" s="15">
        <v>5731</v>
      </c>
      <c r="BX91" s="14">
        <v>1680</v>
      </c>
      <c r="BY91" s="15">
        <v>3912</v>
      </c>
      <c r="BZ91" s="14">
        <v>1056</v>
      </c>
      <c r="CA91" s="15">
        <v>265</v>
      </c>
      <c r="CB91" s="14">
        <v>202</v>
      </c>
      <c r="CC91" s="15">
        <v>11318</v>
      </c>
      <c r="CD91" s="14">
        <v>2251</v>
      </c>
      <c r="CE91" s="15">
        <v>705</v>
      </c>
      <c r="CF91" s="14">
        <v>307</v>
      </c>
      <c r="CG91" s="15">
        <v>811</v>
      </c>
      <c r="CH91" s="14">
        <v>440</v>
      </c>
      <c r="CI91" s="15">
        <v>2739</v>
      </c>
      <c r="CJ91" s="14">
        <v>686</v>
      </c>
      <c r="CK91" s="15">
        <v>68</v>
      </c>
      <c r="CL91" s="14">
        <v>114</v>
      </c>
      <c r="CM91" s="15">
        <v>1822</v>
      </c>
      <c r="CN91" s="14">
        <v>797</v>
      </c>
      <c r="CO91" s="15">
        <v>66</v>
      </c>
      <c r="CP91" s="14">
        <v>77</v>
      </c>
      <c r="CQ91" s="15">
        <v>3259</v>
      </c>
      <c r="CR91" s="14">
        <v>997</v>
      </c>
      <c r="CS91" s="15">
        <v>8638</v>
      </c>
      <c r="CT91" s="14">
        <v>2574</v>
      </c>
      <c r="CU91" s="15">
        <v>819</v>
      </c>
      <c r="CV91" s="14">
        <v>534</v>
      </c>
      <c r="CW91" s="15">
        <v>60</v>
      </c>
      <c r="CX91" s="14">
        <v>120</v>
      </c>
      <c r="CY91" s="15">
        <v>3057</v>
      </c>
      <c r="CZ91" s="14">
        <v>855</v>
      </c>
      <c r="DA91" s="15">
        <v>2146</v>
      </c>
      <c r="DB91" s="14">
        <v>839</v>
      </c>
      <c r="DC91" s="15">
        <v>353</v>
      </c>
      <c r="DD91" s="14">
        <v>279</v>
      </c>
      <c r="DE91" s="15">
        <v>4768</v>
      </c>
      <c r="DF91" s="14">
        <v>1111</v>
      </c>
      <c r="DG91" s="15">
        <v>1277</v>
      </c>
      <c r="DH91" s="14">
        <v>862</v>
      </c>
      <c r="DI91" s="15">
        <v>782</v>
      </c>
      <c r="DJ91" s="14">
        <v>797</v>
      </c>
    </row>
    <row r="92" spans="9:114" x14ac:dyDescent="0.25">
      <c r="I92" s="16">
        <v>101042</v>
      </c>
      <c r="J92" s="17">
        <v>6534</v>
      </c>
      <c r="K92" s="15">
        <v>1299</v>
      </c>
      <c r="L92" s="14">
        <v>919</v>
      </c>
      <c r="M92" s="13">
        <v>523</v>
      </c>
      <c r="N92" s="14">
        <v>312</v>
      </c>
      <c r="O92" s="15">
        <v>3065</v>
      </c>
      <c r="P92" s="14">
        <v>861</v>
      </c>
      <c r="Q92" s="15">
        <v>375</v>
      </c>
      <c r="R92" s="14">
        <v>222</v>
      </c>
      <c r="S92" s="15">
        <v>8086</v>
      </c>
      <c r="T92" s="14">
        <v>2263</v>
      </c>
      <c r="U92" s="15">
        <v>3565</v>
      </c>
      <c r="V92" s="14">
        <v>1095</v>
      </c>
      <c r="W92" s="15">
        <v>696</v>
      </c>
      <c r="X92" s="14">
        <v>360</v>
      </c>
      <c r="Y92" s="15">
        <v>0</v>
      </c>
      <c r="Z92" s="14">
        <v>139</v>
      </c>
      <c r="AA92" s="15">
        <v>310</v>
      </c>
      <c r="AB92" s="14">
        <v>353</v>
      </c>
      <c r="AC92" s="15">
        <v>2372</v>
      </c>
      <c r="AD92" s="14">
        <v>752</v>
      </c>
      <c r="AE92" s="15">
        <v>2235</v>
      </c>
      <c r="AF92" s="14">
        <v>1482</v>
      </c>
      <c r="AG92" s="15">
        <v>1277</v>
      </c>
      <c r="AH92" s="14">
        <v>1179</v>
      </c>
      <c r="AI92" s="15">
        <v>575</v>
      </c>
      <c r="AJ92" s="14">
        <v>531</v>
      </c>
      <c r="AK92" s="15">
        <v>5896</v>
      </c>
      <c r="AL92" s="14">
        <v>1405</v>
      </c>
      <c r="AM92" s="15">
        <v>2026</v>
      </c>
      <c r="AN92" s="14">
        <v>1057</v>
      </c>
      <c r="AO92" s="15">
        <v>7220</v>
      </c>
      <c r="AP92" s="14">
        <v>1774</v>
      </c>
      <c r="AQ92" s="15">
        <v>924</v>
      </c>
      <c r="AR92" s="14">
        <v>513</v>
      </c>
      <c r="AS92" s="15">
        <v>57</v>
      </c>
      <c r="AT92" s="14">
        <v>103</v>
      </c>
      <c r="AU92" s="15">
        <v>791</v>
      </c>
      <c r="AV92" s="14">
        <v>858</v>
      </c>
      <c r="AW92" s="15">
        <v>187</v>
      </c>
      <c r="AX92" s="14">
        <v>136</v>
      </c>
      <c r="AY92" s="15">
        <v>1841</v>
      </c>
      <c r="AZ92" s="14">
        <v>2080</v>
      </c>
      <c r="BA92" s="15">
        <v>814</v>
      </c>
      <c r="BB92" s="14">
        <v>434</v>
      </c>
      <c r="BC92" s="15">
        <v>2212</v>
      </c>
      <c r="BD92" s="14">
        <v>822</v>
      </c>
      <c r="BE92" s="18" t="s">
        <v>61</v>
      </c>
      <c r="BF92" s="14" t="s">
        <v>61</v>
      </c>
      <c r="BG92" s="13">
        <v>202</v>
      </c>
      <c r="BH92" s="14">
        <v>323</v>
      </c>
      <c r="BI92" s="15">
        <v>1709</v>
      </c>
      <c r="BJ92" s="14">
        <v>750</v>
      </c>
      <c r="BK92" s="15">
        <v>1257</v>
      </c>
      <c r="BL92" s="14">
        <v>900</v>
      </c>
      <c r="BM92" s="15">
        <v>992</v>
      </c>
      <c r="BN92" s="14">
        <v>477</v>
      </c>
      <c r="BO92" s="15">
        <v>932</v>
      </c>
      <c r="BP92" s="14">
        <v>542</v>
      </c>
      <c r="BQ92" s="15">
        <v>0</v>
      </c>
      <c r="BR92" s="14">
        <v>139</v>
      </c>
      <c r="BS92" s="15">
        <v>1038</v>
      </c>
      <c r="BT92" s="14">
        <v>546</v>
      </c>
      <c r="BU92" s="15">
        <v>322</v>
      </c>
      <c r="BV92" s="14">
        <v>224</v>
      </c>
      <c r="BW92" s="15">
        <v>1849</v>
      </c>
      <c r="BX92" s="14">
        <v>732</v>
      </c>
      <c r="BY92" s="15">
        <v>1745</v>
      </c>
      <c r="BZ92" s="14">
        <v>956</v>
      </c>
      <c r="CA92" s="15">
        <v>6672</v>
      </c>
      <c r="CB92" s="14">
        <v>1485</v>
      </c>
      <c r="CC92" s="15">
        <v>2635</v>
      </c>
      <c r="CD92" s="14">
        <v>1248</v>
      </c>
      <c r="CE92" s="15">
        <v>1212</v>
      </c>
      <c r="CF92" s="14">
        <v>894</v>
      </c>
      <c r="CG92" s="15">
        <v>781</v>
      </c>
      <c r="CH92" s="14">
        <v>513</v>
      </c>
      <c r="CI92" s="15">
        <v>1106</v>
      </c>
      <c r="CJ92" s="14">
        <v>570</v>
      </c>
      <c r="CK92" s="15">
        <v>299</v>
      </c>
      <c r="CL92" s="14">
        <v>226</v>
      </c>
      <c r="CM92" s="15">
        <v>1705</v>
      </c>
      <c r="CN92" s="14">
        <v>1448</v>
      </c>
      <c r="CO92" s="15">
        <v>3442</v>
      </c>
      <c r="CP92" s="14">
        <v>990</v>
      </c>
      <c r="CQ92" s="15">
        <v>1738</v>
      </c>
      <c r="CR92" s="14">
        <v>1141</v>
      </c>
      <c r="CS92" s="15">
        <v>4001</v>
      </c>
      <c r="CT92" s="14">
        <v>1244</v>
      </c>
      <c r="CU92" s="15">
        <v>429</v>
      </c>
      <c r="CV92" s="14">
        <v>312</v>
      </c>
      <c r="CW92" s="15">
        <v>77</v>
      </c>
      <c r="CX92" s="14">
        <v>126</v>
      </c>
      <c r="CY92" s="15">
        <v>1037</v>
      </c>
      <c r="CZ92" s="14">
        <v>434</v>
      </c>
      <c r="DA92" s="15">
        <v>1685</v>
      </c>
      <c r="DB92" s="14">
        <v>678</v>
      </c>
      <c r="DC92" s="15">
        <v>0</v>
      </c>
      <c r="DD92" s="14">
        <v>139</v>
      </c>
      <c r="DE92" s="15">
        <v>17618</v>
      </c>
      <c r="DF92" s="14">
        <v>2358</v>
      </c>
      <c r="DG92" s="15">
        <v>213</v>
      </c>
      <c r="DH92" s="14">
        <v>213</v>
      </c>
      <c r="DI92" s="15">
        <v>134</v>
      </c>
      <c r="DJ92" s="14">
        <v>136</v>
      </c>
    </row>
    <row r="93" spans="9:114" x14ac:dyDescent="0.25">
      <c r="I93" s="16">
        <v>73500</v>
      </c>
      <c r="J93" s="17">
        <v>7080</v>
      </c>
      <c r="K93" s="15">
        <v>5141</v>
      </c>
      <c r="L93" s="14">
        <v>1870</v>
      </c>
      <c r="M93" s="13">
        <v>0</v>
      </c>
      <c r="N93" s="14">
        <v>198</v>
      </c>
      <c r="O93" s="15">
        <v>710</v>
      </c>
      <c r="P93" s="14">
        <v>509</v>
      </c>
      <c r="Q93" s="15">
        <v>2680</v>
      </c>
      <c r="R93" s="14">
        <v>1447</v>
      </c>
      <c r="S93" s="15">
        <v>4371</v>
      </c>
      <c r="T93" s="14">
        <v>1070</v>
      </c>
      <c r="U93" s="15">
        <v>799</v>
      </c>
      <c r="V93" s="14">
        <v>426</v>
      </c>
      <c r="W93" s="15">
        <v>106</v>
      </c>
      <c r="X93" s="14">
        <v>147</v>
      </c>
      <c r="Y93" s="15">
        <v>0</v>
      </c>
      <c r="Z93" s="14">
        <v>198</v>
      </c>
      <c r="AA93" s="15">
        <v>97</v>
      </c>
      <c r="AB93" s="14">
        <v>164</v>
      </c>
      <c r="AC93" s="15">
        <v>4676</v>
      </c>
      <c r="AD93" s="14">
        <v>1396</v>
      </c>
      <c r="AE93" s="15">
        <v>2669</v>
      </c>
      <c r="AF93" s="14">
        <v>865</v>
      </c>
      <c r="AG93" s="15">
        <v>184</v>
      </c>
      <c r="AH93" s="14">
        <v>191</v>
      </c>
      <c r="AI93" s="15">
        <v>586</v>
      </c>
      <c r="AJ93" s="14">
        <v>597</v>
      </c>
      <c r="AK93" s="15">
        <v>2703</v>
      </c>
      <c r="AL93" s="14">
        <v>933</v>
      </c>
      <c r="AM93" s="15">
        <v>1200</v>
      </c>
      <c r="AN93" s="14">
        <v>621</v>
      </c>
      <c r="AO93" s="15">
        <v>160</v>
      </c>
      <c r="AP93" s="14">
        <v>275</v>
      </c>
      <c r="AQ93" s="15">
        <v>400</v>
      </c>
      <c r="AR93" s="14">
        <v>339</v>
      </c>
      <c r="AS93" s="15">
        <v>446</v>
      </c>
      <c r="AT93" s="14">
        <v>276</v>
      </c>
      <c r="AU93" s="15">
        <v>8588</v>
      </c>
      <c r="AV93" s="14">
        <v>2293</v>
      </c>
      <c r="AW93" s="15">
        <v>163</v>
      </c>
      <c r="AX93" s="14">
        <v>167</v>
      </c>
      <c r="AY93" s="15">
        <v>379</v>
      </c>
      <c r="AZ93" s="14">
        <v>262</v>
      </c>
      <c r="BA93" s="15">
        <v>67</v>
      </c>
      <c r="BB93" s="14">
        <v>113</v>
      </c>
      <c r="BC93" s="15">
        <v>1768</v>
      </c>
      <c r="BD93" s="14">
        <v>1071</v>
      </c>
      <c r="BE93" s="15">
        <v>568</v>
      </c>
      <c r="BF93" s="14">
        <v>385</v>
      </c>
      <c r="BG93" s="18" t="s">
        <v>61</v>
      </c>
      <c r="BH93" s="14" t="s">
        <v>61</v>
      </c>
      <c r="BI93" s="13">
        <v>2634</v>
      </c>
      <c r="BJ93" s="14">
        <v>1581</v>
      </c>
      <c r="BK93" s="15">
        <v>166</v>
      </c>
      <c r="BL93" s="14">
        <v>168</v>
      </c>
      <c r="BM93" s="15">
        <v>138</v>
      </c>
      <c r="BN93" s="14">
        <v>159</v>
      </c>
      <c r="BO93" s="15">
        <v>526</v>
      </c>
      <c r="BP93" s="14">
        <v>342</v>
      </c>
      <c r="BQ93" s="15">
        <v>60</v>
      </c>
      <c r="BR93" s="14">
        <v>117</v>
      </c>
      <c r="BS93" s="15">
        <v>2127</v>
      </c>
      <c r="BT93" s="14">
        <v>1495</v>
      </c>
      <c r="BU93" s="15">
        <v>86</v>
      </c>
      <c r="BV93" s="14">
        <v>102</v>
      </c>
      <c r="BW93" s="15">
        <v>1492</v>
      </c>
      <c r="BX93" s="14">
        <v>660</v>
      </c>
      <c r="BY93" s="15">
        <v>1709</v>
      </c>
      <c r="BZ93" s="14">
        <v>609</v>
      </c>
      <c r="CA93" s="15">
        <v>98</v>
      </c>
      <c r="CB93" s="14">
        <v>118</v>
      </c>
      <c r="CC93" s="15">
        <v>896</v>
      </c>
      <c r="CD93" s="14">
        <v>703</v>
      </c>
      <c r="CE93" s="15">
        <v>562</v>
      </c>
      <c r="CF93" s="14">
        <v>352</v>
      </c>
      <c r="CG93" s="15">
        <v>465</v>
      </c>
      <c r="CH93" s="14">
        <v>768</v>
      </c>
      <c r="CI93" s="15">
        <v>613</v>
      </c>
      <c r="CJ93" s="14">
        <v>434</v>
      </c>
      <c r="CK93" s="15">
        <v>185</v>
      </c>
      <c r="CL93" s="14">
        <v>229</v>
      </c>
      <c r="CM93" s="15">
        <v>596</v>
      </c>
      <c r="CN93" s="14">
        <v>469</v>
      </c>
      <c r="CO93" s="15">
        <v>79</v>
      </c>
      <c r="CP93" s="14">
        <v>129</v>
      </c>
      <c r="CQ93" s="15">
        <v>11643</v>
      </c>
      <c r="CR93" s="14">
        <v>2856</v>
      </c>
      <c r="CS93" s="15">
        <v>7230</v>
      </c>
      <c r="CT93" s="14">
        <v>2491</v>
      </c>
      <c r="CU93" s="15">
        <v>454</v>
      </c>
      <c r="CV93" s="14">
        <v>724</v>
      </c>
      <c r="CW93" s="15">
        <v>0</v>
      </c>
      <c r="CX93" s="14">
        <v>198</v>
      </c>
      <c r="CY93" s="15">
        <v>1929</v>
      </c>
      <c r="CZ93" s="14">
        <v>1285</v>
      </c>
      <c r="DA93" s="15">
        <v>433</v>
      </c>
      <c r="DB93" s="14">
        <v>309</v>
      </c>
      <c r="DC93" s="15">
        <v>0</v>
      </c>
      <c r="DD93" s="14">
        <v>198</v>
      </c>
      <c r="DE93" s="15">
        <v>611</v>
      </c>
      <c r="DF93" s="14">
        <v>521</v>
      </c>
      <c r="DG93" s="15">
        <v>307</v>
      </c>
      <c r="DH93" s="14">
        <v>287</v>
      </c>
      <c r="DI93" s="15">
        <v>81</v>
      </c>
      <c r="DJ93" s="14">
        <v>108</v>
      </c>
    </row>
    <row r="94" spans="9:114" x14ac:dyDescent="0.25">
      <c r="I94" s="16">
        <v>162930</v>
      </c>
      <c r="J94" s="17">
        <v>8034</v>
      </c>
      <c r="K94" s="15">
        <v>1333</v>
      </c>
      <c r="L94" s="14">
        <v>768</v>
      </c>
      <c r="M94" s="13">
        <v>2186</v>
      </c>
      <c r="N94" s="14">
        <v>1289</v>
      </c>
      <c r="O94" s="15">
        <v>2297</v>
      </c>
      <c r="P94" s="14">
        <v>741</v>
      </c>
      <c r="Q94" s="15">
        <v>9434</v>
      </c>
      <c r="R94" s="14">
        <v>2224</v>
      </c>
      <c r="S94" s="15">
        <v>10717</v>
      </c>
      <c r="T94" s="14">
        <v>2409</v>
      </c>
      <c r="U94" s="15">
        <v>3798</v>
      </c>
      <c r="V94" s="14">
        <v>1371</v>
      </c>
      <c r="W94" s="15">
        <v>410</v>
      </c>
      <c r="X94" s="14">
        <v>331</v>
      </c>
      <c r="Y94" s="15">
        <v>234</v>
      </c>
      <c r="Z94" s="14">
        <v>314</v>
      </c>
      <c r="AA94" s="15">
        <v>144</v>
      </c>
      <c r="AB94" s="14">
        <v>172</v>
      </c>
      <c r="AC94" s="15">
        <v>8374</v>
      </c>
      <c r="AD94" s="14">
        <v>1990</v>
      </c>
      <c r="AE94" s="15">
        <v>3451</v>
      </c>
      <c r="AF94" s="14">
        <v>1391</v>
      </c>
      <c r="AG94" s="15">
        <v>2114</v>
      </c>
      <c r="AH94" s="14">
        <v>1271</v>
      </c>
      <c r="AI94" s="15">
        <v>596</v>
      </c>
      <c r="AJ94" s="14">
        <v>478</v>
      </c>
      <c r="AK94" s="15">
        <v>22001</v>
      </c>
      <c r="AL94" s="14">
        <v>2893</v>
      </c>
      <c r="AM94" s="15">
        <v>4184</v>
      </c>
      <c r="AN94" s="14">
        <v>1267</v>
      </c>
      <c r="AO94" s="15">
        <v>5956</v>
      </c>
      <c r="AP94" s="14">
        <v>1324</v>
      </c>
      <c r="AQ94" s="15">
        <v>20218</v>
      </c>
      <c r="AR94" s="14">
        <v>3673</v>
      </c>
      <c r="AS94" s="15">
        <v>2291</v>
      </c>
      <c r="AT94" s="14">
        <v>1067</v>
      </c>
      <c r="AU94" s="15">
        <v>1178</v>
      </c>
      <c r="AV94" s="14">
        <v>651</v>
      </c>
      <c r="AW94" s="15">
        <v>996</v>
      </c>
      <c r="AX94" s="14">
        <v>1247</v>
      </c>
      <c r="AY94" s="15">
        <v>1246</v>
      </c>
      <c r="AZ94" s="14">
        <v>717</v>
      </c>
      <c r="BA94" s="15">
        <v>810</v>
      </c>
      <c r="BB94" s="14">
        <v>486</v>
      </c>
      <c r="BC94" s="15">
        <v>2964</v>
      </c>
      <c r="BD94" s="14">
        <v>1169</v>
      </c>
      <c r="BE94" s="15">
        <v>2798</v>
      </c>
      <c r="BF94" s="14">
        <v>1265</v>
      </c>
      <c r="BG94" s="15">
        <v>1110</v>
      </c>
      <c r="BH94" s="14">
        <v>532</v>
      </c>
      <c r="BI94" s="18" t="s">
        <v>61</v>
      </c>
      <c r="BJ94" s="14" t="s">
        <v>61</v>
      </c>
      <c r="BK94" s="13">
        <v>511</v>
      </c>
      <c r="BL94" s="14">
        <v>506</v>
      </c>
      <c r="BM94" s="15">
        <v>1999</v>
      </c>
      <c r="BN94" s="14">
        <v>833</v>
      </c>
      <c r="BO94" s="15">
        <v>836</v>
      </c>
      <c r="BP94" s="14">
        <v>366</v>
      </c>
      <c r="BQ94" s="15">
        <v>35</v>
      </c>
      <c r="BR94" s="14">
        <v>58</v>
      </c>
      <c r="BS94" s="15">
        <v>960</v>
      </c>
      <c r="BT94" s="14">
        <v>536</v>
      </c>
      <c r="BU94" s="15">
        <v>451</v>
      </c>
      <c r="BV94" s="14">
        <v>309</v>
      </c>
      <c r="BW94" s="15">
        <v>2834</v>
      </c>
      <c r="BX94" s="14">
        <v>918</v>
      </c>
      <c r="BY94" s="15">
        <v>3988</v>
      </c>
      <c r="BZ94" s="14">
        <v>1420</v>
      </c>
      <c r="CA94" s="15">
        <v>636</v>
      </c>
      <c r="CB94" s="14">
        <v>462</v>
      </c>
      <c r="CC94" s="15">
        <v>3557</v>
      </c>
      <c r="CD94" s="14">
        <v>1317</v>
      </c>
      <c r="CE94" s="15">
        <v>5298</v>
      </c>
      <c r="CF94" s="14">
        <v>2199</v>
      </c>
      <c r="CG94" s="15">
        <v>1186</v>
      </c>
      <c r="CH94" s="14">
        <v>899</v>
      </c>
      <c r="CI94" s="15">
        <v>1535</v>
      </c>
      <c r="CJ94" s="14">
        <v>639</v>
      </c>
      <c r="CK94" s="15">
        <v>361</v>
      </c>
      <c r="CL94" s="14">
        <v>582</v>
      </c>
      <c r="CM94" s="15">
        <v>2856</v>
      </c>
      <c r="CN94" s="14">
        <v>1625</v>
      </c>
      <c r="CO94" s="15">
        <v>527</v>
      </c>
      <c r="CP94" s="14">
        <v>542</v>
      </c>
      <c r="CQ94" s="15">
        <v>3122</v>
      </c>
      <c r="CR94" s="14">
        <v>1350</v>
      </c>
      <c r="CS94" s="15">
        <v>9278</v>
      </c>
      <c r="CT94" s="14">
        <v>2841</v>
      </c>
      <c r="CU94" s="15">
        <v>3287</v>
      </c>
      <c r="CV94" s="14">
        <v>1733</v>
      </c>
      <c r="CW94" s="15">
        <v>318</v>
      </c>
      <c r="CX94" s="14">
        <v>413</v>
      </c>
      <c r="CY94" s="15">
        <v>2609</v>
      </c>
      <c r="CZ94" s="14">
        <v>1081</v>
      </c>
      <c r="DA94" s="15">
        <v>2312</v>
      </c>
      <c r="DB94" s="14">
        <v>1093</v>
      </c>
      <c r="DC94" s="15">
        <v>148</v>
      </c>
      <c r="DD94" s="14">
        <v>181</v>
      </c>
      <c r="DE94" s="15">
        <v>2636</v>
      </c>
      <c r="DF94" s="14">
        <v>999</v>
      </c>
      <c r="DG94" s="15">
        <v>810</v>
      </c>
      <c r="DH94" s="14">
        <v>452</v>
      </c>
      <c r="DI94" s="15">
        <v>826</v>
      </c>
      <c r="DJ94" s="14">
        <v>958</v>
      </c>
    </row>
    <row r="95" spans="9:114" x14ac:dyDescent="0.25">
      <c r="I95" s="16">
        <v>37690</v>
      </c>
      <c r="J95" s="17">
        <v>4305</v>
      </c>
      <c r="K95" s="15">
        <v>31</v>
      </c>
      <c r="L95" s="14">
        <v>55</v>
      </c>
      <c r="M95" s="13">
        <v>726</v>
      </c>
      <c r="N95" s="14">
        <v>442</v>
      </c>
      <c r="O95" s="15">
        <v>1548</v>
      </c>
      <c r="P95" s="14">
        <v>938</v>
      </c>
      <c r="Q95" s="15">
        <v>63</v>
      </c>
      <c r="R95" s="14">
        <v>102</v>
      </c>
      <c r="S95" s="15">
        <v>5428</v>
      </c>
      <c r="T95" s="14">
        <v>2229</v>
      </c>
      <c r="U95" s="15">
        <v>2135</v>
      </c>
      <c r="V95" s="14">
        <v>896</v>
      </c>
      <c r="W95" s="15">
        <v>0</v>
      </c>
      <c r="X95" s="14">
        <v>157</v>
      </c>
      <c r="Y95" s="15">
        <v>0</v>
      </c>
      <c r="Z95" s="14">
        <v>157</v>
      </c>
      <c r="AA95" s="15">
        <v>0</v>
      </c>
      <c r="AB95" s="14">
        <v>157</v>
      </c>
      <c r="AC95" s="15">
        <v>1875</v>
      </c>
      <c r="AD95" s="14">
        <v>1029</v>
      </c>
      <c r="AE95" s="15">
        <v>292</v>
      </c>
      <c r="AF95" s="14">
        <v>270</v>
      </c>
      <c r="AG95" s="15">
        <v>556</v>
      </c>
      <c r="AH95" s="14">
        <v>572</v>
      </c>
      <c r="AI95" s="15">
        <v>3385</v>
      </c>
      <c r="AJ95" s="14">
        <v>1349</v>
      </c>
      <c r="AK95" s="15">
        <v>542</v>
      </c>
      <c r="AL95" s="14">
        <v>371</v>
      </c>
      <c r="AM95" s="15">
        <v>163</v>
      </c>
      <c r="AN95" s="14">
        <v>164</v>
      </c>
      <c r="AO95" s="15">
        <v>415</v>
      </c>
      <c r="AP95" s="14">
        <v>384</v>
      </c>
      <c r="AQ95" s="15">
        <v>224</v>
      </c>
      <c r="AR95" s="14">
        <v>268</v>
      </c>
      <c r="AS95" s="15">
        <v>367</v>
      </c>
      <c r="AT95" s="14">
        <v>352</v>
      </c>
      <c r="AU95" s="15">
        <v>0</v>
      </c>
      <c r="AV95" s="14">
        <v>157</v>
      </c>
      <c r="AW95" s="15">
        <v>225</v>
      </c>
      <c r="AX95" s="14">
        <v>269</v>
      </c>
      <c r="AY95" s="15">
        <v>33</v>
      </c>
      <c r="AZ95" s="14">
        <v>65</v>
      </c>
      <c r="BA95" s="15">
        <v>97</v>
      </c>
      <c r="BB95" s="14">
        <v>109</v>
      </c>
      <c r="BC95" s="15">
        <v>822</v>
      </c>
      <c r="BD95" s="14">
        <v>760</v>
      </c>
      <c r="BE95" s="15">
        <v>481</v>
      </c>
      <c r="BF95" s="14">
        <v>297</v>
      </c>
      <c r="BG95" s="15">
        <v>32</v>
      </c>
      <c r="BH95" s="14">
        <v>58</v>
      </c>
      <c r="BI95" s="15">
        <v>447</v>
      </c>
      <c r="BJ95" s="14">
        <v>385</v>
      </c>
      <c r="BK95" s="18" t="s">
        <v>61</v>
      </c>
      <c r="BL95" s="14" t="s">
        <v>61</v>
      </c>
      <c r="BM95" s="13">
        <v>108</v>
      </c>
      <c r="BN95" s="14">
        <v>149</v>
      </c>
      <c r="BO95" s="15">
        <v>968</v>
      </c>
      <c r="BP95" s="14">
        <v>499</v>
      </c>
      <c r="BQ95" s="15">
        <v>115</v>
      </c>
      <c r="BR95" s="14">
        <v>177</v>
      </c>
      <c r="BS95" s="15">
        <v>156</v>
      </c>
      <c r="BT95" s="14">
        <v>198</v>
      </c>
      <c r="BU95" s="15">
        <v>259</v>
      </c>
      <c r="BV95" s="14">
        <v>178</v>
      </c>
      <c r="BW95" s="15">
        <v>482</v>
      </c>
      <c r="BX95" s="14">
        <v>371</v>
      </c>
      <c r="BY95" s="15">
        <v>1082</v>
      </c>
      <c r="BZ95" s="14">
        <v>808</v>
      </c>
      <c r="CA95" s="15">
        <v>977</v>
      </c>
      <c r="CB95" s="14">
        <v>604</v>
      </c>
      <c r="CC95" s="15">
        <v>402</v>
      </c>
      <c r="CD95" s="14">
        <v>332</v>
      </c>
      <c r="CE95" s="15">
        <v>1018</v>
      </c>
      <c r="CF95" s="14">
        <v>948</v>
      </c>
      <c r="CG95" s="15">
        <v>2950</v>
      </c>
      <c r="CH95" s="14">
        <v>1687</v>
      </c>
      <c r="CI95" s="15">
        <v>457</v>
      </c>
      <c r="CJ95" s="14">
        <v>362</v>
      </c>
      <c r="CK95" s="15">
        <v>0</v>
      </c>
      <c r="CL95" s="14">
        <v>157</v>
      </c>
      <c r="CM95" s="15">
        <v>230</v>
      </c>
      <c r="CN95" s="14">
        <v>304</v>
      </c>
      <c r="CO95" s="15">
        <v>191</v>
      </c>
      <c r="CP95" s="14">
        <v>142</v>
      </c>
      <c r="CQ95" s="15">
        <v>45</v>
      </c>
      <c r="CR95" s="14">
        <v>40</v>
      </c>
      <c r="CS95" s="15">
        <v>1393</v>
      </c>
      <c r="CT95" s="14">
        <v>612</v>
      </c>
      <c r="CU95" s="15">
        <v>260</v>
      </c>
      <c r="CV95" s="14">
        <v>261</v>
      </c>
      <c r="CW95" s="15">
        <v>87</v>
      </c>
      <c r="CX95" s="14">
        <v>135</v>
      </c>
      <c r="CY95" s="15">
        <v>156</v>
      </c>
      <c r="CZ95" s="14">
        <v>153</v>
      </c>
      <c r="DA95" s="15">
        <v>4783</v>
      </c>
      <c r="DB95" s="14">
        <v>1555</v>
      </c>
      <c r="DC95" s="15">
        <v>0</v>
      </c>
      <c r="DD95" s="14">
        <v>157</v>
      </c>
      <c r="DE95" s="15">
        <v>750</v>
      </c>
      <c r="DF95" s="14">
        <v>425</v>
      </c>
      <c r="DG95" s="15">
        <v>934</v>
      </c>
      <c r="DH95" s="14">
        <v>387</v>
      </c>
      <c r="DI95" s="15">
        <v>0</v>
      </c>
      <c r="DJ95" s="14">
        <v>157</v>
      </c>
    </row>
    <row r="96" spans="9:114" x14ac:dyDescent="0.25">
      <c r="I96" s="16">
        <v>43266</v>
      </c>
      <c r="J96" s="17">
        <v>4512</v>
      </c>
      <c r="K96" s="15">
        <v>245</v>
      </c>
      <c r="L96" s="14">
        <v>275</v>
      </c>
      <c r="M96" s="15">
        <v>626</v>
      </c>
      <c r="N96" s="14">
        <v>531</v>
      </c>
      <c r="O96" s="15">
        <v>2406</v>
      </c>
      <c r="P96" s="14">
        <v>1120</v>
      </c>
      <c r="Q96" s="15">
        <v>363</v>
      </c>
      <c r="R96" s="14">
        <v>317</v>
      </c>
      <c r="S96" s="15">
        <v>3438</v>
      </c>
      <c r="T96" s="14">
        <v>1425</v>
      </c>
      <c r="U96" s="15">
        <v>2023</v>
      </c>
      <c r="V96" s="14">
        <v>791</v>
      </c>
      <c r="W96" s="15">
        <v>0</v>
      </c>
      <c r="X96" s="14">
        <v>149</v>
      </c>
      <c r="Y96" s="15">
        <v>0</v>
      </c>
      <c r="Z96" s="14">
        <v>149</v>
      </c>
      <c r="AA96" s="15">
        <v>0</v>
      </c>
      <c r="AB96" s="14">
        <v>149</v>
      </c>
      <c r="AC96" s="15">
        <v>1368</v>
      </c>
      <c r="AD96" s="14">
        <v>978</v>
      </c>
      <c r="AE96" s="15">
        <v>786</v>
      </c>
      <c r="AF96" s="14">
        <v>482</v>
      </c>
      <c r="AG96" s="15">
        <v>165</v>
      </c>
      <c r="AH96" s="14">
        <v>149</v>
      </c>
      <c r="AI96" s="15">
        <v>315</v>
      </c>
      <c r="AJ96" s="14">
        <v>374</v>
      </c>
      <c r="AK96" s="15">
        <v>1193</v>
      </c>
      <c r="AL96" s="14">
        <v>546</v>
      </c>
      <c r="AM96" s="15">
        <v>290</v>
      </c>
      <c r="AN96" s="14">
        <v>214</v>
      </c>
      <c r="AO96" s="15">
        <v>6815</v>
      </c>
      <c r="AP96" s="14">
        <v>2803</v>
      </c>
      <c r="AQ96" s="15">
        <v>3103</v>
      </c>
      <c r="AR96" s="14">
        <v>822</v>
      </c>
      <c r="AS96" s="15">
        <v>131</v>
      </c>
      <c r="AT96" s="14">
        <v>133</v>
      </c>
      <c r="AU96" s="15">
        <v>411</v>
      </c>
      <c r="AV96" s="14">
        <v>371</v>
      </c>
      <c r="AW96" s="15">
        <v>68</v>
      </c>
      <c r="AX96" s="14">
        <v>90</v>
      </c>
      <c r="AY96" s="15">
        <v>129</v>
      </c>
      <c r="AZ96" s="14">
        <v>126</v>
      </c>
      <c r="BA96" s="15">
        <v>195</v>
      </c>
      <c r="BB96" s="14">
        <v>112</v>
      </c>
      <c r="BC96" s="15">
        <v>258</v>
      </c>
      <c r="BD96" s="14">
        <v>197</v>
      </c>
      <c r="BE96" s="15">
        <v>1489</v>
      </c>
      <c r="BF96" s="14">
        <v>1049</v>
      </c>
      <c r="BG96" s="15">
        <v>176</v>
      </c>
      <c r="BH96" s="14">
        <v>132</v>
      </c>
      <c r="BI96" s="15">
        <v>2223</v>
      </c>
      <c r="BJ96" s="14">
        <v>836</v>
      </c>
      <c r="BK96" s="15">
        <v>108</v>
      </c>
      <c r="BL96" s="14">
        <v>156</v>
      </c>
      <c r="BM96" s="18" t="s">
        <v>61</v>
      </c>
      <c r="BN96" s="14" t="s">
        <v>61</v>
      </c>
      <c r="BO96" s="13">
        <v>233</v>
      </c>
      <c r="BP96" s="14">
        <v>178</v>
      </c>
      <c r="BQ96" s="15">
        <v>0</v>
      </c>
      <c r="BR96" s="14">
        <v>149</v>
      </c>
      <c r="BS96" s="15">
        <v>524</v>
      </c>
      <c r="BT96" s="14">
        <v>363</v>
      </c>
      <c r="BU96" s="15">
        <v>158</v>
      </c>
      <c r="BV96" s="14">
        <v>187</v>
      </c>
      <c r="BW96" s="15">
        <v>318</v>
      </c>
      <c r="BX96" s="14">
        <v>246</v>
      </c>
      <c r="BY96" s="15">
        <v>874</v>
      </c>
      <c r="BZ96" s="14">
        <v>414</v>
      </c>
      <c r="CA96" s="15">
        <v>497</v>
      </c>
      <c r="CB96" s="14">
        <v>492</v>
      </c>
      <c r="CC96" s="15">
        <v>563</v>
      </c>
      <c r="CD96" s="14">
        <v>373</v>
      </c>
      <c r="CE96" s="15">
        <v>587</v>
      </c>
      <c r="CF96" s="14">
        <v>408</v>
      </c>
      <c r="CG96" s="15">
        <v>106</v>
      </c>
      <c r="CH96" s="14">
        <v>113</v>
      </c>
      <c r="CI96" s="15">
        <v>702</v>
      </c>
      <c r="CJ96" s="14">
        <v>528</v>
      </c>
      <c r="CK96" s="15">
        <v>0</v>
      </c>
      <c r="CL96" s="14">
        <v>149</v>
      </c>
      <c r="CM96" s="15">
        <v>456</v>
      </c>
      <c r="CN96" s="14">
        <v>381</v>
      </c>
      <c r="CO96" s="15">
        <v>2507</v>
      </c>
      <c r="CP96" s="14">
        <v>677</v>
      </c>
      <c r="CQ96" s="15">
        <v>232</v>
      </c>
      <c r="CR96" s="14">
        <v>184</v>
      </c>
      <c r="CS96" s="15">
        <v>3130</v>
      </c>
      <c r="CT96" s="14">
        <v>1218</v>
      </c>
      <c r="CU96" s="15">
        <v>229</v>
      </c>
      <c r="CV96" s="14">
        <v>230</v>
      </c>
      <c r="CW96" s="15">
        <v>79</v>
      </c>
      <c r="CX96" s="14">
        <v>131</v>
      </c>
      <c r="CY96" s="15">
        <v>1076</v>
      </c>
      <c r="CZ96" s="14">
        <v>758</v>
      </c>
      <c r="DA96" s="15">
        <v>1327</v>
      </c>
      <c r="DB96" s="14">
        <v>673</v>
      </c>
      <c r="DC96" s="15">
        <v>111</v>
      </c>
      <c r="DD96" s="14">
        <v>152</v>
      </c>
      <c r="DE96" s="15">
        <v>316</v>
      </c>
      <c r="DF96" s="14">
        <v>218</v>
      </c>
      <c r="DG96" s="15">
        <v>917</v>
      </c>
      <c r="DH96" s="14">
        <v>371</v>
      </c>
      <c r="DI96" s="15">
        <v>0</v>
      </c>
      <c r="DJ96" s="14">
        <v>149</v>
      </c>
    </row>
    <row r="97" spans="9:114" x14ac:dyDescent="0.25">
      <c r="I97" s="16">
        <v>124285</v>
      </c>
      <c r="J97" s="17">
        <v>9956</v>
      </c>
      <c r="K97" s="15">
        <v>761</v>
      </c>
      <c r="L97" s="14">
        <v>724</v>
      </c>
      <c r="M97" s="15">
        <v>2161</v>
      </c>
      <c r="N97" s="14">
        <v>1047</v>
      </c>
      <c r="O97" s="15">
        <v>8748</v>
      </c>
      <c r="P97" s="14">
        <v>2540</v>
      </c>
      <c r="Q97" s="15">
        <v>353</v>
      </c>
      <c r="R97" s="14">
        <v>404</v>
      </c>
      <c r="S97" s="15">
        <v>49978</v>
      </c>
      <c r="T97" s="14">
        <v>7637</v>
      </c>
      <c r="U97" s="15">
        <v>6402</v>
      </c>
      <c r="V97" s="14">
        <v>2736</v>
      </c>
      <c r="W97" s="15">
        <v>143</v>
      </c>
      <c r="X97" s="14">
        <v>181</v>
      </c>
      <c r="Y97" s="15">
        <v>373</v>
      </c>
      <c r="Z97" s="14">
        <v>521</v>
      </c>
      <c r="AA97" s="15">
        <v>468</v>
      </c>
      <c r="AB97" s="14">
        <v>759</v>
      </c>
      <c r="AC97" s="15">
        <v>3381</v>
      </c>
      <c r="AD97" s="14">
        <v>1488</v>
      </c>
      <c r="AE97" s="15">
        <v>745</v>
      </c>
      <c r="AF97" s="14">
        <v>477</v>
      </c>
      <c r="AG97" s="15">
        <v>2053</v>
      </c>
      <c r="AH97" s="14">
        <v>949</v>
      </c>
      <c r="AI97" s="15">
        <v>1503</v>
      </c>
      <c r="AJ97" s="14">
        <v>743</v>
      </c>
      <c r="AK97" s="15">
        <v>2822</v>
      </c>
      <c r="AL97" s="14">
        <v>1412</v>
      </c>
      <c r="AM97" s="15">
        <v>362</v>
      </c>
      <c r="AN97" s="14">
        <v>341</v>
      </c>
      <c r="AO97" s="15">
        <v>714</v>
      </c>
      <c r="AP97" s="14">
        <v>592</v>
      </c>
      <c r="AQ97" s="15">
        <v>1202</v>
      </c>
      <c r="AR97" s="14">
        <v>1085</v>
      </c>
      <c r="AS97" s="15">
        <v>952</v>
      </c>
      <c r="AT97" s="14">
        <v>651</v>
      </c>
      <c r="AU97" s="15">
        <v>421</v>
      </c>
      <c r="AV97" s="14">
        <v>296</v>
      </c>
      <c r="AW97" s="15">
        <v>209</v>
      </c>
      <c r="AX97" s="14">
        <v>286</v>
      </c>
      <c r="AY97" s="15">
        <v>934</v>
      </c>
      <c r="AZ97" s="14">
        <v>689</v>
      </c>
      <c r="BA97" s="15">
        <v>318</v>
      </c>
      <c r="BB97" s="14">
        <v>267</v>
      </c>
      <c r="BC97" s="15">
        <v>1235</v>
      </c>
      <c r="BD97" s="14">
        <v>574</v>
      </c>
      <c r="BE97" s="15">
        <v>1157</v>
      </c>
      <c r="BF97" s="14">
        <v>718</v>
      </c>
      <c r="BG97" s="15">
        <v>783</v>
      </c>
      <c r="BH97" s="14">
        <v>658</v>
      </c>
      <c r="BI97" s="15">
        <v>694</v>
      </c>
      <c r="BJ97" s="14">
        <v>516</v>
      </c>
      <c r="BK97" s="15">
        <v>1086</v>
      </c>
      <c r="BL97" s="14">
        <v>605</v>
      </c>
      <c r="BM97" s="15">
        <v>714</v>
      </c>
      <c r="BN97" s="14">
        <v>551</v>
      </c>
      <c r="BO97" s="18" t="s">
        <v>61</v>
      </c>
      <c r="BP97" s="14" t="s">
        <v>61</v>
      </c>
      <c r="BQ97" s="13">
        <v>175</v>
      </c>
      <c r="BR97" s="14">
        <v>230</v>
      </c>
      <c r="BS97" s="15">
        <v>912</v>
      </c>
      <c r="BT97" s="14">
        <v>600</v>
      </c>
      <c r="BU97" s="15">
        <v>1138</v>
      </c>
      <c r="BV97" s="14">
        <v>665</v>
      </c>
      <c r="BW97" s="15">
        <v>3521</v>
      </c>
      <c r="BX97" s="14">
        <v>1460</v>
      </c>
      <c r="BY97" s="15">
        <v>767</v>
      </c>
      <c r="BZ97" s="14">
        <v>589</v>
      </c>
      <c r="CA97" s="15">
        <v>702</v>
      </c>
      <c r="CB97" s="14">
        <v>661</v>
      </c>
      <c r="CC97" s="15">
        <v>1407</v>
      </c>
      <c r="CD97" s="14">
        <v>791</v>
      </c>
      <c r="CE97" s="15">
        <v>1520</v>
      </c>
      <c r="CF97" s="14">
        <v>1384</v>
      </c>
      <c r="CG97" s="15">
        <v>3101</v>
      </c>
      <c r="CH97" s="14">
        <v>1186</v>
      </c>
      <c r="CI97" s="15">
        <v>1601</v>
      </c>
      <c r="CJ97" s="14">
        <v>1078</v>
      </c>
      <c r="CK97" s="15">
        <v>336</v>
      </c>
      <c r="CL97" s="14">
        <v>548</v>
      </c>
      <c r="CM97" s="15">
        <v>480</v>
      </c>
      <c r="CN97" s="14">
        <v>403</v>
      </c>
      <c r="CO97" s="15">
        <v>0</v>
      </c>
      <c r="CP97" s="14">
        <v>200</v>
      </c>
      <c r="CQ97" s="15">
        <v>1699</v>
      </c>
      <c r="CR97" s="14">
        <v>822</v>
      </c>
      <c r="CS97" s="15">
        <v>5484</v>
      </c>
      <c r="CT97" s="14">
        <v>1772</v>
      </c>
      <c r="CU97" s="15">
        <v>4605</v>
      </c>
      <c r="CV97" s="14">
        <v>1899</v>
      </c>
      <c r="CW97" s="15">
        <v>121</v>
      </c>
      <c r="CX97" s="14">
        <v>222</v>
      </c>
      <c r="CY97" s="15">
        <v>1135</v>
      </c>
      <c r="CZ97" s="14">
        <v>832</v>
      </c>
      <c r="DA97" s="15">
        <v>2997</v>
      </c>
      <c r="DB97" s="14">
        <v>1103</v>
      </c>
      <c r="DC97" s="15">
        <v>100</v>
      </c>
      <c r="DD97" s="14">
        <v>161</v>
      </c>
      <c r="DE97" s="15">
        <v>1046</v>
      </c>
      <c r="DF97" s="14">
        <v>666</v>
      </c>
      <c r="DG97" s="15">
        <v>766</v>
      </c>
      <c r="DH97" s="14">
        <v>706</v>
      </c>
      <c r="DI97" s="15">
        <v>237</v>
      </c>
      <c r="DJ97" s="14">
        <v>356</v>
      </c>
    </row>
    <row r="98" spans="9:114" x14ac:dyDescent="0.25">
      <c r="I98" s="16">
        <v>50484</v>
      </c>
      <c r="J98" s="17">
        <v>5282</v>
      </c>
      <c r="K98" s="15">
        <v>0</v>
      </c>
      <c r="L98" s="14">
        <v>181</v>
      </c>
      <c r="M98" s="15">
        <v>437</v>
      </c>
      <c r="N98" s="14">
        <v>378</v>
      </c>
      <c r="O98" s="15">
        <v>440</v>
      </c>
      <c r="P98" s="14">
        <v>413</v>
      </c>
      <c r="Q98" s="15">
        <v>0</v>
      </c>
      <c r="R98" s="14">
        <v>181</v>
      </c>
      <c r="S98" s="15">
        <v>1514</v>
      </c>
      <c r="T98" s="14">
        <v>935</v>
      </c>
      <c r="U98" s="15">
        <v>572</v>
      </c>
      <c r="V98" s="14">
        <v>637</v>
      </c>
      <c r="W98" s="15">
        <v>1345</v>
      </c>
      <c r="X98" s="14">
        <v>478</v>
      </c>
      <c r="Y98" s="15">
        <v>0</v>
      </c>
      <c r="Z98" s="14">
        <v>181</v>
      </c>
      <c r="AA98" s="15">
        <v>101</v>
      </c>
      <c r="AB98" s="14">
        <v>131</v>
      </c>
      <c r="AC98" s="15">
        <v>2746</v>
      </c>
      <c r="AD98" s="14">
        <v>1312</v>
      </c>
      <c r="AE98" s="15">
        <v>470</v>
      </c>
      <c r="AF98" s="14">
        <v>324</v>
      </c>
      <c r="AG98" s="15">
        <v>43</v>
      </c>
      <c r="AH98" s="14">
        <v>78</v>
      </c>
      <c r="AI98" s="15">
        <v>20</v>
      </c>
      <c r="AJ98" s="14">
        <v>38</v>
      </c>
      <c r="AK98" s="15">
        <v>673</v>
      </c>
      <c r="AL98" s="14">
        <v>608</v>
      </c>
      <c r="AM98" s="15">
        <v>297</v>
      </c>
      <c r="AN98" s="14">
        <v>365</v>
      </c>
      <c r="AO98" s="15">
        <v>53</v>
      </c>
      <c r="AP98" s="14">
        <v>89</v>
      </c>
      <c r="AQ98" s="15">
        <v>102</v>
      </c>
      <c r="AR98" s="14">
        <v>161</v>
      </c>
      <c r="AS98" s="15">
        <v>284</v>
      </c>
      <c r="AT98" s="14">
        <v>250</v>
      </c>
      <c r="AU98" s="15">
        <v>7</v>
      </c>
      <c r="AV98" s="14">
        <v>13</v>
      </c>
      <c r="AW98" s="15">
        <v>6118</v>
      </c>
      <c r="AX98" s="14">
        <v>1749</v>
      </c>
      <c r="AY98" s="15">
        <v>33</v>
      </c>
      <c r="AZ98" s="14">
        <v>57</v>
      </c>
      <c r="BA98" s="15">
        <v>18990</v>
      </c>
      <c r="BB98" s="14">
        <v>3350</v>
      </c>
      <c r="BC98" s="15">
        <v>426</v>
      </c>
      <c r="BD98" s="14">
        <v>441</v>
      </c>
      <c r="BE98" s="15">
        <v>0</v>
      </c>
      <c r="BF98" s="14">
        <v>181</v>
      </c>
      <c r="BG98" s="15">
        <v>0</v>
      </c>
      <c r="BH98" s="14">
        <v>181</v>
      </c>
      <c r="BI98" s="15">
        <v>289</v>
      </c>
      <c r="BJ98" s="14">
        <v>262</v>
      </c>
      <c r="BK98" s="15">
        <v>0</v>
      </c>
      <c r="BL98" s="14">
        <v>181</v>
      </c>
      <c r="BM98" s="15">
        <v>110</v>
      </c>
      <c r="BN98" s="14">
        <v>136</v>
      </c>
      <c r="BO98" s="15">
        <v>0</v>
      </c>
      <c r="BP98" s="14">
        <v>181</v>
      </c>
      <c r="BQ98" s="18" t="s">
        <v>61</v>
      </c>
      <c r="BR98" s="14" t="s">
        <v>61</v>
      </c>
      <c r="BS98" s="13">
        <v>591</v>
      </c>
      <c r="BT98" s="14">
        <v>330</v>
      </c>
      <c r="BU98" s="15">
        <v>223</v>
      </c>
      <c r="BV98" s="14">
        <v>279</v>
      </c>
      <c r="BW98" s="15">
        <v>2905</v>
      </c>
      <c r="BX98" s="14">
        <v>1027</v>
      </c>
      <c r="BY98" s="15">
        <v>1609</v>
      </c>
      <c r="BZ98" s="14">
        <v>1456</v>
      </c>
      <c r="CA98" s="15">
        <v>0</v>
      </c>
      <c r="CB98" s="14">
        <v>181</v>
      </c>
      <c r="CC98" s="15">
        <v>324</v>
      </c>
      <c r="CD98" s="14">
        <v>240</v>
      </c>
      <c r="CE98" s="15">
        <v>186</v>
      </c>
      <c r="CF98" s="14">
        <v>266</v>
      </c>
      <c r="CG98" s="15">
        <v>208</v>
      </c>
      <c r="CH98" s="14">
        <v>299</v>
      </c>
      <c r="CI98" s="15">
        <v>890</v>
      </c>
      <c r="CJ98" s="14">
        <v>561</v>
      </c>
      <c r="CK98" s="15">
        <v>1248</v>
      </c>
      <c r="CL98" s="14">
        <v>819</v>
      </c>
      <c r="CM98" s="15">
        <v>323</v>
      </c>
      <c r="CN98" s="14">
        <v>257</v>
      </c>
      <c r="CO98" s="15">
        <v>0</v>
      </c>
      <c r="CP98" s="14">
        <v>181</v>
      </c>
      <c r="CQ98" s="15">
        <v>77</v>
      </c>
      <c r="CR98" s="14">
        <v>133</v>
      </c>
      <c r="CS98" s="15">
        <v>2150</v>
      </c>
      <c r="CT98" s="14">
        <v>1715</v>
      </c>
      <c r="CU98" s="15">
        <v>557</v>
      </c>
      <c r="CV98" s="14">
        <v>762</v>
      </c>
      <c r="CW98" s="15">
        <v>2960</v>
      </c>
      <c r="CX98" s="14">
        <v>1339</v>
      </c>
      <c r="CY98" s="15">
        <v>660</v>
      </c>
      <c r="CZ98" s="14">
        <v>433</v>
      </c>
      <c r="DA98" s="15">
        <v>113</v>
      </c>
      <c r="DB98" s="14">
        <v>119</v>
      </c>
      <c r="DC98" s="15">
        <v>80</v>
      </c>
      <c r="DD98" s="14">
        <v>131</v>
      </c>
      <c r="DE98" s="15">
        <v>239</v>
      </c>
      <c r="DF98" s="14">
        <v>277</v>
      </c>
      <c r="DG98" s="15">
        <v>71</v>
      </c>
      <c r="DH98" s="14">
        <v>120</v>
      </c>
      <c r="DI98" s="15">
        <v>75</v>
      </c>
      <c r="DJ98" s="14">
        <v>123</v>
      </c>
    </row>
    <row r="99" spans="9:114" x14ac:dyDescent="0.25">
      <c r="I99" s="15">
        <v>130223</v>
      </c>
      <c r="J99" s="14">
        <v>7649</v>
      </c>
      <c r="K99" s="15">
        <v>779</v>
      </c>
      <c r="L99" s="14">
        <v>509</v>
      </c>
      <c r="M99" s="15">
        <v>359</v>
      </c>
      <c r="N99" s="14">
        <v>437</v>
      </c>
      <c r="O99" s="15">
        <v>1328</v>
      </c>
      <c r="P99" s="14">
        <v>704</v>
      </c>
      <c r="Q99" s="15">
        <v>57</v>
      </c>
      <c r="R99" s="14">
        <v>70</v>
      </c>
      <c r="S99" s="15">
        <v>4330</v>
      </c>
      <c r="T99" s="14">
        <v>1070</v>
      </c>
      <c r="U99" s="15">
        <v>380</v>
      </c>
      <c r="V99" s="14">
        <v>264</v>
      </c>
      <c r="W99" s="15">
        <v>3466</v>
      </c>
      <c r="X99" s="14">
        <v>1711</v>
      </c>
      <c r="Y99" s="15">
        <v>1921</v>
      </c>
      <c r="Z99" s="14">
        <v>1383</v>
      </c>
      <c r="AA99" s="15">
        <v>840</v>
      </c>
      <c r="AB99" s="14">
        <v>637</v>
      </c>
      <c r="AC99" s="15">
        <v>10649</v>
      </c>
      <c r="AD99" s="14">
        <v>2430</v>
      </c>
      <c r="AE99" s="15">
        <v>3002</v>
      </c>
      <c r="AF99" s="14">
        <v>1032</v>
      </c>
      <c r="AG99" s="15">
        <v>22</v>
      </c>
      <c r="AH99" s="14">
        <v>41</v>
      </c>
      <c r="AI99" s="15">
        <v>113</v>
      </c>
      <c r="AJ99" s="14">
        <v>134</v>
      </c>
      <c r="AK99" s="15">
        <v>2052</v>
      </c>
      <c r="AL99" s="14">
        <v>874</v>
      </c>
      <c r="AM99" s="15">
        <v>1039</v>
      </c>
      <c r="AN99" s="14">
        <v>559</v>
      </c>
      <c r="AO99" s="15">
        <v>357</v>
      </c>
      <c r="AP99" s="14">
        <v>405</v>
      </c>
      <c r="AQ99" s="15">
        <v>426</v>
      </c>
      <c r="AR99" s="14">
        <v>405</v>
      </c>
      <c r="AS99" s="15">
        <v>631</v>
      </c>
      <c r="AT99" s="14">
        <v>614</v>
      </c>
      <c r="AU99" s="15">
        <v>339</v>
      </c>
      <c r="AV99" s="14">
        <v>343</v>
      </c>
      <c r="AW99" s="15">
        <v>430</v>
      </c>
      <c r="AX99" s="14">
        <v>388</v>
      </c>
      <c r="AY99" s="15">
        <v>3474</v>
      </c>
      <c r="AZ99" s="14">
        <v>1241</v>
      </c>
      <c r="BA99" s="15">
        <v>4907</v>
      </c>
      <c r="BB99" s="14">
        <v>1730</v>
      </c>
      <c r="BC99" s="15">
        <v>324</v>
      </c>
      <c r="BD99" s="14">
        <v>191</v>
      </c>
      <c r="BE99" s="15">
        <v>570</v>
      </c>
      <c r="BF99" s="14">
        <v>429</v>
      </c>
      <c r="BG99" s="15">
        <v>106</v>
      </c>
      <c r="BH99" s="14">
        <v>165</v>
      </c>
      <c r="BI99" s="15">
        <v>384</v>
      </c>
      <c r="BJ99" s="14">
        <v>363</v>
      </c>
      <c r="BK99" s="15">
        <v>67</v>
      </c>
      <c r="BL99" s="14">
        <v>112</v>
      </c>
      <c r="BM99" s="15">
        <v>35</v>
      </c>
      <c r="BN99" s="14">
        <v>58</v>
      </c>
      <c r="BO99" s="15">
        <v>908</v>
      </c>
      <c r="BP99" s="14">
        <v>526</v>
      </c>
      <c r="BQ99" s="15">
        <v>126</v>
      </c>
      <c r="BR99" s="14">
        <v>219</v>
      </c>
      <c r="BS99" s="18" t="s">
        <v>61</v>
      </c>
      <c r="BT99" s="14" t="s">
        <v>61</v>
      </c>
      <c r="BU99" s="13">
        <v>45</v>
      </c>
      <c r="BV99" s="14">
        <v>75</v>
      </c>
      <c r="BW99" s="15">
        <v>40495</v>
      </c>
      <c r="BX99" s="14">
        <v>4293</v>
      </c>
      <c r="BY99" s="15">
        <v>3236</v>
      </c>
      <c r="BZ99" s="14">
        <v>1238</v>
      </c>
      <c r="CA99" s="15">
        <v>55</v>
      </c>
      <c r="CB99" s="14">
        <v>93</v>
      </c>
      <c r="CC99" s="15">
        <v>1452</v>
      </c>
      <c r="CD99" s="14">
        <v>596</v>
      </c>
      <c r="CE99" s="15">
        <v>1540</v>
      </c>
      <c r="CF99" s="14">
        <v>1537</v>
      </c>
      <c r="CG99" s="15">
        <v>760</v>
      </c>
      <c r="CH99" s="14">
        <v>587</v>
      </c>
      <c r="CI99" s="15">
        <v>23597</v>
      </c>
      <c r="CJ99" s="14">
        <v>2976</v>
      </c>
      <c r="CK99" s="15">
        <v>429</v>
      </c>
      <c r="CL99" s="14">
        <v>410</v>
      </c>
      <c r="CM99" s="15">
        <v>2372</v>
      </c>
      <c r="CN99" s="14">
        <v>1386</v>
      </c>
      <c r="CO99" s="15">
        <v>581</v>
      </c>
      <c r="CP99" s="14">
        <v>644</v>
      </c>
      <c r="CQ99" s="15">
        <v>1400</v>
      </c>
      <c r="CR99" s="14">
        <v>612</v>
      </c>
      <c r="CS99" s="15">
        <v>2509</v>
      </c>
      <c r="CT99" s="14">
        <v>1335</v>
      </c>
      <c r="CU99" s="15">
        <v>425</v>
      </c>
      <c r="CV99" s="14">
        <v>341</v>
      </c>
      <c r="CW99" s="15">
        <v>35</v>
      </c>
      <c r="CX99" s="14">
        <v>57</v>
      </c>
      <c r="CY99" s="15">
        <v>5024</v>
      </c>
      <c r="CZ99" s="14">
        <v>1899</v>
      </c>
      <c r="DA99" s="15">
        <v>1847</v>
      </c>
      <c r="DB99" s="14">
        <v>1244</v>
      </c>
      <c r="DC99" s="15">
        <v>297</v>
      </c>
      <c r="DD99" s="14">
        <v>201</v>
      </c>
      <c r="DE99" s="15">
        <v>680</v>
      </c>
      <c r="DF99" s="14">
        <v>457</v>
      </c>
      <c r="DG99" s="15">
        <v>23</v>
      </c>
      <c r="DH99" s="14">
        <v>30</v>
      </c>
      <c r="DI99" s="15">
        <v>2574</v>
      </c>
      <c r="DJ99" s="14">
        <v>1462</v>
      </c>
    </row>
    <row r="100" spans="9:114" x14ac:dyDescent="0.25">
      <c r="I100" s="15">
        <v>54693</v>
      </c>
      <c r="J100" s="14">
        <v>5877</v>
      </c>
      <c r="K100" s="15">
        <v>787</v>
      </c>
      <c r="L100" s="14">
        <v>509</v>
      </c>
      <c r="M100" s="15">
        <v>320</v>
      </c>
      <c r="N100" s="14">
        <v>264</v>
      </c>
      <c r="O100" s="15">
        <v>6391</v>
      </c>
      <c r="P100" s="14">
        <v>1673</v>
      </c>
      <c r="Q100" s="15">
        <v>410</v>
      </c>
      <c r="R100" s="14">
        <v>286</v>
      </c>
      <c r="S100" s="15">
        <v>4536</v>
      </c>
      <c r="T100" s="14">
        <v>1440</v>
      </c>
      <c r="U100" s="15">
        <v>4780</v>
      </c>
      <c r="V100" s="14">
        <v>1546</v>
      </c>
      <c r="W100" s="15">
        <v>280</v>
      </c>
      <c r="X100" s="14">
        <v>250</v>
      </c>
      <c r="Y100" s="15">
        <v>100</v>
      </c>
      <c r="Z100" s="14">
        <v>136</v>
      </c>
      <c r="AA100" s="15">
        <v>25</v>
      </c>
      <c r="AB100" s="14">
        <v>51</v>
      </c>
      <c r="AC100" s="15">
        <v>4707</v>
      </c>
      <c r="AD100" s="14">
        <v>2184</v>
      </c>
      <c r="AE100" s="15">
        <v>192</v>
      </c>
      <c r="AF100" s="14">
        <v>184</v>
      </c>
      <c r="AG100" s="15">
        <v>168</v>
      </c>
      <c r="AH100" s="14">
        <v>127</v>
      </c>
      <c r="AI100" s="15">
        <v>355</v>
      </c>
      <c r="AJ100" s="14">
        <v>352</v>
      </c>
      <c r="AK100" s="15">
        <v>790</v>
      </c>
      <c r="AL100" s="14">
        <v>530</v>
      </c>
      <c r="AM100" s="15">
        <v>660</v>
      </c>
      <c r="AN100" s="14">
        <v>524</v>
      </c>
      <c r="AO100" s="15">
        <v>384</v>
      </c>
      <c r="AP100" s="14">
        <v>331</v>
      </c>
      <c r="AQ100" s="15">
        <v>672</v>
      </c>
      <c r="AR100" s="14">
        <v>537</v>
      </c>
      <c r="AS100" s="15">
        <v>159</v>
      </c>
      <c r="AT100" s="14">
        <v>160</v>
      </c>
      <c r="AU100" s="15">
        <v>790</v>
      </c>
      <c r="AV100" s="14">
        <v>883</v>
      </c>
      <c r="AW100" s="15">
        <v>57</v>
      </c>
      <c r="AX100" s="14">
        <v>80</v>
      </c>
      <c r="AY100" s="15">
        <v>505</v>
      </c>
      <c r="AZ100" s="14">
        <v>355</v>
      </c>
      <c r="BA100" s="15">
        <v>303</v>
      </c>
      <c r="BB100" s="14">
        <v>298</v>
      </c>
      <c r="BC100" s="15">
        <v>602</v>
      </c>
      <c r="BD100" s="14">
        <v>490</v>
      </c>
      <c r="BE100" s="15">
        <v>284</v>
      </c>
      <c r="BF100" s="14">
        <v>428</v>
      </c>
      <c r="BG100" s="15">
        <v>451</v>
      </c>
      <c r="BH100" s="14">
        <v>630</v>
      </c>
      <c r="BI100" s="15">
        <v>1216</v>
      </c>
      <c r="BJ100" s="14">
        <v>793</v>
      </c>
      <c r="BK100" s="15">
        <v>139</v>
      </c>
      <c r="BL100" s="14">
        <v>162</v>
      </c>
      <c r="BM100" s="15">
        <v>194</v>
      </c>
      <c r="BN100" s="14">
        <v>220</v>
      </c>
      <c r="BO100" s="15">
        <v>604</v>
      </c>
      <c r="BP100" s="14">
        <v>853</v>
      </c>
      <c r="BQ100" s="15">
        <v>268</v>
      </c>
      <c r="BR100" s="14">
        <v>259</v>
      </c>
      <c r="BS100" s="15">
        <v>252</v>
      </c>
      <c r="BT100" s="14">
        <v>271</v>
      </c>
      <c r="BU100" s="18" t="s">
        <v>61</v>
      </c>
      <c r="BV100" s="14" t="s">
        <v>61</v>
      </c>
      <c r="BW100" s="13">
        <v>1111</v>
      </c>
      <c r="BX100" s="14">
        <v>618</v>
      </c>
      <c r="BY100" s="15">
        <v>335</v>
      </c>
      <c r="BZ100" s="14">
        <v>373</v>
      </c>
      <c r="CA100" s="15">
        <v>41</v>
      </c>
      <c r="CB100" s="14">
        <v>82</v>
      </c>
      <c r="CC100" s="15">
        <v>1178</v>
      </c>
      <c r="CD100" s="14">
        <v>1049</v>
      </c>
      <c r="CE100" s="15">
        <v>1076</v>
      </c>
      <c r="CF100" s="14">
        <v>568</v>
      </c>
      <c r="CG100" s="15">
        <v>932</v>
      </c>
      <c r="CH100" s="14">
        <v>481</v>
      </c>
      <c r="CI100" s="15">
        <v>822</v>
      </c>
      <c r="CJ100" s="14">
        <v>666</v>
      </c>
      <c r="CK100" s="15">
        <v>0</v>
      </c>
      <c r="CL100" s="14">
        <v>185</v>
      </c>
      <c r="CM100" s="15">
        <v>325</v>
      </c>
      <c r="CN100" s="14">
        <v>260</v>
      </c>
      <c r="CO100" s="15">
        <v>509</v>
      </c>
      <c r="CP100" s="14">
        <v>547</v>
      </c>
      <c r="CQ100" s="15">
        <v>338</v>
      </c>
      <c r="CR100" s="14">
        <v>274</v>
      </c>
      <c r="CS100" s="15">
        <v>11955</v>
      </c>
      <c r="CT100" s="14">
        <v>2917</v>
      </c>
      <c r="CU100" s="15">
        <v>1382</v>
      </c>
      <c r="CV100" s="14">
        <v>889</v>
      </c>
      <c r="CW100" s="15">
        <v>81</v>
      </c>
      <c r="CX100" s="14">
        <v>103</v>
      </c>
      <c r="CY100" s="15">
        <v>1560</v>
      </c>
      <c r="CZ100" s="14">
        <v>1330</v>
      </c>
      <c r="DA100" s="15">
        <v>1251</v>
      </c>
      <c r="DB100" s="14">
        <v>575</v>
      </c>
      <c r="DC100" s="15">
        <v>0</v>
      </c>
      <c r="DD100" s="14">
        <v>185</v>
      </c>
      <c r="DE100" s="15">
        <v>321</v>
      </c>
      <c r="DF100" s="14">
        <v>514</v>
      </c>
      <c r="DG100" s="15">
        <v>95</v>
      </c>
      <c r="DH100" s="14">
        <v>100</v>
      </c>
      <c r="DI100" s="15">
        <v>429</v>
      </c>
      <c r="DJ100" s="14">
        <v>466</v>
      </c>
    </row>
    <row r="101" spans="9:114" x14ac:dyDescent="0.25">
      <c r="I101" s="15">
        <v>270053</v>
      </c>
      <c r="J101" s="14">
        <v>11861</v>
      </c>
      <c r="K101" s="15">
        <v>1364</v>
      </c>
      <c r="L101" s="14">
        <v>864</v>
      </c>
      <c r="M101" s="15">
        <v>4002</v>
      </c>
      <c r="N101" s="14">
        <v>2016</v>
      </c>
      <c r="O101" s="15">
        <v>4146</v>
      </c>
      <c r="P101" s="14">
        <v>2468</v>
      </c>
      <c r="Q101" s="15">
        <v>247</v>
      </c>
      <c r="R101" s="14">
        <v>203</v>
      </c>
      <c r="S101" s="15">
        <v>24623</v>
      </c>
      <c r="T101" s="14">
        <v>2557</v>
      </c>
      <c r="U101" s="15">
        <v>3596</v>
      </c>
      <c r="V101" s="14">
        <v>976</v>
      </c>
      <c r="W101" s="15">
        <v>14595</v>
      </c>
      <c r="X101" s="14">
        <v>2921</v>
      </c>
      <c r="Y101" s="15">
        <v>477</v>
      </c>
      <c r="Z101" s="14">
        <v>284</v>
      </c>
      <c r="AA101" s="15">
        <v>3936</v>
      </c>
      <c r="AB101" s="14">
        <v>1392</v>
      </c>
      <c r="AC101" s="15">
        <v>27392</v>
      </c>
      <c r="AD101" s="14">
        <v>3450</v>
      </c>
      <c r="AE101" s="15">
        <v>7592</v>
      </c>
      <c r="AF101" s="14">
        <v>1925</v>
      </c>
      <c r="AG101" s="15">
        <v>1598</v>
      </c>
      <c r="AH101" s="14">
        <v>734</v>
      </c>
      <c r="AI101" s="15">
        <v>607</v>
      </c>
      <c r="AJ101" s="14">
        <v>472</v>
      </c>
      <c r="AK101" s="15">
        <v>8017</v>
      </c>
      <c r="AL101" s="14">
        <v>2204</v>
      </c>
      <c r="AM101" s="15">
        <v>3040</v>
      </c>
      <c r="AN101" s="14">
        <v>1128</v>
      </c>
      <c r="AO101" s="15">
        <v>955</v>
      </c>
      <c r="AP101" s="14">
        <v>658</v>
      </c>
      <c r="AQ101" s="15">
        <v>1437</v>
      </c>
      <c r="AR101" s="14">
        <v>906</v>
      </c>
      <c r="AS101" s="15">
        <v>1753</v>
      </c>
      <c r="AT101" s="14">
        <v>808</v>
      </c>
      <c r="AU101" s="15">
        <v>1083</v>
      </c>
      <c r="AV101" s="14">
        <v>465</v>
      </c>
      <c r="AW101" s="15">
        <v>1345</v>
      </c>
      <c r="AX101" s="14">
        <v>536</v>
      </c>
      <c r="AY101" s="15">
        <v>7321</v>
      </c>
      <c r="AZ101" s="14">
        <v>1575</v>
      </c>
      <c r="BA101" s="15">
        <v>15073</v>
      </c>
      <c r="BB101" s="14">
        <v>2292</v>
      </c>
      <c r="BC101" s="15">
        <v>5191</v>
      </c>
      <c r="BD101" s="14">
        <v>1445</v>
      </c>
      <c r="BE101" s="15">
        <v>1059</v>
      </c>
      <c r="BF101" s="14">
        <v>631</v>
      </c>
      <c r="BG101" s="15">
        <v>773</v>
      </c>
      <c r="BH101" s="14">
        <v>800</v>
      </c>
      <c r="BI101" s="15">
        <v>3310</v>
      </c>
      <c r="BJ101" s="14">
        <v>1260</v>
      </c>
      <c r="BK101" s="15">
        <v>421</v>
      </c>
      <c r="BL101" s="14">
        <v>424</v>
      </c>
      <c r="BM101" s="15">
        <v>78</v>
      </c>
      <c r="BN101" s="14">
        <v>108</v>
      </c>
      <c r="BO101" s="15">
        <v>600</v>
      </c>
      <c r="BP101" s="14">
        <v>382</v>
      </c>
      <c r="BQ101" s="15">
        <v>2760</v>
      </c>
      <c r="BR101" s="14">
        <v>1059</v>
      </c>
      <c r="BS101" s="15">
        <v>42574</v>
      </c>
      <c r="BT101" s="14">
        <v>4802</v>
      </c>
      <c r="BU101" s="15">
        <v>646</v>
      </c>
      <c r="BV101" s="14">
        <v>445</v>
      </c>
      <c r="BW101" s="18" t="s">
        <v>61</v>
      </c>
      <c r="BX101" s="14" t="s">
        <v>61</v>
      </c>
      <c r="BY101" s="13">
        <v>10544</v>
      </c>
      <c r="BZ101" s="14">
        <v>2568</v>
      </c>
      <c r="CA101" s="15">
        <v>77</v>
      </c>
      <c r="CB101" s="14">
        <v>129</v>
      </c>
      <c r="CC101" s="15">
        <v>4625</v>
      </c>
      <c r="CD101" s="14">
        <v>1103</v>
      </c>
      <c r="CE101" s="15">
        <v>1327</v>
      </c>
      <c r="CF101" s="14">
        <v>652</v>
      </c>
      <c r="CG101" s="15">
        <v>1055</v>
      </c>
      <c r="CH101" s="14">
        <v>716</v>
      </c>
      <c r="CI101" s="15">
        <v>22895</v>
      </c>
      <c r="CJ101" s="14">
        <v>3206</v>
      </c>
      <c r="CK101" s="15">
        <v>3222</v>
      </c>
      <c r="CL101" s="14">
        <v>1538</v>
      </c>
      <c r="CM101" s="15">
        <v>5952</v>
      </c>
      <c r="CN101" s="14">
        <v>1542</v>
      </c>
      <c r="CO101" s="15">
        <v>0</v>
      </c>
      <c r="CP101" s="14">
        <v>185</v>
      </c>
      <c r="CQ101" s="15">
        <v>1279</v>
      </c>
      <c r="CR101" s="14">
        <v>624</v>
      </c>
      <c r="CS101" s="15">
        <v>11231</v>
      </c>
      <c r="CT101" s="14">
        <v>2384</v>
      </c>
      <c r="CU101" s="15">
        <v>622</v>
      </c>
      <c r="CV101" s="14">
        <v>489</v>
      </c>
      <c r="CW101" s="15">
        <v>2764</v>
      </c>
      <c r="CX101" s="14">
        <v>1025</v>
      </c>
      <c r="CY101" s="15">
        <v>7939</v>
      </c>
      <c r="CZ101" s="14">
        <v>2109</v>
      </c>
      <c r="DA101" s="15">
        <v>2614</v>
      </c>
      <c r="DB101" s="14">
        <v>840</v>
      </c>
      <c r="DC101" s="15">
        <v>921</v>
      </c>
      <c r="DD101" s="14">
        <v>689</v>
      </c>
      <c r="DE101" s="15">
        <v>979</v>
      </c>
      <c r="DF101" s="14">
        <v>507</v>
      </c>
      <c r="DG101" s="15">
        <v>396</v>
      </c>
      <c r="DH101" s="14">
        <v>370</v>
      </c>
      <c r="DI101" s="15">
        <v>7321</v>
      </c>
      <c r="DJ101" s="14">
        <v>1791</v>
      </c>
    </row>
    <row r="102" spans="9:114" x14ac:dyDescent="0.25">
      <c r="I102" s="15">
        <v>273149</v>
      </c>
      <c r="J102" s="14">
        <v>13136</v>
      </c>
      <c r="K102" s="15">
        <v>4329</v>
      </c>
      <c r="L102" s="14">
        <v>1544</v>
      </c>
      <c r="M102" s="15">
        <v>1458</v>
      </c>
      <c r="N102" s="14">
        <v>925</v>
      </c>
      <c r="O102" s="15">
        <v>3493</v>
      </c>
      <c r="P102" s="14">
        <v>1189</v>
      </c>
      <c r="Q102" s="15">
        <v>861</v>
      </c>
      <c r="R102" s="14">
        <v>649</v>
      </c>
      <c r="S102" s="15">
        <v>13883</v>
      </c>
      <c r="T102" s="14">
        <v>2813</v>
      </c>
      <c r="U102" s="15">
        <v>4790</v>
      </c>
      <c r="V102" s="14">
        <v>2047</v>
      </c>
      <c r="W102" s="15">
        <v>4914</v>
      </c>
      <c r="X102" s="14">
        <v>1990</v>
      </c>
      <c r="Y102" s="15">
        <v>2180</v>
      </c>
      <c r="Z102" s="14">
        <v>1732</v>
      </c>
      <c r="AA102" s="15">
        <v>1801</v>
      </c>
      <c r="AB102" s="14">
        <v>687</v>
      </c>
      <c r="AC102" s="15">
        <v>26365</v>
      </c>
      <c r="AD102" s="14">
        <v>3750</v>
      </c>
      <c r="AE102" s="15">
        <v>16823</v>
      </c>
      <c r="AF102" s="14">
        <v>2851</v>
      </c>
      <c r="AG102" s="15">
        <v>1566</v>
      </c>
      <c r="AH102" s="14">
        <v>921</v>
      </c>
      <c r="AI102" s="15">
        <v>334</v>
      </c>
      <c r="AJ102" s="14">
        <v>256</v>
      </c>
      <c r="AK102" s="15">
        <v>6378</v>
      </c>
      <c r="AL102" s="14">
        <v>2177</v>
      </c>
      <c r="AM102" s="15">
        <v>4532</v>
      </c>
      <c r="AN102" s="14">
        <v>2259</v>
      </c>
      <c r="AO102" s="15">
        <v>775</v>
      </c>
      <c r="AP102" s="14">
        <v>524</v>
      </c>
      <c r="AQ102" s="15">
        <v>1595</v>
      </c>
      <c r="AR102" s="14">
        <v>748</v>
      </c>
      <c r="AS102" s="15">
        <v>1531</v>
      </c>
      <c r="AT102" s="14">
        <v>794</v>
      </c>
      <c r="AU102" s="15">
        <v>919</v>
      </c>
      <c r="AV102" s="14">
        <v>758</v>
      </c>
      <c r="AW102" s="15">
        <v>1259</v>
      </c>
      <c r="AX102" s="14">
        <v>972</v>
      </c>
      <c r="AY102" s="15">
        <v>9005</v>
      </c>
      <c r="AZ102" s="14">
        <v>2221</v>
      </c>
      <c r="BA102" s="15">
        <v>3710</v>
      </c>
      <c r="BB102" s="14">
        <v>1158</v>
      </c>
      <c r="BC102" s="15">
        <v>6161</v>
      </c>
      <c r="BD102" s="14">
        <v>2547</v>
      </c>
      <c r="BE102" s="15">
        <v>1523</v>
      </c>
      <c r="BF102" s="14">
        <v>838</v>
      </c>
      <c r="BG102" s="15">
        <v>2377</v>
      </c>
      <c r="BH102" s="14">
        <v>1092</v>
      </c>
      <c r="BI102" s="15">
        <v>2623</v>
      </c>
      <c r="BJ102" s="14">
        <v>1742</v>
      </c>
      <c r="BK102" s="15">
        <v>244</v>
      </c>
      <c r="BL102" s="14">
        <v>306</v>
      </c>
      <c r="BM102" s="15">
        <v>628</v>
      </c>
      <c r="BN102" s="14">
        <v>628</v>
      </c>
      <c r="BO102" s="15">
        <v>1627</v>
      </c>
      <c r="BP102" s="14">
        <v>807</v>
      </c>
      <c r="BQ102" s="15">
        <v>754</v>
      </c>
      <c r="BR102" s="14">
        <v>525</v>
      </c>
      <c r="BS102" s="15">
        <v>11468</v>
      </c>
      <c r="BT102" s="14">
        <v>4262</v>
      </c>
      <c r="BU102" s="15">
        <v>1138</v>
      </c>
      <c r="BV102" s="14">
        <v>705</v>
      </c>
      <c r="BW102" s="15">
        <v>19891</v>
      </c>
      <c r="BX102" s="14">
        <v>3951</v>
      </c>
      <c r="BY102" s="18" t="s">
        <v>61</v>
      </c>
      <c r="BZ102" s="14" t="s">
        <v>61</v>
      </c>
      <c r="CA102" s="13">
        <v>206</v>
      </c>
      <c r="CB102" s="14">
        <v>232</v>
      </c>
      <c r="CC102" s="15">
        <v>9337</v>
      </c>
      <c r="CD102" s="14">
        <v>2484</v>
      </c>
      <c r="CE102" s="15">
        <v>1263</v>
      </c>
      <c r="CF102" s="14">
        <v>753</v>
      </c>
      <c r="CG102" s="15">
        <v>1333</v>
      </c>
      <c r="CH102" s="14">
        <v>772</v>
      </c>
      <c r="CI102" s="15">
        <v>12179</v>
      </c>
      <c r="CJ102" s="14">
        <v>2356</v>
      </c>
      <c r="CK102" s="15">
        <v>290</v>
      </c>
      <c r="CL102" s="14">
        <v>198</v>
      </c>
      <c r="CM102" s="15">
        <v>25532</v>
      </c>
      <c r="CN102" s="14">
        <v>4732</v>
      </c>
      <c r="CO102" s="15">
        <v>351</v>
      </c>
      <c r="CP102" s="14">
        <v>186</v>
      </c>
      <c r="CQ102" s="15">
        <v>9230</v>
      </c>
      <c r="CR102" s="14">
        <v>2122</v>
      </c>
      <c r="CS102" s="15">
        <v>12638</v>
      </c>
      <c r="CT102" s="14">
        <v>2381</v>
      </c>
      <c r="CU102" s="15">
        <v>1189</v>
      </c>
      <c r="CV102" s="14">
        <v>1040</v>
      </c>
      <c r="CW102" s="15">
        <v>445</v>
      </c>
      <c r="CX102" s="14">
        <v>291</v>
      </c>
      <c r="CY102" s="15">
        <v>26759</v>
      </c>
      <c r="CZ102" s="14">
        <v>4229</v>
      </c>
      <c r="DA102" s="15">
        <v>5915</v>
      </c>
      <c r="DB102" s="14">
        <v>2630</v>
      </c>
      <c r="DC102" s="15">
        <v>2677</v>
      </c>
      <c r="DD102" s="14">
        <v>985</v>
      </c>
      <c r="DE102" s="15">
        <v>2266</v>
      </c>
      <c r="DF102" s="14">
        <v>980</v>
      </c>
      <c r="DG102" s="15">
        <v>604</v>
      </c>
      <c r="DH102" s="14">
        <v>687</v>
      </c>
      <c r="DI102" s="15">
        <v>2025</v>
      </c>
      <c r="DJ102" s="14">
        <v>1218</v>
      </c>
    </row>
    <row r="103" spans="9:114" x14ac:dyDescent="0.25">
      <c r="I103" s="15">
        <v>38213</v>
      </c>
      <c r="J103" s="14">
        <v>3616</v>
      </c>
      <c r="K103" s="15">
        <v>83</v>
      </c>
      <c r="L103" s="14">
        <v>142</v>
      </c>
      <c r="M103" s="15">
        <v>70</v>
      </c>
      <c r="N103" s="14">
        <v>105</v>
      </c>
      <c r="O103" s="15">
        <v>1571</v>
      </c>
      <c r="P103" s="14">
        <v>788</v>
      </c>
      <c r="Q103" s="15">
        <v>0</v>
      </c>
      <c r="R103" s="14">
        <v>141</v>
      </c>
      <c r="S103" s="15">
        <v>999</v>
      </c>
      <c r="T103" s="14">
        <v>460</v>
      </c>
      <c r="U103" s="15">
        <v>546</v>
      </c>
      <c r="V103" s="14">
        <v>293</v>
      </c>
      <c r="W103" s="15">
        <v>65</v>
      </c>
      <c r="X103" s="14">
        <v>100</v>
      </c>
      <c r="Y103" s="15">
        <v>0</v>
      </c>
      <c r="Z103" s="14">
        <v>141</v>
      </c>
      <c r="AA103" s="15">
        <v>70</v>
      </c>
      <c r="AB103" s="14">
        <v>112</v>
      </c>
      <c r="AC103" s="15">
        <v>950</v>
      </c>
      <c r="AD103" s="14">
        <v>860</v>
      </c>
      <c r="AE103" s="15">
        <v>98</v>
      </c>
      <c r="AF103" s="14">
        <v>154</v>
      </c>
      <c r="AG103" s="15">
        <v>160</v>
      </c>
      <c r="AH103" s="14">
        <v>148</v>
      </c>
      <c r="AI103" s="15">
        <v>540</v>
      </c>
      <c r="AJ103" s="14">
        <v>521</v>
      </c>
      <c r="AK103" s="15">
        <v>799</v>
      </c>
      <c r="AL103" s="14">
        <v>523</v>
      </c>
      <c r="AM103" s="15">
        <v>55</v>
      </c>
      <c r="AN103" s="14">
        <v>77</v>
      </c>
      <c r="AO103" s="15">
        <v>458</v>
      </c>
      <c r="AP103" s="14">
        <v>316</v>
      </c>
      <c r="AQ103" s="15">
        <v>161</v>
      </c>
      <c r="AR103" s="14">
        <v>122</v>
      </c>
      <c r="AS103" s="15">
        <v>22</v>
      </c>
      <c r="AT103" s="14">
        <v>44</v>
      </c>
      <c r="AU103" s="15">
        <v>18</v>
      </c>
      <c r="AV103" s="14">
        <v>27</v>
      </c>
      <c r="AW103" s="15">
        <v>98</v>
      </c>
      <c r="AX103" s="14">
        <v>176</v>
      </c>
      <c r="AY103" s="15">
        <v>232</v>
      </c>
      <c r="AZ103" s="14">
        <v>311</v>
      </c>
      <c r="BA103" s="15">
        <v>187</v>
      </c>
      <c r="BB103" s="14">
        <v>281</v>
      </c>
      <c r="BC103" s="15">
        <v>757</v>
      </c>
      <c r="BD103" s="14">
        <v>571</v>
      </c>
      <c r="BE103" s="15">
        <v>15257</v>
      </c>
      <c r="BF103" s="14">
        <v>2266</v>
      </c>
      <c r="BG103" s="15">
        <v>72</v>
      </c>
      <c r="BH103" s="14">
        <v>109</v>
      </c>
      <c r="BI103" s="15">
        <v>1490</v>
      </c>
      <c r="BJ103" s="14">
        <v>1346</v>
      </c>
      <c r="BK103" s="15">
        <v>1776</v>
      </c>
      <c r="BL103" s="14">
        <v>709</v>
      </c>
      <c r="BM103" s="15">
        <v>950</v>
      </c>
      <c r="BN103" s="14">
        <v>764</v>
      </c>
      <c r="BO103" s="15">
        <v>854</v>
      </c>
      <c r="BP103" s="14">
        <v>572</v>
      </c>
      <c r="BQ103" s="15">
        <v>0</v>
      </c>
      <c r="BR103" s="14">
        <v>141</v>
      </c>
      <c r="BS103" s="15">
        <v>140</v>
      </c>
      <c r="BT103" s="14">
        <v>231</v>
      </c>
      <c r="BU103" s="15">
        <v>161</v>
      </c>
      <c r="BV103" s="14">
        <v>228</v>
      </c>
      <c r="BW103" s="15">
        <v>331</v>
      </c>
      <c r="BX103" s="14">
        <v>331</v>
      </c>
      <c r="BY103" s="15">
        <v>231</v>
      </c>
      <c r="BZ103" s="14">
        <v>243</v>
      </c>
      <c r="CA103" s="18" t="s">
        <v>61</v>
      </c>
      <c r="CB103" s="14" t="s">
        <v>61</v>
      </c>
      <c r="CC103" s="13">
        <v>6</v>
      </c>
      <c r="CD103" s="14">
        <v>14</v>
      </c>
      <c r="CE103" s="15">
        <v>280</v>
      </c>
      <c r="CF103" s="14">
        <v>260</v>
      </c>
      <c r="CG103" s="15">
        <v>724</v>
      </c>
      <c r="CH103" s="14">
        <v>529</v>
      </c>
      <c r="CI103" s="15">
        <v>114</v>
      </c>
      <c r="CJ103" s="14">
        <v>157</v>
      </c>
      <c r="CK103" s="15">
        <v>244</v>
      </c>
      <c r="CL103" s="14">
        <v>255</v>
      </c>
      <c r="CM103" s="15">
        <v>14</v>
      </c>
      <c r="CN103" s="14">
        <v>28</v>
      </c>
      <c r="CO103" s="15">
        <v>1754</v>
      </c>
      <c r="CP103" s="14">
        <v>822</v>
      </c>
      <c r="CQ103" s="15">
        <v>746</v>
      </c>
      <c r="CR103" s="14">
        <v>694</v>
      </c>
      <c r="CS103" s="15">
        <v>1414</v>
      </c>
      <c r="CT103" s="14">
        <v>756</v>
      </c>
      <c r="CU103" s="15">
        <v>43</v>
      </c>
      <c r="CV103" s="14">
        <v>60</v>
      </c>
      <c r="CW103" s="15">
        <v>758</v>
      </c>
      <c r="CX103" s="14">
        <v>1014</v>
      </c>
      <c r="CY103" s="15">
        <v>403</v>
      </c>
      <c r="CZ103" s="14">
        <v>309</v>
      </c>
      <c r="DA103" s="15">
        <v>1604</v>
      </c>
      <c r="DB103" s="14">
        <v>796</v>
      </c>
      <c r="DC103" s="15">
        <v>0</v>
      </c>
      <c r="DD103" s="14">
        <v>141</v>
      </c>
      <c r="DE103" s="15">
        <v>543</v>
      </c>
      <c r="DF103" s="14">
        <v>327</v>
      </c>
      <c r="DG103" s="15">
        <v>365</v>
      </c>
      <c r="DH103" s="14">
        <v>269</v>
      </c>
      <c r="DI103" s="15">
        <v>0</v>
      </c>
      <c r="DJ103" s="14">
        <v>141</v>
      </c>
    </row>
    <row r="104" spans="9:114" x14ac:dyDescent="0.25">
      <c r="I104" s="15">
        <v>196391</v>
      </c>
      <c r="J104" s="14">
        <v>9611</v>
      </c>
      <c r="K104" s="15">
        <v>3705</v>
      </c>
      <c r="L104" s="14">
        <v>2297</v>
      </c>
      <c r="M104" s="15">
        <v>2207</v>
      </c>
      <c r="N104" s="14">
        <v>1757</v>
      </c>
      <c r="O104" s="15">
        <v>4929</v>
      </c>
      <c r="P104" s="14">
        <v>1912</v>
      </c>
      <c r="Q104" s="15">
        <v>884</v>
      </c>
      <c r="R104" s="14">
        <v>604</v>
      </c>
      <c r="S104" s="15">
        <v>8995</v>
      </c>
      <c r="T104" s="14">
        <v>1803</v>
      </c>
      <c r="U104" s="15">
        <v>3180</v>
      </c>
      <c r="V104" s="14">
        <v>1230</v>
      </c>
      <c r="W104" s="15">
        <v>1355</v>
      </c>
      <c r="X104" s="14">
        <v>887</v>
      </c>
      <c r="Y104" s="15">
        <v>1079</v>
      </c>
      <c r="Z104" s="14">
        <v>696</v>
      </c>
      <c r="AA104" s="15">
        <v>985</v>
      </c>
      <c r="AB104" s="14">
        <v>722</v>
      </c>
      <c r="AC104" s="15">
        <v>16366</v>
      </c>
      <c r="AD104" s="14">
        <v>2560</v>
      </c>
      <c r="AE104" s="15">
        <v>8052</v>
      </c>
      <c r="AF104" s="14">
        <v>2973</v>
      </c>
      <c r="AG104" s="15">
        <v>1198</v>
      </c>
      <c r="AH104" s="14">
        <v>591</v>
      </c>
      <c r="AI104" s="15">
        <v>412</v>
      </c>
      <c r="AJ104" s="14">
        <v>295</v>
      </c>
      <c r="AK104" s="15">
        <v>9510</v>
      </c>
      <c r="AL104" s="14">
        <v>2157</v>
      </c>
      <c r="AM104" s="15">
        <v>13534</v>
      </c>
      <c r="AN104" s="14">
        <v>2157</v>
      </c>
      <c r="AO104" s="15">
        <v>1039</v>
      </c>
      <c r="AP104" s="14">
        <v>765</v>
      </c>
      <c r="AQ104" s="15">
        <v>1166</v>
      </c>
      <c r="AR104" s="14">
        <v>617</v>
      </c>
      <c r="AS104" s="15">
        <v>13227</v>
      </c>
      <c r="AT104" s="14">
        <v>2976</v>
      </c>
      <c r="AU104" s="15">
        <v>2214</v>
      </c>
      <c r="AV104" s="14">
        <v>1011</v>
      </c>
      <c r="AW104" s="15">
        <v>1189</v>
      </c>
      <c r="AX104" s="14">
        <v>889</v>
      </c>
      <c r="AY104" s="15">
        <v>5026</v>
      </c>
      <c r="AZ104" s="14">
        <v>2570</v>
      </c>
      <c r="BA104" s="15">
        <v>2189</v>
      </c>
      <c r="BB104" s="14">
        <v>808</v>
      </c>
      <c r="BC104" s="15">
        <v>16336</v>
      </c>
      <c r="BD104" s="14">
        <v>2656</v>
      </c>
      <c r="BE104" s="15">
        <v>1122</v>
      </c>
      <c r="BF104" s="14">
        <v>597</v>
      </c>
      <c r="BG104" s="15">
        <v>1017</v>
      </c>
      <c r="BH104" s="14">
        <v>865</v>
      </c>
      <c r="BI104" s="15">
        <v>3026</v>
      </c>
      <c r="BJ104" s="14">
        <v>1068</v>
      </c>
      <c r="BK104" s="15">
        <v>276</v>
      </c>
      <c r="BL104" s="14">
        <v>292</v>
      </c>
      <c r="BM104" s="15">
        <v>1052</v>
      </c>
      <c r="BN104" s="14">
        <v>656</v>
      </c>
      <c r="BO104" s="15">
        <v>907</v>
      </c>
      <c r="BP104" s="14">
        <v>525</v>
      </c>
      <c r="BQ104" s="15">
        <v>189</v>
      </c>
      <c r="BR104" s="14">
        <v>156</v>
      </c>
      <c r="BS104" s="15">
        <v>4703</v>
      </c>
      <c r="BT104" s="14">
        <v>2119</v>
      </c>
      <c r="BU104" s="15">
        <v>1361</v>
      </c>
      <c r="BV104" s="14">
        <v>817</v>
      </c>
      <c r="BW104" s="15">
        <v>8732</v>
      </c>
      <c r="BX104" s="14">
        <v>1741</v>
      </c>
      <c r="BY104" s="15">
        <v>5498</v>
      </c>
      <c r="BZ104" s="14">
        <v>1525</v>
      </c>
      <c r="CA104" s="15">
        <v>453</v>
      </c>
      <c r="CB104" s="14">
        <v>346</v>
      </c>
      <c r="CC104" s="18" t="s">
        <v>61</v>
      </c>
      <c r="CD104" s="14" t="s">
        <v>61</v>
      </c>
      <c r="CE104" s="13">
        <v>858</v>
      </c>
      <c r="CF104" s="14">
        <v>417</v>
      </c>
      <c r="CG104" s="15">
        <v>432</v>
      </c>
      <c r="CH104" s="14">
        <v>307</v>
      </c>
      <c r="CI104" s="15">
        <v>14147</v>
      </c>
      <c r="CJ104" s="14">
        <v>2612</v>
      </c>
      <c r="CK104" s="15">
        <v>435</v>
      </c>
      <c r="CL104" s="14">
        <v>384</v>
      </c>
      <c r="CM104" s="15">
        <v>2445</v>
      </c>
      <c r="CN104" s="14">
        <v>1029</v>
      </c>
      <c r="CO104" s="15">
        <v>47</v>
      </c>
      <c r="CP104" s="14">
        <v>76</v>
      </c>
      <c r="CQ104" s="15">
        <v>3542</v>
      </c>
      <c r="CR104" s="14">
        <v>1429</v>
      </c>
      <c r="CS104" s="15">
        <v>11760</v>
      </c>
      <c r="CT104" s="14">
        <v>2739</v>
      </c>
      <c r="CU104" s="15">
        <v>197</v>
      </c>
      <c r="CV104" s="14">
        <v>211</v>
      </c>
      <c r="CW104" s="15">
        <v>364</v>
      </c>
      <c r="CX104" s="14">
        <v>350</v>
      </c>
      <c r="CY104" s="15">
        <v>3193</v>
      </c>
      <c r="CZ104" s="14">
        <v>1055</v>
      </c>
      <c r="DA104" s="15">
        <v>2862</v>
      </c>
      <c r="DB104" s="14">
        <v>2150</v>
      </c>
      <c r="DC104" s="15">
        <v>7820</v>
      </c>
      <c r="DD104" s="14">
        <v>2219</v>
      </c>
      <c r="DE104" s="15">
        <v>974</v>
      </c>
      <c r="DF104" s="14">
        <v>725</v>
      </c>
      <c r="DG104" s="15">
        <v>202</v>
      </c>
      <c r="DH104" s="14">
        <v>210</v>
      </c>
      <c r="DI104" s="15">
        <v>1403</v>
      </c>
      <c r="DJ104" s="14">
        <v>910</v>
      </c>
    </row>
    <row r="105" spans="9:114" x14ac:dyDescent="0.25">
      <c r="I105" s="15">
        <v>108972</v>
      </c>
      <c r="J105" s="14">
        <v>6570</v>
      </c>
      <c r="K105" s="15">
        <v>1030</v>
      </c>
      <c r="L105" s="14">
        <v>467</v>
      </c>
      <c r="M105" s="15">
        <v>1279</v>
      </c>
      <c r="N105" s="14">
        <v>600</v>
      </c>
      <c r="O105" s="15">
        <v>2974</v>
      </c>
      <c r="P105" s="14">
        <v>1435</v>
      </c>
      <c r="Q105" s="15">
        <v>5777</v>
      </c>
      <c r="R105" s="14">
        <v>1187</v>
      </c>
      <c r="S105" s="15">
        <v>8950</v>
      </c>
      <c r="T105" s="14">
        <v>2184</v>
      </c>
      <c r="U105" s="15">
        <v>4717</v>
      </c>
      <c r="V105" s="14">
        <v>1556</v>
      </c>
      <c r="W105" s="15">
        <v>0</v>
      </c>
      <c r="X105" s="14">
        <v>149</v>
      </c>
      <c r="Y105" s="15">
        <v>380</v>
      </c>
      <c r="Z105" s="14">
        <v>288</v>
      </c>
      <c r="AA105" s="15">
        <v>151</v>
      </c>
      <c r="AB105" s="14">
        <v>148</v>
      </c>
      <c r="AC105" s="15">
        <v>5011</v>
      </c>
      <c r="AD105" s="14">
        <v>1525</v>
      </c>
      <c r="AE105" s="15">
        <v>2581</v>
      </c>
      <c r="AF105" s="14">
        <v>935</v>
      </c>
      <c r="AG105" s="15">
        <v>189</v>
      </c>
      <c r="AH105" s="14">
        <v>295</v>
      </c>
      <c r="AI105" s="15">
        <v>905</v>
      </c>
      <c r="AJ105" s="14">
        <v>600</v>
      </c>
      <c r="AK105" s="15">
        <v>1100</v>
      </c>
      <c r="AL105" s="14">
        <v>487</v>
      </c>
      <c r="AM105" s="15">
        <v>1490</v>
      </c>
      <c r="AN105" s="14">
        <v>936</v>
      </c>
      <c r="AO105" s="15">
        <v>1088</v>
      </c>
      <c r="AP105" s="14">
        <v>689</v>
      </c>
      <c r="AQ105" s="15">
        <v>7065</v>
      </c>
      <c r="AR105" s="14">
        <v>1535</v>
      </c>
      <c r="AS105" s="15">
        <v>1354</v>
      </c>
      <c r="AT105" s="14">
        <v>898</v>
      </c>
      <c r="AU105" s="15">
        <v>2562</v>
      </c>
      <c r="AV105" s="14">
        <v>1354</v>
      </c>
      <c r="AW105" s="15">
        <v>167</v>
      </c>
      <c r="AX105" s="14">
        <v>260</v>
      </c>
      <c r="AY105" s="15">
        <v>750</v>
      </c>
      <c r="AZ105" s="14">
        <v>685</v>
      </c>
      <c r="BA105" s="15">
        <v>1233</v>
      </c>
      <c r="BB105" s="14">
        <v>906</v>
      </c>
      <c r="BC105" s="15">
        <v>1347</v>
      </c>
      <c r="BD105" s="14">
        <v>671</v>
      </c>
      <c r="BE105" s="15">
        <v>906</v>
      </c>
      <c r="BF105" s="14">
        <v>469</v>
      </c>
      <c r="BG105" s="15">
        <v>1850</v>
      </c>
      <c r="BH105" s="14">
        <v>752</v>
      </c>
      <c r="BI105" s="15">
        <v>5210</v>
      </c>
      <c r="BJ105" s="14">
        <v>1349</v>
      </c>
      <c r="BK105" s="15">
        <v>798</v>
      </c>
      <c r="BL105" s="14">
        <v>710</v>
      </c>
      <c r="BM105" s="15">
        <v>300</v>
      </c>
      <c r="BN105" s="14">
        <v>208</v>
      </c>
      <c r="BO105" s="15">
        <v>1101</v>
      </c>
      <c r="BP105" s="14">
        <v>799</v>
      </c>
      <c r="BQ105" s="15">
        <v>549</v>
      </c>
      <c r="BR105" s="14">
        <v>383</v>
      </c>
      <c r="BS105" s="15">
        <v>1523</v>
      </c>
      <c r="BT105" s="14">
        <v>748</v>
      </c>
      <c r="BU105" s="15">
        <v>1244</v>
      </c>
      <c r="BV105" s="14">
        <v>712</v>
      </c>
      <c r="BW105" s="15">
        <v>1981</v>
      </c>
      <c r="BX105" s="14">
        <v>936</v>
      </c>
      <c r="BY105" s="15">
        <v>1961</v>
      </c>
      <c r="BZ105" s="14">
        <v>912</v>
      </c>
      <c r="CA105" s="15">
        <v>308</v>
      </c>
      <c r="CB105" s="14">
        <v>340</v>
      </c>
      <c r="CC105" s="15">
        <v>1148</v>
      </c>
      <c r="CD105" s="14">
        <v>533</v>
      </c>
      <c r="CE105" s="18" t="s">
        <v>61</v>
      </c>
      <c r="CF105" s="14" t="s">
        <v>61</v>
      </c>
      <c r="CG105" s="13">
        <v>1261</v>
      </c>
      <c r="CH105" s="14">
        <v>771</v>
      </c>
      <c r="CI105" s="15">
        <v>494</v>
      </c>
      <c r="CJ105" s="14">
        <v>285</v>
      </c>
      <c r="CK105" s="15">
        <v>0</v>
      </c>
      <c r="CL105" s="14">
        <v>149</v>
      </c>
      <c r="CM105" s="15">
        <v>569</v>
      </c>
      <c r="CN105" s="14">
        <v>346</v>
      </c>
      <c r="CO105" s="15">
        <v>108</v>
      </c>
      <c r="CP105" s="14">
        <v>154</v>
      </c>
      <c r="CQ105" s="15">
        <v>2471</v>
      </c>
      <c r="CR105" s="14">
        <v>1035</v>
      </c>
      <c r="CS105" s="15">
        <v>25508</v>
      </c>
      <c r="CT105" s="14">
        <v>2960</v>
      </c>
      <c r="CU105" s="15">
        <v>2588</v>
      </c>
      <c r="CV105" s="14">
        <v>1465</v>
      </c>
      <c r="CW105" s="15">
        <v>197</v>
      </c>
      <c r="CX105" s="14">
        <v>316</v>
      </c>
      <c r="CY105" s="15">
        <v>1749</v>
      </c>
      <c r="CZ105" s="14">
        <v>829</v>
      </c>
      <c r="DA105" s="15">
        <v>1574</v>
      </c>
      <c r="DB105" s="14">
        <v>575</v>
      </c>
      <c r="DC105" s="15">
        <v>368</v>
      </c>
      <c r="DD105" s="14">
        <v>298</v>
      </c>
      <c r="DE105" s="15">
        <v>1061</v>
      </c>
      <c r="DF105" s="14">
        <v>758</v>
      </c>
      <c r="DG105" s="15">
        <v>45</v>
      </c>
      <c r="DH105" s="14">
        <v>68</v>
      </c>
      <c r="DI105" s="15">
        <v>0</v>
      </c>
      <c r="DJ105" s="14">
        <v>149</v>
      </c>
    </row>
    <row r="106" spans="9:114" x14ac:dyDescent="0.25">
      <c r="I106" s="15">
        <v>118925</v>
      </c>
      <c r="J106" s="14">
        <v>7769</v>
      </c>
      <c r="K106" s="15">
        <v>373</v>
      </c>
      <c r="L106" s="14">
        <v>425</v>
      </c>
      <c r="M106" s="15">
        <v>2513</v>
      </c>
      <c r="N106" s="14">
        <v>953</v>
      </c>
      <c r="O106" s="15">
        <v>7954</v>
      </c>
      <c r="P106" s="14">
        <v>2060</v>
      </c>
      <c r="Q106" s="15">
        <v>165</v>
      </c>
      <c r="R106" s="14">
        <v>158</v>
      </c>
      <c r="S106" s="15">
        <v>31862</v>
      </c>
      <c r="T106" s="14">
        <v>3767</v>
      </c>
      <c r="U106" s="15">
        <v>4472</v>
      </c>
      <c r="V106" s="14">
        <v>2133</v>
      </c>
      <c r="W106" s="15">
        <v>381</v>
      </c>
      <c r="X106" s="14">
        <v>457</v>
      </c>
      <c r="Y106" s="15">
        <v>0</v>
      </c>
      <c r="Z106" s="14">
        <v>193</v>
      </c>
      <c r="AA106" s="15">
        <v>696</v>
      </c>
      <c r="AB106" s="14">
        <v>919</v>
      </c>
      <c r="AC106" s="15">
        <v>1660</v>
      </c>
      <c r="AD106" s="14">
        <v>620</v>
      </c>
      <c r="AE106" s="15">
        <v>1032</v>
      </c>
      <c r="AF106" s="14">
        <v>523</v>
      </c>
      <c r="AG106" s="15">
        <v>2501</v>
      </c>
      <c r="AH106" s="14">
        <v>813</v>
      </c>
      <c r="AI106" s="15">
        <v>5093</v>
      </c>
      <c r="AJ106" s="14">
        <v>1880</v>
      </c>
      <c r="AK106" s="15">
        <v>1676</v>
      </c>
      <c r="AL106" s="14">
        <v>1192</v>
      </c>
      <c r="AM106" s="15">
        <v>1380</v>
      </c>
      <c r="AN106" s="14">
        <v>1000</v>
      </c>
      <c r="AO106" s="15">
        <v>834</v>
      </c>
      <c r="AP106" s="14">
        <v>781</v>
      </c>
      <c r="AQ106" s="15">
        <v>556</v>
      </c>
      <c r="AR106" s="14">
        <v>534</v>
      </c>
      <c r="AS106" s="15">
        <v>202</v>
      </c>
      <c r="AT106" s="14">
        <v>261</v>
      </c>
      <c r="AU106" s="15">
        <v>227</v>
      </c>
      <c r="AV106" s="14">
        <v>229</v>
      </c>
      <c r="AW106" s="15">
        <v>446</v>
      </c>
      <c r="AX106" s="14">
        <v>353</v>
      </c>
      <c r="AY106" s="15">
        <v>457</v>
      </c>
      <c r="AZ106" s="14">
        <v>422</v>
      </c>
      <c r="BA106" s="15">
        <v>760</v>
      </c>
      <c r="BB106" s="14">
        <v>604</v>
      </c>
      <c r="BC106" s="15">
        <v>570</v>
      </c>
      <c r="BD106" s="14">
        <v>338</v>
      </c>
      <c r="BE106" s="15">
        <v>1792</v>
      </c>
      <c r="BF106" s="14">
        <v>799</v>
      </c>
      <c r="BG106" s="15">
        <v>186</v>
      </c>
      <c r="BH106" s="14">
        <v>237</v>
      </c>
      <c r="BI106" s="15">
        <v>403</v>
      </c>
      <c r="BJ106" s="14">
        <v>269</v>
      </c>
      <c r="BK106" s="15">
        <v>2192</v>
      </c>
      <c r="BL106" s="14">
        <v>968</v>
      </c>
      <c r="BM106" s="15">
        <v>570</v>
      </c>
      <c r="BN106" s="14">
        <v>448</v>
      </c>
      <c r="BO106" s="15">
        <v>5935</v>
      </c>
      <c r="BP106" s="14">
        <v>2774</v>
      </c>
      <c r="BQ106" s="15">
        <v>39</v>
      </c>
      <c r="BR106" s="14">
        <v>65</v>
      </c>
      <c r="BS106" s="15">
        <v>385</v>
      </c>
      <c r="BT106" s="14">
        <v>327</v>
      </c>
      <c r="BU106" s="15">
        <v>920</v>
      </c>
      <c r="BV106" s="14">
        <v>676</v>
      </c>
      <c r="BW106" s="15">
        <v>2379</v>
      </c>
      <c r="BX106" s="14">
        <v>1032</v>
      </c>
      <c r="BY106" s="15">
        <v>1482</v>
      </c>
      <c r="BZ106" s="14">
        <v>1046</v>
      </c>
      <c r="CA106" s="15">
        <v>42</v>
      </c>
      <c r="CB106" s="14">
        <v>85</v>
      </c>
      <c r="CC106" s="15">
        <v>1411</v>
      </c>
      <c r="CD106" s="14">
        <v>789</v>
      </c>
      <c r="CE106" s="15">
        <v>725</v>
      </c>
      <c r="CF106" s="14">
        <v>546</v>
      </c>
      <c r="CG106" s="18" t="s">
        <v>61</v>
      </c>
      <c r="CH106" s="14" t="s">
        <v>61</v>
      </c>
      <c r="CI106" s="13">
        <v>904</v>
      </c>
      <c r="CJ106" s="14">
        <v>535</v>
      </c>
      <c r="CK106" s="15">
        <v>177</v>
      </c>
      <c r="CL106" s="14">
        <v>214</v>
      </c>
      <c r="CM106" s="15">
        <v>461</v>
      </c>
      <c r="CN106" s="14">
        <v>364</v>
      </c>
      <c r="CO106" s="15">
        <v>119</v>
      </c>
      <c r="CP106" s="14">
        <v>143</v>
      </c>
      <c r="CQ106" s="15">
        <v>802</v>
      </c>
      <c r="CR106" s="14">
        <v>583</v>
      </c>
      <c r="CS106" s="15">
        <v>3347</v>
      </c>
      <c r="CT106" s="14">
        <v>1277</v>
      </c>
      <c r="CU106" s="15">
        <v>4793</v>
      </c>
      <c r="CV106" s="14">
        <v>2328</v>
      </c>
      <c r="CW106" s="15">
        <v>367</v>
      </c>
      <c r="CX106" s="14">
        <v>435</v>
      </c>
      <c r="CY106" s="15">
        <v>676</v>
      </c>
      <c r="CZ106" s="14">
        <v>510</v>
      </c>
      <c r="DA106" s="15">
        <v>21224</v>
      </c>
      <c r="DB106" s="14">
        <v>3153</v>
      </c>
      <c r="DC106" s="15">
        <v>593</v>
      </c>
      <c r="DD106" s="14">
        <v>502</v>
      </c>
      <c r="DE106" s="15">
        <v>426</v>
      </c>
      <c r="DF106" s="14">
        <v>284</v>
      </c>
      <c r="DG106" s="15">
        <v>765</v>
      </c>
      <c r="DH106" s="14">
        <v>664</v>
      </c>
      <c r="DI106" s="15">
        <v>152</v>
      </c>
      <c r="DJ106" s="14">
        <v>177</v>
      </c>
    </row>
    <row r="107" spans="9:114" x14ac:dyDescent="0.25">
      <c r="I107" s="15">
        <v>215500</v>
      </c>
      <c r="J107" s="14">
        <v>8872</v>
      </c>
      <c r="K107" s="15">
        <v>1926</v>
      </c>
      <c r="L107" s="14">
        <v>1318</v>
      </c>
      <c r="M107" s="15">
        <v>1658</v>
      </c>
      <c r="N107" s="14">
        <v>857</v>
      </c>
      <c r="O107" s="15">
        <v>3529</v>
      </c>
      <c r="P107" s="14">
        <v>1256</v>
      </c>
      <c r="Q107" s="15">
        <v>573</v>
      </c>
      <c r="R107" s="14">
        <v>315</v>
      </c>
      <c r="S107" s="15">
        <v>7772</v>
      </c>
      <c r="T107" s="14">
        <v>1558</v>
      </c>
      <c r="U107" s="15">
        <v>2574</v>
      </c>
      <c r="V107" s="14">
        <v>1488</v>
      </c>
      <c r="W107" s="15">
        <v>3311</v>
      </c>
      <c r="X107" s="14">
        <v>905</v>
      </c>
      <c r="Y107" s="15">
        <v>4814</v>
      </c>
      <c r="Z107" s="14">
        <v>1468</v>
      </c>
      <c r="AA107" s="15">
        <v>2921</v>
      </c>
      <c r="AB107" s="14">
        <v>830</v>
      </c>
      <c r="AC107" s="15">
        <v>14631</v>
      </c>
      <c r="AD107" s="14">
        <v>2565</v>
      </c>
      <c r="AE107" s="15">
        <v>4337</v>
      </c>
      <c r="AF107" s="14">
        <v>1703</v>
      </c>
      <c r="AG107" s="15">
        <v>245</v>
      </c>
      <c r="AH107" s="14">
        <v>180</v>
      </c>
      <c r="AI107" s="15">
        <v>359</v>
      </c>
      <c r="AJ107" s="14">
        <v>350</v>
      </c>
      <c r="AK107" s="15">
        <v>3749</v>
      </c>
      <c r="AL107" s="14">
        <v>1137</v>
      </c>
      <c r="AM107" s="15">
        <v>1599</v>
      </c>
      <c r="AN107" s="14">
        <v>680</v>
      </c>
      <c r="AO107" s="15">
        <v>125</v>
      </c>
      <c r="AP107" s="14">
        <v>177</v>
      </c>
      <c r="AQ107" s="15">
        <v>967</v>
      </c>
      <c r="AR107" s="14">
        <v>860</v>
      </c>
      <c r="AS107" s="15">
        <v>1233</v>
      </c>
      <c r="AT107" s="14">
        <v>604</v>
      </c>
      <c r="AU107" s="15">
        <v>694</v>
      </c>
      <c r="AV107" s="14">
        <v>431</v>
      </c>
      <c r="AW107" s="15">
        <v>988</v>
      </c>
      <c r="AX107" s="14">
        <v>675</v>
      </c>
      <c r="AY107" s="15">
        <v>17529</v>
      </c>
      <c r="AZ107" s="14">
        <v>3084</v>
      </c>
      <c r="BA107" s="15">
        <v>5900</v>
      </c>
      <c r="BB107" s="14">
        <v>1368</v>
      </c>
      <c r="BC107" s="15">
        <v>2642</v>
      </c>
      <c r="BD107" s="14">
        <v>1235</v>
      </c>
      <c r="BE107" s="15">
        <v>1169</v>
      </c>
      <c r="BF107" s="14">
        <v>588</v>
      </c>
      <c r="BG107" s="15">
        <v>55</v>
      </c>
      <c r="BH107" s="14">
        <v>49</v>
      </c>
      <c r="BI107" s="15">
        <v>1171</v>
      </c>
      <c r="BJ107" s="14">
        <v>575</v>
      </c>
      <c r="BK107" s="15">
        <v>135</v>
      </c>
      <c r="BL107" s="14">
        <v>169</v>
      </c>
      <c r="BM107" s="15">
        <v>214</v>
      </c>
      <c r="BN107" s="14">
        <v>187</v>
      </c>
      <c r="BO107" s="15">
        <v>1600</v>
      </c>
      <c r="BP107" s="14">
        <v>999</v>
      </c>
      <c r="BQ107" s="15">
        <v>1138</v>
      </c>
      <c r="BR107" s="14">
        <v>609</v>
      </c>
      <c r="BS107" s="15">
        <v>33791</v>
      </c>
      <c r="BT107" s="14">
        <v>4576</v>
      </c>
      <c r="BU107" s="15">
        <v>1001</v>
      </c>
      <c r="BV107" s="14">
        <v>740</v>
      </c>
      <c r="BW107" s="15">
        <v>32898</v>
      </c>
      <c r="BX107" s="14">
        <v>4482</v>
      </c>
      <c r="BY107" s="15">
        <v>6380</v>
      </c>
      <c r="BZ107" s="14">
        <v>1734</v>
      </c>
      <c r="CA107" s="15">
        <v>166</v>
      </c>
      <c r="CB107" s="14">
        <v>195</v>
      </c>
      <c r="CC107" s="15">
        <v>14319</v>
      </c>
      <c r="CD107" s="14">
        <v>2479</v>
      </c>
      <c r="CE107" s="15">
        <v>378</v>
      </c>
      <c r="CF107" s="14">
        <v>253</v>
      </c>
      <c r="CG107" s="15">
        <v>234</v>
      </c>
      <c r="CH107" s="14">
        <v>220</v>
      </c>
      <c r="CI107" s="18" t="s">
        <v>61</v>
      </c>
      <c r="CJ107" s="14" t="s">
        <v>61</v>
      </c>
      <c r="CK107" s="13">
        <v>771</v>
      </c>
      <c r="CL107" s="14">
        <v>472</v>
      </c>
      <c r="CM107" s="15">
        <v>3023</v>
      </c>
      <c r="CN107" s="14">
        <v>869</v>
      </c>
      <c r="CO107" s="15">
        <v>159</v>
      </c>
      <c r="CP107" s="14">
        <v>206</v>
      </c>
      <c r="CQ107" s="15">
        <v>1273</v>
      </c>
      <c r="CR107" s="14">
        <v>533</v>
      </c>
      <c r="CS107" s="15">
        <v>6768</v>
      </c>
      <c r="CT107" s="14">
        <v>1688</v>
      </c>
      <c r="CU107" s="15">
        <v>1276</v>
      </c>
      <c r="CV107" s="14">
        <v>804</v>
      </c>
      <c r="CW107" s="15">
        <v>1012</v>
      </c>
      <c r="CX107" s="14">
        <v>873</v>
      </c>
      <c r="CY107" s="15">
        <v>11960</v>
      </c>
      <c r="CZ107" s="14">
        <v>2213</v>
      </c>
      <c r="DA107" s="15">
        <v>1787</v>
      </c>
      <c r="DB107" s="14">
        <v>1202</v>
      </c>
      <c r="DC107" s="15">
        <v>6762</v>
      </c>
      <c r="DD107" s="14">
        <v>2075</v>
      </c>
      <c r="DE107" s="15">
        <v>1550</v>
      </c>
      <c r="DF107" s="14">
        <v>722</v>
      </c>
      <c r="DG107" s="15">
        <v>434</v>
      </c>
      <c r="DH107" s="14">
        <v>439</v>
      </c>
      <c r="DI107" s="15">
        <v>7847</v>
      </c>
      <c r="DJ107" s="14">
        <v>2646</v>
      </c>
    </row>
    <row r="108" spans="9:114" x14ac:dyDescent="0.25">
      <c r="I108" s="15">
        <v>33446</v>
      </c>
      <c r="J108" s="14">
        <v>3551</v>
      </c>
      <c r="K108" s="15">
        <v>20</v>
      </c>
      <c r="L108" s="14">
        <v>44</v>
      </c>
      <c r="M108" s="15">
        <v>0</v>
      </c>
      <c r="N108" s="14">
        <v>200</v>
      </c>
      <c r="O108" s="15">
        <v>93</v>
      </c>
      <c r="P108" s="14">
        <v>151</v>
      </c>
      <c r="Q108" s="15">
        <v>0</v>
      </c>
      <c r="R108" s="14">
        <v>200</v>
      </c>
      <c r="S108" s="15">
        <v>2146</v>
      </c>
      <c r="T108" s="14">
        <v>811</v>
      </c>
      <c r="U108" s="15">
        <v>332</v>
      </c>
      <c r="V108" s="14">
        <v>315</v>
      </c>
      <c r="W108" s="15">
        <v>4170</v>
      </c>
      <c r="X108" s="14">
        <v>1101</v>
      </c>
      <c r="Y108" s="15">
        <v>0</v>
      </c>
      <c r="Z108" s="14">
        <v>200</v>
      </c>
      <c r="AA108" s="15">
        <v>313</v>
      </c>
      <c r="AB108" s="14">
        <v>381</v>
      </c>
      <c r="AC108" s="15">
        <v>2752</v>
      </c>
      <c r="AD108" s="14">
        <v>1143</v>
      </c>
      <c r="AE108" s="15">
        <v>168</v>
      </c>
      <c r="AF108" s="14">
        <v>211</v>
      </c>
      <c r="AG108" s="15">
        <v>120</v>
      </c>
      <c r="AH108" s="14">
        <v>145</v>
      </c>
      <c r="AI108" s="15">
        <v>0</v>
      </c>
      <c r="AJ108" s="14">
        <v>200</v>
      </c>
      <c r="AK108" s="15">
        <v>385</v>
      </c>
      <c r="AL108" s="14">
        <v>382</v>
      </c>
      <c r="AM108" s="15">
        <v>0</v>
      </c>
      <c r="AN108" s="14">
        <v>200</v>
      </c>
      <c r="AO108" s="15">
        <v>0</v>
      </c>
      <c r="AP108" s="14">
        <v>200</v>
      </c>
      <c r="AQ108" s="15">
        <v>27</v>
      </c>
      <c r="AR108" s="14">
        <v>47</v>
      </c>
      <c r="AS108" s="15">
        <v>286</v>
      </c>
      <c r="AT108" s="14">
        <v>405</v>
      </c>
      <c r="AU108" s="15">
        <v>24</v>
      </c>
      <c r="AV108" s="14">
        <v>45</v>
      </c>
      <c r="AW108" s="15">
        <v>279</v>
      </c>
      <c r="AX108" s="14">
        <v>249</v>
      </c>
      <c r="AY108" s="15">
        <v>482</v>
      </c>
      <c r="AZ108" s="14">
        <v>325</v>
      </c>
      <c r="BA108" s="15">
        <v>11253</v>
      </c>
      <c r="BB108" s="14">
        <v>1937</v>
      </c>
      <c r="BC108" s="15">
        <v>230</v>
      </c>
      <c r="BD108" s="14">
        <v>169</v>
      </c>
      <c r="BE108" s="15">
        <v>131</v>
      </c>
      <c r="BF108" s="14">
        <v>131</v>
      </c>
      <c r="BG108" s="15">
        <v>0</v>
      </c>
      <c r="BH108" s="14">
        <v>200</v>
      </c>
      <c r="BI108" s="15">
        <v>210</v>
      </c>
      <c r="BJ108" s="14">
        <v>158</v>
      </c>
      <c r="BK108" s="15">
        <v>0</v>
      </c>
      <c r="BL108" s="14">
        <v>200</v>
      </c>
      <c r="BM108" s="15">
        <v>188</v>
      </c>
      <c r="BN108" s="14">
        <v>250</v>
      </c>
      <c r="BO108" s="15">
        <v>25</v>
      </c>
      <c r="BP108" s="14">
        <v>48</v>
      </c>
      <c r="BQ108" s="15">
        <v>611</v>
      </c>
      <c r="BR108" s="14">
        <v>385</v>
      </c>
      <c r="BS108" s="15">
        <v>1219</v>
      </c>
      <c r="BT108" s="14">
        <v>641</v>
      </c>
      <c r="BU108" s="15">
        <v>36</v>
      </c>
      <c r="BV108" s="14">
        <v>58</v>
      </c>
      <c r="BW108" s="15">
        <v>3603</v>
      </c>
      <c r="BX108" s="14">
        <v>1335</v>
      </c>
      <c r="BY108" s="15">
        <v>478</v>
      </c>
      <c r="BZ108" s="14">
        <v>508</v>
      </c>
      <c r="CA108" s="15">
        <v>0</v>
      </c>
      <c r="CB108" s="14">
        <v>200</v>
      </c>
      <c r="CC108" s="15">
        <v>63</v>
      </c>
      <c r="CD108" s="14">
        <v>80</v>
      </c>
      <c r="CE108" s="15">
        <v>0</v>
      </c>
      <c r="CF108" s="14">
        <v>200</v>
      </c>
      <c r="CG108" s="15">
        <v>139</v>
      </c>
      <c r="CH108" s="14">
        <v>235</v>
      </c>
      <c r="CI108" s="15">
        <v>735</v>
      </c>
      <c r="CJ108" s="14">
        <v>552</v>
      </c>
      <c r="CK108" s="18" t="s">
        <v>61</v>
      </c>
      <c r="CL108" s="14" t="s">
        <v>61</v>
      </c>
      <c r="CM108" s="13">
        <v>481</v>
      </c>
      <c r="CN108" s="14">
        <v>609</v>
      </c>
      <c r="CO108" s="15">
        <v>0</v>
      </c>
      <c r="CP108" s="14">
        <v>200</v>
      </c>
      <c r="CQ108" s="15">
        <v>120</v>
      </c>
      <c r="CR108" s="14">
        <v>199</v>
      </c>
      <c r="CS108" s="15">
        <v>823</v>
      </c>
      <c r="CT108" s="14">
        <v>433</v>
      </c>
      <c r="CU108" s="15">
        <v>0</v>
      </c>
      <c r="CV108" s="14">
        <v>200</v>
      </c>
      <c r="CW108" s="15">
        <v>53</v>
      </c>
      <c r="CX108" s="14">
        <v>76</v>
      </c>
      <c r="CY108" s="15">
        <v>1008</v>
      </c>
      <c r="CZ108" s="14">
        <v>569</v>
      </c>
      <c r="DA108" s="15">
        <v>287</v>
      </c>
      <c r="DB108" s="14">
        <v>320</v>
      </c>
      <c r="DC108" s="15">
        <v>0</v>
      </c>
      <c r="DD108" s="14">
        <v>200</v>
      </c>
      <c r="DE108" s="15">
        <v>135</v>
      </c>
      <c r="DF108" s="14">
        <v>124</v>
      </c>
      <c r="DG108" s="15">
        <v>21</v>
      </c>
      <c r="DH108" s="14">
        <v>32</v>
      </c>
      <c r="DI108" s="15">
        <v>116</v>
      </c>
      <c r="DJ108" s="14">
        <v>186</v>
      </c>
    </row>
    <row r="109" spans="9:114" x14ac:dyDescent="0.25">
      <c r="I109" s="15">
        <v>156705</v>
      </c>
      <c r="J109" s="14">
        <v>9611</v>
      </c>
      <c r="K109" s="15">
        <v>1665</v>
      </c>
      <c r="L109" s="14">
        <v>635</v>
      </c>
      <c r="M109" s="15">
        <v>1244</v>
      </c>
      <c r="N109" s="14">
        <v>1016</v>
      </c>
      <c r="O109" s="15">
        <v>2222</v>
      </c>
      <c r="P109" s="14">
        <v>1160</v>
      </c>
      <c r="Q109" s="15">
        <v>839</v>
      </c>
      <c r="R109" s="14">
        <v>526</v>
      </c>
      <c r="S109" s="15">
        <v>5979</v>
      </c>
      <c r="T109" s="14">
        <v>1473</v>
      </c>
      <c r="U109" s="15">
        <v>1915</v>
      </c>
      <c r="V109" s="14">
        <v>1059</v>
      </c>
      <c r="W109" s="15">
        <v>1590</v>
      </c>
      <c r="X109" s="14">
        <v>729</v>
      </c>
      <c r="Y109" s="15">
        <v>697</v>
      </c>
      <c r="Z109" s="14">
        <v>492</v>
      </c>
      <c r="AA109" s="15">
        <v>435</v>
      </c>
      <c r="AB109" s="14">
        <v>352</v>
      </c>
      <c r="AC109" s="15">
        <v>11552</v>
      </c>
      <c r="AD109" s="14">
        <v>2367</v>
      </c>
      <c r="AE109" s="15">
        <v>18570</v>
      </c>
      <c r="AF109" s="14">
        <v>3616</v>
      </c>
      <c r="AG109" s="15">
        <v>638</v>
      </c>
      <c r="AH109" s="14">
        <v>493</v>
      </c>
      <c r="AI109" s="15">
        <v>198</v>
      </c>
      <c r="AJ109" s="14">
        <v>321</v>
      </c>
      <c r="AK109" s="15">
        <v>2125</v>
      </c>
      <c r="AL109" s="14">
        <v>1128</v>
      </c>
      <c r="AM109" s="15">
        <v>3802</v>
      </c>
      <c r="AN109" s="14">
        <v>1911</v>
      </c>
      <c r="AO109" s="15">
        <v>643</v>
      </c>
      <c r="AP109" s="14">
        <v>437</v>
      </c>
      <c r="AQ109" s="15">
        <v>1064</v>
      </c>
      <c r="AR109" s="14">
        <v>855</v>
      </c>
      <c r="AS109" s="15">
        <v>1924</v>
      </c>
      <c r="AT109" s="14">
        <v>991</v>
      </c>
      <c r="AU109" s="15">
        <v>2709</v>
      </c>
      <c r="AV109" s="14">
        <v>2265</v>
      </c>
      <c r="AW109" s="15">
        <v>2077</v>
      </c>
      <c r="AX109" s="14">
        <v>942</v>
      </c>
      <c r="AY109" s="15">
        <v>3565</v>
      </c>
      <c r="AZ109" s="14">
        <v>1205</v>
      </c>
      <c r="BA109" s="15">
        <v>2313</v>
      </c>
      <c r="BB109" s="14">
        <v>826</v>
      </c>
      <c r="BC109" s="15">
        <v>2966</v>
      </c>
      <c r="BD109" s="14">
        <v>1289</v>
      </c>
      <c r="BE109" s="15">
        <v>757</v>
      </c>
      <c r="BF109" s="14">
        <v>582</v>
      </c>
      <c r="BG109" s="15">
        <v>1407</v>
      </c>
      <c r="BH109" s="14">
        <v>802</v>
      </c>
      <c r="BI109" s="15">
        <v>1884</v>
      </c>
      <c r="BJ109" s="14">
        <v>724</v>
      </c>
      <c r="BK109" s="15">
        <v>93</v>
      </c>
      <c r="BL109" s="14">
        <v>127</v>
      </c>
      <c r="BM109" s="15">
        <v>158</v>
      </c>
      <c r="BN109" s="14">
        <v>165</v>
      </c>
      <c r="BO109" s="15">
        <v>1025</v>
      </c>
      <c r="BP109" s="14">
        <v>834</v>
      </c>
      <c r="BQ109" s="15">
        <v>917</v>
      </c>
      <c r="BR109" s="14">
        <v>696</v>
      </c>
      <c r="BS109" s="15">
        <v>6517</v>
      </c>
      <c r="BT109" s="14">
        <v>2181</v>
      </c>
      <c r="BU109" s="15">
        <v>1052</v>
      </c>
      <c r="BV109" s="14">
        <v>1085</v>
      </c>
      <c r="BW109" s="15">
        <v>10746</v>
      </c>
      <c r="BX109" s="14">
        <v>3642</v>
      </c>
      <c r="BY109" s="15">
        <v>24764</v>
      </c>
      <c r="BZ109" s="14">
        <v>3907</v>
      </c>
      <c r="CA109" s="15">
        <v>656</v>
      </c>
      <c r="CB109" s="14">
        <v>650</v>
      </c>
      <c r="CC109" s="15">
        <v>4388</v>
      </c>
      <c r="CD109" s="14">
        <v>1326</v>
      </c>
      <c r="CE109" s="15">
        <v>555</v>
      </c>
      <c r="CF109" s="14">
        <v>354</v>
      </c>
      <c r="CG109" s="15">
        <v>255</v>
      </c>
      <c r="CH109" s="14">
        <v>202</v>
      </c>
      <c r="CI109" s="15">
        <v>6497</v>
      </c>
      <c r="CJ109" s="14">
        <v>2067</v>
      </c>
      <c r="CK109" s="15">
        <v>538</v>
      </c>
      <c r="CL109" s="14">
        <v>332</v>
      </c>
      <c r="CM109" s="18" t="s">
        <v>61</v>
      </c>
      <c r="CN109" s="14" t="s">
        <v>61</v>
      </c>
      <c r="CO109" s="13">
        <v>816</v>
      </c>
      <c r="CP109" s="14">
        <v>1252</v>
      </c>
      <c r="CQ109" s="15">
        <v>3550</v>
      </c>
      <c r="CR109" s="14">
        <v>1136</v>
      </c>
      <c r="CS109" s="15">
        <v>5351</v>
      </c>
      <c r="CT109" s="14">
        <v>1482</v>
      </c>
      <c r="CU109" s="15">
        <v>566</v>
      </c>
      <c r="CV109" s="14">
        <v>425</v>
      </c>
      <c r="CW109" s="15">
        <v>298</v>
      </c>
      <c r="CX109" s="14">
        <v>244</v>
      </c>
      <c r="CY109" s="15">
        <v>9377</v>
      </c>
      <c r="CZ109" s="14">
        <v>3040</v>
      </c>
      <c r="DA109" s="15">
        <v>1629</v>
      </c>
      <c r="DB109" s="14">
        <v>1165</v>
      </c>
      <c r="DC109" s="15">
        <v>1345</v>
      </c>
      <c r="DD109" s="14">
        <v>720</v>
      </c>
      <c r="DE109" s="15">
        <v>832</v>
      </c>
      <c r="DF109" s="14">
        <v>570</v>
      </c>
      <c r="DG109" s="15">
        <v>0</v>
      </c>
      <c r="DH109" s="14">
        <v>197</v>
      </c>
      <c r="DI109" s="15">
        <v>1070</v>
      </c>
      <c r="DJ109" s="14">
        <v>890</v>
      </c>
    </row>
    <row r="110" spans="9:114" x14ac:dyDescent="0.25">
      <c r="I110" s="15">
        <v>26051</v>
      </c>
      <c r="J110" s="14">
        <v>2891</v>
      </c>
      <c r="K110" s="15">
        <v>0</v>
      </c>
      <c r="L110" s="14">
        <v>147</v>
      </c>
      <c r="M110" s="15">
        <v>855</v>
      </c>
      <c r="N110" s="14">
        <v>1127</v>
      </c>
      <c r="O110" s="15">
        <v>435</v>
      </c>
      <c r="P110" s="14">
        <v>333</v>
      </c>
      <c r="Q110" s="15">
        <v>227</v>
      </c>
      <c r="R110" s="14">
        <v>354</v>
      </c>
      <c r="S110" s="15">
        <v>1494</v>
      </c>
      <c r="T110" s="14">
        <v>663</v>
      </c>
      <c r="U110" s="15">
        <v>1744</v>
      </c>
      <c r="V110" s="14">
        <v>839</v>
      </c>
      <c r="W110" s="15">
        <v>2</v>
      </c>
      <c r="X110" s="14">
        <v>4</v>
      </c>
      <c r="Y110" s="15">
        <v>0</v>
      </c>
      <c r="Z110" s="14">
        <v>147</v>
      </c>
      <c r="AA110" s="15">
        <v>0</v>
      </c>
      <c r="AB110" s="14">
        <v>147</v>
      </c>
      <c r="AC110" s="15">
        <v>970</v>
      </c>
      <c r="AD110" s="14">
        <v>638</v>
      </c>
      <c r="AE110" s="15">
        <v>122</v>
      </c>
      <c r="AF110" s="14">
        <v>130</v>
      </c>
      <c r="AG110" s="15">
        <v>8</v>
      </c>
      <c r="AH110" s="14">
        <v>13</v>
      </c>
      <c r="AI110" s="15">
        <v>78</v>
      </c>
      <c r="AJ110" s="14">
        <v>104</v>
      </c>
      <c r="AK110" s="15">
        <v>74</v>
      </c>
      <c r="AL110" s="14">
        <v>102</v>
      </c>
      <c r="AM110" s="15">
        <v>210</v>
      </c>
      <c r="AN110" s="14">
        <v>289</v>
      </c>
      <c r="AO110" s="15">
        <v>2441</v>
      </c>
      <c r="AP110" s="14">
        <v>932</v>
      </c>
      <c r="AQ110" s="15">
        <v>403</v>
      </c>
      <c r="AR110" s="14">
        <v>295</v>
      </c>
      <c r="AS110" s="15">
        <v>0</v>
      </c>
      <c r="AT110" s="14">
        <v>147</v>
      </c>
      <c r="AU110" s="15">
        <v>0</v>
      </c>
      <c r="AV110" s="14">
        <v>147</v>
      </c>
      <c r="AW110" s="15">
        <v>0</v>
      </c>
      <c r="AX110" s="14">
        <v>147</v>
      </c>
      <c r="AY110" s="15">
        <v>60</v>
      </c>
      <c r="AZ110" s="14">
        <v>65</v>
      </c>
      <c r="BA110" s="15">
        <v>61</v>
      </c>
      <c r="BB110" s="14">
        <v>101</v>
      </c>
      <c r="BC110" s="15">
        <v>892</v>
      </c>
      <c r="BD110" s="14">
        <v>747</v>
      </c>
      <c r="BE110" s="15">
        <v>3568</v>
      </c>
      <c r="BF110" s="14">
        <v>1023</v>
      </c>
      <c r="BG110" s="15">
        <v>34</v>
      </c>
      <c r="BH110" s="14">
        <v>48</v>
      </c>
      <c r="BI110" s="15">
        <v>474</v>
      </c>
      <c r="BJ110" s="14">
        <v>274</v>
      </c>
      <c r="BK110" s="15">
        <v>248</v>
      </c>
      <c r="BL110" s="14">
        <v>208</v>
      </c>
      <c r="BM110" s="15">
        <v>2175</v>
      </c>
      <c r="BN110" s="14">
        <v>801</v>
      </c>
      <c r="BO110" s="15">
        <v>135</v>
      </c>
      <c r="BP110" s="14">
        <v>171</v>
      </c>
      <c r="BQ110" s="15">
        <v>0</v>
      </c>
      <c r="BR110" s="14">
        <v>147</v>
      </c>
      <c r="BS110" s="15">
        <v>0</v>
      </c>
      <c r="BT110" s="14">
        <v>147</v>
      </c>
      <c r="BU110" s="15">
        <v>175</v>
      </c>
      <c r="BV110" s="14">
        <v>187</v>
      </c>
      <c r="BW110" s="15">
        <v>371</v>
      </c>
      <c r="BX110" s="14">
        <v>317</v>
      </c>
      <c r="BY110" s="15">
        <v>240</v>
      </c>
      <c r="BZ110" s="14">
        <v>220</v>
      </c>
      <c r="CA110" s="15">
        <v>1725</v>
      </c>
      <c r="CB110" s="14">
        <v>823</v>
      </c>
      <c r="CC110" s="15">
        <v>64</v>
      </c>
      <c r="CD110" s="14">
        <v>77</v>
      </c>
      <c r="CE110" s="15">
        <v>21</v>
      </c>
      <c r="CF110" s="14">
        <v>36</v>
      </c>
      <c r="CG110" s="15">
        <v>667</v>
      </c>
      <c r="CH110" s="14">
        <v>583</v>
      </c>
      <c r="CI110" s="15">
        <v>515</v>
      </c>
      <c r="CJ110" s="14">
        <v>633</v>
      </c>
      <c r="CK110" s="15">
        <v>0</v>
      </c>
      <c r="CL110" s="14">
        <v>147</v>
      </c>
      <c r="CM110" s="15">
        <v>158</v>
      </c>
      <c r="CN110" s="14">
        <v>159</v>
      </c>
      <c r="CO110" s="18" t="s">
        <v>61</v>
      </c>
      <c r="CP110" s="14" t="s">
        <v>61</v>
      </c>
      <c r="CQ110" s="13">
        <v>507</v>
      </c>
      <c r="CR110" s="14">
        <v>346</v>
      </c>
      <c r="CS110" s="15">
        <v>1715</v>
      </c>
      <c r="CT110" s="14">
        <v>1067</v>
      </c>
      <c r="CU110" s="15">
        <v>388</v>
      </c>
      <c r="CV110" s="14">
        <v>372</v>
      </c>
      <c r="CW110" s="15">
        <v>5</v>
      </c>
      <c r="CX110" s="14">
        <v>9</v>
      </c>
      <c r="CY110" s="15">
        <v>340</v>
      </c>
      <c r="CZ110" s="14">
        <v>300</v>
      </c>
      <c r="DA110" s="15">
        <v>1026</v>
      </c>
      <c r="DB110" s="14">
        <v>681</v>
      </c>
      <c r="DC110" s="15">
        <v>131</v>
      </c>
      <c r="DD110" s="14">
        <v>216</v>
      </c>
      <c r="DE110" s="15">
        <v>314</v>
      </c>
      <c r="DF110" s="14">
        <v>413</v>
      </c>
      <c r="DG110" s="15">
        <v>979</v>
      </c>
      <c r="DH110" s="14">
        <v>735</v>
      </c>
      <c r="DI110" s="15">
        <v>134</v>
      </c>
      <c r="DJ110" s="14">
        <v>235</v>
      </c>
    </row>
    <row r="111" spans="9:114" x14ac:dyDescent="0.25">
      <c r="I111" s="15">
        <v>177098</v>
      </c>
      <c r="J111" s="14">
        <v>10625</v>
      </c>
      <c r="K111" s="15">
        <v>12116</v>
      </c>
      <c r="L111" s="14">
        <v>3309</v>
      </c>
      <c r="M111" s="15">
        <v>1281</v>
      </c>
      <c r="N111" s="14">
        <v>847</v>
      </c>
      <c r="O111" s="15">
        <v>2250</v>
      </c>
      <c r="P111" s="14">
        <v>907</v>
      </c>
      <c r="Q111" s="15">
        <v>3306</v>
      </c>
      <c r="R111" s="14">
        <v>1731</v>
      </c>
      <c r="S111" s="15">
        <v>8396</v>
      </c>
      <c r="T111" s="14">
        <v>2447</v>
      </c>
      <c r="U111" s="15">
        <v>2473</v>
      </c>
      <c r="V111" s="14">
        <v>1156</v>
      </c>
      <c r="W111" s="15">
        <v>936</v>
      </c>
      <c r="X111" s="14">
        <v>900</v>
      </c>
      <c r="Y111" s="15">
        <v>176</v>
      </c>
      <c r="Z111" s="14">
        <v>222</v>
      </c>
      <c r="AA111" s="15">
        <v>180</v>
      </c>
      <c r="AB111" s="14">
        <v>203</v>
      </c>
      <c r="AC111" s="15">
        <v>15641</v>
      </c>
      <c r="AD111" s="14">
        <v>3639</v>
      </c>
      <c r="AE111" s="15">
        <v>16012</v>
      </c>
      <c r="AF111" s="14">
        <v>3114</v>
      </c>
      <c r="AG111" s="15">
        <v>1058</v>
      </c>
      <c r="AH111" s="14">
        <v>1052</v>
      </c>
      <c r="AI111" s="15">
        <v>787</v>
      </c>
      <c r="AJ111" s="14">
        <v>817</v>
      </c>
      <c r="AK111" s="15">
        <v>7094</v>
      </c>
      <c r="AL111" s="14">
        <v>1891</v>
      </c>
      <c r="AM111" s="15">
        <v>5591</v>
      </c>
      <c r="AN111" s="14">
        <v>2209</v>
      </c>
      <c r="AO111" s="15">
        <v>617</v>
      </c>
      <c r="AP111" s="14">
        <v>556</v>
      </c>
      <c r="AQ111" s="15">
        <v>2630</v>
      </c>
      <c r="AR111" s="14">
        <v>1972</v>
      </c>
      <c r="AS111" s="15">
        <v>13202</v>
      </c>
      <c r="AT111" s="14">
        <v>2695</v>
      </c>
      <c r="AU111" s="15">
        <v>2452</v>
      </c>
      <c r="AV111" s="14">
        <v>1206</v>
      </c>
      <c r="AW111" s="15">
        <v>1040</v>
      </c>
      <c r="AX111" s="14">
        <v>589</v>
      </c>
      <c r="AY111" s="15">
        <v>1743</v>
      </c>
      <c r="AZ111" s="14">
        <v>867</v>
      </c>
      <c r="BA111" s="15">
        <v>1525</v>
      </c>
      <c r="BB111" s="14">
        <v>706</v>
      </c>
      <c r="BC111" s="15">
        <v>4507</v>
      </c>
      <c r="BD111" s="14">
        <v>1434</v>
      </c>
      <c r="BE111" s="15">
        <v>1178</v>
      </c>
      <c r="BF111" s="14">
        <v>896</v>
      </c>
      <c r="BG111" s="15">
        <v>10568</v>
      </c>
      <c r="BH111" s="14">
        <v>2321</v>
      </c>
      <c r="BI111" s="15">
        <v>2694</v>
      </c>
      <c r="BJ111" s="14">
        <v>1254</v>
      </c>
      <c r="BK111" s="15">
        <v>308</v>
      </c>
      <c r="BL111" s="14">
        <v>278</v>
      </c>
      <c r="BM111" s="15">
        <v>432</v>
      </c>
      <c r="BN111" s="14">
        <v>389</v>
      </c>
      <c r="BO111" s="15">
        <v>735</v>
      </c>
      <c r="BP111" s="14">
        <v>443</v>
      </c>
      <c r="BQ111" s="15">
        <v>271</v>
      </c>
      <c r="BR111" s="14">
        <v>287</v>
      </c>
      <c r="BS111" s="15">
        <v>783</v>
      </c>
      <c r="BT111" s="14">
        <v>507</v>
      </c>
      <c r="BU111" s="15">
        <v>751</v>
      </c>
      <c r="BV111" s="14">
        <v>640</v>
      </c>
      <c r="BW111" s="15">
        <v>6279</v>
      </c>
      <c r="BX111" s="14">
        <v>2008</v>
      </c>
      <c r="BY111" s="15">
        <v>5904</v>
      </c>
      <c r="BZ111" s="14">
        <v>1834</v>
      </c>
      <c r="CA111" s="15">
        <v>7</v>
      </c>
      <c r="CB111" s="14">
        <v>16</v>
      </c>
      <c r="CC111" s="15">
        <v>6200</v>
      </c>
      <c r="CD111" s="14">
        <v>1742</v>
      </c>
      <c r="CE111" s="15">
        <v>2495</v>
      </c>
      <c r="CF111" s="14">
        <v>1410</v>
      </c>
      <c r="CG111" s="15">
        <v>1080</v>
      </c>
      <c r="CH111" s="14">
        <v>589</v>
      </c>
      <c r="CI111" s="15">
        <v>3329</v>
      </c>
      <c r="CJ111" s="14">
        <v>999</v>
      </c>
      <c r="CK111" s="15">
        <v>26</v>
      </c>
      <c r="CL111" s="14">
        <v>55</v>
      </c>
      <c r="CM111" s="15">
        <v>4300</v>
      </c>
      <c r="CN111" s="14">
        <v>1280</v>
      </c>
      <c r="CO111" s="15">
        <v>0</v>
      </c>
      <c r="CP111" s="14">
        <v>193</v>
      </c>
      <c r="CQ111" s="18" t="s">
        <v>61</v>
      </c>
      <c r="CR111" s="14" t="s">
        <v>61</v>
      </c>
      <c r="CS111" s="13">
        <v>8716</v>
      </c>
      <c r="CT111" s="14">
        <v>2938</v>
      </c>
      <c r="CU111" s="15">
        <v>784</v>
      </c>
      <c r="CV111" s="14">
        <v>1131</v>
      </c>
      <c r="CW111" s="15">
        <v>133</v>
      </c>
      <c r="CX111" s="14">
        <v>133</v>
      </c>
      <c r="CY111" s="15">
        <v>8008</v>
      </c>
      <c r="CZ111" s="14">
        <v>2159</v>
      </c>
      <c r="DA111" s="15">
        <v>1876</v>
      </c>
      <c r="DB111" s="14">
        <v>852</v>
      </c>
      <c r="DC111" s="15">
        <v>3248</v>
      </c>
      <c r="DD111" s="14">
        <v>1760</v>
      </c>
      <c r="DE111" s="15">
        <v>1622</v>
      </c>
      <c r="DF111" s="14">
        <v>727</v>
      </c>
      <c r="DG111" s="15">
        <v>358</v>
      </c>
      <c r="DH111" s="14">
        <v>382</v>
      </c>
      <c r="DI111" s="15">
        <v>717</v>
      </c>
      <c r="DJ111" s="14">
        <v>499</v>
      </c>
    </row>
    <row r="112" spans="9:114" x14ac:dyDescent="0.25">
      <c r="I112" s="15">
        <v>507752</v>
      </c>
      <c r="J112" s="14">
        <v>20202</v>
      </c>
      <c r="K112" s="15">
        <v>9993</v>
      </c>
      <c r="L112" s="14">
        <v>3132</v>
      </c>
      <c r="M112" s="15">
        <v>6759</v>
      </c>
      <c r="N112" s="14">
        <v>2614</v>
      </c>
      <c r="O112" s="15">
        <v>18908</v>
      </c>
      <c r="P112" s="14">
        <v>3870</v>
      </c>
      <c r="Q112" s="15">
        <v>13781</v>
      </c>
      <c r="R112" s="14">
        <v>3771</v>
      </c>
      <c r="S112" s="15">
        <v>62702</v>
      </c>
      <c r="T112" s="14">
        <v>8792</v>
      </c>
      <c r="U112" s="15">
        <v>16616</v>
      </c>
      <c r="V112" s="14">
        <v>3638</v>
      </c>
      <c r="W112" s="15">
        <v>2769</v>
      </c>
      <c r="X112" s="14">
        <v>1124</v>
      </c>
      <c r="Y112" s="15">
        <v>181</v>
      </c>
      <c r="Z112" s="14">
        <v>168</v>
      </c>
      <c r="AA112" s="15">
        <v>1189</v>
      </c>
      <c r="AB112" s="14">
        <v>610</v>
      </c>
      <c r="AC112" s="15">
        <v>31259</v>
      </c>
      <c r="AD112" s="14">
        <v>6252</v>
      </c>
      <c r="AE112" s="15">
        <v>20362</v>
      </c>
      <c r="AF112" s="14">
        <v>3365</v>
      </c>
      <c r="AG112" s="15">
        <v>5040</v>
      </c>
      <c r="AH112" s="14">
        <v>2386</v>
      </c>
      <c r="AI112" s="15">
        <v>2387</v>
      </c>
      <c r="AJ112" s="14">
        <v>1190</v>
      </c>
      <c r="AK112" s="15">
        <v>19672</v>
      </c>
      <c r="AL112" s="14">
        <v>3645</v>
      </c>
      <c r="AM112" s="15">
        <v>8264</v>
      </c>
      <c r="AN112" s="14">
        <v>2734</v>
      </c>
      <c r="AO112" s="15">
        <v>4934</v>
      </c>
      <c r="AP112" s="14">
        <v>2063</v>
      </c>
      <c r="AQ112" s="15">
        <v>12699</v>
      </c>
      <c r="AR112" s="14">
        <v>3202</v>
      </c>
      <c r="AS112" s="15">
        <v>6040</v>
      </c>
      <c r="AT112" s="14">
        <v>2224</v>
      </c>
      <c r="AU112" s="15">
        <v>29348</v>
      </c>
      <c r="AV112" s="14">
        <v>5712</v>
      </c>
      <c r="AW112" s="15">
        <v>1293</v>
      </c>
      <c r="AX112" s="14">
        <v>1284</v>
      </c>
      <c r="AY112" s="15">
        <v>4969</v>
      </c>
      <c r="AZ112" s="14">
        <v>2026</v>
      </c>
      <c r="BA112" s="15">
        <v>4813</v>
      </c>
      <c r="BB112" s="14">
        <v>1584</v>
      </c>
      <c r="BC112" s="15">
        <v>9501</v>
      </c>
      <c r="BD112" s="14">
        <v>2273</v>
      </c>
      <c r="BE112" s="15">
        <v>2803</v>
      </c>
      <c r="BF112" s="14">
        <v>948</v>
      </c>
      <c r="BG112" s="15">
        <v>6402</v>
      </c>
      <c r="BH112" s="14">
        <v>2032</v>
      </c>
      <c r="BI112" s="15">
        <v>12319</v>
      </c>
      <c r="BJ112" s="14">
        <v>2205</v>
      </c>
      <c r="BK112" s="15">
        <v>1813</v>
      </c>
      <c r="BL112" s="14">
        <v>986</v>
      </c>
      <c r="BM112" s="15">
        <v>4794</v>
      </c>
      <c r="BN112" s="14">
        <v>2045</v>
      </c>
      <c r="BO112" s="15">
        <v>8266</v>
      </c>
      <c r="BP112" s="14">
        <v>4162</v>
      </c>
      <c r="BQ112" s="15">
        <v>761</v>
      </c>
      <c r="BR112" s="14">
        <v>749</v>
      </c>
      <c r="BS112" s="15">
        <v>6797</v>
      </c>
      <c r="BT112" s="14">
        <v>2141</v>
      </c>
      <c r="BU112" s="15">
        <v>16762</v>
      </c>
      <c r="BV112" s="14">
        <v>3127</v>
      </c>
      <c r="BW112" s="15">
        <v>20274</v>
      </c>
      <c r="BX112" s="14">
        <v>4211</v>
      </c>
      <c r="BY112" s="15">
        <v>22660</v>
      </c>
      <c r="BZ112" s="14">
        <v>6953</v>
      </c>
      <c r="CA112" s="15">
        <v>989</v>
      </c>
      <c r="CB112" s="14">
        <v>542</v>
      </c>
      <c r="CC112" s="15">
        <v>8728</v>
      </c>
      <c r="CD112" s="14">
        <v>1739</v>
      </c>
      <c r="CE112" s="15">
        <v>26284</v>
      </c>
      <c r="CF112" s="14">
        <v>4418</v>
      </c>
      <c r="CG112" s="15">
        <v>3827</v>
      </c>
      <c r="CH112" s="14">
        <v>1684</v>
      </c>
      <c r="CI112" s="15">
        <v>10449</v>
      </c>
      <c r="CJ112" s="14">
        <v>2158</v>
      </c>
      <c r="CK112" s="15">
        <v>1763</v>
      </c>
      <c r="CL112" s="14">
        <v>1605</v>
      </c>
      <c r="CM112" s="15">
        <v>4470</v>
      </c>
      <c r="CN112" s="14">
        <v>1665</v>
      </c>
      <c r="CO112" s="15">
        <v>1264</v>
      </c>
      <c r="CP112" s="14">
        <v>757</v>
      </c>
      <c r="CQ112" s="15">
        <v>10368</v>
      </c>
      <c r="CR112" s="14">
        <v>2623</v>
      </c>
      <c r="CS112" s="18" t="s">
        <v>61</v>
      </c>
      <c r="CT112" s="14" t="s">
        <v>61</v>
      </c>
      <c r="CU112" s="13">
        <v>4610</v>
      </c>
      <c r="CV112" s="14">
        <v>2045</v>
      </c>
      <c r="CW112" s="15">
        <v>113</v>
      </c>
      <c r="CX112" s="14">
        <v>135</v>
      </c>
      <c r="CY112" s="15">
        <v>17734</v>
      </c>
      <c r="CZ112" s="14">
        <v>4904</v>
      </c>
      <c r="DA112" s="15">
        <v>11630</v>
      </c>
      <c r="DB112" s="14">
        <v>2741</v>
      </c>
      <c r="DC112" s="15">
        <v>1729</v>
      </c>
      <c r="DD112" s="14">
        <v>938</v>
      </c>
      <c r="DE112" s="15">
        <v>4192</v>
      </c>
      <c r="DF112" s="14">
        <v>1322</v>
      </c>
      <c r="DG112" s="15">
        <v>2472</v>
      </c>
      <c r="DH112" s="14">
        <v>1676</v>
      </c>
      <c r="DI112" s="15">
        <v>4435</v>
      </c>
      <c r="DJ112" s="14">
        <v>1611</v>
      </c>
    </row>
    <row r="113" spans="9:114" x14ac:dyDescent="0.25">
      <c r="I113" s="15">
        <v>87870</v>
      </c>
      <c r="J113" s="14">
        <v>7490</v>
      </c>
      <c r="K113" s="15">
        <v>126</v>
      </c>
      <c r="L113" s="14">
        <v>171</v>
      </c>
      <c r="M113" s="15">
        <v>2819</v>
      </c>
      <c r="N113" s="14">
        <v>1292</v>
      </c>
      <c r="O113" s="15">
        <v>7966</v>
      </c>
      <c r="P113" s="14">
        <v>2419</v>
      </c>
      <c r="Q113" s="15">
        <v>361</v>
      </c>
      <c r="R113" s="14">
        <v>402</v>
      </c>
      <c r="S113" s="15">
        <v>15286</v>
      </c>
      <c r="T113" s="14">
        <v>2837</v>
      </c>
      <c r="U113" s="15">
        <v>5350</v>
      </c>
      <c r="V113" s="14">
        <v>1845</v>
      </c>
      <c r="W113" s="15">
        <v>142</v>
      </c>
      <c r="X113" s="14">
        <v>168</v>
      </c>
      <c r="Y113" s="15">
        <v>0</v>
      </c>
      <c r="Z113" s="14">
        <v>181</v>
      </c>
      <c r="AA113" s="15">
        <v>0</v>
      </c>
      <c r="AB113" s="14">
        <v>181</v>
      </c>
      <c r="AC113" s="15">
        <v>2428</v>
      </c>
      <c r="AD113" s="14">
        <v>1105</v>
      </c>
      <c r="AE113" s="15">
        <v>1142</v>
      </c>
      <c r="AF113" s="14">
        <v>622</v>
      </c>
      <c r="AG113" s="15">
        <v>1436</v>
      </c>
      <c r="AH113" s="14">
        <v>876</v>
      </c>
      <c r="AI113" s="15">
        <v>5129</v>
      </c>
      <c r="AJ113" s="14">
        <v>1135</v>
      </c>
      <c r="AK113" s="15">
        <v>1588</v>
      </c>
      <c r="AL113" s="14">
        <v>802</v>
      </c>
      <c r="AM113" s="15">
        <v>475</v>
      </c>
      <c r="AN113" s="14">
        <v>296</v>
      </c>
      <c r="AO113" s="15">
        <v>2791</v>
      </c>
      <c r="AP113" s="14">
        <v>2779</v>
      </c>
      <c r="AQ113" s="15">
        <v>398</v>
      </c>
      <c r="AR113" s="14">
        <v>333</v>
      </c>
      <c r="AS113" s="15">
        <v>217</v>
      </c>
      <c r="AT113" s="14">
        <v>221</v>
      </c>
      <c r="AU113" s="15">
        <v>345</v>
      </c>
      <c r="AV113" s="14">
        <v>313</v>
      </c>
      <c r="AW113" s="15">
        <v>380</v>
      </c>
      <c r="AX113" s="14">
        <v>339</v>
      </c>
      <c r="AY113" s="15">
        <v>613</v>
      </c>
      <c r="AZ113" s="14">
        <v>361</v>
      </c>
      <c r="BA113" s="15">
        <v>1503</v>
      </c>
      <c r="BB113" s="14">
        <v>1343</v>
      </c>
      <c r="BC113" s="15">
        <v>1670</v>
      </c>
      <c r="BD113" s="14">
        <v>1210</v>
      </c>
      <c r="BE113" s="15">
        <v>385</v>
      </c>
      <c r="BF113" s="14">
        <v>300</v>
      </c>
      <c r="BG113" s="15">
        <v>284</v>
      </c>
      <c r="BH113" s="14">
        <v>229</v>
      </c>
      <c r="BI113" s="15">
        <v>1553</v>
      </c>
      <c r="BJ113" s="14">
        <v>769</v>
      </c>
      <c r="BK113" s="15">
        <v>1057</v>
      </c>
      <c r="BL113" s="14">
        <v>729</v>
      </c>
      <c r="BM113" s="15">
        <v>489</v>
      </c>
      <c r="BN113" s="14">
        <v>384</v>
      </c>
      <c r="BO113" s="15">
        <v>5391</v>
      </c>
      <c r="BP113" s="14">
        <v>1743</v>
      </c>
      <c r="BQ113" s="15">
        <v>507</v>
      </c>
      <c r="BR113" s="14">
        <v>442</v>
      </c>
      <c r="BS113" s="15">
        <v>437</v>
      </c>
      <c r="BT113" s="14">
        <v>322</v>
      </c>
      <c r="BU113" s="15">
        <v>686</v>
      </c>
      <c r="BV113" s="14">
        <v>505</v>
      </c>
      <c r="BW113" s="15">
        <v>2129</v>
      </c>
      <c r="BX113" s="14">
        <v>924</v>
      </c>
      <c r="BY113" s="15">
        <v>842</v>
      </c>
      <c r="BZ113" s="14">
        <v>611</v>
      </c>
      <c r="CA113" s="15">
        <v>175</v>
      </c>
      <c r="CB113" s="14">
        <v>218</v>
      </c>
      <c r="CC113" s="15">
        <v>1875</v>
      </c>
      <c r="CD113" s="14">
        <v>881</v>
      </c>
      <c r="CE113" s="15">
        <v>1338</v>
      </c>
      <c r="CF113" s="14">
        <v>691</v>
      </c>
      <c r="CG113" s="15">
        <v>4089</v>
      </c>
      <c r="CH113" s="14">
        <v>2693</v>
      </c>
      <c r="CI113" s="15">
        <v>944</v>
      </c>
      <c r="CJ113" s="14">
        <v>450</v>
      </c>
      <c r="CK113" s="15">
        <v>351</v>
      </c>
      <c r="CL113" s="14">
        <v>571</v>
      </c>
      <c r="CM113" s="15">
        <v>60</v>
      </c>
      <c r="CN113" s="14">
        <v>100</v>
      </c>
      <c r="CO113" s="15">
        <v>47</v>
      </c>
      <c r="CP113" s="14">
        <v>74</v>
      </c>
      <c r="CQ113" s="15">
        <v>863</v>
      </c>
      <c r="CR113" s="14">
        <v>529</v>
      </c>
      <c r="CS113" s="15">
        <v>3605</v>
      </c>
      <c r="CT113" s="14">
        <v>1278</v>
      </c>
      <c r="CU113" s="18" t="s">
        <v>61</v>
      </c>
      <c r="CV113" s="14" t="s">
        <v>61</v>
      </c>
      <c r="CW113" s="13">
        <v>39</v>
      </c>
      <c r="CX113" s="14">
        <v>63</v>
      </c>
      <c r="CY113" s="15">
        <v>1369</v>
      </c>
      <c r="CZ113" s="14">
        <v>668</v>
      </c>
      <c r="DA113" s="15">
        <v>3529</v>
      </c>
      <c r="DB113" s="14">
        <v>1319</v>
      </c>
      <c r="DC113" s="15">
        <v>0</v>
      </c>
      <c r="DD113" s="14">
        <v>181</v>
      </c>
      <c r="DE113" s="15">
        <v>1445</v>
      </c>
      <c r="DF113" s="14">
        <v>1512</v>
      </c>
      <c r="DG113" s="15">
        <v>2216</v>
      </c>
      <c r="DH113" s="14">
        <v>715</v>
      </c>
      <c r="DI113" s="15">
        <v>239</v>
      </c>
      <c r="DJ113" s="14">
        <v>190</v>
      </c>
    </row>
    <row r="114" spans="9:114" x14ac:dyDescent="0.25">
      <c r="I114" s="15">
        <v>24431</v>
      </c>
      <c r="J114" s="14">
        <v>2713</v>
      </c>
      <c r="K114" s="15">
        <v>16</v>
      </c>
      <c r="L114" s="14">
        <v>23</v>
      </c>
      <c r="M114" s="15">
        <v>93</v>
      </c>
      <c r="N114" s="14">
        <v>153</v>
      </c>
      <c r="O114" s="15">
        <v>127</v>
      </c>
      <c r="P114" s="14">
        <v>165</v>
      </c>
      <c r="Q114" s="15">
        <v>0</v>
      </c>
      <c r="R114" s="14">
        <v>143</v>
      </c>
      <c r="S114" s="15">
        <v>1112</v>
      </c>
      <c r="T114" s="14">
        <v>537</v>
      </c>
      <c r="U114" s="15">
        <v>382</v>
      </c>
      <c r="V114" s="14">
        <v>296</v>
      </c>
      <c r="W114" s="15">
        <v>1626</v>
      </c>
      <c r="X114" s="14">
        <v>540</v>
      </c>
      <c r="Y114" s="15">
        <v>0</v>
      </c>
      <c r="Z114" s="14">
        <v>143</v>
      </c>
      <c r="AA114" s="15">
        <v>116</v>
      </c>
      <c r="AB114" s="14">
        <v>134</v>
      </c>
      <c r="AC114" s="15">
        <v>966</v>
      </c>
      <c r="AD114" s="14">
        <v>519</v>
      </c>
      <c r="AE114" s="15">
        <v>56</v>
      </c>
      <c r="AF114" s="14">
        <v>81</v>
      </c>
      <c r="AG114" s="15">
        <v>6</v>
      </c>
      <c r="AH114" s="14">
        <v>10</v>
      </c>
      <c r="AI114" s="15">
        <v>0</v>
      </c>
      <c r="AJ114" s="14">
        <v>143</v>
      </c>
      <c r="AK114" s="15">
        <v>230</v>
      </c>
      <c r="AL114" s="14">
        <v>221</v>
      </c>
      <c r="AM114" s="15">
        <v>68</v>
      </c>
      <c r="AN114" s="14">
        <v>81</v>
      </c>
      <c r="AO114" s="15">
        <v>30</v>
      </c>
      <c r="AP114" s="14">
        <v>43</v>
      </c>
      <c r="AQ114" s="15">
        <v>0</v>
      </c>
      <c r="AR114" s="14">
        <v>143</v>
      </c>
      <c r="AS114" s="15">
        <v>1243</v>
      </c>
      <c r="AT114" s="14">
        <v>1690</v>
      </c>
      <c r="AU114" s="15">
        <v>73</v>
      </c>
      <c r="AV114" s="14">
        <v>105</v>
      </c>
      <c r="AW114" s="15">
        <v>883</v>
      </c>
      <c r="AX114" s="14">
        <v>546</v>
      </c>
      <c r="AY114" s="15">
        <v>862</v>
      </c>
      <c r="AZ114" s="14">
        <v>396</v>
      </c>
      <c r="BA114" s="15">
        <v>3318</v>
      </c>
      <c r="BB114" s="14">
        <v>657</v>
      </c>
      <c r="BC114" s="15">
        <v>284</v>
      </c>
      <c r="BD114" s="14">
        <v>246</v>
      </c>
      <c r="BE114" s="15">
        <v>315</v>
      </c>
      <c r="BF114" s="14">
        <v>349</v>
      </c>
      <c r="BG114" s="15">
        <v>0</v>
      </c>
      <c r="BH114" s="14">
        <v>143</v>
      </c>
      <c r="BI114" s="15">
        <v>23</v>
      </c>
      <c r="BJ114" s="14">
        <v>26</v>
      </c>
      <c r="BK114" s="15">
        <v>147</v>
      </c>
      <c r="BL114" s="14">
        <v>189</v>
      </c>
      <c r="BM114" s="15">
        <v>0</v>
      </c>
      <c r="BN114" s="14">
        <v>143</v>
      </c>
      <c r="BO114" s="15">
        <v>17</v>
      </c>
      <c r="BP114" s="14">
        <v>37</v>
      </c>
      <c r="BQ114" s="15">
        <v>2893</v>
      </c>
      <c r="BR114" s="14">
        <v>812</v>
      </c>
      <c r="BS114" s="15">
        <v>833</v>
      </c>
      <c r="BT114" s="14">
        <v>364</v>
      </c>
      <c r="BU114" s="15">
        <v>74</v>
      </c>
      <c r="BV114" s="14">
        <v>89</v>
      </c>
      <c r="BW114" s="15">
        <v>4780</v>
      </c>
      <c r="BX114" s="14">
        <v>921</v>
      </c>
      <c r="BY114" s="15">
        <v>328</v>
      </c>
      <c r="BZ114" s="14">
        <v>248</v>
      </c>
      <c r="CA114" s="15">
        <v>0</v>
      </c>
      <c r="CB114" s="14">
        <v>143</v>
      </c>
      <c r="CC114" s="15">
        <v>214</v>
      </c>
      <c r="CD114" s="14">
        <v>247</v>
      </c>
      <c r="CE114" s="15">
        <v>11</v>
      </c>
      <c r="CF114" s="14">
        <v>13</v>
      </c>
      <c r="CG114" s="15">
        <v>26</v>
      </c>
      <c r="CH114" s="14">
        <v>38</v>
      </c>
      <c r="CI114" s="15">
        <v>935</v>
      </c>
      <c r="CJ114" s="14">
        <v>525</v>
      </c>
      <c r="CK114" s="15">
        <v>341</v>
      </c>
      <c r="CL114" s="14">
        <v>220</v>
      </c>
      <c r="CM114" s="15">
        <v>124</v>
      </c>
      <c r="CN114" s="14">
        <v>208</v>
      </c>
      <c r="CO114" s="15">
        <v>39</v>
      </c>
      <c r="CP114" s="14">
        <v>66</v>
      </c>
      <c r="CQ114" s="15">
        <v>193</v>
      </c>
      <c r="CR114" s="14">
        <v>185</v>
      </c>
      <c r="CS114" s="15">
        <v>493</v>
      </c>
      <c r="CT114" s="14">
        <v>334</v>
      </c>
      <c r="CU114" s="15">
        <v>81</v>
      </c>
      <c r="CV114" s="14">
        <v>96</v>
      </c>
      <c r="CW114" s="18" t="s">
        <v>61</v>
      </c>
      <c r="CX114" s="14" t="s">
        <v>61</v>
      </c>
      <c r="CY114" s="13">
        <v>728</v>
      </c>
      <c r="CZ114" s="14">
        <v>427</v>
      </c>
      <c r="DA114" s="15">
        <v>98</v>
      </c>
      <c r="DB114" s="14">
        <v>109</v>
      </c>
      <c r="DC114" s="15">
        <v>0</v>
      </c>
      <c r="DD114" s="14">
        <v>143</v>
      </c>
      <c r="DE114" s="15">
        <v>151</v>
      </c>
      <c r="DF114" s="14">
        <v>115</v>
      </c>
      <c r="DG114" s="15">
        <v>96</v>
      </c>
      <c r="DH114" s="14">
        <v>102</v>
      </c>
      <c r="DI114" s="15">
        <v>0</v>
      </c>
      <c r="DJ114" s="14">
        <v>143</v>
      </c>
    </row>
    <row r="115" spans="9:114" x14ac:dyDescent="0.25">
      <c r="I115" s="15">
        <v>250653</v>
      </c>
      <c r="J115" s="14">
        <v>11997</v>
      </c>
      <c r="K115" s="15">
        <v>2515</v>
      </c>
      <c r="L115" s="14">
        <v>990</v>
      </c>
      <c r="M115" s="15">
        <v>1906</v>
      </c>
      <c r="N115" s="14">
        <v>1287</v>
      </c>
      <c r="O115" s="15">
        <v>2420</v>
      </c>
      <c r="P115" s="14">
        <v>1030</v>
      </c>
      <c r="Q115" s="15">
        <v>445</v>
      </c>
      <c r="R115" s="14">
        <v>319</v>
      </c>
      <c r="S115" s="15">
        <v>14780</v>
      </c>
      <c r="T115" s="14">
        <v>2760</v>
      </c>
      <c r="U115" s="15">
        <v>5352</v>
      </c>
      <c r="V115" s="14">
        <v>1834</v>
      </c>
      <c r="W115" s="15">
        <v>2725</v>
      </c>
      <c r="X115" s="14">
        <v>1001</v>
      </c>
      <c r="Y115" s="15">
        <v>2279</v>
      </c>
      <c r="Z115" s="14">
        <v>1465</v>
      </c>
      <c r="AA115" s="15">
        <v>10964</v>
      </c>
      <c r="AB115" s="14">
        <v>4084</v>
      </c>
      <c r="AC115" s="15">
        <v>19574</v>
      </c>
      <c r="AD115" s="14">
        <v>3694</v>
      </c>
      <c r="AE115" s="15">
        <v>9535</v>
      </c>
      <c r="AF115" s="14">
        <v>1889</v>
      </c>
      <c r="AG115" s="15">
        <v>3823</v>
      </c>
      <c r="AH115" s="14">
        <v>1460</v>
      </c>
      <c r="AI115" s="15">
        <v>652</v>
      </c>
      <c r="AJ115" s="14">
        <v>411</v>
      </c>
      <c r="AK115" s="15">
        <v>7089</v>
      </c>
      <c r="AL115" s="14">
        <v>3237</v>
      </c>
      <c r="AM115" s="15">
        <v>2663</v>
      </c>
      <c r="AN115" s="14">
        <v>1228</v>
      </c>
      <c r="AO115" s="15">
        <v>221</v>
      </c>
      <c r="AP115" s="14">
        <v>209</v>
      </c>
      <c r="AQ115" s="15">
        <v>1144</v>
      </c>
      <c r="AR115" s="14">
        <v>669</v>
      </c>
      <c r="AS115" s="15">
        <v>3908</v>
      </c>
      <c r="AT115" s="14">
        <v>1422</v>
      </c>
      <c r="AU115" s="15">
        <v>1638</v>
      </c>
      <c r="AV115" s="14">
        <v>936</v>
      </c>
      <c r="AW115" s="15">
        <v>1144</v>
      </c>
      <c r="AX115" s="14">
        <v>689</v>
      </c>
      <c r="AY115" s="15">
        <v>23925</v>
      </c>
      <c r="AZ115" s="14">
        <v>4264</v>
      </c>
      <c r="BA115" s="15">
        <v>3767</v>
      </c>
      <c r="BB115" s="14">
        <v>1503</v>
      </c>
      <c r="BC115" s="15">
        <v>2982</v>
      </c>
      <c r="BD115" s="14">
        <v>1136</v>
      </c>
      <c r="BE115" s="15">
        <v>2294</v>
      </c>
      <c r="BF115" s="14">
        <v>1414</v>
      </c>
      <c r="BG115" s="15">
        <v>1344</v>
      </c>
      <c r="BH115" s="14">
        <v>730</v>
      </c>
      <c r="BI115" s="15">
        <v>1914</v>
      </c>
      <c r="BJ115" s="14">
        <v>837</v>
      </c>
      <c r="BK115" s="15">
        <v>658</v>
      </c>
      <c r="BL115" s="14">
        <v>433</v>
      </c>
      <c r="BM115" s="15">
        <v>357</v>
      </c>
      <c r="BN115" s="14">
        <v>313</v>
      </c>
      <c r="BO115" s="15">
        <v>973</v>
      </c>
      <c r="BP115" s="14">
        <v>522</v>
      </c>
      <c r="BQ115" s="15">
        <v>535</v>
      </c>
      <c r="BR115" s="14">
        <v>398</v>
      </c>
      <c r="BS115" s="15">
        <v>9073</v>
      </c>
      <c r="BT115" s="14">
        <v>2029</v>
      </c>
      <c r="BU115" s="15">
        <v>947</v>
      </c>
      <c r="BV115" s="14">
        <v>637</v>
      </c>
      <c r="BW115" s="15">
        <v>15893</v>
      </c>
      <c r="BX115" s="14">
        <v>3260</v>
      </c>
      <c r="BY115" s="15">
        <v>25575</v>
      </c>
      <c r="BZ115" s="14">
        <v>4182</v>
      </c>
      <c r="CA115" s="15">
        <v>852</v>
      </c>
      <c r="CB115" s="14">
        <v>1019</v>
      </c>
      <c r="CC115" s="15">
        <v>5622</v>
      </c>
      <c r="CD115" s="14">
        <v>1519</v>
      </c>
      <c r="CE115" s="15">
        <v>2810</v>
      </c>
      <c r="CF115" s="14">
        <v>1873</v>
      </c>
      <c r="CG115" s="15">
        <v>1541</v>
      </c>
      <c r="CH115" s="14">
        <v>1069</v>
      </c>
      <c r="CI115" s="15">
        <v>14190</v>
      </c>
      <c r="CJ115" s="14">
        <v>2998</v>
      </c>
      <c r="CK115" s="15">
        <v>1605</v>
      </c>
      <c r="CL115" s="14">
        <v>731</v>
      </c>
      <c r="CM115" s="15">
        <v>7936</v>
      </c>
      <c r="CN115" s="14">
        <v>2435</v>
      </c>
      <c r="CO115" s="15">
        <v>35</v>
      </c>
      <c r="CP115" s="14">
        <v>57</v>
      </c>
      <c r="CQ115" s="15">
        <v>6189</v>
      </c>
      <c r="CR115" s="14">
        <v>1858</v>
      </c>
      <c r="CS115" s="15">
        <v>12944</v>
      </c>
      <c r="CT115" s="14">
        <v>2828</v>
      </c>
      <c r="CU115" s="15">
        <v>2092</v>
      </c>
      <c r="CV115" s="14">
        <v>994</v>
      </c>
      <c r="CW115" s="15">
        <v>423</v>
      </c>
      <c r="CX115" s="14">
        <v>437</v>
      </c>
      <c r="CY115" s="18" t="s">
        <v>61</v>
      </c>
      <c r="CZ115" s="14" t="s">
        <v>61</v>
      </c>
      <c r="DA115" s="13">
        <v>4160</v>
      </c>
      <c r="DB115" s="14">
        <v>1420</v>
      </c>
      <c r="DC115" s="15">
        <v>3839</v>
      </c>
      <c r="DD115" s="14">
        <v>1234</v>
      </c>
      <c r="DE115" s="15">
        <v>1258</v>
      </c>
      <c r="DF115" s="14">
        <v>880</v>
      </c>
      <c r="DG115" s="15">
        <v>143</v>
      </c>
      <c r="DH115" s="14">
        <v>166</v>
      </c>
      <c r="DI115" s="15">
        <v>516</v>
      </c>
      <c r="DJ115" s="14">
        <v>466</v>
      </c>
    </row>
    <row r="116" spans="9:114" x14ac:dyDescent="0.25">
      <c r="I116" s="15">
        <v>215494</v>
      </c>
      <c r="J116" s="14">
        <v>12552</v>
      </c>
      <c r="K116" s="15">
        <v>1507</v>
      </c>
      <c r="L116" s="14">
        <v>730</v>
      </c>
      <c r="M116" s="15">
        <v>4328</v>
      </c>
      <c r="N116" s="14">
        <v>1682</v>
      </c>
      <c r="O116" s="15">
        <v>8362</v>
      </c>
      <c r="P116" s="14">
        <v>2641</v>
      </c>
      <c r="Q116" s="15">
        <v>1413</v>
      </c>
      <c r="R116" s="14">
        <v>1121</v>
      </c>
      <c r="S116" s="15">
        <v>45597</v>
      </c>
      <c r="T116" s="14">
        <v>5884</v>
      </c>
      <c r="U116" s="15">
        <v>5195</v>
      </c>
      <c r="V116" s="14">
        <v>2150</v>
      </c>
      <c r="W116" s="15">
        <v>2901</v>
      </c>
      <c r="X116" s="14">
        <v>1138</v>
      </c>
      <c r="Y116" s="15">
        <v>100</v>
      </c>
      <c r="Z116" s="14">
        <v>164</v>
      </c>
      <c r="AA116" s="15">
        <v>773</v>
      </c>
      <c r="AB116" s="14">
        <v>528</v>
      </c>
      <c r="AC116" s="15">
        <v>9370</v>
      </c>
      <c r="AD116" s="14">
        <v>2417</v>
      </c>
      <c r="AE116" s="15">
        <v>6363</v>
      </c>
      <c r="AF116" s="14">
        <v>2288</v>
      </c>
      <c r="AG116" s="15">
        <v>5239</v>
      </c>
      <c r="AH116" s="14">
        <v>2393</v>
      </c>
      <c r="AI116" s="15">
        <v>10604</v>
      </c>
      <c r="AJ116" s="14">
        <v>2191</v>
      </c>
      <c r="AK116" s="15">
        <v>4298</v>
      </c>
      <c r="AL116" s="14">
        <v>1727</v>
      </c>
      <c r="AM116" s="15">
        <v>1089</v>
      </c>
      <c r="AN116" s="14">
        <v>521</v>
      </c>
      <c r="AO116" s="15">
        <v>1159</v>
      </c>
      <c r="AP116" s="14">
        <v>845</v>
      </c>
      <c r="AQ116" s="15">
        <v>2544</v>
      </c>
      <c r="AR116" s="14">
        <v>1029</v>
      </c>
      <c r="AS116" s="15">
        <v>1368</v>
      </c>
      <c r="AT116" s="14">
        <v>911</v>
      </c>
      <c r="AU116" s="15">
        <v>1646</v>
      </c>
      <c r="AV116" s="14">
        <v>915</v>
      </c>
      <c r="AW116" s="15">
        <v>532</v>
      </c>
      <c r="AX116" s="14">
        <v>655</v>
      </c>
      <c r="AY116" s="15">
        <v>1191</v>
      </c>
      <c r="AZ116" s="14">
        <v>923</v>
      </c>
      <c r="BA116" s="15">
        <v>2911</v>
      </c>
      <c r="BB116" s="14">
        <v>1011</v>
      </c>
      <c r="BC116" s="15">
        <v>3470</v>
      </c>
      <c r="BD116" s="14">
        <v>1605</v>
      </c>
      <c r="BE116" s="15">
        <v>2703</v>
      </c>
      <c r="BF116" s="14">
        <v>1971</v>
      </c>
      <c r="BG116" s="15">
        <v>615</v>
      </c>
      <c r="BH116" s="14">
        <v>444</v>
      </c>
      <c r="BI116" s="15">
        <v>2802</v>
      </c>
      <c r="BJ116" s="14">
        <v>1017</v>
      </c>
      <c r="BK116" s="15">
        <v>2919</v>
      </c>
      <c r="BL116" s="14">
        <v>1013</v>
      </c>
      <c r="BM116" s="15">
        <v>682</v>
      </c>
      <c r="BN116" s="14">
        <v>456</v>
      </c>
      <c r="BO116" s="15">
        <v>5671</v>
      </c>
      <c r="BP116" s="14">
        <v>2919</v>
      </c>
      <c r="BQ116" s="15">
        <v>309</v>
      </c>
      <c r="BR116" s="14">
        <v>248</v>
      </c>
      <c r="BS116" s="15">
        <v>2300</v>
      </c>
      <c r="BT116" s="14">
        <v>1441</v>
      </c>
      <c r="BU116" s="15">
        <v>872</v>
      </c>
      <c r="BV116" s="14">
        <v>527</v>
      </c>
      <c r="BW116" s="15">
        <v>5562</v>
      </c>
      <c r="BX116" s="14">
        <v>1947</v>
      </c>
      <c r="BY116" s="15">
        <v>4088</v>
      </c>
      <c r="BZ116" s="14">
        <v>1854</v>
      </c>
      <c r="CA116" s="15">
        <v>217</v>
      </c>
      <c r="CB116" s="14">
        <v>200</v>
      </c>
      <c r="CC116" s="15">
        <v>3192</v>
      </c>
      <c r="CD116" s="14">
        <v>1400</v>
      </c>
      <c r="CE116" s="15">
        <v>1223</v>
      </c>
      <c r="CF116" s="14">
        <v>768</v>
      </c>
      <c r="CG116" s="15">
        <v>25525</v>
      </c>
      <c r="CH116" s="14">
        <v>4052</v>
      </c>
      <c r="CI116" s="15">
        <v>3397</v>
      </c>
      <c r="CJ116" s="14">
        <v>1799</v>
      </c>
      <c r="CK116" s="15">
        <v>97</v>
      </c>
      <c r="CL116" s="14">
        <v>162</v>
      </c>
      <c r="CM116" s="15">
        <v>2727</v>
      </c>
      <c r="CN116" s="14">
        <v>1542</v>
      </c>
      <c r="CO116" s="15">
        <v>94</v>
      </c>
      <c r="CP116" s="14">
        <v>155</v>
      </c>
      <c r="CQ116" s="15">
        <v>3206</v>
      </c>
      <c r="CR116" s="14">
        <v>1819</v>
      </c>
      <c r="CS116" s="15">
        <v>14196</v>
      </c>
      <c r="CT116" s="14">
        <v>3417</v>
      </c>
      <c r="CU116" s="15">
        <v>5298</v>
      </c>
      <c r="CV116" s="14">
        <v>1995</v>
      </c>
      <c r="CW116" s="15">
        <v>223</v>
      </c>
      <c r="CX116" s="14">
        <v>216</v>
      </c>
      <c r="CY116" s="15">
        <v>3839</v>
      </c>
      <c r="CZ116" s="14">
        <v>1320</v>
      </c>
      <c r="DA116" s="18" t="s">
        <v>61</v>
      </c>
      <c r="DB116" s="14" t="s">
        <v>61</v>
      </c>
      <c r="DC116" s="13">
        <v>215</v>
      </c>
      <c r="DD116" s="14">
        <v>271</v>
      </c>
      <c r="DE116" s="15">
        <v>1168</v>
      </c>
      <c r="DF116" s="14">
        <v>638</v>
      </c>
      <c r="DG116" s="15">
        <v>394</v>
      </c>
      <c r="DH116" s="14">
        <v>495</v>
      </c>
      <c r="DI116" s="15">
        <v>1025</v>
      </c>
      <c r="DJ116" s="14">
        <v>878</v>
      </c>
    </row>
    <row r="117" spans="9:114" x14ac:dyDescent="0.25">
      <c r="I117" s="15">
        <v>47125</v>
      </c>
      <c r="J117" s="14">
        <v>4317</v>
      </c>
      <c r="K117" s="15">
        <v>477</v>
      </c>
      <c r="L117" s="14">
        <v>339</v>
      </c>
      <c r="M117" s="15">
        <v>306</v>
      </c>
      <c r="N117" s="14">
        <v>455</v>
      </c>
      <c r="O117" s="15">
        <v>79</v>
      </c>
      <c r="P117" s="14">
        <v>129</v>
      </c>
      <c r="Q117" s="15">
        <v>0</v>
      </c>
      <c r="R117" s="14">
        <v>182</v>
      </c>
      <c r="S117" s="15">
        <v>1231</v>
      </c>
      <c r="T117" s="14">
        <v>516</v>
      </c>
      <c r="U117" s="15">
        <v>104</v>
      </c>
      <c r="V117" s="14">
        <v>114</v>
      </c>
      <c r="W117" s="15">
        <v>143</v>
      </c>
      <c r="X117" s="14">
        <v>177</v>
      </c>
      <c r="Y117" s="15">
        <v>674</v>
      </c>
      <c r="Z117" s="14">
        <v>525</v>
      </c>
      <c r="AA117" s="15">
        <v>294</v>
      </c>
      <c r="AB117" s="14">
        <v>194</v>
      </c>
      <c r="AC117" s="15">
        <v>1919</v>
      </c>
      <c r="AD117" s="14">
        <v>666</v>
      </c>
      <c r="AE117" s="15">
        <v>1108</v>
      </c>
      <c r="AF117" s="14">
        <v>483</v>
      </c>
      <c r="AG117" s="15">
        <v>166</v>
      </c>
      <c r="AH117" s="14">
        <v>277</v>
      </c>
      <c r="AI117" s="15">
        <v>181</v>
      </c>
      <c r="AJ117" s="14">
        <v>250</v>
      </c>
      <c r="AK117" s="15">
        <v>220</v>
      </c>
      <c r="AL117" s="14">
        <v>190</v>
      </c>
      <c r="AM117" s="15">
        <v>328</v>
      </c>
      <c r="AN117" s="14">
        <v>406</v>
      </c>
      <c r="AO117" s="15">
        <v>68</v>
      </c>
      <c r="AP117" s="14">
        <v>111</v>
      </c>
      <c r="AQ117" s="15">
        <v>39</v>
      </c>
      <c r="AR117" s="14">
        <v>64</v>
      </c>
      <c r="AS117" s="15">
        <v>2249</v>
      </c>
      <c r="AT117" s="14">
        <v>1019</v>
      </c>
      <c r="AU117" s="15">
        <v>90</v>
      </c>
      <c r="AV117" s="14">
        <v>88</v>
      </c>
      <c r="AW117" s="15">
        <v>35</v>
      </c>
      <c r="AX117" s="14">
        <v>74</v>
      </c>
      <c r="AY117" s="15">
        <v>5352</v>
      </c>
      <c r="AZ117" s="14">
        <v>1897</v>
      </c>
      <c r="BA117" s="15">
        <v>164</v>
      </c>
      <c r="BB117" s="14">
        <v>191</v>
      </c>
      <c r="BC117" s="15">
        <v>778</v>
      </c>
      <c r="BD117" s="14">
        <v>581</v>
      </c>
      <c r="BE117" s="15">
        <v>20</v>
      </c>
      <c r="BF117" s="14">
        <v>37</v>
      </c>
      <c r="BG117" s="15">
        <v>0</v>
      </c>
      <c r="BH117" s="14">
        <v>182</v>
      </c>
      <c r="BI117" s="15">
        <v>59</v>
      </c>
      <c r="BJ117" s="14">
        <v>76</v>
      </c>
      <c r="BK117" s="15">
        <v>0</v>
      </c>
      <c r="BL117" s="14">
        <v>182</v>
      </c>
      <c r="BM117" s="15">
        <v>0</v>
      </c>
      <c r="BN117" s="14">
        <v>182</v>
      </c>
      <c r="BO117" s="15">
        <v>229</v>
      </c>
      <c r="BP117" s="14">
        <v>268</v>
      </c>
      <c r="BQ117" s="15">
        <v>129</v>
      </c>
      <c r="BR117" s="14">
        <v>147</v>
      </c>
      <c r="BS117" s="15">
        <v>1213</v>
      </c>
      <c r="BT117" s="14">
        <v>679</v>
      </c>
      <c r="BU117" s="15">
        <v>81</v>
      </c>
      <c r="BV117" s="14">
        <v>90</v>
      </c>
      <c r="BW117" s="15">
        <v>1721</v>
      </c>
      <c r="BX117" s="14">
        <v>965</v>
      </c>
      <c r="BY117" s="15">
        <v>4683</v>
      </c>
      <c r="BZ117" s="14">
        <v>1933</v>
      </c>
      <c r="CA117" s="15">
        <v>175</v>
      </c>
      <c r="CB117" s="14">
        <v>215</v>
      </c>
      <c r="CC117" s="15">
        <v>6757</v>
      </c>
      <c r="CD117" s="14">
        <v>1474</v>
      </c>
      <c r="CE117" s="15">
        <v>520</v>
      </c>
      <c r="CF117" s="14">
        <v>447</v>
      </c>
      <c r="CG117" s="15">
        <v>118</v>
      </c>
      <c r="CH117" s="14">
        <v>207</v>
      </c>
      <c r="CI117" s="15">
        <v>5208</v>
      </c>
      <c r="CJ117" s="14">
        <v>1699</v>
      </c>
      <c r="CK117" s="15">
        <v>0</v>
      </c>
      <c r="CL117" s="14">
        <v>182</v>
      </c>
      <c r="CM117" s="15">
        <v>1098</v>
      </c>
      <c r="CN117" s="14">
        <v>671</v>
      </c>
      <c r="CO117" s="15">
        <v>36</v>
      </c>
      <c r="CP117" s="14">
        <v>65</v>
      </c>
      <c r="CQ117" s="15">
        <v>1061</v>
      </c>
      <c r="CR117" s="14">
        <v>513</v>
      </c>
      <c r="CS117" s="15">
        <v>622</v>
      </c>
      <c r="CT117" s="14">
        <v>415</v>
      </c>
      <c r="CU117" s="15">
        <v>0</v>
      </c>
      <c r="CV117" s="14">
        <v>182</v>
      </c>
      <c r="CW117" s="15">
        <v>54</v>
      </c>
      <c r="CX117" s="14">
        <v>89</v>
      </c>
      <c r="CY117" s="15">
        <v>6317</v>
      </c>
      <c r="CZ117" s="14">
        <v>1774</v>
      </c>
      <c r="DA117" s="15">
        <v>297</v>
      </c>
      <c r="DB117" s="14">
        <v>285</v>
      </c>
      <c r="DC117" s="18" t="s">
        <v>61</v>
      </c>
      <c r="DD117" s="14" t="s">
        <v>61</v>
      </c>
      <c r="DE117" s="13">
        <v>470</v>
      </c>
      <c r="DF117" s="14">
        <v>555</v>
      </c>
      <c r="DG117" s="15">
        <v>252</v>
      </c>
      <c r="DH117" s="14">
        <v>395</v>
      </c>
      <c r="DI117" s="15">
        <v>79</v>
      </c>
      <c r="DJ117" s="14">
        <v>123</v>
      </c>
    </row>
    <row r="118" spans="9:114" x14ac:dyDescent="0.25">
      <c r="I118" s="15">
        <v>99192</v>
      </c>
      <c r="J118" s="14">
        <v>6959</v>
      </c>
      <c r="K118" s="15">
        <v>323</v>
      </c>
      <c r="L118" s="14">
        <v>262</v>
      </c>
      <c r="M118" s="15">
        <v>236</v>
      </c>
      <c r="N118" s="14">
        <v>193</v>
      </c>
      <c r="O118" s="15">
        <v>3257</v>
      </c>
      <c r="P118" s="14">
        <v>1696</v>
      </c>
      <c r="Q118" s="15">
        <v>253</v>
      </c>
      <c r="R118" s="14">
        <v>216</v>
      </c>
      <c r="S118" s="15">
        <v>5347</v>
      </c>
      <c r="T118" s="14">
        <v>2126</v>
      </c>
      <c r="U118" s="15">
        <v>1600</v>
      </c>
      <c r="V118" s="14">
        <v>604</v>
      </c>
      <c r="W118" s="15">
        <v>657</v>
      </c>
      <c r="X118" s="14">
        <v>432</v>
      </c>
      <c r="Y118" s="15">
        <v>296</v>
      </c>
      <c r="Z118" s="14">
        <v>475</v>
      </c>
      <c r="AA118" s="15">
        <v>15</v>
      </c>
      <c r="AB118" s="14">
        <v>25</v>
      </c>
      <c r="AC118" s="15">
        <v>4937</v>
      </c>
      <c r="AD118" s="14">
        <v>1590</v>
      </c>
      <c r="AE118" s="15">
        <v>970</v>
      </c>
      <c r="AF118" s="14">
        <v>396</v>
      </c>
      <c r="AG118" s="15">
        <v>333</v>
      </c>
      <c r="AH118" s="14">
        <v>416</v>
      </c>
      <c r="AI118" s="15">
        <v>360</v>
      </c>
      <c r="AJ118" s="14">
        <v>231</v>
      </c>
      <c r="AK118" s="15">
        <v>22285</v>
      </c>
      <c r="AL118" s="14">
        <v>3020</v>
      </c>
      <c r="AM118" s="15">
        <v>2480</v>
      </c>
      <c r="AN118" s="14">
        <v>1136</v>
      </c>
      <c r="AO118" s="15">
        <v>4161</v>
      </c>
      <c r="AP118" s="14">
        <v>1283</v>
      </c>
      <c r="AQ118" s="15">
        <v>1160</v>
      </c>
      <c r="AR118" s="14">
        <v>1199</v>
      </c>
      <c r="AS118" s="15">
        <v>635</v>
      </c>
      <c r="AT118" s="14">
        <v>502</v>
      </c>
      <c r="AU118" s="15">
        <v>598</v>
      </c>
      <c r="AV118" s="14">
        <v>403</v>
      </c>
      <c r="AW118" s="15">
        <v>233</v>
      </c>
      <c r="AX118" s="14">
        <v>195</v>
      </c>
      <c r="AY118" s="15">
        <v>1306</v>
      </c>
      <c r="AZ118" s="14">
        <v>586</v>
      </c>
      <c r="BA118" s="15">
        <v>489</v>
      </c>
      <c r="BB118" s="14">
        <v>356</v>
      </c>
      <c r="BC118" s="15">
        <v>3917</v>
      </c>
      <c r="BD118" s="14">
        <v>1160</v>
      </c>
      <c r="BE118" s="15">
        <v>18965</v>
      </c>
      <c r="BF118" s="14">
        <v>2405</v>
      </c>
      <c r="BG118" s="15">
        <v>238</v>
      </c>
      <c r="BH118" s="14">
        <v>211</v>
      </c>
      <c r="BI118" s="15">
        <v>1263</v>
      </c>
      <c r="BJ118" s="14">
        <v>681</v>
      </c>
      <c r="BK118" s="15">
        <v>784</v>
      </c>
      <c r="BL118" s="14">
        <v>512</v>
      </c>
      <c r="BM118" s="15">
        <v>324</v>
      </c>
      <c r="BN118" s="14">
        <v>240</v>
      </c>
      <c r="BO118" s="15">
        <v>1163</v>
      </c>
      <c r="BP118" s="14">
        <v>682</v>
      </c>
      <c r="BQ118" s="15">
        <v>3</v>
      </c>
      <c r="BR118" s="14">
        <v>7</v>
      </c>
      <c r="BS118" s="15">
        <v>606</v>
      </c>
      <c r="BT118" s="14">
        <v>477</v>
      </c>
      <c r="BU118" s="15">
        <v>526</v>
      </c>
      <c r="BV118" s="14">
        <v>553</v>
      </c>
      <c r="BW118" s="15">
        <v>2033</v>
      </c>
      <c r="BX118" s="14">
        <v>980</v>
      </c>
      <c r="BY118" s="15">
        <v>2939</v>
      </c>
      <c r="BZ118" s="14">
        <v>1454</v>
      </c>
      <c r="CA118" s="15">
        <v>284</v>
      </c>
      <c r="CB118" s="14">
        <v>318</v>
      </c>
      <c r="CC118" s="15">
        <v>2610</v>
      </c>
      <c r="CD118" s="14">
        <v>1053</v>
      </c>
      <c r="CE118" s="15">
        <v>289</v>
      </c>
      <c r="CF118" s="14">
        <v>204</v>
      </c>
      <c r="CG118" s="15">
        <v>945</v>
      </c>
      <c r="CH118" s="14">
        <v>601</v>
      </c>
      <c r="CI118" s="15">
        <v>1563</v>
      </c>
      <c r="CJ118" s="14">
        <v>750</v>
      </c>
      <c r="CK118" s="15">
        <v>144</v>
      </c>
      <c r="CL118" s="14">
        <v>157</v>
      </c>
      <c r="CM118" s="15">
        <v>1053</v>
      </c>
      <c r="CN118" s="14">
        <v>675</v>
      </c>
      <c r="CO118" s="15">
        <v>329</v>
      </c>
      <c r="CP118" s="14">
        <v>220</v>
      </c>
      <c r="CQ118" s="15">
        <v>1051</v>
      </c>
      <c r="CR118" s="14">
        <v>638</v>
      </c>
      <c r="CS118" s="15">
        <v>2765</v>
      </c>
      <c r="CT118" s="14">
        <v>1112</v>
      </c>
      <c r="CU118" s="15">
        <v>900</v>
      </c>
      <c r="CV118" s="14">
        <v>1091</v>
      </c>
      <c r="CW118" s="15">
        <v>62</v>
      </c>
      <c r="CX118" s="14">
        <v>88</v>
      </c>
      <c r="CY118" s="15">
        <v>1267</v>
      </c>
      <c r="CZ118" s="14">
        <v>916</v>
      </c>
      <c r="DA118" s="15">
        <v>1208</v>
      </c>
      <c r="DB118" s="14">
        <v>416</v>
      </c>
      <c r="DC118" s="15">
        <v>0</v>
      </c>
      <c r="DD118" s="14">
        <v>145</v>
      </c>
      <c r="DE118" s="18" t="s">
        <v>61</v>
      </c>
      <c r="DF118" s="14" t="s">
        <v>61</v>
      </c>
      <c r="DG118" s="13">
        <v>30</v>
      </c>
      <c r="DH118" s="14">
        <v>46</v>
      </c>
      <c r="DI118" s="13">
        <v>975</v>
      </c>
      <c r="DJ118" s="14">
        <v>943</v>
      </c>
    </row>
    <row r="119" spans="9:114" x14ac:dyDescent="0.25">
      <c r="I119" s="15">
        <v>31149</v>
      </c>
      <c r="J119" s="14">
        <v>3430</v>
      </c>
      <c r="K119" s="15">
        <v>260</v>
      </c>
      <c r="L119" s="14">
        <v>284</v>
      </c>
      <c r="M119" s="15">
        <v>590</v>
      </c>
      <c r="N119" s="14">
        <v>661</v>
      </c>
      <c r="O119" s="15">
        <v>2014</v>
      </c>
      <c r="P119" s="14">
        <v>1234</v>
      </c>
      <c r="Q119" s="15">
        <v>244</v>
      </c>
      <c r="R119" s="14">
        <v>405</v>
      </c>
      <c r="S119" s="15">
        <v>2035</v>
      </c>
      <c r="T119" s="14">
        <v>720</v>
      </c>
      <c r="U119" s="15">
        <v>5599</v>
      </c>
      <c r="V119" s="14">
        <v>1618</v>
      </c>
      <c r="W119" s="15">
        <v>0</v>
      </c>
      <c r="X119" s="14">
        <v>185</v>
      </c>
      <c r="Y119" s="15">
        <v>0</v>
      </c>
      <c r="Z119" s="14">
        <v>185</v>
      </c>
      <c r="AA119" s="15">
        <v>0</v>
      </c>
      <c r="AB119" s="14">
        <v>185</v>
      </c>
      <c r="AC119" s="15">
        <v>733</v>
      </c>
      <c r="AD119" s="14">
        <v>572</v>
      </c>
      <c r="AE119" s="15">
        <v>166</v>
      </c>
      <c r="AF119" s="14">
        <v>173</v>
      </c>
      <c r="AG119" s="15">
        <v>0</v>
      </c>
      <c r="AH119" s="14">
        <v>185</v>
      </c>
      <c r="AI119" s="15">
        <v>745</v>
      </c>
      <c r="AJ119" s="14">
        <v>481</v>
      </c>
      <c r="AK119" s="15">
        <v>905</v>
      </c>
      <c r="AL119" s="14">
        <v>823</v>
      </c>
      <c r="AM119" s="15">
        <v>179</v>
      </c>
      <c r="AN119" s="14">
        <v>179</v>
      </c>
      <c r="AO119" s="15">
        <v>259</v>
      </c>
      <c r="AP119" s="14">
        <v>273</v>
      </c>
      <c r="AQ119" s="15">
        <v>539</v>
      </c>
      <c r="AR119" s="14">
        <v>412</v>
      </c>
      <c r="AS119" s="15">
        <v>4</v>
      </c>
      <c r="AT119" s="14">
        <v>10</v>
      </c>
      <c r="AU119" s="15">
        <v>88</v>
      </c>
      <c r="AV119" s="14">
        <v>100</v>
      </c>
      <c r="AW119" s="15">
        <v>0</v>
      </c>
      <c r="AX119" s="14">
        <v>185</v>
      </c>
      <c r="AY119" s="15">
        <v>294</v>
      </c>
      <c r="AZ119" s="14">
        <v>304</v>
      </c>
      <c r="BA119" s="15">
        <v>548</v>
      </c>
      <c r="BB119" s="14">
        <v>638</v>
      </c>
      <c r="BC119" s="15">
        <v>965</v>
      </c>
      <c r="BD119" s="14">
        <v>730</v>
      </c>
      <c r="BE119" s="15">
        <v>290</v>
      </c>
      <c r="BF119" s="14">
        <v>240</v>
      </c>
      <c r="BG119" s="15">
        <v>136</v>
      </c>
      <c r="BH119" s="14">
        <v>229</v>
      </c>
      <c r="BI119" s="15">
        <v>244</v>
      </c>
      <c r="BJ119" s="14">
        <v>257</v>
      </c>
      <c r="BK119" s="15">
        <v>1901</v>
      </c>
      <c r="BL119" s="14">
        <v>789</v>
      </c>
      <c r="BM119" s="15">
        <v>1216</v>
      </c>
      <c r="BN119" s="14">
        <v>559</v>
      </c>
      <c r="BO119" s="15">
        <v>355</v>
      </c>
      <c r="BP119" s="14">
        <v>304</v>
      </c>
      <c r="BQ119" s="15">
        <v>0</v>
      </c>
      <c r="BR119" s="14">
        <v>185</v>
      </c>
      <c r="BS119" s="15">
        <v>121</v>
      </c>
      <c r="BT119" s="14">
        <v>147</v>
      </c>
      <c r="BU119" s="15">
        <v>604</v>
      </c>
      <c r="BV119" s="14">
        <v>658</v>
      </c>
      <c r="BW119" s="15">
        <v>231</v>
      </c>
      <c r="BX119" s="14">
        <v>252</v>
      </c>
      <c r="BY119" s="15">
        <v>459</v>
      </c>
      <c r="BZ119" s="14">
        <v>399</v>
      </c>
      <c r="CA119" s="15">
        <v>338</v>
      </c>
      <c r="CB119" s="14">
        <v>300</v>
      </c>
      <c r="CC119" s="15">
        <v>819</v>
      </c>
      <c r="CD119" s="14">
        <v>447</v>
      </c>
      <c r="CE119" s="15">
        <v>964</v>
      </c>
      <c r="CF119" s="14">
        <v>670</v>
      </c>
      <c r="CG119" s="15">
        <v>893</v>
      </c>
      <c r="CH119" s="14">
        <v>605</v>
      </c>
      <c r="CI119" s="15">
        <v>230</v>
      </c>
      <c r="CJ119" s="14">
        <v>254</v>
      </c>
      <c r="CK119" s="15">
        <v>0</v>
      </c>
      <c r="CL119" s="14">
        <v>185</v>
      </c>
      <c r="CM119" s="15">
        <v>122</v>
      </c>
      <c r="CN119" s="14">
        <v>201</v>
      </c>
      <c r="CO119" s="15">
        <v>1175</v>
      </c>
      <c r="CP119" s="14">
        <v>730</v>
      </c>
      <c r="CQ119" s="15">
        <v>4</v>
      </c>
      <c r="CR119" s="14">
        <v>7</v>
      </c>
      <c r="CS119" s="15">
        <v>1427</v>
      </c>
      <c r="CT119" s="14">
        <v>920</v>
      </c>
      <c r="CU119" s="15">
        <v>1710</v>
      </c>
      <c r="CV119" s="14">
        <v>948</v>
      </c>
      <c r="CW119" s="15">
        <v>0</v>
      </c>
      <c r="CX119" s="14">
        <v>185</v>
      </c>
      <c r="CY119" s="15">
        <v>138</v>
      </c>
      <c r="CZ119" s="14">
        <v>169</v>
      </c>
      <c r="DA119" s="15">
        <v>1323</v>
      </c>
      <c r="DB119" s="14">
        <v>785</v>
      </c>
      <c r="DC119" s="15">
        <v>0</v>
      </c>
      <c r="DD119" s="14">
        <v>185</v>
      </c>
      <c r="DE119" s="15">
        <v>282</v>
      </c>
      <c r="DF119" s="14">
        <v>210</v>
      </c>
      <c r="DG119" s="18" t="s">
        <v>61</v>
      </c>
      <c r="DH119" s="14" t="s">
        <v>61</v>
      </c>
      <c r="DI119" s="18">
        <v>16</v>
      </c>
      <c r="DJ119" s="14">
        <v>27</v>
      </c>
    </row>
    <row r="120" spans="9:114" x14ac:dyDescent="0.25">
      <c r="I120" s="15">
        <v>20044</v>
      </c>
      <c r="J120" s="14">
        <v>2902</v>
      </c>
      <c r="K120" s="15">
        <v>8</v>
      </c>
      <c r="L120" s="14">
        <v>15</v>
      </c>
      <c r="M120" s="15">
        <v>57</v>
      </c>
      <c r="N120" s="14">
        <v>94</v>
      </c>
      <c r="O120" s="15">
        <v>54</v>
      </c>
      <c r="P120" s="14">
        <v>90</v>
      </c>
      <c r="Q120" s="15">
        <v>93</v>
      </c>
      <c r="R120" s="14">
        <v>158</v>
      </c>
      <c r="S120" s="15">
        <v>519</v>
      </c>
      <c r="T120" s="14">
        <v>484</v>
      </c>
      <c r="U120" s="15">
        <v>0</v>
      </c>
      <c r="V120" s="14">
        <v>214</v>
      </c>
      <c r="W120" s="15">
        <v>370</v>
      </c>
      <c r="X120" s="14">
        <v>365</v>
      </c>
      <c r="Y120" s="15">
        <v>0</v>
      </c>
      <c r="Z120" s="14">
        <v>214</v>
      </c>
      <c r="AA120" s="15">
        <v>0</v>
      </c>
      <c r="AB120" s="14">
        <v>214</v>
      </c>
      <c r="AC120" s="15">
        <v>4192</v>
      </c>
      <c r="AD120" s="14">
        <v>1203</v>
      </c>
      <c r="AE120" s="15">
        <v>232</v>
      </c>
      <c r="AF120" s="14">
        <v>300</v>
      </c>
      <c r="AG120" s="15">
        <v>110</v>
      </c>
      <c r="AH120" s="14">
        <v>172</v>
      </c>
      <c r="AI120" s="15">
        <v>0</v>
      </c>
      <c r="AJ120" s="14">
        <v>214</v>
      </c>
      <c r="AK120" s="15">
        <v>1021</v>
      </c>
      <c r="AL120" s="14">
        <v>602</v>
      </c>
      <c r="AM120" s="15">
        <v>121</v>
      </c>
      <c r="AN120" s="14">
        <v>153</v>
      </c>
      <c r="AO120" s="15">
        <v>0</v>
      </c>
      <c r="AP120" s="14">
        <v>214</v>
      </c>
      <c r="AQ120" s="15">
        <v>143</v>
      </c>
      <c r="AR120" s="14">
        <v>240</v>
      </c>
      <c r="AS120" s="15">
        <v>37</v>
      </c>
      <c r="AT120" s="14">
        <v>72</v>
      </c>
      <c r="AU120" s="15">
        <v>59</v>
      </c>
      <c r="AV120" s="14">
        <v>101</v>
      </c>
      <c r="AW120" s="15">
        <v>0</v>
      </c>
      <c r="AX120" s="14">
        <v>214</v>
      </c>
      <c r="AY120" s="15">
        <v>108</v>
      </c>
      <c r="AZ120" s="14">
        <v>177</v>
      </c>
      <c r="BA120" s="15">
        <v>2258</v>
      </c>
      <c r="BB120" s="14">
        <v>1289</v>
      </c>
      <c r="BC120" s="15">
        <v>435</v>
      </c>
      <c r="BD120" s="14">
        <v>451</v>
      </c>
      <c r="BE120" s="15">
        <v>0</v>
      </c>
      <c r="BF120" s="14">
        <v>214</v>
      </c>
      <c r="BG120" s="15">
        <v>0</v>
      </c>
      <c r="BH120" s="14">
        <v>214</v>
      </c>
      <c r="BI120" s="15">
        <v>0</v>
      </c>
      <c r="BJ120" s="14">
        <v>214</v>
      </c>
      <c r="BK120" s="15">
        <v>0</v>
      </c>
      <c r="BL120" s="14">
        <v>214</v>
      </c>
      <c r="BM120" s="15">
        <v>0</v>
      </c>
      <c r="BN120" s="14">
        <v>214</v>
      </c>
      <c r="BO120" s="15">
        <v>0</v>
      </c>
      <c r="BP120" s="14">
        <v>214</v>
      </c>
      <c r="BQ120" s="15">
        <v>0</v>
      </c>
      <c r="BR120" s="14">
        <v>214</v>
      </c>
      <c r="BS120" s="15">
        <v>1922</v>
      </c>
      <c r="BT120" s="14">
        <v>1129</v>
      </c>
      <c r="BU120" s="15">
        <v>28</v>
      </c>
      <c r="BV120" s="14">
        <v>48</v>
      </c>
      <c r="BW120" s="15">
        <v>2314</v>
      </c>
      <c r="BX120" s="14">
        <v>761</v>
      </c>
      <c r="BY120" s="15">
        <v>638</v>
      </c>
      <c r="BZ120" s="14">
        <v>565</v>
      </c>
      <c r="CA120" s="15">
        <v>0</v>
      </c>
      <c r="CB120" s="14">
        <v>214</v>
      </c>
      <c r="CC120" s="15">
        <v>328</v>
      </c>
      <c r="CD120" s="14">
        <v>499</v>
      </c>
      <c r="CE120" s="15">
        <v>0</v>
      </c>
      <c r="CF120" s="14">
        <v>214</v>
      </c>
      <c r="CG120" s="15">
        <v>0</v>
      </c>
      <c r="CH120" s="14">
        <v>214</v>
      </c>
      <c r="CI120" s="15">
        <v>2313</v>
      </c>
      <c r="CJ120" s="14">
        <v>1063</v>
      </c>
      <c r="CK120" s="15">
        <v>624</v>
      </c>
      <c r="CL120" s="14">
        <v>688</v>
      </c>
      <c r="CM120" s="15">
        <v>4</v>
      </c>
      <c r="CN120" s="14">
        <v>7</v>
      </c>
      <c r="CO120" s="15">
        <v>0</v>
      </c>
      <c r="CP120" s="14">
        <v>214</v>
      </c>
      <c r="CQ120" s="15">
        <v>15</v>
      </c>
      <c r="CR120" s="14">
        <v>31</v>
      </c>
      <c r="CS120" s="15">
        <v>360</v>
      </c>
      <c r="CT120" s="14">
        <v>291</v>
      </c>
      <c r="CU120" s="15">
        <v>0</v>
      </c>
      <c r="CV120" s="14">
        <v>214</v>
      </c>
      <c r="CW120" s="15">
        <v>0</v>
      </c>
      <c r="CX120" s="14">
        <v>214</v>
      </c>
      <c r="CY120" s="15">
        <v>684</v>
      </c>
      <c r="CZ120" s="14">
        <v>777</v>
      </c>
      <c r="DA120" s="15">
        <v>0</v>
      </c>
      <c r="DB120" s="14">
        <v>214</v>
      </c>
      <c r="DC120" s="15">
        <v>8</v>
      </c>
      <c r="DD120" s="14">
        <v>15</v>
      </c>
      <c r="DE120" s="15">
        <v>989</v>
      </c>
      <c r="DF120" s="14">
        <v>654</v>
      </c>
      <c r="DG120" s="15">
        <v>0</v>
      </c>
      <c r="DH120" s="14">
        <v>214</v>
      </c>
      <c r="DI120" s="18" t="s">
        <v>61</v>
      </c>
      <c r="DJ120" s="14" t="s">
        <v>61</v>
      </c>
    </row>
  </sheetData>
  <mergeCells count="4">
    <mergeCell ref="B7:B9"/>
    <mergeCell ref="C7:D8"/>
    <mergeCell ref="E7:F8"/>
    <mergeCell ref="G7:H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P120"/>
  <sheetViews>
    <sheetView showGridLines="0" zoomScaleNormal="100" workbookViewId="0">
      <selection activeCell="J11" sqref="J11"/>
    </sheetView>
  </sheetViews>
  <sheetFormatPr defaultRowHeight="15" x14ac:dyDescent="0.25"/>
  <cols>
    <col min="1" max="1" width="9.140625" style="19"/>
    <col min="2" max="2" width="21.28515625" style="19" customWidth="1"/>
    <col min="3" max="3" width="11.140625" style="19" bestFit="1" customWidth="1"/>
    <col min="4" max="4" width="9.5703125" style="19" bestFit="1" customWidth="1"/>
    <col min="5" max="5" width="11.140625" style="19" bestFit="1" customWidth="1"/>
    <col min="6" max="6" width="10.5703125" style="19" bestFit="1" customWidth="1"/>
    <col min="7" max="7" width="10.140625" style="19" bestFit="1" customWidth="1"/>
    <col min="8" max="8" width="10.5703125" style="19" bestFit="1" customWidth="1"/>
    <col min="9" max="9" width="9.28515625" style="19" bestFit="1" customWidth="1"/>
    <col min="10" max="10" width="9.5703125" style="19" bestFit="1" customWidth="1"/>
    <col min="11" max="11" width="9.28515625" style="19" bestFit="1" customWidth="1"/>
    <col min="12" max="12" width="9.5703125" style="19" bestFit="1" customWidth="1"/>
    <col min="13" max="120" width="9.28515625" style="19" bestFit="1" customWidth="1"/>
    <col min="121" max="16384" width="9.140625" style="19"/>
  </cols>
  <sheetData>
    <row r="2" spans="2:120" x14ac:dyDescent="0.25">
      <c r="B2" s="26" t="s">
        <v>69</v>
      </c>
    </row>
    <row r="3" spans="2:120" x14ac:dyDescent="0.25">
      <c r="B3" s="27" t="s">
        <v>67</v>
      </c>
    </row>
    <row r="4" spans="2:120" x14ac:dyDescent="0.25">
      <c r="B4" s="27" t="s">
        <v>2</v>
      </c>
    </row>
    <row r="5" spans="2:120" x14ac:dyDescent="0.25">
      <c r="B5" s="19" t="s">
        <v>68</v>
      </c>
    </row>
    <row r="6" spans="2:120" x14ac:dyDescent="0.25">
      <c r="I6" s="32" t="s">
        <v>70</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t="s">
        <v>71</v>
      </c>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row>
    <row r="7" spans="2:120" ht="15.75" customHeight="1" x14ac:dyDescent="0.25">
      <c r="B7" s="85" t="s">
        <v>4</v>
      </c>
      <c r="C7" s="84" t="s">
        <v>5</v>
      </c>
      <c r="D7" s="84"/>
      <c r="E7" s="84" t="s">
        <v>6</v>
      </c>
      <c r="F7" s="84"/>
      <c r="G7" s="84" t="s">
        <v>7</v>
      </c>
      <c r="H7" s="84"/>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v>1</v>
      </c>
      <c r="BK7" s="40">
        <v>2</v>
      </c>
      <c r="BL7" s="40">
        <v>3</v>
      </c>
      <c r="BM7" s="40">
        <v>4</v>
      </c>
      <c r="BN7" s="40">
        <v>5</v>
      </c>
      <c r="BO7" s="40">
        <v>6</v>
      </c>
      <c r="BP7" s="40">
        <v>7</v>
      </c>
      <c r="BQ7" s="40">
        <v>8</v>
      </c>
      <c r="BR7" s="40">
        <v>9</v>
      </c>
      <c r="BS7" s="40">
        <v>10</v>
      </c>
      <c r="BT7" s="40">
        <v>11</v>
      </c>
      <c r="BU7" s="40">
        <v>12</v>
      </c>
      <c r="BV7" s="40">
        <v>13</v>
      </c>
      <c r="BW7" s="40">
        <v>14</v>
      </c>
      <c r="BX7" s="40">
        <v>15</v>
      </c>
      <c r="BY7" s="40">
        <v>16</v>
      </c>
      <c r="BZ7" s="40">
        <v>17</v>
      </c>
      <c r="CA7" s="40">
        <v>18</v>
      </c>
      <c r="CB7" s="40">
        <v>19</v>
      </c>
      <c r="CC7" s="40">
        <v>20</v>
      </c>
      <c r="CD7" s="40">
        <v>21</v>
      </c>
      <c r="CE7" s="40">
        <v>22</v>
      </c>
      <c r="CF7" s="40">
        <v>23</v>
      </c>
      <c r="CG7" s="40">
        <v>24</v>
      </c>
      <c r="CH7" s="40">
        <v>25</v>
      </c>
      <c r="CI7" s="40">
        <v>26</v>
      </c>
      <c r="CJ7" s="40">
        <v>27</v>
      </c>
      <c r="CK7" s="40">
        <v>28</v>
      </c>
      <c r="CL7" s="40">
        <v>29</v>
      </c>
      <c r="CM7" s="40">
        <v>30</v>
      </c>
      <c r="CN7" s="40">
        <v>31</v>
      </c>
      <c r="CO7" s="40">
        <v>32</v>
      </c>
      <c r="CP7" s="40">
        <v>33</v>
      </c>
      <c r="CQ7" s="40">
        <v>34</v>
      </c>
      <c r="CR7" s="40">
        <v>35</v>
      </c>
      <c r="CS7" s="40">
        <v>36</v>
      </c>
      <c r="CT7" s="40">
        <v>37</v>
      </c>
      <c r="CU7" s="40">
        <v>38</v>
      </c>
      <c r="CV7" s="40">
        <v>39</v>
      </c>
      <c r="CW7" s="40">
        <v>40</v>
      </c>
      <c r="CX7" s="40">
        <v>41</v>
      </c>
      <c r="CY7" s="40">
        <v>42</v>
      </c>
      <c r="CZ7" s="40">
        <v>43</v>
      </c>
      <c r="DA7" s="40">
        <v>44</v>
      </c>
      <c r="DB7" s="40">
        <v>45</v>
      </c>
      <c r="DC7" s="40">
        <v>46</v>
      </c>
      <c r="DD7" s="40">
        <v>47</v>
      </c>
      <c r="DE7" s="40">
        <v>48</v>
      </c>
      <c r="DF7" s="40">
        <v>49</v>
      </c>
      <c r="DG7" s="40">
        <v>50</v>
      </c>
      <c r="DH7" s="40">
        <v>51</v>
      </c>
      <c r="DI7" s="40">
        <v>52</v>
      </c>
      <c r="DJ7" s="40">
        <v>53</v>
      </c>
      <c r="DK7"/>
      <c r="DL7"/>
      <c r="DM7"/>
      <c r="DN7"/>
      <c r="DO7"/>
      <c r="DP7"/>
    </row>
    <row r="8" spans="2:120" ht="15" customHeight="1" x14ac:dyDescent="0.25">
      <c r="B8" s="85"/>
      <c r="C8" s="84"/>
      <c r="D8" s="84"/>
      <c r="E8" s="84"/>
      <c r="F8" s="84"/>
      <c r="G8" s="84"/>
      <c r="H8" s="84"/>
      <c r="I8" s="41" t="s">
        <v>64</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3" t="s">
        <v>66</v>
      </c>
      <c r="BK8" s="41"/>
      <c r="BL8" s="41"/>
      <c r="BM8" s="41"/>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4"/>
      <c r="DK8"/>
      <c r="DL8"/>
      <c r="DM8"/>
      <c r="DN8"/>
      <c r="DO8"/>
      <c r="DP8"/>
    </row>
    <row r="9" spans="2:120" s="35" customFormat="1" x14ac:dyDescent="0.25">
      <c r="B9" s="85"/>
      <c r="C9" s="45" t="s">
        <v>59</v>
      </c>
      <c r="D9" s="46" t="s">
        <v>60</v>
      </c>
      <c r="E9" s="45" t="s">
        <v>59</v>
      </c>
      <c r="F9" s="46" t="s">
        <v>60</v>
      </c>
      <c r="G9" s="45" t="s">
        <v>59</v>
      </c>
      <c r="H9" s="46" t="s">
        <v>60</v>
      </c>
      <c r="I9" s="47" t="s">
        <v>65</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62</v>
      </c>
      <c r="BJ9" s="49" t="s">
        <v>65</v>
      </c>
      <c r="BK9" s="48" t="s">
        <v>8</v>
      </c>
      <c r="BL9" s="48" t="s">
        <v>9</v>
      </c>
      <c r="BM9" s="48" t="s">
        <v>10</v>
      </c>
      <c r="BN9" s="48" t="s">
        <v>11</v>
      </c>
      <c r="BO9" s="48" t="s">
        <v>12</v>
      </c>
      <c r="BP9" s="48" t="s">
        <v>13</v>
      </c>
      <c r="BQ9" s="48" t="s">
        <v>14</v>
      </c>
      <c r="BR9" s="48" t="s">
        <v>15</v>
      </c>
      <c r="BS9" s="48" t="s">
        <v>16</v>
      </c>
      <c r="BT9" s="48" t="s">
        <v>17</v>
      </c>
      <c r="BU9" s="48" t="s">
        <v>18</v>
      </c>
      <c r="BV9" s="48" t="s">
        <v>19</v>
      </c>
      <c r="BW9" s="48" t="s">
        <v>20</v>
      </c>
      <c r="BX9" s="48" t="s">
        <v>21</v>
      </c>
      <c r="BY9" s="48" t="s">
        <v>22</v>
      </c>
      <c r="BZ9" s="48" t="s">
        <v>23</v>
      </c>
      <c r="CA9" s="48" t="s">
        <v>24</v>
      </c>
      <c r="CB9" s="48" t="s">
        <v>25</v>
      </c>
      <c r="CC9" s="48" t="s">
        <v>26</v>
      </c>
      <c r="CD9" s="48" t="s">
        <v>27</v>
      </c>
      <c r="CE9" s="48" t="s">
        <v>28</v>
      </c>
      <c r="CF9" s="48" t="s">
        <v>29</v>
      </c>
      <c r="CG9" s="48" t="s">
        <v>30</v>
      </c>
      <c r="CH9" s="48" t="s">
        <v>31</v>
      </c>
      <c r="CI9" s="48" t="s">
        <v>32</v>
      </c>
      <c r="CJ9" s="48" t="s">
        <v>33</v>
      </c>
      <c r="CK9" s="48" t="s">
        <v>34</v>
      </c>
      <c r="CL9" s="48" t="s">
        <v>35</v>
      </c>
      <c r="CM9" s="48" t="s">
        <v>36</v>
      </c>
      <c r="CN9" s="48" t="s">
        <v>37</v>
      </c>
      <c r="CO9" s="48" t="s">
        <v>38</v>
      </c>
      <c r="CP9" s="48" t="s">
        <v>39</v>
      </c>
      <c r="CQ9" s="48" t="s">
        <v>40</v>
      </c>
      <c r="CR9" s="48" t="s">
        <v>41</v>
      </c>
      <c r="CS9" s="48" t="s">
        <v>42</v>
      </c>
      <c r="CT9" s="48" t="s">
        <v>43</v>
      </c>
      <c r="CU9" s="48" t="s">
        <v>44</v>
      </c>
      <c r="CV9" s="48" t="s">
        <v>45</v>
      </c>
      <c r="CW9" s="48" t="s">
        <v>46</v>
      </c>
      <c r="CX9" s="48" t="s">
        <v>47</v>
      </c>
      <c r="CY9" s="48" t="s">
        <v>48</v>
      </c>
      <c r="CZ9" s="48" t="s">
        <v>49</v>
      </c>
      <c r="DA9" s="48" t="s">
        <v>50</v>
      </c>
      <c r="DB9" s="48" t="s">
        <v>51</v>
      </c>
      <c r="DC9" s="48" t="s">
        <v>52</v>
      </c>
      <c r="DD9" s="48" t="s">
        <v>53</v>
      </c>
      <c r="DE9" s="48" t="s">
        <v>54</v>
      </c>
      <c r="DF9" s="48" t="s">
        <v>55</v>
      </c>
      <c r="DG9" s="48" t="s">
        <v>56</v>
      </c>
      <c r="DH9" s="48" t="s">
        <v>57</v>
      </c>
      <c r="DI9" s="48" t="s">
        <v>58</v>
      </c>
      <c r="DJ9" s="48" t="s">
        <v>62</v>
      </c>
    </row>
    <row r="10" spans="2:120" x14ac:dyDescent="0.25">
      <c r="B10" s="37" t="s">
        <v>63</v>
      </c>
      <c r="C10" s="11">
        <v>307900319</v>
      </c>
      <c r="D10" s="12">
        <v>29996</v>
      </c>
      <c r="E10" s="11">
        <v>261087925</v>
      </c>
      <c r="F10" s="12">
        <v>263315</v>
      </c>
      <c r="G10" s="11">
        <v>37998701</v>
      </c>
      <c r="H10" s="12">
        <v>233440</v>
      </c>
      <c r="I10" s="36">
        <f>HLOOKUP(I$7,$I$66:$DJ$120,ROWS($A$10:$A10)+2,FALSE)</f>
        <v>6987416</v>
      </c>
      <c r="J10" s="25">
        <f>HLOOKUP(J$7,$I$66:$DJ$120,ROWS($A$10:$A10)+2,FALSE)</f>
        <v>106806</v>
      </c>
      <c r="K10" s="25">
        <f>HLOOKUP(K$7,$I$66:$DJ$120,ROWS($A$10:$A10)+2,FALSE)</f>
        <v>88850</v>
      </c>
      <c r="L10" s="25">
        <f>HLOOKUP(L$7,$I$66:$DJ$120,ROWS($A$10:$A10)+2,FALSE)</f>
        <v>211816</v>
      </c>
      <c r="M10" s="25">
        <f>HLOOKUP(M$7,$I$66:$DJ$120,ROWS($A$10:$A10)+2,FALSE)</f>
        <v>77226</v>
      </c>
      <c r="N10" s="25">
        <f>HLOOKUP(N$7,$I$66:$DJ$120,ROWS($A$10:$A10)+2,FALSE)</f>
        <v>562343</v>
      </c>
      <c r="O10" s="25">
        <f>HLOOKUP(O$7,$I$66:$DJ$120,ROWS($A$10:$A10)+2,FALSE)</f>
        <v>160623</v>
      </c>
      <c r="P10" s="25">
        <f>HLOOKUP(P$7,$I$66:$DJ$120,ROWS($A$10:$A10)+2,FALSE)</f>
        <v>91295</v>
      </c>
      <c r="Q10" s="25">
        <f>HLOOKUP(Q$7,$I$66:$DJ$120,ROWS($A$10:$A10)+2,FALSE)</f>
        <v>26631</v>
      </c>
      <c r="R10" s="25">
        <f>HLOOKUP(R$7,$I$66:$DJ$120,ROWS($A$10:$A10)+2,FALSE)</f>
        <v>49732</v>
      </c>
      <c r="S10" s="25">
        <f>HLOOKUP(S$7,$I$66:$DJ$120,ROWS($A$10:$A10)+2,FALSE)</f>
        <v>437202</v>
      </c>
      <c r="T10" s="25">
        <f>HLOOKUP(T$7,$I$66:$DJ$120,ROWS($A$10:$A10)+2,FALSE)</f>
        <v>248892</v>
      </c>
      <c r="U10" s="25">
        <f>HLOOKUP(U$7,$I$66:$DJ$120,ROWS($A$10:$A10)+2,FALSE)</f>
        <v>61940</v>
      </c>
      <c r="V10" s="25">
        <f>HLOOKUP(V$7,$I$66:$DJ$120,ROWS($A$10:$A10)+2,FALSE)</f>
        <v>57831</v>
      </c>
      <c r="W10" s="25">
        <f>HLOOKUP(W$7,$I$66:$DJ$120,ROWS($A$10:$A10)+2,FALSE)</f>
        <v>269008</v>
      </c>
      <c r="X10" s="25">
        <f>HLOOKUP(X$7,$I$66:$DJ$120,ROWS($A$10:$A10)+2,FALSE)</f>
        <v>143228</v>
      </c>
      <c r="Y10" s="25">
        <f>HLOOKUP(Y$7,$I$66:$DJ$120,ROWS($A$10:$A10)+2,FALSE)</f>
        <v>74516</v>
      </c>
      <c r="Z10" s="25">
        <f>HLOOKUP(Z$7,$I$66:$DJ$120,ROWS($A$10:$A10)+2,FALSE)</f>
        <v>94180</v>
      </c>
      <c r="AA10" s="25">
        <f>HLOOKUP(AA$7,$I$66:$DJ$120,ROWS($A$10:$A10)+2,FALSE)</f>
        <v>99256</v>
      </c>
      <c r="AB10" s="25">
        <f>HLOOKUP(AB$7,$I$66:$DJ$120,ROWS($A$10:$A10)+2,FALSE)</f>
        <v>86593</v>
      </c>
      <c r="AC10" s="25">
        <f>HLOOKUP(AC$7,$I$66:$DJ$120,ROWS($A$10:$A10)+2,FALSE)</f>
        <v>33729</v>
      </c>
      <c r="AD10" s="25">
        <f>HLOOKUP(AD$7,$I$66:$DJ$120,ROWS($A$10:$A10)+2,FALSE)</f>
        <v>165041</v>
      </c>
      <c r="AE10" s="25">
        <f>HLOOKUP(AE$7,$I$66:$DJ$120,ROWS($A$10:$A10)+2,FALSE)</f>
        <v>145869</v>
      </c>
      <c r="AF10" s="25">
        <f>HLOOKUP(AF$7,$I$66:$DJ$120,ROWS($A$10:$A10)+2,FALSE)</f>
        <v>186505</v>
      </c>
      <c r="AG10" s="25">
        <f>HLOOKUP(AG$7,$I$66:$DJ$120,ROWS($A$10:$A10)+2,FALSE)</f>
        <v>103253</v>
      </c>
      <c r="AH10" s="25">
        <f>HLOOKUP(AH$7,$I$66:$DJ$120,ROWS($A$10:$A10)+2,FALSE)</f>
        <v>68597</v>
      </c>
      <c r="AI10" s="25">
        <f>HLOOKUP(AI$7,$I$66:$DJ$120,ROWS($A$10:$A10)+2,FALSE)</f>
        <v>138404</v>
      </c>
      <c r="AJ10" s="25">
        <f>HLOOKUP(AJ$7,$I$66:$DJ$120,ROWS($A$10:$A10)+2,FALSE)</f>
        <v>31204</v>
      </c>
      <c r="AK10" s="25">
        <f>HLOOKUP(AK$7,$I$66:$DJ$120,ROWS($A$10:$A10)+2,FALSE)</f>
        <v>52809</v>
      </c>
      <c r="AL10" s="25">
        <f>HLOOKUP(AL$7,$I$66:$DJ$120,ROWS($A$10:$A10)+2,FALSE)</f>
        <v>115943</v>
      </c>
      <c r="AM10" s="25">
        <f>HLOOKUP(AM$7,$I$66:$DJ$120,ROWS($A$10:$A10)+2,FALSE)</f>
        <v>43277</v>
      </c>
      <c r="AN10" s="25">
        <f>HLOOKUP(AN$7,$I$66:$DJ$120,ROWS($A$10:$A10)+2,FALSE)</f>
        <v>216369</v>
      </c>
      <c r="AO10" s="25">
        <f>HLOOKUP(AO$7,$I$66:$DJ$120,ROWS($A$10:$A10)+2,FALSE)</f>
        <v>61431</v>
      </c>
      <c r="AP10" s="25">
        <f>HLOOKUP(AP$7,$I$66:$DJ$120,ROWS($A$10:$A10)+2,FALSE)</f>
        <v>377800</v>
      </c>
      <c r="AQ10" s="25">
        <f>HLOOKUP(AQ$7,$I$66:$DJ$120,ROWS($A$10:$A10)+2,FALSE)</f>
        <v>225147</v>
      </c>
      <c r="AR10" s="25">
        <f>HLOOKUP(AR$7,$I$66:$DJ$120,ROWS($A$10:$A10)+2,FALSE)</f>
        <v>26563</v>
      </c>
      <c r="AS10" s="25">
        <f>HLOOKUP(AS$7,$I$66:$DJ$120,ROWS($A$10:$A10)+2,FALSE)</f>
        <v>206049</v>
      </c>
      <c r="AT10" s="25">
        <f>HLOOKUP(AT$7,$I$66:$DJ$120,ROWS($A$10:$A10)+2,FALSE)</f>
        <v>81009</v>
      </c>
      <c r="AU10" s="25">
        <f>HLOOKUP(AU$7,$I$66:$DJ$120,ROWS($A$10:$A10)+2,FALSE)</f>
        <v>109795</v>
      </c>
      <c r="AV10" s="25">
        <f>HLOOKUP(AV$7,$I$66:$DJ$120,ROWS($A$10:$A10)+2,FALSE)</f>
        <v>215127</v>
      </c>
      <c r="AW10" s="25">
        <f>HLOOKUP(AW$7,$I$66:$DJ$120,ROWS($A$10:$A10)+2,FALSE)</f>
        <v>31065</v>
      </c>
      <c r="AX10" s="25">
        <f>HLOOKUP(AX$7,$I$66:$DJ$120,ROWS($A$10:$A10)+2,FALSE)</f>
        <v>121426</v>
      </c>
      <c r="AY10" s="25">
        <f>HLOOKUP(AY$7,$I$66:$DJ$120,ROWS($A$10:$A10)+2,FALSE)</f>
        <v>29383</v>
      </c>
      <c r="AZ10" s="25">
        <f>HLOOKUP(AZ$7,$I$66:$DJ$120,ROWS($A$10:$A10)+2,FALSE)</f>
        <v>154243</v>
      </c>
      <c r="BA10" s="25">
        <f>HLOOKUP(BA$7,$I$66:$DJ$120,ROWS($A$10:$A10)+2,FALSE)</f>
        <v>404839</v>
      </c>
      <c r="BB10" s="25">
        <f>HLOOKUP(BB$7,$I$66:$DJ$120,ROWS($A$10:$A10)+2,FALSE)</f>
        <v>73211</v>
      </c>
      <c r="BC10" s="25">
        <f>HLOOKUP(BC$7,$I$66:$DJ$120,ROWS($A$10:$A10)+2,FALSE)</f>
        <v>18172</v>
      </c>
      <c r="BD10" s="25">
        <f>HLOOKUP(BD$7,$I$66:$DJ$120,ROWS($A$10:$A10)+2,FALSE)</f>
        <v>229227</v>
      </c>
      <c r="BE10" s="25">
        <f>HLOOKUP(BE$7,$I$66:$DJ$120,ROWS($A$10:$A10)+2,FALSE)</f>
        <v>190644</v>
      </c>
      <c r="BF10" s="25">
        <f>HLOOKUP(BF$7,$I$66:$DJ$120,ROWS($A$10:$A10)+2,FALSE)</f>
        <v>45956</v>
      </c>
      <c r="BG10" s="25">
        <f>HLOOKUP(BG$7,$I$66:$DJ$120,ROWS($A$10:$A10)+2,FALSE)</f>
        <v>105370</v>
      </c>
      <c r="BH10" s="25">
        <f>HLOOKUP(BH$7,$I$66:$DJ$120,ROWS($A$10:$A10)+2,FALSE)</f>
        <v>31991</v>
      </c>
      <c r="BI10" s="25">
        <f>HLOOKUP(BI$7,$I$66:$DJ$120,ROWS($A$10:$A10)+2,FALSE)</f>
        <v>76218</v>
      </c>
      <c r="BJ10" s="34">
        <f>HLOOKUP(BJ$7+0.5,$I$66:$DJ$120,ROWS($A$10:$A10)+2,FALSE)</f>
        <v>77858</v>
      </c>
      <c r="BK10" s="34">
        <f>HLOOKUP(BK$7+0.5,$I$66:$DJ$120,ROWS($A$10:$A10)+2,FALSE)</f>
        <v>10575</v>
      </c>
      <c r="BL10" s="34">
        <f>HLOOKUP(BL$7+0.5,$I$66:$DJ$120,ROWS($A$10:$A10)+2,FALSE)</f>
        <v>10161</v>
      </c>
      <c r="BM10" s="34">
        <f>HLOOKUP(BM$7+0.5,$I$66:$DJ$120,ROWS($A$10:$A10)+2,FALSE)</f>
        <v>17644</v>
      </c>
      <c r="BN10" s="34">
        <f>HLOOKUP(BN$7+0.5,$I$66:$DJ$120,ROWS($A$10:$A10)+2,FALSE)</f>
        <v>6899</v>
      </c>
      <c r="BO10" s="34">
        <f>HLOOKUP(BO$7+0.5,$I$66:$DJ$120,ROWS($A$10:$A10)+2,FALSE)</f>
        <v>20646</v>
      </c>
      <c r="BP10" s="34">
        <f>HLOOKUP(BP$7+0.5,$I$66:$DJ$120,ROWS($A$10:$A10)+2,FALSE)</f>
        <v>10427</v>
      </c>
      <c r="BQ10" s="34">
        <f>HLOOKUP(BQ$7+0.5,$I$66:$DJ$120,ROWS($A$10:$A10)+2,FALSE)</f>
        <v>7653</v>
      </c>
      <c r="BR10" s="34">
        <f>HLOOKUP(BR$7+0.5,$I$66:$DJ$120,ROWS($A$10:$A10)+2,FALSE)</f>
        <v>3629</v>
      </c>
      <c r="BS10" s="34">
        <f>HLOOKUP(BS$7+0.5,$I$66:$DJ$120,ROWS($A$10:$A10)+2,FALSE)</f>
        <v>4949</v>
      </c>
      <c r="BT10" s="34">
        <f>HLOOKUP(BT$7+0.5,$I$66:$DJ$120,ROWS($A$10:$A10)+2,FALSE)</f>
        <v>19015</v>
      </c>
      <c r="BU10" s="34">
        <f>HLOOKUP(BU$7+0.5,$I$66:$DJ$120,ROWS($A$10:$A10)+2,FALSE)</f>
        <v>13318</v>
      </c>
      <c r="BV10" s="34">
        <f>HLOOKUP(BV$7+0.5,$I$66:$DJ$120,ROWS($A$10:$A10)+2,FALSE)</f>
        <v>7295</v>
      </c>
      <c r="BW10" s="34">
        <f>HLOOKUP(BW$7+0.5,$I$66:$DJ$120,ROWS($A$10:$A10)+2,FALSE)</f>
        <v>7401</v>
      </c>
      <c r="BX10" s="34">
        <f>HLOOKUP(BX$7+0.5,$I$66:$DJ$120,ROWS($A$10:$A10)+2,FALSE)</f>
        <v>13750</v>
      </c>
      <c r="BY10" s="34">
        <f>HLOOKUP(BY$7+0.5,$I$66:$DJ$120,ROWS($A$10:$A10)+2,FALSE)</f>
        <v>10568</v>
      </c>
      <c r="BZ10" s="34">
        <f>HLOOKUP(BZ$7+0.5,$I$66:$DJ$120,ROWS($A$10:$A10)+2,FALSE)</f>
        <v>6398</v>
      </c>
      <c r="CA10" s="34">
        <f>HLOOKUP(CA$7+0.5,$I$66:$DJ$120,ROWS($A$10:$A10)+2,FALSE)</f>
        <v>10699</v>
      </c>
      <c r="CB10" s="34">
        <f>HLOOKUP(CB$7+0.5,$I$66:$DJ$120,ROWS($A$10:$A10)+2,FALSE)</f>
        <v>7329</v>
      </c>
      <c r="CC10" s="34">
        <f>HLOOKUP(CC$7+0.5,$I$66:$DJ$120,ROWS($A$10:$A10)+2,FALSE)</f>
        <v>8952</v>
      </c>
      <c r="CD10" s="34">
        <f>HLOOKUP(CD$7+0.5,$I$66:$DJ$120,ROWS($A$10:$A10)+2,FALSE)</f>
        <v>4154</v>
      </c>
      <c r="CE10" s="34">
        <f>HLOOKUP(CE$7+0.5,$I$66:$DJ$120,ROWS($A$10:$A10)+2,FALSE)</f>
        <v>11278</v>
      </c>
      <c r="CF10" s="34">
        <f>HLOOKUP(CF$7+0.5,$I$66:$DJ$120,ROWS($A$10:$A10)+2,FALSE)</f>
        <v>10414</v>
      </c>
      <c r="CG10" s="34">
        <f>HLOOKUP(CG$7+0.5,$I$66:$DJ$120,ROWS($A$10:$A10)+2,FALSE)</f>
        <v>13304</v>
      </c>
      <c r="CH10" s="34">
        <f>HLOOKUP(CH$7+0.5,$I$66:$DJ$120,ROWS($A$10:$A10)+2,FALSE)</f>
        <v>6978</v>
      </c>
      <c r="CI10" s="34">
        <f>HLOOKUP(CI$7+0.5,$I$66:$DJ$120,ROWS($A$10:$A10)+2,FALSE)</f>
        <v>7559</v>
      </c>
      <c r="CJ10" s="34">
        <f>HLOOKUP(CJ$7+0.5,$I$66:$DJ$120,ROWS($A$10:$A10)+2,FALSE)</f>
        <v>11145</v>
      </c>
      <c r="CK10" s="34">
        <f>HLOOKUP(CK$7+0.5,$I$66:$DJ$120,ROWS($A$10:$A10)+2,FALSE)</f>
        <v>4179</v>
      </c>
      <c r="CL10" s="34">
        <f>HLOOKUP(CL$7+0.5,$I$66:$DJ$120,ROWS($A$10:$A10)+2,FALSE)</f>
        <v>6362</v>
      </c>
      <c r="CM10" s="34">
        <f>HLOOKUP(CM$7+0.5,$I$66:$DJ$120,ROWS($A$10:$A10)+2,FALSE)</f>
        <v>8686</v>
      </c>
      <c r="CN10" s="34">
        <f>HLOOKUP(CN$7+0.5,$I$66:$DJ$120,ROWS($A$10:$A10)+2,FALSE)</f>
        <v>4875</v>
      </c>
      <c r="CO10" s="34">
        <f>HLOOKUP(CO$7+0.5,$I$66:$DJ$120,ROWS($A$10:$A10)+2,FALSE)</f>
        <v>12474</v>
      </c>
      <c r="CP10" s="34">
        <f>HLOOKUP(CP$7+0.5,$I$66:$DJ$120,ROWS($A$10:$A10)+2,FALSE)</f>
        <v>5579</v>
      </c>
      <c r="CQ10" s="34">
        <f>HLOOKUP(CQ$7+0.5,$I$66:$DJ$120,ROWS($A$10:$A10)+2,FALSE)</f>
        <v>15333</v>
      </c>
      <c r="CR10" s="34">
        <f>HLOOKUP(CR$7+0.5,$I$66:$DJ$120,ROWS($A$10:$A10)+2,FALSE)</f>
        <v>14191</v>
      </c>
      <c r="CS10" s="34">
        <f>HLOOKUP(CS$7+0.5,$I$66:$DJ$120,ROWS($A$10:$A10)+2,FALSE)</f>
        <v>3090</v>
      </c>
      <c r="CT10" s="34">
        <f>HLOOKUP(CT$7+0.5,$I$66:$DJ$120,ROWS($A$10:$A10)+2,FALSE)</f>
        <v>11406</v>
      </c>
      <c r="CU10" s="34">
        <f>HLOOKUP(CU$7+0.5,$I$66:$DJ$120,ROWS($A$10:$A10)+2,FALSE)</f>
        <v>8616</v>
      </c>
      <c r="CV10" s="34">
        <f>HLOOKUP(CV$7+0.5,$I$66:$DJ$120,ROWS($A$10:$A10)+2,FALSE)</f>
        <v>8590</v>
      </c>
      <c r="CW10" s="34">
        <f>HLOOKUP(CW$7+0.5,$I$66:$DJ$120,ROWS($A$10:$A10)+2,FALSE)</f>
        <v>11482</v>
      </c>
      <c r="CX10" s="34">
        <f>HLOOKUP(CX$7+0.5,$I$66:$DJ$120,ROWS($A$10:$A10)+2,FALSE)</f>
        <v>4192</v>
      </c>
      <c r="CY10" s="34">
        <f>HLOOKUP(CY$7+0.5,$I$66:$DJ$120,ROWS($A$10:$A10)+2,FALSE)</f>
        <v>9952</v>
      </c>
      <c r="CZ10" s="34">
        <f>HLOOKUP(CZ$7+0.5,$I$66:$DJ$120,ROWS($A$10:$A10)+2,FALSE)</f>
        <v>4358</v>
      </c>
      <c r="DA10" s="34">
        <f>HLOOKUP(DA$7+0.5,$I$66:$DJ$120,ROWS($A$10:$A10)+2,FALSE)</f>
        <v>9679</v>
      </c>
      <c r="DB10" s="34">
        <f>HLOOKUP(DB$7+0.5,$I$66:$DJ$120,ROWS($A$10:$A10)+2,FALSE)</f>
        <v>17998</v>
      </c>
      <c r="DC10" s="34">
        <f>HLOOKUP(DC$7+0.5,$I$66:$DJ$120,ROWS($A$10:$A10)+2,FALSE)</f>
        <v>7130</v>
      </c>
      <c r="DD10" s="34">
        <f>HLOOKUP(DD$7+0.5,$I$66:$DJ$120,ROWS($A$10:$A10)+2,FALSE)</f>
        <v>2845</v>
      </c>
      <c r="DE10" s="34">
        <f>HLOOKUP(DE$7+0.5,$I$66:$DJ$120,ROWS($A$10:$A10)+2,FALSE)</f>
        <v>11582</v>
      </c>
      <c r="DF10" s="34">
        <f>HLOOKUP(DF$7+0.5,$I$66:$DJ$120,ROWS($A$10:$A10)+2,FALSE)</f>
        <v>11567</v>
      </c>
      <c r="DG10" s="34">
        <f>HLOOKUP(DG$7+0.5,$I$66:$DJ$120,ROWS($A$10:$A10)+2,FALSE)</f>
        <v>5684</v>
      </c>
      <c r="DH10" s="34">
        <f>HLOOKUP(DH$7+0.5,$I$66:$DJ$120,ROWS($A$10:$A10)+2,FALSE)</f>
        <v>8011</v>
      </c>
      <c r="DI10" s="34">
        <f>HLOOKUP(DI$7+0.5,$I$66:$DJ$120,ROWS($A$10:$A10)+2,FALSE)</f>
        <v>4631</v>
      </c>
      <c r="DJ10" s="34">
        <f>HLOOKUP(DJ$7+0.5,$I$66:$DJ$120,ROWS($A$10:$A10)+2,FALSE)</f>
        <v>8799</v>
      </c>
    </row>
    <row r="11" spans="2:120" x14ac:dyDescent="0.25">
      <c r="B11" s="38" t="s">
        <v>8</v>
      </c>
      <c r="C11" s="16">
        <v>4745278</v>
      </c>
      <c r="D11" s="17">
        <v>4078</v>
      </c>
      <c r="E11" s="16">
        <v>4024442</v>
      </c>
      <c r="F11" s="17">
        <v>22751</v>
      </c>
      <c r="G11" s="16">
        <v>588293</v>
      </c>
      <c r="H11" s="17">
        <v>20366</v>
      </c>
      <c r="I11" s="36">
        <f>HLOOKUP(I$7,$I$66:$DJ$120,ROWS($A$10:$A11)+2,FALSE)</f>
        <v>117726</v>
      </c>
      <c r="J11" s="25" t="str">
        <f>HLOOKUP(J$7,$I$66:$DJ$120,ROWS($A$10:$A11)+2,FALSE)</f>
        <v>N/A</v>
      </c>
      <c r="K11" s="25">
        <f>HLOOKUP(K$7,$I$66:$DJ$120,ROWS($A$10:$A11)+2,FALSE)</f>
        <v>1771</v>
      </c>
      <c r="L11" s="25">
        <f>HLOOKUP(L$7,$I$66:$DJ$120,ROWS($A$10:$A11)+2,FALSE)</f>
        <v>1677</v>
      </c>
      <c r="M11" s="25">
        <f>HLOOKUP(M$7,$I$66:$DJ$120,ROWS($A$10:$A11)+2,FALSE)</f>
        <v>1642</v>
      </c>
      <c r="N11" s="25">
        <f>HLOOKUP(N$7,$I$66:$DJ$120,ROWS($A$10:$A11)+2,FALSE)</f>
        <v>3389</v>
      </c>
      <c r="O11" s="25">
        <f>HLOOKUP(O$7,$I$66:$DJ$120,ROWS($A$10:$A11)+2,FALSE)</f>
        <v>348</v>
      </c>
      <c r="P11" s="25">
        <f>HLOOKUP(P$7,$I$66:$DJ$120,ROWS($A$10:$A11)+2,FALSE)</f>
        <v>2921</v>
      </c>
      <c r="Q11" s="25">
        <f>HLOOKUP(Q$7,$I$66:$DJ$120,ROWS($A$10:$A11)+2,FALSE)</f>
        <v>232</v>
      </c>
      <c r="R11" s="25">
        <f>HLOOKUP(R$7,$I$66:$DJ$120,ROWS($A$10:$A11)+2,FALSE)</f>
        <v>399</v>
      </c>
      <c r="S11" s="25">
        <f>HLOOKUP(S$7,$I$66:$DJ$120,ROWS($A$10:$A11)+2,FALSE)</f>
        <v>20063</v>
      </c>
      <c r="T11" s="25">
        <f>HLOOKUP(T$7,$I$66:$DJ$120,ROWS($A$10:$A11)+2,FALSE)</f>
        <v>19346</v>
      </c>
      <c r="U11" s="25">
        <f>HLOOKUP(U$7,$I$66:$DJ$120,ROWS($A$10:$A11)+2,FALSE)</f>
        <v>1259</v>
      </c>
      <c r="V11" s="25">
        <f>HLOOKUP(V$7,$I$66:$DJ$120,ROWS($A$10:$A11)+2,FALSE)</f>
        <v>137</v>
      </c>
      <c r="W11" s="25">
        <f>HLOOKUP(W$7,$I$66:$DJ$120,ROWS($A$10:$A11)+2,FALSE)</f>
        <v>6991</v>
      </c>
      <c r="X11" s="25">
        <f>HLOOKUP(X$7,$I$66:$DJ$120,ROWS($A$10:$A11)+2,FALSE)</f>
        <v>1434</v>
      </c>
      <c r="Y11" s="25">
        <f>HLOOKUP(Y$7,$I$66:$DJ$120,ROWS($A$10:$A11)+2,FALSE)</f>
        <v>30</v>
      </c>
      <c r="Z11" s="25">
        <f>HLOOKUP(Z$7,$I$66:$DJ$120,ROWS($A$10:$A11)+2,FALSE)</f>
        <v>842</v>
      </c>
      <c r="AA11" s="25">
        <f>HLOOKUP(AA$7,$I$66:$DJ$120,ROWS($A$10:$A11)+2,FALSE)</f>
        <v>2686</v>
      </c>
      <c r="AB11" s="25">
        <f>HLOOKUP(AB$7,$I$66:$DJ$120,ROWS($A$10:$A11)+2,FALSE)</f>
        <v>2413</v>
      </c>
      <c r="AC11" s="25">
        <f>HLOOKUP(AC$7,$I$66:$DJ$120,ROWS($A$10:$A11)+2,FALSE)</f>
        <v>626</v>
      </c>
      <c r="AD11" s="25">
        <f>HLOOKUP(AD$7,$I$66:$DJ$120,ROWS($A$10:$A11)+2,FALSE)</f>
        <v>1606</v>
      </c>
      <c r="AE11" s="25">
        <f>HLOOKUP(AE$7,$I$66:$DJ$120,ROWS($A$10:$A11)+2,FALSE)</f>
        <v>112</v>
      </c>
      <c r="AF11" s="25">
        <f>HLOOKUP(AF$7,$I$66:$DJ$120,ROWS($A$10:$A11)+2,FALSE)</f>
        <v>2797</v>
      </c>
      <c r="AG11" s="25">
        <f>HLOOKUP(AG$7,$I$66:$DJ$120,ROWS($A$10:$A11)+2,FALSE)</f>
        <v>327</v>
      </c>
      <c r="AH11" s="25">
        <f>HLOOKUP(AH$7,$I$66:$DJ$120,ROWS($A$10:$A11)+2,FALSE)</f>
        <v>3945</v>
      </c>
      <c r="AI11" s="25">
        <f>HLOOKUP(AI$7,$I$66:$DJ$120,ROWS($A$10:$A11)+2,FALSE)</f>
        <v>1086</v>
      </c>
      <c r="AJ11" s="25">
        <f>HLOOKUP(AJ$7,$I$66:$DJ$120,ROWS($A$10:$A11)+2,FALSE)</f>
        <v>317</v>
      </c>
      <c r="AK11" s="25">
        <f>HLOOKUP(AK$7,$I$66:$DJ$120,ROWS($A$10:$A11)+2,FALSE)</f>
        <v>770</v>
      </c>
      <c r="AL11" s="25">
        <f>HLOOKUP(AL$7,$I$66:$DJ$120,ROWS($A$10:$A11)+2,FALSE)</f>
        <v>257</v>
      </c>
      <c r="AM11" s="25">
        <f>HLOOKUP(AM$7,$I$66:$DJ$120,ROWS($A$10:$A11)+2,FALSE)</f>
        <v>64</v>
      </c>
      <c r="AN11" s="25">
        <f>HLOOKUP(AN$7,$I$66:$DJ$120,ROWS($A$10:$A11)+2,FALSE)</f>
        <v>1996</v>
      </c>
      <c r="AO11" s="25">
        <f>HLOOKUP(AO$7,$I$66:$DJ$120,ROWS($A$10:$A11)+2,FALSE)</f>
        <v>119</v>
      </c>
      <c r="AP11" s="25">
        <f>HLOOKUP(AP$7,$I$66:$DJ$120,ROWS($A$10:$A11)+2,FALSE)</f>
        <v>1108</v>
      </c>
      <c r="AQ11" s="25">
        <f>HLOOKUP(AQ$7,$I$66:$DJ$120,ROWS($A$10:$A11)+2,FALSE)</f>
        <v>2697</v>
      </c>
      <c r="AR11" s="25">
        <f>HLOOKUP(AR$7,$I$66:$DJ$120,ROWS($A$10:$A11)+2,FALSE)</f>
        <v>284</v>
      </c>
      <c r="AS11" s="25">
        <f>HLOOKUP(AS$7,$I$66:$DJ$120,ROWS($A$10:$A11)+2,FALSE)</f>
        <v>2596</v>
      </c>
      <c r="AT11" s="25">
        <f>HLOOKUP(AT$7,$I$66:$DJ$120,ROWS($A$10:$A11)+2,FALSE)</f>
        <v>973</v>
      </c>
      <c r="AU11" s="25">
        <f>HLOOKUP(AU$7,$I$66:$DJ$120,ROWS($A$10:$A11)+2,FALSE)</f>
        <v>169</v>
      </c>
      <c r="AV11" s="25">
        <f>HLOOKUP(AV$7,$I$66:$DJ$120,ROWS($A$10:$A11)+2,FALSE)</f>
        <v>1075</v>
      </c>
      <c r="AW11" s="25">
        <f>HLOOKUP(AW$7,$I$66:$DJ$120,ROWS($A$10:$A11)+2,FALSE)</f>
        <v>0</v>
      </c>
      <c r="AX11" s="25">
        <f>HLOOKUP(AX$7,$I$66:$DJ$120,ROWS($A$10:$A11)+2,FALSE)</f>
        <v>2036</v>
      </c>
      <c r="AY11" s="25">
        <f>HLOOKUP(AY$7,$I$66:$DJ$120,ROWS($A$10:$A11)+2,FALSE)</f>
        <v>90</v>
      </c>
      <c r="AZ11" s="25">
        <f>HLOOKUP(AZ$7,$I$66:$DJ$120,ROWS($A$10:$A11)+2,FALSE)</f>
        <v>8710</v>
      </c>
      <c r="BA11" s="25">
        <f>HLOOKUP(BA$7,$I$66:$DJ$120,ROWS($A$10:$A11)+2,FALSE)</f>
        <v>7973</v>
      </c>
      <c r="BB11" s="25">
        <f>HLOOKUP(BB$7,$I$66:$DJ$120,ROWS($A$10:$A11)+2,FALSE)</f>
        <v>300</v>
      </c>
      <c r="BC11" s="25">
        <f>HLOOKUP(BC$7,$I$66:$DJ$120,ROWS($A$10:$A11)+2,FALSE)</f>
        <v>66</v>
      </c>
      <c r="BD11" s="25">
        <f>HLOOKUP(BD$7,$I$66:$DJ$120,ROWS($A$10:$A11)+2,FALSE)</f>
        <v>4935</v>
      </c>
      <c r="BE11" s="25">
        <f>HLOOKUP(BE$7,$I$66:$DJ$120,ROWS($A$10:$A11)+2,FALSE)</f>
        <v>2621</v>
      </c>
      <c r="BF11" s="25">
        <f>HLOOKUP(BF$7,$I$66:$DJ$120,ROWS($A$10:$A11)+2,FALSE)</f>
        <v>65</v>
      </c>
      <c r="BG11" s="25">
        <f>HLOOKUP(BG$7,$I$66:$DJ$120,ROWS($A$10:$A11)+2,FALSE)</f>
        <v>417</v>
      </c>
      <c r="BH11" s="25">
        <f>HLOOKUP(BH$7,$I$66:$DJ$120,ROWS($A$10:$A11)+2,FALSE)</f>
        <v>9</v>
      </c>
      <c r="BI11" s="25">
        <f>HLOOKUP(BI$7,$I$66:$DJ$120,ROWS($A$10:$A11)+2,FALSE)</f>
        <v>569</v>
      </c>
      <c r="BJ11" s="34">
        <f>HLOOKUP(BJ$7+0.5,$I$66:$DJ$120,ROWS($A$10:$A11)+2,FALSE)</f>
        <v>9414</v>
      </c>
      <c r="BK11" s="34" t="str">
        <f>HLOOKUP(BK$7+0.5,$I$66:$DJ$120,ROWS($A$10:$A11)+2,FALSE)</f>
        <v>N/A</v>
      </c>
      <c r="BL11" s="34">
        <f>HLOOKUP(BL$7+0.5,$I$66:$DJ$120,ROWS($A$10:$A11)+2,FALSE)</f>
        <v>1098</v>
      </c>
      <c r="BM11" s="34">
        <f>HLOOKUP(BM$7+0.5,$I$66:$DJ$120,ROWS($A$10:$A11)+2,FALSE)</f>
        <v>1060</v>
      </c>
      <c r="BN11" s="34">
        <f>HLOOKUP(BN$7+0.5,$I$66:$DJ$120,ROWS($A$10:$A11)+2,FALSE)</f>
        <v>1063</v>
      </c>
      <c r="BO11" s="34">
        <f>HLOOKUP(BO$7+0.5,$I$66:$DJ$120,ROWS($A$10:$A11)+2,FALSE)</f>
        <v>1286</v>
      </c>
      <c r="BP11" s="34">
        <f>HLOOKUP(BP$7+0.5,$I$66:$DJ$120,ROWS($A$10:$A11)+2,FALSE)</f>
        <v>295</v>
      </c>
      <c r="BQ11" s="34">
        <f>HLOOKUP(BQ$7+0.5,$I$66:$DJ$120,ROWS($A$10:$A11)+2,FALSE)</f>
        <v>3231</v>
      </c>
      <c r="BR11" s="34">
        <f>HLOOKUP(BR$7+0.5,$I$66:$DJ$120,ROWS($A$10:$A11)+2,FALSE)</f>
        <v>301</v>
      </c>
      <c r="BS11" s="34">
        <f>HLOOKUP(BS$7+0.5,$I$66:$DJ$120,ROWS($A$10:$A11)+2,FALSE)</f>
        <v>359</v>
      </c>
      <c r="BT11" s="34">
        <f>HLOOKUP(BT$7+0.5,$I$66:$DJ$120,ROWS($A$10:$A11)+2,FALSE)</f>
        <v>4141</v>
      </c>
      <c r="BU11" s="34">
        <f>HLOOKUP(BU$7+0.5,$I$66:$DJ$120,ROWS($A$10:$A11)+2,FALSE)</f>
        <v>3711</v>
      </c>
      <c r="BV11" s="34">
        <f>HLOOKUP(BV$7+0.5,$I$66:$DJ$120,ROWS($A$10:$A11)+2,FALSE)</f>
        <v>1292</v>
      </c>
      <c r="BW11" s="34">
        <f>HLOOKUP(BW$7+0.5,$I$66:$DJ$120,ROWS($A$10:$A11)+2,FALSE)</f>
        <v>173</v>
      </c>
      <c r="BX11" s="34">
        <f>HLOOKUP(BX$7+0.5,$I$66:$DJ$120,ROWS($A$10:$A11)+2,FALSE)</f>
        <v>3376</v>
      </c>
      <c r="BY11" s="34">
        <f>HLOOKUP(BY$7+0.5,$I$66:$DJ$120,ROWS($A$10:$A11)+2,FALSE)</f>
        <v>634</v>
      </c>
      <c r="BZ11" s="34">
        <f>HLOOKUP(BZ$7+0.5,$I$66:$DJ$120,ROWS($A$10:$A11)+2,FALSE)</f>
        <v>52</v>
      </c>
      <c r="CA11" s="34">
        <f>HLOOKUP(CA$7+0.5,$I$66:$DJ$120,ROWS($A$10:$A11)+2,FALSE)</f>
        <v>632</v>
      </c>
      <c r="CB11" s="34">
        <f>HLOOKUP(CB$7+0.5,$I$66:$DJ$120,ROWS($A$10:$A11)+2,FALSE)</f>
        <v>856</v>
      </c>
      <c r="CC11" s="34">
        <f>HLOOKUP(CC$7+0.5,$I$66:$DJ$120,ROWS($A$10:$A11)+2,FALSE)</f>
        <v>972</v>
      </c>
      <c r="CD11" s="34">
        <f>HLOOKUP(CD$7+0.5,$I$66:$DJ$120,ROWS($A$10:$A11)+2,FALSE)</f>
        <v>378</v>
      </c>
      <c r="CE11" s="34">
        <f>HLOOKUP(CE$7+0.5,$I$66:$DJ$120,ROWS($A$10:$A11)+2,FALSE)</f>
        <v>987</v>
      </c>
      <c r="CF11" s="34">
        <f>HLOOKUP(CF$7+0.5,$I$66:$DJ$120,ROWS($A$10:$A11)+2,FALSE)</f>
        <v>146</v>
      </c>
      <c r="CG11" s="34">
        <f>HLOOKUP(CG$7+0.5,$I$66:$DJ$120,ROWS($A$10:$A11)+2,FALSE)</f>
        <v>1250</v>
      </c>
      <c r="CH11" s="34">
        <f>HLOOKUP(CH$7+0.5,$I$66:$DJ$120,ROWS($A$10:$A11)+2,FALSE)</f>
        <v>342</v>
      </c>
      <c r="CI11" s="34">
        <f>HLOOKUP(CI$7+0.5,$I$66:$DJ$120,ROWS($A$10:$A11)+2,FALSE)</f>
        <v>1492</v>
      </c>
      <c r="CJ11" s="34">
        <f>HLOOKUP(CJ$7+0.5,$I$66:$DJ$120,ROWS($A$10:$A11)+2,FALSE)</f>
        <v>536</v>
      </c>
      <c r="CK11" s="34">
        <f>HLOOKUP(CK$7+0.5,$I$66:$DJ$120,ROWS($A$10:$A11)+2,FALSE)</f>
        <v>463</v>
      </c>
      <c r="CL11" s="34">
        <f>HLOOKUP(CL$7+0.5,$I$66:$DJ$120,ROWS($A$10:$A11)+2,FALSE)</f>
        <v>638</v>
      </c>
      <c r="CM11" s="34">
        <f>HLOOKUP(CM$7+0.5,$I$66:$DJ$120,ROWS($A$10:$A11)+2,FALSE)</f>
        <v>333</v>
      </c>
      <c r="CN11" s="34">
        <f>HLOOKUP(CN$7+0.5,$I$66:$DJ$120,ROWS($A$10:$A11)+2,FALSE)</f>
        <v>109</v>
      </c>
      <c r="CO11" s="34">
        <f>HLOOKUP(CO$7+0.5,$I$66:$DJ$120,ROWS($A$10:$A11)+2,FALSE)</f>
        <v>2284</v>
      </c>
      <c r="CP11" s="34">
        <f>HLOOKUP(CP$7+0.5,$I$66:$DJ$120,ROWS($A$10:$A11)+2,FALSE)</f>
        <v>184</v>
      </c>
      <c r="CQ11" s="34">
        <f>HLOOKUP(CQ$7+0.5,$I$66:$DJ$120,ROWS($A$10:$A11)+2,FALSE)</f>
        <v>442</v>
      </c>
      <c r="CR11" s="34">
        <f>HLOOKUP(CR$7+0.5,$I$66:$DJ$120,ROWS($A$10:$A11)+2,FALSE)</f>
        <v>1820</v>
      </c>
      <c r="CS11" s="34">
        <f>HLOOKUP(CS$7+0.5,$I$66:$DJ$120,ROWS($A$10:$A11)+2,FALSE)</f>
        <v>333</v>
      </c>
      <c r="CT11" s="34">
        <f>HLOOKUP(CT$7+0.5,$I$66:$DJ$120,ROWS($A$10:$A11)+2,FALSE)</f>
        <v>958</v>
      </c>
      <c r="CU11" s="34">
        <f>HLOOKUP(CU$7+0.5,$I$66:$DJ$120,ROWS($A$10:$A11)+2,FALSE)</f>
        <v>840</v>
      </c>
      <c r="CV11" s="34">
        <f>HLOOKUP(CV$7+0.5,$I$66:$DJ$120,ROWS($A$10:$A11)+2,FALSE)</f>
        <v>182</v>
      </c>
      <c r="CW11" s="34">
        <f>HLOOKUP(CW$7+0.5,$I$66:$DJ$120,ROWS($A$10:$A11)+2,FALSE)</f>
        <v>474</v>
      </c>
      <c r="CX11" s="34">
        <f>HLOOKUP(CX$7+0.5,$I$66:$DJ$120,ROWS($A$10:$A11)+2,FALSE)</f>
        <v>190</v>
      </c>
      <c r="CY11" s="34">
        <f>HLOOKUP(CY$7+0.5,$I$66:$DJ$120,ROWS($A$10:$A11)+2,FALSE)</f>
        <v>973</v>
      </c>
      <c r="CZ11" s="34">
        <f>HLOOKUP(CZ$7+0.5,$I$66:$DJ$120,ROWS($A$10:$A11)+2,FALSE)</f>
        <v>98</v>
      </c>
      <c r="DA11" s="34">
        <f>HLOOKUP(DA$7+0.5,$I$66:$DJ$120,ROWS($A$10:$A11)+2,FALSE)</f>
        <v>2300</v>
      </c>
      <c r="DB11" s="34">
        <f>HLOOKUP(DB$7+0.5,$I$66:$DJ$120,ROWS($A$10:$A11)+2,FALSE)</f>
        <v>2240</v>
      </c>
      <c r="DC11" s="34">
        <f>HLOOKUP(DC$7+0.5,$I$66:$DJ$120,ROWS($A$10:$A11)+2,FALSE)</f>
        <v>390</v>
      </c>
      <c r="DD11" s="34">
        <f>HLOOKUP(DD$7+0.5,$I$66:$DJ$120,ROWS($A$10:$A11)+2,FALSE)</f>
        <v>108</v>
      </c>
      <c r="DE11" s="34">
        <f>HLOOKUP(DE$7+0.5,$I$66:$DJ$120,ROWS($A$10:$A11)+2,FALSE)</f>
        <v>2151</v>
      </c>
      <c r="DF11" s="34">
        <f>HLOOKUP(DF$7+0.5,$I$66:$DJ$120,ROWS($A$10:$A11)+2,FALSE)</f>
        <v>1272</v>
      </c>
      <c r="DG11" s="34">
        <f>HLOOKUP(DG$7+0.5,$I$66:$DJ$120,ROWS($A$10:$A11)+2,FALSE)</f>
        <v>110</v>
      </c>
      <c r="DH11" s="34">
        <f>HLOOKUP(DH$7+0.5,$I$66:$DJ$120,ROWS($A$10:$A11)+2,FALSE)</f>
        <v>457</v>
      </c>
      <c r="DI11" s="34">
        <f>HLOOKUP(DI$7+0.5,$I$66:$DJ$120,ROWS($A$10:$A11)+2,FALSE)</f>
        <v>15</v>
      </c>
      <c r="DJ11" s="34">
        <f>HLOOKUP(DJ$7+0.5,$I$66:$DJ$120,ROWS($A$10:$A11)+2,FALSE)</f>
        <v>601</v>
      </c>
    </row>
    <row r="12" spans="2:120" x14ac:dyDescent="0.25">
      <c r="B12" s="38" t="s">
        <v>9</v>
      </c>
      <c r="C12" s="16">
        <v>711962</v>
      </c>
      <c r="D12" s="17">
        <v>1401</v>
      </c>
      <c r="E12" s="16">
        <v>571857</v>
      </c>
      <c r="F12" s="17">
        <v>8892</v>
      </c>
      <c r="G12" s="16">
        <v>100280</v>
      </c>
      <c r="H12" s="17">
        <v>8388</v>
      </c>
      <c r="I12" s="36">
        <f>HLOOKUP(I$7,$I$66:$DJ$120,ROWS($A$10:$A12)+2,FALSE)</f>
        <v>35084</v>
      </c>
      <c r="J12" s="25">
        <f>HLOOKUP(J$7,$I$66:$DJ$120,ROWS($A$10:$A12)+2,FALSE)</f>
        <v>93</v>
      </c>
      <c r="K12" s="25" t="str">
        <f>HLOOKUP(K$7,$I$66:$DJ$120,ROWS($A$10:$A12)+2,FALSE)</f>
        <v>N/A</v>
      </c>
      <c r="L12" s="25">
        <f>HLOOKUP(L$7,$I$66:$DJ$120,ROWS($A$10:$A12)+2,FALSE)</f>
        <v>2467</v>
      </c>
      <c r="M12" s="25">
        <f>HLOOKUP(M$7,$I$66:$DJ$120,ROWS($A$10:$A12)+2,FALSE)</f>
        <v>190</v>
      </c>
      <c r="N12" s="25">
        <f>HLOOKUP(N$7,$I$66:$DJ$120,ROWS($A$10:$A12)+2,FALSE)</f>
        <v>3098</v>
      </c>
      <c r="O12" s="25">
        <f>HLOOKUP(O$7,$I$66:$DJ$120,ROWS($A$10:$A12)+2,FALSE)</f>
        <v>1583</v>
      </c>
      <c r="P12" s="25">
        <f>HLOOKUP(P$7,$I$66:$DJ$120,ROWS($A$10:$A12)+2,FALSE)</f>
        <v>138</v>
      </c>
      <c r="Q12" s="25">
        <f>HLOOKUP(Q$7,$I$66:$DJ$120,ROWS($A$10:$A12)+2,FALSE)</f>
        <v>11</v>
      </c>
      <c r="R12" s="25">
        <f>HLOOKUP(R$7,$I$66:$DJ$120,ROWS($A$10:$A12)+2,FALSE)</f>
        <v>140</v>
      </c>
      <c r="S12" s="25">
        <f>HLOOKUP(S$7,$I$66:$DJ$120,ROWS($A$10:$A12)+2,FALSE)</f>
        <v>1188</v>
      </c>
      <c r="T12" s="25">
        <f>HLOOKUP(T$7,$I$66:$DJ$120,ROWS($A$10:$A12)+2,FALSE)</f>
        <v>556</v>
      </c>
      <c r="U12" s="25">
        <f>HLOOKUP(U$7,$I$66:$DJ$120,ROWS($A$10:$A12)+2,FALSE)</f>
        <v>1366</v>
      </c>
      <c r="V12" s="25">
        <f>HLOOKUP(V$7,$I$66:$DJ$120,ROWS($A$10:$A12)+2,FALSE)</f>
        <v>475</v>
      </c>
      <c r="W12" s="25">
        <f>HLOOKUP(W$7,$I$66:$DJ$120,ROWS($A$10:$A12)+2,FALSE)</f>
        <v>985</v>
      </c>
      <c r="X12" s="25">
        <f>HLOOKUP(X$7,$I$66:$DJ$120,ROWS($A$10:$A12)+2,FALSE)</f>
        <v>181</v>
      </c>
      <c r="Y12" s="25">
        <f>HLOOKUP(Y$7,$I$66:$DJ$120,ROWS($A$10:$A12)+2,FALSE)</f>
        <v>319</v>
      </c>
      <c r="Z12" s="25">
        <f>HLOOKUP(Z$7,$I$66:$DJ$120,ROWS($A$10:$A12)+2,FALSE)</f>
        <v>750</v>
      </c>
      <c r="AA12" s="25">
        <f>HLOOKUP(AA$7,$I$66:$DJ$120,ROWS($A$10:$A12)+2,FALSE)</f>
        <v>237</v>
      </c>
      <c r="AB12" s="25">
        <f>HLOOKUP(AB$7,$I$66:$DJ$120,ROWS($A$10:$A12)+2,FALSE)</f>
        <v>1077</v>
      </c>
      <c r="AC12" s="25">
        <f>HLOOKUP(AC$7,$I$66:$DJ$120,ROWS($A$10:$A12)+2,FALSE)</f>
        <v>0</v>
      </c>
      <c r="AD12" s="25">
        <f>HLOOKUP(AD$7,$I$66:$DJ$120,ROWS($A$10:$A12)+2,FALSE)</f>
        <v>216</v>
      </c>
      <c r="AE12" s="25">
        <f>HLOOKUP(AE$7,$I$66:$DJ$120,ROWS($A$10:$A12)+2,FALSE)</f>
        <v>141</v>
      </c>
      <c r="AF12" s="25">
        <f>HLOOKUP(AF$7,$I$66:$DJ$120,ROWS($A$10:$A12)+2,FALSE)</f>
        <v>771</v>
      </c>
      <c r="AG12" s="25">
        <f>HLOOKUP(AG$7,$I$66:$DJ$120,ROWS($A$10:$A12)+2,FALSE)</f>
        <v>593</v>
      </c>
      <c r="AH12" s="25">
        <f>HLOOKUP(AH$7,$I$66:$DJ$120,ROWS($A$10:$A12)+2,FALSE)</f>
        <v>554</v>
      </c>
      <c r="AI12" s="25">
        <f>HLOOKUP(AI$7,$I$66:$DJ$120,ROWS($A$10:$A12)+2,FALSE)</f>
        <v>921</v>
      </c>
      <c r="AJ12" s="25">
        <f>HLOOKUP(AJ$7,$I$66:$DJ$120,ROWS($A$10:$A12)+2,FALSE)</f>
        <v>248</v>
      </c>
      <c r="AK12" s="25">
        <f>HLOOKUP(AK$7,$I$66:$DJ$120,ROWS($A$10:$A12)+2,FALSE)</f>
        <v>5</v>
      </c>
      <c r="AL12" s="25">
        <f>HLOOKUP(AL$7,$I$66:$DJ$120,ROWS($A$10:$A12)+2,FALSE)</f>
        <v>532</v>
      </c>
      <c r="AM12" s="25">
        <f>HLOOKUP(AM$7,$I$66:$DJ$120,ROWS($A$10:$A12)+2,FALSE)</f>
        <v>520</v>
      </c>
      <c r="AN12" s="25">
        <f>HLOOKUP(AN$7,$I$66:$DJ$120,ROWS($A$10:$A12)+2,FALSE)</f>
        <v>128</v>
      </c>
      <c r="AO12" s="25">
        <f>HLOOKUP(AO$7,$I$66:$DJ$120,ROWS($A$10:$A12)+2,FALSE)</f>
        <v>226</v>
      </c>
      <c r="AP12" s="25">
        <f>HLOOKUP(AP$7,$I$66:$DJ$120,ROWS($A$10:$A12)+2,FALSE)</f>
        <v>940</v>
      </c>
      <c r="AQ12" s="25">
        <f>HLOOKUP(AQ$7,$I$66:$DJ$120,ROWS($A$10:$A12)+2,FALSE)</f>
        <v>470</v>
      </c>
      <c r="AR12" s="25">
        <f>HLOOKUP(AR$7,$I$66:$DJ$120,ROWS($A$10:$A12)+2,FALSE)</f>
        <v>0</v>
      </c>
      <c r="AS12" s="25">
        <f>HLOOKUP(AS$7,$I$66:$DJ$120,ROWS($A$10:$A12)+2,FALSE)</f>
        <v>319</v>
      </c>
      <c r="AT12" s="25">
        <f>HLOOKUP(AT$7,$I$66:$DJ$120,ROWS($A$10:$A12)+2,FALSE)</f>
        <v>616</v>
      </c>
      <c r="AU12" s="25">
        <f>HLOOKUP(AU$7,$I$66:$DJ$120,ROWS($A$10:$A12)+2,FALSE)</f>
        <v>2161</v>
      </c>
      <c r="AV12" s="25">
        <f>HLOOKUP(AV$7,$I$66:$DJ$120,ROWS($A$10:$A12)+2,FALSE)</f>
        <v>378</v>
      </c>
      <c r="AW12" s="25">
        <f>HLOOKUP(AW$7,$I$66:$DJ$120,ROWS($A$10:$A12)+2,FALSE)</f>
        <v>0</v>
      </c>
      <c r="AX12" s="25">
        <f>HLOOKUP(AX$7,$I$66:$DJ$120,ROWS($A$10:$A12)+2,FALSE)</f>
        <v>186</v>
      </c>
      <c r="AY12" s="25">
        <f>HLOOKUP(AY$7,$I$66:$DJ$120,ROWS($A$10:$A12)+2,FALSE)</f>
        <v>301</v>
      </c>
      <c r="AZ12" s="25">
        <f>HLOOKUP(AZ$7,$I$66:$DJ$120,ROWS($A$10:$A12)+2,FALSE)</f>
        <v>388</v>
      </c>
      <c r="BA12" s="25">
        <f>HLOOKUP(BA$7,$I$66:$DJ$120,ROWS($A$10:$A12)+2,FALSE)</f>
        <v>2492</v>
      </c>
      <c r="BB12" s="25">
        <f>HLOOKUP(BB$7,$I$66:$DJ$120,ROWS($A$10:$A12)+2,FALSE)</f>
        <v>662</v>
      </c>
      <c r="BC12" s="25">
        <f>HLOOKUP(BC$7,$I$66:$DJ$120,ROWS($A$10:$A12)+2,FALSE)</f>
        <v>68</v>
      </c>
      <c r="BD12" s="25">
        <f>HLOOKUP(BD$7,$I$66:$DJ$120,ROWS($A$10:$A12)+2,FALSE)</f>
        <v>1488</v>
      </c>
      <c r="BE12" s="25">
        <f>HLOOKUP(BE$7,$I$66:$DJ$120,ROWS($A$10:$A12)+2,FALSE)</f>
        <v>4548</v>
      </c>
      <c r="BF12" s="25">
        <f>HLOOKUP(BF$7,$I$66:$DJ$120,ROWS($A$10:$A12)+2,FALSE)</f>
        <v>89</v>
      </c>
      <c r="BG12" s="25">
        <f>HLOOKUP(BG$7,$I$66:$DJ$120,ROWS($A$10:$A12)+2,FALSE)</f>
        <v>23</v>
      </c>
      <c r="BH12" s="25">
        <f>HLOOKUP(BH$7,$I$66:$DJ$120,ROWS($A$10:$A12)+2,FALSE)</f>
        <v>246</v>
      </c>
      <c r="BI12" s="25">
        <f>HLOOKUP(BI$7,$I$66:$DJ$120,ROWS($A$10:$A12)+2,FALSE)</f>
        <v>1044</v>
      </c>
      <c r="BJ12" s="34">
        <f>HLOOKUP(BJ$7+0.5,$I$66:$DJ$120,ROWS($A$10:$A12)+2,FALSE)</f>
        <v>4168</v>
      </c>
      <c r="BK12" s="34">
        <f>HLOOKUP(BK$7+0.5,$I$66:$DJ$120,ROWS($A$10:$A12)+2,FALSE)</f>
        <v>113</v>
      </c>
      <c r="BL12" s="34" t="str">
        <f>HLOOKUP(BL$7+0.5,$I$66:$DJ$120,ROWS($A$10:$A12)+2,FALSE)</f>
        <v>N/A</v>
      </c>
      <c r="BM12" s="34">
        <f>HLOOKUP(BM$7+0.5,$I$66:$DJ$120,ROWS($A$10:$A12)+2,FALSE)</f>
        <v>1902</v>
      </c>
      <c r="BN12" s="34">
        <f>HLOOKUP(BN$7+0.5,$I$66:$DJ$120,ROWS($A$10:$A12)+2,FALSE)</f>
        <v>258</v>
      </c>
      <c r="BO12" s="34">
        <f>HLOOKUP(BO$7+0.5,$I$66:$DJ$120,ROWS($A$10:$A12)+2,FALSE)</f>
        <v>1921</v>
      </c>
      <c r="BP12" s="34">
        <f>HLOOKUP(BP$7+0.5,$I$66:$DJ$120,ROWS($A$10:$A12)+2,FALSE)</f>
        <v>727</v>
      </c>
      <c r="BQ12" s="34">
        <f>HLOOKUP(BQ$7+0.5,$I$66:$DJ$120,ROWS($A$10:$A12)+2,FALSE)</f>
        <v>167</v>
      </c>
      <c r="BR12" s="34">
        <f>HLOOKUP(BR$7+0.5,$I$66:$DJ$120,ROWS($A$10:$A12)+2,FALSE)</f>
        <v>24</v>
      </c>
      <c r="BS12" s="34">
        <f>HLOOKUP(BS$7+0.5,$I$66:$DJ$120,ROWS($A$10:$A12)+2,FALSE)</f>
        <v>220</v>
      </c>
      <c r="BT12" s="34">
        <f>HLOOKUP(BT$7+0.5,$I$66:$DJ$120,ROWS($A$10:$A12)+2,FALSE)</f>
        <v>476</v>
      </c>
      <c r="BU12" s="34">
        <f>HLOOKUP(BU$7+0.5,$I$66:$DJ$120,ROWS($A$10:$A12)+2,FALSE)</f>
        <v>419</v>
      </c>
      <c r="BV12" s="34">
        <f>HLOOKUP(BV$7+0.5,$I$66:$DJ$120,ROWS($A$10:$A12)+2,FALSE)</f>
        <v>703</v>
      </c>
      <c r="BW12" s="34">
        <f>HLOOKUP(BW$7+0.5,$I$66:$DJ$120,ROWS($A$10:$A12)+2,FALSE)</f>
        <v>253</v>
      </c>
      <c r="BX12" s="34">
        <f>HLOOKUP(BX$7+0.5,$I$66:$DJ$120,ROWS($A$10:$A12)+2,FALSE)</f>
        <v>686</v>
      </c>
      <c r="BY12" s="34">
        <f>HLOOKUP(BY$7+0.5,$I$66:$DJ$120,ROWS($A$10:$A12)+2,FALSE)</f>
        <v>156</v>
      </c>
      <c r="BZ12" s="34">
        <f>HLOOKUP(BZ$7+0.5,$I$66:$DJ$120,ROWS($A$10:$A12)+2,FALSE)</f>
        <v>374</v>
      </c>
      <c r="CA12" s="34">
        <f>HLOOKUP(CA$7+0.5,$I$66:$DJ$120,ROWS($A$10:$A12)+2,FALSE)</f>
        <v>741</v>
      </c>
      <c r="CB12" s="34">
        <f>HLOOKUP(CB$7+0.5,$I$66:$DJ$120,ROWS($A$10:$A12)+2,FALSE)</f>
        <v>354</v>
      </c>
      <c r="CC12" s="34">
        <f>HLOOKUP(CC$7+0.5,$I$66:$DJ$120,ROWS($A$10:$A12)+2,FALSE)</f>
        <v>1276</v>
      </c>
      <c r="CD12" s="34">
        <f>HLOOKUP(CD$7+0.5,$I$66:$DJ$120,ROWS($A$10:$A12)+2,FALSE)</f>
        <v>149</v>
      </c>
      <c r="CE12" s="34">
        <f>HLOOKUP(CE$7+0.5,$I$66:$DJ$120,ROWS($A$10:$A12)+2,FALSE)</f>
        <v>155</v>
      </c>
      <c r="CF12" s="34">
        <f>HLOOKUP(CF$7+0.5,$I$66:$DJ$120,ROWS($A$10:$A12)+2,FALSE)</f>
        <v>120</v>
      </c>
      <c r="CG12" s="34">
        <f>HLOOKUP(CG$7+0.5,$I$66:$DJ$120,ROWS($A$10:$A12)+2,FALSE)</f>
        <v>435</v>
      </c>
      <c r="CH12" s="34">
        <f>HLOOKUP(CH$7+0.5,$I$66:$DJ$120,ROWS($A$10:$A12)+2,FALSE)</f>
        <v>568</v>
      </c>
      <c r="CI12" s="34">
        <f>HLOOKUP(CI$7+0.5,$I$66:$DJ$120,ROWS($A$10:$A12)+2,FALSE)</f>
        <v>904</v>
      </c>
      <c r="CJ12" s="34">
        <f>HLOOKUP(CJ$7+0.5,$I$66:$DJ$120,ROWS($A$10:$A12)+2,FALSE)</f>
        <v>1014</v>
      </c>
      <c r="CK12" s="34">
        <f>HLOOKUP(CK$7+0.5,$I$66:$DJ$120,ROWS($A$10:$A12)+2,FALSE)</f>
        <v>185</v>
      </c>
      <c r="CL12" s="34">
        <f>HLOOKUP(CL$7+0.5,$I$66:$DJ$120,ROWS($A$10:$A12)+2,FALSE)</f>
        <v>12</v>
      </c>
      <c r="CM12" s="34">
        <f>HLOOKUP(CM$7+0.5,$I$66:$DJ$120,ROWS($A$10:$A12)+2,FALSE)</f>
        <v>485</v>
      </c>
      <c r="CN12" s="34">
        <f>HLOOKUP(CN$7+0.5,$I$66:$DJ$120,ROWS($A$10:$A12)+2,FALSE)</f>
        <v>744</v>
      </c>
      <c r="CO12" s="34">
        <f>HLOOKUP(CO$7+0.5,$I$66:$DJ$120,ROWS($A$10:$A12)+2,FALSE)</f>
        <v>136</v>
      </c>
      <c r="CP12" s="34">
        <f>HLOOKUP(CP$7+0.5,$I$66:$DJ$120,ROWS($A$10:$A12)+2,FALSE)</f>
        <v>188</v>
      </c>
      <c r="CQ12" s="34">
        <f>HLOOKUP(CQ$7+0.5,$I$66:$DJ$120,ROWS($A$10:$A12)+2,FALSE)</f>
        <v>613</v>
      </c>
      <c r="CR12" s="34">
        <f>HLOOKUP(CR$7+0.5,$I$66:$DJ$120,ROWS($A$10:$A12)+2,FALSE)</f>
        <v>404</v>
      </c>
      <c r="CS12" s="34">
        <f>HLOOKUP(CS$7+0.5,$I$66:$DJ$120,ROWS($A$10:$A12)+2,FALSE)</f>
        <v>149</v>
      </c>
      <c r="CT12" s="34">
        <f>HLOOKUP(CT$7+0.5,$I$66:$DJ$120,ROWS($A$10:$A12)+2,FALSE)</f>
        <v>286</v>
      </c>
      <c r="CU12" s="34">
        <f>HLOOKUP(CU$7+0.5,$I$66:$DJ$120,ROWS($A$10:$A12)+2,FALSE)</f>
        <v>733</v>
      </c>
      <c r="CV12" s="34">
        <f>HLOOKUP(CV$7+0.5,$I$66:$DJ$120,ROWS($A$10:$A12)+2,FALSE)</f>
        <v>841</v>
      </c>
      <c r="CW12" s="34">
        <f>HLOOKUP(CW$7+0.5,$I$66:$DJ$120,ROWS($A$10:$A12)+2,FALSE)</f>
        <v>371</v>
      </c>
      <c r="CX12" s="34">
        <f>HLOOKUP(CX$7+0.5,$I$66:$DJ$120,ROWS($A$10:$A12)+2,FALSE)</f>
        <v>149</v>
      </c>
      <c r="CY12" s="34">
        <f>HLOOKUP(CY$7+0.5,$I$66:$DJ$120,ROWS($A$10:$A12)+2,FALSE)</f>
        <v>182</v>
      </c>
      <c r="CZ12" s="34">
        <f>HLOOKUP(CZ$7+0.5,$I$66:$DJ$120,ROWS($A$10:$A12)+2,FALSE)</f>
        <v>343</v>
      </c>
      <c r="DA12" s="34">
        <f>HLOOKUP(DA$7+0.5,$I$66:$DJ$120,ROWS($A$10:$A12)+2,FALSE)</f>
        <v>308</v>
      </c>
      <c r="DB12" s="34">
        <f>HLOOKUP(DB$7+0.5,$I$66:$DJ$120,ROWS($A$10:$A12)+2,FALSE)</f>
        <v>1105</v>
      </c>
      <c r="DC12" s="34">
        <f>HLOOKUP(DC$7+0.5,$I$66:$DJ$120,ROWS($A$10:$A12)+2,FALSE)</f>
        <v>731</v>
      </c>
      <c r="DD12" s="34">
        <f>HLOOKUP(DD$7+0.5,$I$66:$DJ$120,ROWS($A$10:$A12)+2,FALSE)</f>
        <v>105</v>
      </c>
      <c r="DE12" s="34">
        <f>HLOOKUP(DE$7+0.5,$I$66:$DJ$120,ROWS($A$10:$A12)+2,FALSE)</f>
        <v>1112</v>
      </c>
      <c r="DF12" s="34">
        <f>HLOOKUP(DF$7+0.5,$I$66:$DJ$120,ROWS($A$10:$A12)+2,FALSE)</f>
        <v>1520</v>
      </c>
      <c r="DG12" s="34">
        <f>HLOOKUP(DG$7+0.5,$I$66:$DJ$120,ROWS($A$10:$A12)+2,FALSE)</f>
        <v>75</v>
      </c>
      <c r="DH12" s="34">
        <f>HLOOKUP(DH$7+0.5,$I$66:$DJ$120,ROWS($A$10:$A12)+2,FALSE)</f>
        <v>35</v>
      </c>
      <c r="DI12" s="34">
        <f>HLOOKUP(DI$7+0.5,$I$66:$DJ$120,ROWS($A$10:$A12)+2,FALSE)</f>
        <v>272</v>
      </c>
      <c r="DJ12" s="34">
        <f>HLOOKUP(DJ$7+0.5,$I$66:$DJ$120,ROWS($A$10:$A12)+2,FALSE)</f>
        <v>962</v>
      </c>
    </row>
    <row r="13" spans="2:120" x14ac:dyDescent="0.25">
      <c r="B13" s="38" t="s">
        <v>10</v>
      </c>
      <c r="C13" s="16">
        <v>6402301</v>
      </c>
      <c r="D13" s="17">
        <v>5660</v>
      </c>
      <c r="E13" s="16">
        <v>5107496</v>
      </c>
      <c r="F13" s="17">
        <v>39045</v>
      </c>
      <c r="G13" s="16">
        <v>1028366</v>
      </c>
      <c r="H13" s="17">
        <v>36556</v>
      </c>
      <c r="I13" s="36">
        <f>HLOOKUP(I$7,$I$66:$DJ$120,ROWS($A$10:$A13)+2,FALSE)</f>
        <v>222877</v>
      </c>
      <c r="J13" s="25">
        <f>HLOOKUP(J$7,$I$66:$DJ$120,ROWS($A$10:$A13)+2,FALSE)</f>
        <v>833</v>
      </c>
      <c r="K13" s="25">
        <f>HLOOKUP(K$7,$I$66:$DJ$120,ROWS($A$10:$A13)+2,FALSE)</f>
        <v>5001</v>
      </c>
      <c r="L13" s="25" t="str">
        <f>HLOOKUP(L$7,$I$66:$DJ$120,ROWS($A$10:$A13)+2,FALSE)</f>
        <v>N/A</v>
      </c>
      <c r="M13" s="25">
        <f>HLOOKUP(M$7,$I$66:$DJ$120,ROWS($A$10:$A13)+2,FALSE)</f>
        <v>1066</v>
      </c>
      <c r="N13" s="25">
        <f>HLOOKUP(N$7,$I$66:$DJ$120,ROWS($A$10:$A13)+2,FALSE)</f>
        <v>49635</v>
      </c>
      <c r="O13" s="25">
        <f>HLOOKUP(O$7,$I$66:$DJ$120,ROWS($A$10:$A13)+2,FALSE)</f>
        <v>10189</v>
      </c>
      <c r="P13" s="25">
        <f>HLOOKUP(P$7,$I$66:$DJ$120,ROWS($A$10:$A13)+2,FALSE)</f>
        <v>1875</v>
      </c>
      <c r="Q13" s="25">
        <f>HLOOKUP(Q$7,$I$66:$DJ$120,ROWS($A$10:$A13)+2,FALSE)</f>
        <v>0</v>
      </c>
      <c r="R13" s="25">
        <f>HLOOKUP(R$7,$I$66:$DJ$120,ROWS($A$10:$A13)+2,FALSE)</f>
        <v>389</v>
      </c>
      <c r="S13" s="25">
        <f>HLOOKUP(S$7,$I$66:$DJ$120,ROWS($A$10:$A13)+2,FALSE)</f>
        <v>3732</v>
      </c>
      <c r="T13" s="25">
        <f>HLOOKUP(T$7,$I$66:$DJ$120,ROWS($A$10:$A13)+2,FALSE)</f>
        <v>2206</v>
      </c>
      <c r="U13" s="25">
        <f>HLOOKUP(U$7,$I$66:$DJ$120,ROWS($A$10:$A13)+2,FALSE)</f>
        <v>2199</v>
      </c>
      <c r="V13" s="25">
        <f>HLOOKUP(V$7,$I$66:$DJ$120,ROWS($A$10:$A13)+2,FALSE)</f>
        <v>2190</v>
      </c>
      <c r="W13" s="25">
        <f>HLOOKUP(W$7,$I$66:$DJ$120,ROWS($A$10:$A13)+2,FALSE)</f>
        <v>10035</v>
      </c>
      <c r="X13" s="25">
        <f>HLOOKUP(X$7,$I$66:$DJ$120,ROWS($A$10:$A13)+2,FALSE)</f>
        <v>5855</v>
      </c>
      <c r="Y13" s="25">
        <f>HLOOKUP(Y$7,$I$66:$DJ$120,ROWS($A$10:$A13)+2,FALSE)</f>
        <v>4526</v>
      </c>
      <c r="Z13" s="25">
        <f>HLOOKUP(Z$7,$I$66:$DJ$120,ROWS($A$10:$A13)+2,FALSE)</f>
        <v>1708</v>
      </c>
      <c r="AA13" s="25">
        <f>HLOOKUP(AA$7,$I$66:$DJ$120,ROWS($A$10:$A13)+2,FALSE)</f>
        <v>2134</v>
      </c>
      <c r="AB13" s="25">
        <f>HLOOKUP(AB$7,$I$66:$DJ$120,ROWS($A$10:$A13)+2,FALSE)</f>
        <v>844</v>
      </c>
      <c r="AC13" s="25">
        <f>HLOOKUP(AC$7,$I$66:$DJ$120,ROWS($A$10:$A13)+2,FALSE)</f>
        <v>0</v>
      </c>
      <c r="AD13" s="25">
        <f>HLOOKUP(AD$7,$I$66:$DJ$120,ROWS($A$10:$A13)+2,FALSE)</f>
        <v>1918</v>
      </c>
      <c r="AE13" s="25">
        <f>HLOOKUP(AE$7,$I$66:$DJ$120,ROWS($A$10:$A13)+2,FALSE)</f>
        <v>743</v>
      </c>
      <c r="AF13" s="25">
        <f>HLOOKUP(AF$7,$I$66:$DJ$120,ROWS($A$10:$A13)+2,FALSE)</f>
        <v>9396</v>
      </c>
      <c r="AG13" s="25">
        <f>HLOOKUP(AG$7,$I$66:$DJ$120,ROWS($A$10:$A13)+2,FALSE)</f>
        <v>3297</v>
      </c>
      <c r="AH13" s="25">
        <f>HLOOKUP(AH$7,$I$66:$DJ$120,ROWS($A$10:$A13)+2,FALSE)</f>
        <v>1226</v>
      </c>
      <c r="AI13" s="25">
        <f>HLOOKUP(AI$7,$I$66:$DJ$120,ROWS($A$10:$A13)+2,FALSE)</f>
        <v>3872</v>
      </c>
      <c r="AJ13" s="25">
        <f>HLOOKUP(AJ$7,$I$66:$DJ$120,ROWS($A$10:$A13)+2,FALSE)</f>
        <v>2431</v>
      </c>
      <c r="AK13" s="25">
        <f>HLOOKUP(AK$7,$I$66:$DJ$120,ROWS($A$10:$A13)+2,FALSE)</f>
        <v>1393</v>
      </c>
      <c r="AL13" s="25">
        <f>HLOOKUP(AL$7,$I$66:$DJ$120,ROWS($A$10:$A13)+2,FALSE)</f>
        <v>8756</v>
      </c>
      <c r="AM13" s="25">
        <f>HLOOKUP(AM$7,$I$66:$DJ$120,ROWS($A$10:$A13)+2,FALSE)</f>
        <v>228</v>
      </c>
      <c r="AN13" s="25">
        <f>HLOOKUP(AN$7,$I$66:$DJ$120,ROWS($A$10:$A13)+2,FALSE)</f>
        <v>3379</v>
      </c>
      <c r="AO13" s="25">
        <f>HLOOKUP(AO$7,$I$66:$DJ$120,ROWS($A$10:$A13)+2,FALSE)</f>
        <v>4610</v>
      </c>
      <c r="AP13" s="25">
        <f>HLOOKUP(AP$7,$I$66:$DJ$120,ROWS($A$10:$A13)+2,FALSE)</f>
        <v>3880</v>
      </c>
      <c r="AQ13" s="25">
        <f>HLOOKUP(AQ$7,$I$66:$DJ$120,ROWS($A$10:$A13)+2,FALSE)</f>
        <v>2548</v>
      </c>
      <c r="AR13" s="25">
        <f>HLOOKUP(AR$7,$I$66:$DJ$120,ROWS($A$10:$A13)+2,FALSE)</f>
        <v>1159</v>
      </c>
      <c r="AS13" s="25">
        <f>HLOOKUP(AS$7,$I$66:$DJ$120,ROWS($A$10:$A13)+2,FALSE)</f>
        <v>4682</v>
      </c>
      <c r="AT13" s="25">
        <f>HLOOKUP(AT$7,$I$66:$DJ$120,ROWS($A$10:$A13)+2,FALSE)</f>
        <v>3219</v>
      </c>
      <c r="AU13" s="25">
        <f>HLOOKUP(AU$7,$I$66:$DJ$120,ROWS($A$10:$A13)+2,FALSE)</f>
        <v>4613</v>
      </c>
      <c r="AV13" s="25">
        <f>HLOOKUP(AV$7,$I$66:$DJ$120,ROWS($A$10:$A13)+2,FALSE)</f>
        <v>3436</v>
      </c>
      <c r="AW13" s="25">
        <f>HLOOKUP(AW$7,$I$66:$DJ$120,ROWS($A$10:$A13)+2,FALSE)</f>
        <v>72</v>
      </c>
      <c r="AX13" s="25">
        <f>HLOOKUP(AX$7,$I$66:$DJ$120,ROWS($A$10:$A13)+2,FALSE)</f>
        <v>1774</v>
      </c>
      <c r="AY13" s="25">
        <f>HLOOKUP(AY$7,$I$66:$DJ$120,ROWS($A$10:$A13)+2,FALSE)</f>
        <v>1657</v>
      </c>
      <c r="AZ13" s="25">
        <f>HLOOKUP(AZ$7,$I$66:$DJ$120,ROWS($A$10:$A13)+2,FALSE)</f>
        <v>1680</v>
      </c>
      <c r="BA13" s="25">
        <f>HLOOKUP(BA$7,$I$66:$DJ$120,ROWS($A$10:$A13)+2,FALSE)</f>
        <v>12688</v>
      </c>
      <c r="BB13" s="25">
        <f>HLOOKUP(BB$7,$I$66:$DJ$120,ROWS($A$10:$A13)+2,FALSE)</f>
        <v>10577</v>
      </c>
      <c r="BC13" s="25">
        <f>HLOOKUP(BC$7,$I$66:$DJ$120,ROWS($A$10:$A13)+2,FALSE)</f>
        <v>0</v>
      </c>
      <c r="BD13" s="25">
        <f>HLOOKUP(BD$7,$I$66:$DJ$120,ROWS($A$10:$A13)+2,FALSE)</f>
        <v>2233</v>
      </c>
      <c r="BE13" s="25">
        <f>HLOOKUP(BE$7,$I$66:$DJ$120,ROWS($A$10:$A13)+2,FALSE)</f>
        <v>13940</v>
      </c>
      <c r="BF13" s="25">
        <f>HLOOKUP(BF$7,$I$66:$DJ$120,ROWS($A$10:$A13)+2,FALSE)</f>
        <v>70</v>
      </c>
      <c r="BG13" s="25">
        <f>HLOOKUP(BG$7,$I$66:$DJ$120,ROWS($A$10:$A13)+2,FALSE)</f>
        <v>6473</v>
      </c>
      <c r="BH13" s="25">
        <f>HLOOKUP(BH$7,$I$66:$DJ$120,ROWS($A$10:$A13)+2,FALSE)</f>
        <v>2510</v>
      </c>
      <c r="BI13" s="25">
        <f>HLOOKUP(BI$7,$I$66:$DJ$120,ROWS($A$10:$A13)+2,FALSE)</f>
        <v>871</v>
      </c>
      <c r="BJ13" s="34">
        <f>HLOOKUP(BJ$7+0.5,$I$66:$DJ$120,ROWS($A$10:$A13)+2,FALSE)</f>
        <v>14358</v>
      </c>
      <c r="BK13" s="34">
        <f>HLOOKUP(BK$7+0.5,$I$66:$DJ$120,ROWS($A$10:$A13)+2,FALSE)</f>
        <v>587</v>
      </c>
      <c r="BL13" s="34">
        <f>HLOOKUP(BL$7+0.5,$I$66:$DJ$120,ROWS($A$10:$A13)+2,FALSE)</f>
        <v>2214</v>
      </c>
      <c r="BM13" s="34" t="str">
        <f>HLOOKUP(BM$7+0.5,$I$66:$DJ$120,ROWS($A$10:$A13)+2,FALSE)</f>
        <v>N/A</v>
      </c>
      <c r="BN13" s="34">
        <f>HLOOKUP(BN$7+0.5,$I$66:$DJ$120,ROWS($A$10:$A13)+2,FALSE)</f>
        <v>740</v>
      </c>
      <c r="BO13" s="34">
        <f>HLOOKUP(BO$7+0.5,$I$66:$DJ$120,ROWS($A$10:$A13)+2,FALSE)</f>
        <v>8755</v>
      </c>
      <c r="BP13" s="34">
        <f>HLOOKUP(BP$7+0.5,$I$66:$DJ$120,ROWS($A$10:$A13)+2,FALSE)</f>
        <v>2958</v>
      </c>
      <c r="BQ13" s="34">
        <f>HLOOKUP(BQ$7+0.5,$I$66:$DJ$120,ROWS($A$10:$A13)+2,FALSE)</f>
        <v>1213</v>
      </c>
      <c r="BR13" s="34">
        <f>HLOOKUP(BR$7+0.5,$I$66:$DJ$120,ROWS($A$10:$A13)+2,FALSE)</f>
        <v>229</v>
      </c>
      <c r="BS13" s="34">
        <f>HLOOKUP(BS$7+0.5,$I$66:$DJ$120,ROWS($A$10:$A13)+2,FALSE)</f>
        <v>389</v>
      </c>
      <c r="BT13" s="34">
        <f>HLOOKUP(BT$7+0.5,$I$66:$DJ$120,ROWS($A$10:$A13)+2,FALSE)</f>
        <v>1842</v>
      </c>
      <c r="BU13" s="34">
        <f>HLOOKUP(BU$7+0.5,$I$66:$DJ$120,ROWS($A$10:$A13)+2,FALSE)</f>
        <v>1147</v>
      </c>
      <c r="BV13" s="34">
        <f>HLOOKUP(BV$7+0.5,$I$66:$DJ$120,ROWS($A$10:$A13)+2,FALSE)</f>
        <v>1109</v>
      </c>
      <c r="BW13" s="34">
        <f>HLOOKUP(BW$7+0.5,$I$66:$DJ$120,ROWS($A$10:$A13)+2,FALSE)</f>
        <v>1183</v>
      </c>
      <c r="BX13" s="34">
        <f>HLOOKUP(BX$7+0.5,$I$66:$DJ$120,ROWS($A$10:$A13)+2,FALSE)</f>
        <v>4129</v>
      </c>
      <c r="BY13" s="34">
        <f>HLOOKUP(BY$7+0.5,$I$66:$DJ$120,ROWS($A$10:$A13)+2,FALSE)</f>
        <v>1956</v>
      </c>
      <c r="BZ13" s="34">
        <f>HLOOKUP(BZ$7+0.5,$I$66:$DJ$120,ROWS($A$10:$A13)+2,FALSE)</f>
        <v>1745</v>
      </c>
      <c r="CA13" s="34">
        <f>HLOOKUP(CA$7+0.5,$I$66:$DJ$120,ROWS($A$10:$A13)+2,FALSE)</f>
        <v>883</v>
      </c>
      <c r="CB13" s="34">
        <f>HLOOKUP(CB$7+0.5,$I$66:$DJ$120,ROWS($A$10:$A13)+2,FALSE)</f>
        <v>1257</v>
      </c>
      <c r="CC13" s="34">
        <f>HLOOKUP(CC$7+0.5,$I$66:$DJ$120,ROWS($A$10:$A13)+2,FALSE)</f>
        <v>867</v>
      </c>
      <c r="CD13" s="34">
        <f>HLOOKUP(CD$7+0.5,$I$66:$DJ$120,ROWS($A$10:$A13)+2,FALSE)</f>
        <v>229</v>
      </c>
      <c r="CE13" s="34">
        <f>HLOOKUP(CE$7+0.5,$I$66:$DJ$120,ROWS($A$10:$A13)+2,FALSE)</f>
        <v>1096</v>
      </c>
      <c r="CF13" s="34">
        <f>HLOOKUP(CF$7+0.5,$I$66:$DJ$120,ROWS($A$10:$A13)+2,FALSE)</f>
        <v>430</v>
      </c>
      <c r="CG13" s="34">
        <f>HLOOKUP(CG$7+0.5,$I$66:$DJ$120,ROWS($A$10:$A13)+2,FALSE)</f>
        <v>5283</v>
      </c>
      <c r="CH13" s="34">
        <f>HLOOKUP(CH$7+0.5,$I$66:$DJ$120,ROWS($A$10:$A13)+2,FALSE)</f>
        <v>1064</v>
      </c>
      <c r="CI13" s="34">
        <f>HLOOKUP(CI$7+0.5,$I$66:$DJ$120,ROWS($A$10:$A13)+2,FALSE)</f>
        <v>1492</v>
      </c>
      <c r="CJ13" s="34">
        <f>HLOOKUP(CJ$7+0.5,$I$66:$DJ$120,ROWS($A$10:$A13)+2,FALSE)</f>
        <v>1689</v>
      </c>
      <c r="CK13" s="34">
        <f>HLOOKUP(CK$7+0.5,$I$66:$DJ$120,ROWS($A$10:$A13)+2,FALSE)</f>
        <v>1191</v>
      </c>
      <c r="CL13" s="34">
        <f>HLOOKUP(CL$7+0.5,$I$66:$DJ$120,ROWS($A$10:$A13)+2,FALSE)</f>
        <v>798</v>
      </c>
      <c r="CM13" s="34">
        <f>HLOOKUP(CM$7+0.5,$I$66:$DJ$120,ROWS($A$10:$A13)+2,FALSE)</f>
        <v>3417</v>
      </c>
      <c r="CN13" s="34">
        <f>HLOOKUP(CN$7+0.5,$I$66:$DJ$120,ROWS($A$10:$A13)+2,FALSE)</f>
        <v>229</v>
      </c>
      <c r="CO13" s="34">
        <f>HLOOKUP(CO$7+0.5,$I$66:$DJ$120,ROWS($A$10:$A13)+2,FALSE)</f>
        <v>1757</v>
      </c>
      <c r="CP13" s="34">
        <f>HLOOKUP(CP$7+0.5,$I$66:$DJ$120,ROWS($A$10:$A13)+2,FALSE)</f>
        <v>1448</v>
      </c>
      <c r="CQ13" s="34">
        <f>HLOOKUP(CQ$7+0.5,$I$66:$DJ$120,ROWS($A$10:$A13)+2,FALSE)</f>
        <v>1363</v>
      </c>
      <c r="CR13" s="34">
        <f>HLOOKUP(CR$7+0.5,$I$66:$DJ$120,ROWS($A$10:$A13)+2,FALSE)</f>
        <v>1269</v>
      </c>
      <c r="CS13" s="34">
        <f>HLOOKUP(CS$7+0.5,$I$66:$DJ$120,ROWS($A$10:$A13)+2,FALSE)</f>
        <v>891</v>
      </c>
      <c r="CT13" s="34">
        <f>HLOOKUP(CT$7+0.5,$I$66:$DJ$120,ROWS($A$10:$A13)+2,FALSE)</f>
        <v>2116</v>
      </c>
      <c r="CU13" s="34">
        <f>HLOOKUP(CU$7+0.5,$I$66:$DJ$120,ROWS($A$10:$A13)+2,FALSE)</f>
        <v>1761</v>
      </c>
      <c r="CV13" s="34">
        <f>HLOOKUP(CV$7+0.5,$I$66:$DJ$120,ROWS($A$10:$A13)+2,FALSE)</f>
        <v>1465</v>
      </c>
      <c r="CW13" s="34">
        <f>HLOOKUP(CW$7+0.5,$I$66:$DJ$120,ROWS($A$10:$A13)+2,FALSE)</f>
        <v>1476</v>
      </c>
      <c r="CX13" s="34">
        <f>HLOOKUP(CX$7+0.5,$I$66:$DJ$120,ROWS($A$10:$A13)+2,FALSE)</f>
        <v>131</v>
      </c>
      <c r="CY13" s="34">
        <f>HLOOKUP(CY$7+0.5,$I$66:$DJ$120,ROWS($A$10:$A13)+2,FALSE)</f>
        <v>1932</v>
      </c>
      <c r="CZ13" s="34">
        <f>HLOOKUP(CZ$7+0.5,$I$66:$DJ$120,ROWS($A$10:$A13)+2,FALSE)</f>
        <v>1589</v>
      </c>
      <c r="DA13" s="34">
        <f>HLOOKUP(DA$7+0.5,$I$66:$DJ$120,ROWS($A$10:$A13)+2,FALSE)</f>
        <v>647</v>
      </c>
      <c r="DB13" s="34">
        <f>HLOOKUP(DB$7+0.5,$I$66:$DJ$120,ROWS($A$10:$A13)+2,FALSE)</f>
        <v>2976</v>
      </c>
      <c r="DC13" s="34">
        <f>HLOOKUP(DC$7+0.5,$I$66:$DJ$120,ROWS($A$10:$A13)+2,FALSE)</f>
        <v>3336</v>
      </c>
      <c r="DD13" s="34">
        <f>HLOOKUP(DD$7+0.5,$I$66:$DJ$120,ROWS($A$10:$A13)+2,FALSE)</f>
        <v>229</v>
      </c>
      <c r="DE13" s="34">
        <f>HLOOKUP(DE$7+0.5,$I$66:$DJ$120,ROWS($A$10:$A13)+2,FALSE)</f>
        <v>1094</v>
      </c>
      <c r="DF13" s="34">
        <f>HLOOKUP(DF$7+0.5,$I$66:$DJ$120,ROWS($A$10:$A13)+2,FALSE)</f>
        <v>5479</v>
      </c>
      <c r="DG13" s="34">
        <f>HLOOKUP(DG$7+0.5,$I$66:$DJ$120,ROWS($A$10:$A13)+2,FALSE)</f>
        <v>118</v>
      </c>
      <c r="DH13" s="34">
        <f>HLOOKUP(DH$7+0.5,$I$66:$DJ$120,ROWS($A$10:$A13)+2,FALSE)</f>
        <v>2066</v>
      </c>
      <c r="DI13" s="34">
        <f>HLOOKUP(DI$7+0.5,$I$66:$DJ$120,ROWS($A$10:$A13)+2,FALSE)</f>
        <v>1288</v>
      </c>
      <c r="DJ13" s="34">
        <f>HLOOKUP(DJ$7+0.5,$I$66:$DJ$120,ROWS($A$10:$A13)+2,FALSE)</f>
        <v>639</v>
      </c>
    </row>
    <row r="14" spans="2:120" x14ac:dyDescent="0.25">
      <c r="B14" s="38" t="s">
        <v>11</v>
      </c>
      <c r="C14" s="16">
        <v>2906632</v>
      </c>
      <c r="D14" s="17">
        <v>2928</v>
      </c>
      <c r="E14" s="16">
        <v>2421746</v>
      </c>
      <c r="F14" s="17">
        <v>18606</v>
      </c>
      <c r="G14" s="16">
        <v>405831</v>
      </c>
      <c r="H14" s="17">
        <v>18050</v>
      </c>
      <c r="I14" s="36">
        <f>HLOOKUP(I$7,$I$66:$DJ$120,ROWS($A$10:$A14)+2,FALSE)</f>
        <v>69845</v>
      </c>
      <c r="J14" s="25">
        <f>HLOOKUP(J$7,$I$66:$DJ$120,ROWS($A$10:$A14)+2,FALSE)</f>
        <v>691</v>
      </c>
      <c r="K14" s="25">
        <f>HLOOKUP(K$7,$I$66:$DJ$120,ROWS($A$10:$A14)+2,FALSE)</f>
        <v>560</v>
      </c>
      <c r="L14" s="25">
        <f>HLOOKUP(L$7,$I$66:$DJ$120,ROWS($A$10:$A14)+2,FALSE)</f>
        <v>439</v>
      </c>
      <c r="M14" s="25" t="str">
        <f>HLOOKUP(M$7,$I$66:$DJ$120,ROWS($A$10:$A14)+2,FALSE)</f>
        <v>N/A</v>
      </c>
      <c r="N14" s="25">
        <f>HLOOKUP(N$7,$I$66:$DJ$120,ROWS($A$10:$A14)+2,FALSE)</f>
        <v>4077</v>
      </c>
      <c r="O14" s="25">
        <f>HLOOKUP(O$7,$I$66:$DJ$120,ROWS($A$10:$A14)+2,FALSE)</f>
        <v>746</v>
      </c>
      <c r="P14" s="25">
        <f>HLOOKUP(P$7,$I$66:$DJ$120,ROWS($A$10:$A14)+2,FALSE)</f>
        <v>519</v>
      </c>
      <c r="Q14" s="25">
        <f>HLOOKUP(Q$7,$I$66:$DJ$120,ROWS($A$10:$A14)+2,FALSE)</f>
        <v>79</v>
      </c>
      <c r="R14" s="25">
        <f>HLOOKUP(R$7,$I$66:$DJ$120,ROWS($A$10:$A14)+2,FALSE)</f>
        <v>0</v>
      </c>
      <c r="S14" s="25">
        <f>HLOOKUP(S$7,$I$66:$DJ$120,ROWS($A$10:$A14)+2,FALSE)</f>
        <v>3067</v>
      </c>
      <c r="T14" s="25">
        <f>HLOOKUP(T$7,$I$66:$DJ$120,ROWS($A$10:$A14)+2,FALSE)</f>
        <v>1446</v>
      </c>
      <c r="U14" s="25">
        <f>HLOOKUP(U$7,$I$66:$DJ$120,ROWS($A$10:$A14)+2,FALSE)</f>
        <v>13</v>
      </c>
      <c r="V14" s="25">
        <f>HLOOKUP(V$7,$I$66:$DJ$120,ROWS($A$10:$A14)+2,FALSE)</f>
        <v>179</v>
      </c>
      <c r="W14" s="25">
        <f>HLOOKUP(W$7,$I$66:$DJ$120,ROWS($A$10:$A14)+2,FALSE)</f>
        <v>3684</v>
      </c>
      <c r="X14" s="25">
        <f>HLOOKUP(X$7,$I$66:$DJ$120,ROWS($A$10:$A14)+2,FALSE)</f>
        <v>1362</v>
      </c>
      <c r="Y14" s="25">
        <f>HLOOKUP(Y$7,$I$66:$DJ$120,ROWS($A$10:$A14)+2,FALSE)</f>
        <v>851</v>
      </c>
      <c r="Z14" s="25">
        <f>HLOOKUP(Z$7,$I$66:$DJ$120,ROWS($A$10:$A14)+2,FALSE)</f>
        <v>2008</v>
      </c>
      <c r="AA14" s="25">
        <f>HLOOKUP(AA$7,$I$66:$DJ$120,ROWS($A$10:$A14)+2,FALSE)</f>
        <v>213</v>
      </c>
      <c r="AB14" s="25">
        <f>HLOOKUP(AB$7,$I$66:$DJ$120,ROWS($A$10:$A14)+2,FALSE)</f>
        <v>2120</v>
      </c>
      <c r="AC14" s="25">
        <f>HLOOKUP(AC$7,$I$66:$DJ$120,ROWS($A$10:$A14)+2,FALSE)</f>
        <v>30</v>
      </c>
      <c r="AD14" s="25">
        <f>HLOOKUP(AD$7,$I$66:$DJ$120,ROWS($A$10:$A14)+2,FALSE)</f>
        <v>133</v>
      </c>
      <c r="AE14" s="25">
        <f>HLOOKUP(AE$7,$I$66:$DJ$120,ROWS($A$10:$A14)+2,FALSE)</f>
        <v>781</v>
      </c>
      <c r="AF14" s="25">
        <f>HLOOKUP(AF$7,$I$66:$DJ$120,ROWS($A$10:$A14)+2,FALSE)</f>
        <v>1881</v>
      </c>
      <c r="AG14" s="25">
        <f>HLOOKUP(AG$7,$I$66:$DJ$120,ROWS($A$10:$A14)+2,FALSE)</f>
        <v>232</v>
      </c>
      <c r="AH14" s="25">
        <f>HLOOKUP(AH$7,$I$66:$DJ$120,ROWS($A$10:$A14)+2,FALSE)</f>
        <v>1731</v>
      </c>
      <c r="AI14" s="25">
        <f>HLOOKUP(AI$7,$I$66:$DJ$120,ROWS($A$10:$A14)+2,FALSE)</f>
        <v>7314</v>
      </c>
      <c r="AJ14" s="25">
        <f>HLOOKUP(AJ$7,$I$66:$DJ$120,ROWS($A$10:$A14)+2,FALSE)</f>
        <v>713</v>
      </c>
      <c r="AK14" s="25">
        <f>HLOOKUP(AK$7,$I$66:$DJ$120,ROWS($A$10:$A14)+2,FALSE)</f>
        <v>332</v>
      </c>
      <c r="AL14" s="25">
        <f>HLOOKUP(AL$7,$I$66:$DJ$120,ROWS($A$10:$A14)+2,FALSE)</f>
        <v>641</v>
      </c>
      <c r="AM14" s="25">
        <f>HLOOKUP(AM$7,$I$66:$DJ$120,ROWS($A$10:$A14)+2,FALSE)</f>
        <v>52</v>
      </c>
      <c r="AN14" s="25">
        <f>HLOOKUP(AN$7,$I$66:$DJ$120,ROWS($A$10:$A14)+2,FALSE)</f>
        <v>341</v>
      </c>
      <c r="AO14" s="25">
        <f>HLOOKUP(AO$7,$I$66:$DJ$120,ROWS($A$10:$A14)+2,FALSE)</f>
        <v>775</v>
      </c>
      <c r="AP14" s="25">
        <f>HLOOKUP(AP$7,$I$66:$DJ$120,ROWS($A$10:$A14)+2,FALSE)</f>
        <v>674</v>
      </c>
      <c r="AQ14" s="25">
        <f>HLOOKUP(AQ$7,$I$66:$DJ$120,ROWS($A$10:$A14)+2,FALSE)</f>
        <v>1664</v>
      </c>
      <c r="AR14" s="25">
        <f>HLOOKUP(AR$7,$I$66:$DJ$120,ROWS($A$10:$A14)+2,FALSE)</f>
        <v>214</v>
      </c>
      <c r="AS14" s="25">
        <f>HLOOKUP(AS$7,$I$66:$DJ$120,ROWS($A$10:$A14)+2,FALSE)</f>
        <v>174</v>
      </c>
      <c r="AT14" s="25">
        <f>HLOOKUP(AT$7,$I$66:$DJ$120,ROWS($A$10:$A14)+2,FALSE)</f>
        <v>3761</v>
      </c>
      <c r="AU14" s="25">
        <f>HLOOKUP(AU$7,$I$66:$DJ$120,ROWS($A$10:$A14)+2,FALSE)</f>
        <v>632</v>
      </c>
      <c r="AV14" s="25">
        <f>HLOOKUP(AV$7,$I$66:$DJ$120,ROWS($A$10:$A14)+2,FALSE)</f>
        <v>567</v>
      </c>
      <c r="AW14" s="25">
        <f>HLOOKUP(AW$7,$I$66:$DJ$120,ROWS($A$10:$A14)+2,FALSE)</f>
        <v>0</v>
      </c>
      <c r="AX14" s="25">
        <f>HLOOKUP(AX$7,$I$66:$DJ$120,ROWS($A$10:$A14)+2,FALSE)</f>
        <v>235</v>
      </c>
      <c r="AY14" s="25">
        <f>HLOOKUP(AY$7,$I$66:$DJ$120,ROWS($A$10:$A14)+2,FALSE)</f>
        <v>0</v>
      </c>
      <c r="AZ14" s="25">
        <f>HLOOKUP(AZ$7,$I$66:$DJ$120,ROWS($A$10:$A14)+2,FALSE)</f>
        <v>6462</v>
      </c>
      <c r="BA14" s="25">
        <f>HLOOKUP(BA$7,$I$66:$DJ$120,ROWS($A$10:$A14)+2,FALSE)</f>
        <v>14767</v>
      </c>
      <c r="BB14" s="25">
        <f>HLOOKUP(BB$7,$I$66:$DJ$120,ROWS($A$10:$A14)+2,FALSE)</f>
        <v>0</v>
      </c>
      <c r="BC14" s="25">
        <f>HLOOKUP(BC$7,$I$66:$DJ$120,ROWS($A$10:$A14)+2,FALSE)</f>
        <v>0</v>
      </c>
      <c r="BD14" s="25">
        <f>HLOOKUP(BD$7,$I$66:$DJ$120,ROWS($A$10:$A14)+2,FALSE)</f>
        <v>1245</v>
      </c>
      <c r="BE14" s="25">
        <f>HLOOKUP(BE$7,$I$66:$DJ$120,ROWS($A$10:$A14)+2,FALSE)</f>
        <v>1477</v>
      </c>
      <c r="BF14" s="25">
        <f>HLOOKUP(BF$7,$I$66:$DJ$120,ROWS($A$10:$A14)+2,FALSE)</f>
        <v>24</v>
      </c>
      <c r="BG14" s="25">
        <f>HLOOKUP(BG$7,$I$66:$DJ$120,ROWS($A$10:$A14)+2,FALSE)</f>
        <v>687</v>
      </c>
      <c r="BH14" s="25">
        <f>HLOOKUP(BH$7,$I$66:$DJ$120,ROWS($A$10:$A14)+2,FALSE)</f>
        <v>252</v>
      </c>
      <c r="BI14" s="25">
        <f>HLOOKUP(BI$7,$I$66:$DJ$120,ROWS($A$10:$A14)+2,FALSE)</f>
        <v>529</v>
      </c>
      <c r="BJ14" s="34">
        <f>HLOOKUP(BJ$7+0.5,$I$66:$DJ$120,ROWS($A$10:$A14)+2,FALSE)</f>
        <v>7292</v>
      </c>
      <c r="BK14" s="34">
        <f>HLOOKUP(BK$7+0.5,$I$66:$DJ$120,ROWS($A$10:$A14)+2,FALSE)</f>
        <v>573</v>
      </c>
      <c r="BL14" s="34">
        <f>HLOOKUP(BL$7+0.5,$I$66:$DJ$120,ROWS($A$10:$A14)+2,FALSE)</f>
        <v>669</v>
      </c>
      <c r="BM14" s="34">
        <f>HLOOKUP(BM$7+0.5,$I$66:$DJ$120,ROWS($A$10:$A14)+2,FALSE)</f>
        <v>381</v>
      </c>
      <c r="BN14" s="34" t="str">
        <f>HLOOKUP(BN$7+0.5,$I$66:$DJ$120,ROWS($A$10:$A14)+2,FALSE)</f>
        <v>N/A</v>
      </c>
      <c r="BO14" s="34">
        <f>HLOOKUP(BO$7+0.5,$I$66:$DJ$120,ROWS($A$10:$A14)+2,FALSE)</f>
        <v>2327</v>
      </c>
      <c r="BP14" s="34">
        <f>HLOOKUP(BP$7+0.5,$I$66:$DJ$120,ROWS($A$10:$A14)+2,FALSE)</f>
        <v>451</v>
      </c>
      <c r="BQ14" s="34">
        <f>HLOOKUP(BQ$7+0.5,$I$66:$DJ$120,ROWS($A$10:$A14)+2,FALSE)</f>
        <v>654</v>
      </c>
      <c r="BR14" s="34">
        <f>HLOOKUP(BR$7+0.5,$I$66:$DJ$120,ROWS($A$10:$A14)+2,FALSE)</f>
        <v>141</v>
      </c>
      <c r="BS14" s="34">
        <f>HLOOKUP(BS$7+0.5,$I$66:$DJ$120,ROWS($A$10:$A14)+2,FALSE)</f>
        <v>192</v>
      </c>
      <c r="BT14" s="34">
        <f>HLOOKUP(BT$7+0.5,$I$66:$DJ$120,ROWS($A$10:$A14)+2,FALSE)</f>
        <v>1273</v>
      </c>
      <c r="BU14" s="34">
        <f>HLOOKUP(BU$7+0.5,$I$66:$DJ$120,ROWS($A$10:$A14)+2,FALSE)</f>
        <v>759</v>
      </c>
      <c r="BV14" s="34">
        <f>HLOOKUP(BV$7+0.5,$I$66:$DJ$120,ROWS($A$10:$A14)+2,FALSE)</f>
        <v>27</v>
      </c>
      <c r="BW14" s="34">
        <f>HLOOKUP(BW$7+0.5,$I$66:$DJ$120,ROWS($A$10:$A14)+2,FALSE)</f>
        <v>271</v>
      </c>
      <c r="BX14" s="34">
        <f>HLOOKUP(BX$7+0.5,$I$66:$DJ$120,ROWS($A$10:$A14)+2,FALSE)</f>
        <v>2143</v>
      </c>
      <c r="BY14" s="34">
        <f>HLOOKUP(BY$7+0.5,$I$66:$DJ$120,ROWS($A$10:$A14)+2,FALSE)</f>
        <v>1007</v>
      </c>
      <c r="BZ14" s="34">
        <f>HLOOKUP(BZ$7+0.5,$I$66:$DJ$120,ROWS($A$10:$A14)+2,FALSE)</f>
        <v>773</v>
      </c>
      <c r="CA14" s="34">
        <f>HLOOKUP(CA$7+0.5,$I$66:$DJ$120,ROWS($A$10:$A14)+2,FALSE)</f>
        <v>1142</v>
      </c>
      <c r="CB14" s="34">
        <f>HLOOKUP(CB$7+0.5,$I$66:$DJ$120,ROWS($A$10:$A14)+2,FALSE)</f>
        <v>311</v>
      </c>
      <c r="CC14" s="34">
        <f>HLOOKUP(CC$7+0.5,$I$66:$DJ$120,ROWS($A$10:$A14)+2,FALSE)</f>
        <v>1015</v>
      </c>
      <c r="CD14" s="34">
        <f>HLOOKUP(CD$7+0.5,$I$66:$DJ$120,ROWS($A$10:$A14)+2,FALSE)</f>
        <v>53</v>
      </c>
      <c r="CE14" s="34">
        <f>HLOOKUP(CE$7+0.5,$I$66:$DJ$120,ROWS($A$10:$A14)+2,FALSE)</f>
        <v>176</v>
      </c>
      <c r="CF14" s="34">
        <f>HLOOKUP(CF$7+0.5,$I$66:$DJ$120,ROWS($A$10:$A14)+2,FALSE)</f>
        <v>901</v>
      </c>
      <c r="CG14" s="34">
        <f>HLOOKUP(CG$7+0.5,$I$66:$DJ$120,ROWS($A$10:$A14)+2,FALSE)</f>
        <v>1130</v>
      </c>
      <c r="CH14" s="34">
        <f>HLOOKUP(CH$7+0.5,$I$66:$DJ$120,ROWS($A$10:$A14)+2,FALSE)</f>
        <v>396</v>
      </c>
      <c r="CI14" s="34">
        <f>HLOOKUP(CI$7+0.5,$I$66:$DJ$120,ROWS($A$10:$A14)+2,FALSE)</f>
        <v>864</v>
      </c>
      <c r="CJ14" s="34">
        <f>HLOOKUP(CJ$7+0.5,$I$66:$DJ$120,ROWS($A$10:$A14)+2,FALSE)</f>
        <v>2602</v>
      </c>
      <c r="CK14" s="34">
        <f>HLOOKUP(CK$7+0.5,$I$66:$DJ$120,ROWS($A$10:$A14)+2,FALSE)</f>
        <v>858</v>
      </c>
      <c r="CL14" s="34">
        <f>HLOOKUP(CL$7+0.5,$I$66:$DJ$120,ROWS($A$10:$A14)+2,FALSE)</f>
        <v>417</v>
      </c>
      <c r="CM14" s="34">
        <f>HLOOKUP(CM$7+0.5,$I$66:$DJ$120,ROWS($A$10:$A14)+2,FALSE)</f>
        <v>525</v>
      </c>
      <c r="CN14" s="34">
        <f>HLOOKUP(CN$7+0.5,$I$66:$DJ$120,ROWS($A$10:$A14)+2,FALSE)</f>
        <v>69</v>
      </c>
      <c r="CO14" s="34">
        <f>HLOOKUP(CO$7+0.5,$I$66:$DJ$120,ROWS($A$10:$A14)+2,FALSE)</f>
        <v>220</v>
      </c>
      <c r="CP14" s="34">
        <f>HLOOKUP(CP$7+0.5,$I$66:$DJ$120,ROWS($A$10:$A14)+2,FALSE)</f>
        <v>680</v>
      </c>
      <c r="CQ14" s="34">
        <f>HLOOKUP(CQ$7+0.5,$I$66:$DJ$120,ROWS($A$10:$A14)+2,FALSE)</f>
        <v>362</v>
      </c>
      <c r="CR14" s="34">
        <f>HLOOKUP(CR$7+0.5,$I$66:$DJ$120,ROWS($A$10:$A14)+2,FALSE)</f>
        <v>1220</v>
      </c>
      <c r="CS14" s="34">
        <f>HLOOKUP(CS$7+0.5,$I$66:$DJ$120,ROWS($A$10:$A14)+2,FALSE)</f>
        <v>248</v>
      </c>
      <c r="CT14" s="34">
        <f>HLOOKUP(CT$7+0.5,$I$66:$DJ$120,ROWS($A$10:$A14)+2,FALSE)</f>
        <v>176</v>
      </c>
      <c r="CU14" s="34">
        <f>HLOOKUP(CU$7+0.5,$I$66:$DJ$120,ROWS($A$10:$A14)+2,FALSE)</f>
        <v>1456</v>
      </c>
      <c r="CV14" s="34">
        <f>HLOOKUP(CV$7+0.5,$I$66:$DJ$120,ROWS($A$10:$A14)+2,FALSE)</f>
        <v>587</v>
      </c>
      <c r="CW14" s="34">
        <f>HLOOKUP(CW$7+0.5,$I$66:$DJ$120,ROWS($A$10:$A14)+2,FALSE)</f>
        <v>628</v>
      </c>
      <c r="CX14" s="34">
        <f>HLOOKUP(CX$7+0.5,$I$66:$DJ$120,ROWS($A$10:$A14)+2,FALSE)</f>
        <v>192</v>
      </c>
      <c r="CY14" s="34">
        <f>HLOOKUP(CY$7+0.5,$I$66:$DJ$120,ROWS($A$10:$A14)+2,FALSE)</f>
        <v>269</v>
      </c>
      <c r="CZ14" s="34">
        <f>HLOOKUP(CZ$7+0.5,$I$66:$DJ$120,ROWS($A$10:$A14)+2,FALSE)</f>
        <v>192</v>
      </c>
      <c r="DA14" s="34">
        <f>HLOOKUP(DA$7+0.5,$I$66:$DJ$120,ROWS($A$10:$A14)+2,FALSE)</f>
        <v>2269</v>
      </c>
      <c r="DB14" s="34">
        <f>HLOOKUP(DB$7+0.5,$I$66:$DJ$120,ROWS($A$10:$A14)+2,FALSE)</f>
        <v>2746</v>
      </c>
      <c r="DC14" s="34">
        <f>HLOOKUP(DC$7+0.5,$I$66:$DJ$120,ROWS($A$10:$A14)+2,FALSE)</f>
        <v>192</v>
      </c>
      <c r="DD14" s="34">
        <f>HLOOKUP(DD$7+0.5,$I$66:$DJ$120,ROWS($A$10:$A14)+2,FALSE)</f>
        <v>192</v>
      </c>
      <c r="DE14" s="34">
        <f>HLOOKUP(DE$7+0.5,$I$66:$DJ$120,ROWS($A$10:$A14)+2,FALSE)</f>
        <v>769</v>
      </c>
      <c r="DF14" s="34">
        <f>HLOOKUP(DF$7+0.5,$I$66:$DJ$120,ROWS($A$10:$A14)+2,FALSE)</f>
        <v>636</v>
      </c>
      <c r="DG14" s="34">
        <f>HLOOKUP(DG$7+0.5,$I$66:$DJ$120,ROWS($A$10:$A14)+2,FALSE)</f>
        <v>45</v>
      </c>
      <c r="DH14" s="34">
        <f>HLOOKUP(DH$7+0.5,$I$66:$DJ$120,ROWS($A$10:$A14)+2,FALSE)</f>
        <v>632</v>
      </c>
      <c r="DI14" s="34">
        <f>HLOOKUP(DI$7+0.5,$I$66:$DJ$120,ROWS($A$10:$A14)+2,FALSE)</f>
        <v>399</v>
      </c>
      <c r="DJ14" s="34">
        <f>HLOOKUP(DJ$7+0.5,$I$66:$DJ$120,ROWS($A$10:$A14)+2,FALSE)</f>
        <v>507</v>
      </c>
    </row>
    <row r="15" spans="2:120" x14ac:dyDescent="0.25">
      <c r="B15" s="38" t="s">
        <v>12</v>
      </c>
      <c r="C15" s="16">
        <v>37222678</v>
      </c>
      <c r="D15" s="17">
        <v>9999</v>
      </c>
      <c r="E15" s="16">
        <v>31213310</v>
      </c>
      <c r="F15" s="17">
        <v>71183</v>
      </c>
      <c r="G15" s="16">
        <v>5271168</v>
      </c>
      <c r="H15" s="17">
        <v>68394</v>
      </c>
      <c r="I15" s="36">
        <f>HLOOKUP(I$7,$I$66:$DJ$120,ROWS($A$10:$A15)+2,FALSE)</f>
        <v>468428</v>
      </c>
      <c r="J15" s="25">
        <f>HLOOKUP(J$7,$I$66:$DJ$120,ROWS($A$10:$A15)+2,FALSE)</f>
        <v>2087</v>
      </c>
      <c r="K15" s="25">
        <f>HLOOKUP(K$7,$I$66:$DJ$120,ROWS($A$10:$A15)+2,FALSE)</f>
        <v>7358</v>
      </c>
      <c r="L15" s="25">
        <f>HLOOKUP(L$7,$I$66:$DJ$120,ROWS($A$10:$A15)+2,FALSE)</f>
        <v>35650</v>
      </c>
      <c r="M15" s="25">
        <f>HLOOKUP(M$7,$I$66:$DJ$120,ROWS($A$10:$A15)+2,FALSE)</f>
        <v>2648</v>
      </c>
      <c r="N15" s="25" t="str">
        <f>HLOOKUP(N$7,$I$66:$DJ$120,ROWS($A$10:$A15)+2,FALSE)</f>
        <v>N/A</v>
      </c>
      <c r="O15" s="25">
        <f>HLOOKUP(O$7,$I$66:$DJ$120,ROWS($A$10:$A15)+2,FALSE)</f>
        <v>21245</v>
      </c>
      <c r="P15" s="25">
        <f>HLOOKUP(P$7,$I$66:$DJ$120,ROWS($A$10:$A15)+2,FALSE)</f>
        <v>3073</v>
      </c>
      <c r="Q15" s="25">
        <f>HLOOKUP(Q$7,$I$66:$DJ$120,ROWS($A$10:$A15)+2,FALSE)</f>
        <v>1302</v>
      </c>
      <c r="R15" s="25">
        <f>HLOOKUP(R$7,$I$66:$DJ$120,ROWS($A$10:$A15)+2,FALSE)</f>
        <v>3240</v>
      </c>
      <c r="S15" s="25">
        <f>HLOOKUP(S$7,$I$66:$DJ$120,ROWS($A$10:$A15)+2,FALSE)</f>
        <v>22094</v>
      </c>
      <c r="T15" s="25">
        <f>HLOOKUP(T$7,$I$66:$DJ$120,ROWS($A$10:$A15)+2,FALSE)</f>
        <v>13303</v>
      </c>
      <c r="U15" s="25">
        <f>HLOOKUP(U$7,$I$66:$DJ$120,ROWS($A$10:$A15)+2,FALSE)</f>
        <v>9864</v>
      </c>
      <c r="V15" s="25">
        <f>HLOOKUP(V$7,$I$66:$DJ$120,ROWS($A$10:$A15)+2,FALSE)</f>
        <v>4796</v>
      </c>
      <c r="W15" s="25">
        <f>HLOOKUP(W$7,$I$66:$DJ$120,ROWS($A$10:$A15)+2,FALSE)</f>
        <v>20834</v>
      </c>
      <c r="X15" s="25">
        <f>HLOOKUP(X$7,$I$66:$DJ$120,ROWS($A$10:$A15)+2,FALSE)</f>
        <v>4673</v>
      </c>
      <c r="Y15" s="25">
        <f>HLOOKUP(Y$7,$I$66:$DJ$120,ROWS($A$10:$A15)+2,FALSE)</f>
        <v>3324</v>
      </c>
      <c r="Z15" s="25">
        <f>HLOOKUP(Z$7,$I$66:$DJ$120,ROWS($A$10:$A15)+2,FALSE)</f>
        <v>2810</v>
      </c>
      <c r="AA15" s="25">
        <f>HLOOKUP(AA$7,$I$66:$DJ$120,ROWS($A$10:$A15)+2,FALSE)</f>
        <v>1201</v>
      </c>
      <c r="AB15" s="25">
        <f>HLOOKUP(AB$7,$I$66:$DJ$120,ROWS($A$10:$A15)+2,FALSE)</f>
        <v>3600</v>
      </c>
      <c r="AC15" s="25">
        <f>HLOOKUP(AC$7,$I$66:$DJ$120,ROWS($A$10:$A15)+2,FALSE)</f>
        <v>1658</v>
      </c>
      <c r="AD15" s="25">
        <f>HLOOKUP(AD$7,$I$66:$DJ$120,ROWS($A$10:$A15)+2,FALSE)</f>
        <v>7793</v>
      </c>
      <c r="AE15" s="25">
        <f>HLOOKUP(AE$7,$I$66:$DJ$120,ROWS($A$10:$A15)+2,FALSE)</f>
        <v>10244</v>
      </c>
      <c r="AF15" s="25">
        <f>HLOOKUP(AF$7,$I$66:$DJ$120,ROWS($A$10:$A15)+2,FALSE)</f>
        <v>12069</v>
      </c>
      <c r="AG15" s="25">
        <f>HLOOKUP(AG$7,$I$66:$DJ$120,ROWS($A$10:$A15)+2,FALSE)</f>
        <v>5687</v>
      </c>
      <c r="AH15" s="25">
        <f>HLOOKUP(AH$7,$I$66:$DJ$120,ROWS($A$10:$A15)+2,FALSE)</f>
        <v>2092</v>
      </c>
      <c r="AI15" s="25">
        <f>HLOOKUP(AI$7,$I$66:$DJ$120,ROWS($A$10:$A15)+2,FALSE)</f>
        <v>7677</v>
      </c>
      <c r="AJ15" s="25">
        <f>HLOOKUP(AJ$7,$I$66:$DJ$120,ROWS($A$10:$A15)+2,FALSE)</f>
        <v>2599</v>
      </c>
      <c r="AK15" s="25">
        <f>HLOOKUP(AK$7,$I$66:$DJ$120,ROWS($A$10:$A15)+2,FALSE)</f>
        <v>1955</v>
      </c>
      <c r="AL15" s="25">
        <f>HLOOKUP(AL$7,$I$66:$DJ$120,ROWS($A$10:$A15)+2,FALSE)</f>
        <v>36159</v>
      </c>
      <c r="AM15" s="25">
        <f>HLOOKUP(AM$7,$I$66:$DJ$120,ROWS($A$10:$A15)+2,FALSE)</f>
        <v>1222</v>
      </c>
      <c r="AN15" s="25">
        <f>HLOOKUP(AN$7,$I$66:$DJ$120,ROWS($A$10:$A15)+2,FALSE)</f>
        <v>8053</v>
      </c>
      <c r="AO15" s="25">
        <f>HLOOKUP(AO$7,$I$66:$DJ$120,ROWS($A$10:$A15)+2,FALSE)</f>
        <v>5904</v>
      </c>
      <c r="AP15" s="25">
        <f>HLOOKUP(AP$7,$I$66:$DJ$120,ROWS($A$10:$A15)+2,FALSE)</f>
        <v>25629</v>
      </c>
      <c r="AQ15" s="25">
        <f>HLOOKUP(AQ$7,$I$66:$DJ$120,ROWS($A$10:$A15)+2,FALSE)</f>
        <v>8708</v>
      </c>
      <c r="AR15" s="25">
        <f>HLOOKUP(AR$7,$I$66:$DJ$120,ROWS($A$10:$A15)+2,FALSE)</f>
        <v>1392</v>
      </c>
      <c r="AS15" s="25">
        <f>HLOOKUP(AS$7,$I$66:$DJ$120,ROWS($A$10:$A15)+2,FALSE)</f>
        <v>10474</v>
      </c>
      <c r="AT15" s="25">
        <f>HLOOKUP(AT$7,$I$66:$DJ$120,ROWS($A$10:$A15)+2,FALSE)</f>
        <v>5113</v>
      </c>
      <c r="AU15" s="25">
        <f>HLOOKUP(AU$7,$I$66:$DJ$120,ROWS($A$10:$A15)+2,FALSE)</f>
        <v>18165</v>
      </c>
      <c r="AV15" s="25">
        <f>HLOOKUP(AV$7,$I$66:$DJ$120,ROWS($A$10:$A15)+2,FALSE)</f>
        <v>8550</v>
      </c>
      <c r="AW15" s="25">
        <f>HLOOKUP(AW$7,$I$66:$DJ$120,ROWS($A$10:$A15)+2,FALSE)</f>
        <v>1103</v>
      </c>
      <c r="AX15" s="25">
        <f>HLOOKUP(AX$7,$I$66:$DJ$120,ROWS($A$10:$A15)+2,FALSE)</f>
        <v>5758</v>
      </c>
      <c r="AY15" s="25">
        <f>HLOOKUP(AY$7,$I$66:$DJ$120,ROWS($A$10:$A15)+2,FALSE)</f>
        <v>1004</v>
      </c>
      <c r="AZ15" s="25">
        <f>HLOOKUP(AZ$7,$I$66:$DJ$120,ROWS($A$10:$A15)+2,FALSE)</f>
        <v>8761</v>
      </c>
      <c r="BA15" s="25">
        <f>HLOOKUP(BA$7,$I$66:$DJ$120,ROWS($A$10:$A15)+2,FALSE)</f>
        <v>37087</v>
      </c>
      <c r="BB15" s="25">
        <f>HLOOKUP(BB$7,$I$66:$DJ$120,ROWS($A$10:$A15)+2,FALSE)</f>
        <v>8944</v>
      </c>
      <c r="BC15" s="25">
        <f>HLOOKUP(BC$7,$I$66:$DJ$120,ROWS($A$10:$A15)+2,FALSE)</f>
        <v>745</v>
      </c>
      <c r="BD15" s="25">
        <f>HLOOKUP(BD$7,$I$66:$DJ$120,ROWS($A$10:$A15)+2,FALSE)</f>
        <v>15753</v>
      </c>
      <c r="BE15" s="25">
        <f>HLOOKUP(BE$7,$I$66:$DJ$120,ROWS($A$10:$A15)+2,FALSE)</f>
        <v>36481</v>
      </c>
      <c r="BF15" s="25">
        <f>HLOOKUP(BF$7,$I$66:$DJ$120,ROWS($A$10:$A15)+2,FALSE)</f>
        <v>832</v>
      </c>
      <c r="BG15" s="25">
        <f>HLOOKUP(BG$7,$I$66:$DJ$120,ROWS($A$10:$A15)+2,FALSE)</f>
        <v>5668</v>
      </c>
      <c r="BH15" s="25">
        <f>HLOOKUP(BH$7,$I$66:$DJ$120,ROWS($A$10:$A15)+2,FALSE)</f>
        <v>2047</v>
      </c>
      <c r="BI15" s="25">
        <f>HLOOKUP(BI$7,$I$66:$DJ$120,ROWS($A$10:$A15)+2,FALSE)</f>
        <v>1344</v>
      </c>
      <c r="BJ15" s="34">
        <f>HLOOKUP(BJ$7+0.5,$I$66:$DJ$120,ROWS($A$10:$A15)+2,FALSE)</f>
        <v>17921</v>
      </c>
      <c r="BK15" s="34">
        <f>HLOOKUP(BK$7+0.5,$I$66:$DJ$120,ROWS($A$10:$A15)+2,FALSE)</f>
        <v>927</v>
      </c>
      <c r="BL15" s="34">
        <f>HLOOKUP(BL$7+0.5,$I$66:$DJ$120,ROWS($A$10:$A15)+2,FALSE)</f>
        <v>2501</v>
      </c>
      <c r="BM15" s="34">
        <f>HLOOKUP(BM$7+0.5,$I$66:$DJ$120,ROWS($A$10:$A15)+2,FALSE)</f>
        <v>4362</v>
      </c>
      <c r="BN15" s="34">
        <f>HLOOKUP(BN$7+0.5,$I$66:$DJ$120,ROWS($A$10:$A15)+2,FALSE)</f>
        <v>1019</v>
      </c>
      <c r="BO15" s="34" t="str">
        <f>HLOOKUP(BO$7+0.5,$I$66:$DJ$120,ROWS($A$10:$A15)+2,FALSE)</f>
        <v>N/A</v>
      </c>
      <c r="BP15" s="34">
        <f>HLOOKUP(BP$7+0.5,$I$66:$DJ$120,ROWS($A$10:$A15)+2,FALSE)</f>
        <v>3867</v>
      </c>
      <c r="BQ15" s="34">
        <f>HLOOKUP(BQ$7+0.5,$I$66:$DJ$120,ROWS($A$10:$A15)+2,FALSE)</f>
        <v>1222</v>
      </c>
      <c r="BR15" s="34">
        <f>HLOOKUP(BR$7+0.5,$I$66:$DJ$120,ROWS($A$10:$A15)+2,FALSE)</f>
        <v>1343</v>
      </c>
      <c r="BS15" s="34">
        <f>HLOOKUP(BS$7+0.5,$I$66:$DJ$120,ROWS($A$10:$A15)+2,FALSE)</f>
        <v>1457</v>
      </c>
      <c r="BT15" s="34">
        <f>HLOOKUP(BT$7+0.5,$I$66:$DJ$120,ROWS($A$10:$A15)+2,FALSE)</f>
        <v>4333</v>
      </c>
      <c r="BU15" s="34">
        <f>HLOOKUP(BU$7+0.5,$I$66:$DJ$120,ROWS($A$10:$A15)+2,FALSE)</f>
        <v>3042</v>
      </c>
      <c r="BV15" s="34">
        <f>HLOOKUP(BV$7+0.5,$I$66:$DJ$120,ROWS($A$10:$A15)+2,FALSE)</f>
        <v>2683</v>
      </c>
      <c r="BW15" s="34">
        <f>HLOOKUP(BW$7+0.5,$I$66:$DJ$120,ROWS($A$10:$A15)+2,FALSE)</f>
        <v>1560</v>
      </c>
      <c r="BX15" s="34">
        <f>HLOOKUP(BX$7+0.5,$I$66:$DJ$120,ROWS($A$10:$A15)+2,FALSE)</f>
        <v>3496</v>
      </c>
      <c r="BY15" s="34">
        <f>HLOOKUP(BY$7+0.5,$I$66:$DJ$120,ROWS($A$10:$A15)+2,FALSE)</f>
        <v>1297</v>
      </c>
      <c r="BZ15" s="34">
        <f>HLOOKUP(BZ$7+0.5,$I$66:$DJ$120,ROWS($A$10:$A15)+2,FALSE)</f>
        <v>1701</v>
      </c>
      <c r="CA15" s="34">
        <f>HLOOKUP(CA$7+0.5,$I$66:$DJ$120,ROWS($A$10:$A15)+2,FALSE)</f>
        <v>1256</v>
      </c>
      <c r="CB15" s="34">
        <f>HLOOKUP(CB$7+0.5,$I$66:$DJ$120,ROWS($A$10:$A15)+2,FALSE)</f>
        <v>507</v>
      </c>
      <c r="CC15" s="34">
        <f>HLOOKUP(CC$7+0.5,$I$66:$DJ$120,ROWS($A$10:$A15)+2,FALSE)</f>
        <v>1751</v>
      </c>
      <c r="CD15" s="34">
        <f>HLOOKUP(CD$7+0.5,$I$66:$DJ$120,ROWS($A$10:$A15)+2,FALSE)</f>
        <v>1175</v>
      </c>
      <c r="CE15" s="34">
        <f>HLOOKUP(CE$7+0.5,$I$66:$DJ$120,ROWS($A$10:$A15)+2,FALSE)</f>
        <v>1924</v>
      </c>
      <c r="CF15" s="34">
        <f>HLOOKUP(CF$7+0.5,$I$66:$DJ$120,ROWS($A$10:$A15)+2,FALSE)</f>
        <v>2069</v>
      </c>
      <c r="CG15" s="34">
        <f>HLOOKUP(CG$7+0.5,$I$66:$DJ$120,ROWS($A$10:$A15)+2,FALSE)</f>
        <v>4117</v>
      </c>
      <c r="CH15" s="34">
        <f>HLOOKUP(CH$7+0.5,$I$66:$DJ$120,ROWS($A$10:$A15)+2,FALSE)</f>
        <v>1375</v>
      </c>
      <c r="CI15" s="34">
        <f>HLOOKUP(CI$7+0.5,$I$66:$DJ$120,ROWS($A$10:$A15)+2,FALSE)</f>
        <v>896</v>
      </c>
      <c r="CJ15" s="34">
        <f>HLOOKUP(CJ$7+0.5,$I$66:$DJ$120,ROWS($A$10:$A15)+2,FALSE)</f>
        <v>1995</v>
      </c>
      <c r="CK15" s="34">
        <f>HLOOKUP(CK$7+0.5,$I$66:$DJ$120,ROWS($A$10:$A15)+2,FALSE)</f>
        <v>1492</v>
      </c>
      <c r="CL15" s="34">
        <f>HLOOKUP(CL$7+0.5,$I$66:$DJ$120,ROWS($A$10:$A15)+2,FALSE)</f>
        <v>821</v>
      </c>
      <c r="CM15" s="34">
        <f>HLOOKUP(CM$7+0.5,$I$66:$DJ$120,ROWS($A$10:$A15)+2,FALSE)</f>
        <v>5100</v>
      </c>
      <c r="CN15" s="34">
        <f>HLOOKUP(CN$7+0.5,$I$66:$DJ$120,ROWS($A$10:$A15)+2,FALSE)</f>
        <v>869</v>
      </c>
      <c r="CO15" s="34">
        <f>HLOOKUP(CO$7+0.5,$I$66:$DJ$120,ROWS($A$10:$A15)+2,FALSE)</f>
        <v>2169</v>
      </c>
      <c r="CP15" s="34">
        <f>HLOOKUP(CP$7+0.5,$I$66:$DJ$120,ROWS($A$10:$A15)+2,FALSE)</f>
        <v>2207</v>
      </c>
      <c r="CQ15" s="34">
        <f>HLOOKUP(CQ$7+0.5,$I$66:$DJ$120,ROWS($A$10:$A15)+2,FALSE)</f>
        <v>3287</v>
      </c>
      <c r="CR15" s="34">
        <f>HLOOKUP(CR$7+0.5,$I$66:$DJ$120,ROWS($A$10:$A15)+2,FALSE)</f>
        <v>2611</v>
      </c>
      <c r="CS15" s="34">
        <f>HLOOKUP(CS$7+0.5,$I$66:$DJ$120,ROWS($A$10:$A15)+2,FALSE)</f>
        <v>898</v>
      </c>
      <c r="CT15" s="34">
        <f>HLOOKUP(CT$7+0.5,$I$66:$DJ$120,ROWS($A$10:$A15)+2,FALSE)</f>
        <v>3555</v>
      </c>
      <c r="CU15" s="34">
        <f>HLOOKUP(CU$7+0.5,$I$66:$DJ$120,ROWS($A$10:$A15)+2,FALSE)</f>
        <v>1763</v>
      </c>
      <c r="CV15" s="34">
        <f>HLOOKUP(CV$7+0.5,$I$66:$DJ$120,ROWS($A$10:$A15)+2,FALSE)</f>
        <v>2845</v>
      </c>
      <c r="CW15" s="34">
        <f>HLOOKUP(CW$7+0.5,$I$66:$DJ$120,ROWS($A$10:$A15)+2,FALSE)</f>
        <v>2017</v>
      </c>
      <c r="CX15" s="34">
        <f>HLOOKUP(CX$7+0.5,$I$66:$DJ$120,ROWS($A$10:$A15)+2,FALSE)</f>
        <v>545</v>
      </c>
      <c r="CY15" s="34">
        <f>HLOOKUP(CY$7+0.5,$I$66:$DJ$120,ROWS($A$10:$A15)+2,FALSE)</f>
        <v>2383</v>
      </c>
      <c r="CZ15" s="34">
        <f>HLOOKUP(CZ$7+0.5,$I$66:$DJ$120,ROWS($A$10:$A15)+2,FALSE)</f>
        <v>686</v>
      </c>
      <c r="DA15" s="34">
        <f>HLOOKUP(DA$7+0.5,$I$66:$DJ$120,ROWS($A$10:$A15)+2,FALSE)</f>
        <v>2325</v>
      </c>
      <c r="DB15" s="34">
        <f>HLOOKUP(DB$7+0.5,$I$66:$DJ$120,ROWS($A$10:$A15)+2,FALSE)</f>
        <v>5877</v>
      </c>
      <c r="DC15" s="34">
        <f>HLOOKUP(DC$7+0.5,$I$66:$DJ$120,ROWS($A$10:$A15)+2,FALSE)</f>
        <v>2725</v>
      </c>
      <c r="DD15" s="34">
        <f>HLOOKUP(DD$7+0.5,$I$66:$DJ$120,ROWS($A$10:$A15)+2,FALSE)</f>
        <v>504</v>
      </c>
      <c r="DE15" s="34">
        <f>HLOOKUP(DE$7+0.5,$I$66:$DJ$120,ROWS($A$10:$A15)+2,FALSE)</f>
        <v>2373</v>
      </c>
      <c r="DF15" s="34">
        <f>HLOOKUP(DF$7+0.5,$I$66:$DJ$120,ROWS($A$10:$A15)+2,FALSE)</f>
        <v>6266</v>
      </c>
      <c r="DG15" s="34">
        <f>HLOOKUP(DG$7+0.5,$I$66:$DJ$120,ROWS($A$10:$A15)+2,FALSE)</f>
        <v>463</v>
      </c>
      <c r="DH15" s="34">
        <f>HLOOKUP(DH$7+0.5,$I$66:$DJ$120,ROWS($A$10:$A15)+2,FALSE)</f>
        <v>1495</v>
      </c>
      <c r="DI15" s="34">
        <f>HLOOKUP(DI$7+0.5,$I$66:$DJ$120,ROWS($A$10:$A15)+2,FALSE)</f>
        <v>1810</v>
      </c>
      <c r="DJ15" s="34">
        <f>HLOOKUP(DJ$7+0.5,$I$66:$DJ$120,ROWS($A$10:$A15)+2,FALSE)</f>
        <v>635</v>
      </c>
    </row>
    <row r="16" spans="2:120" x14ac:dyDescent="0.25">
      <c r="B16" s="38" t="s">
        <v>13</v>
      </c>
      <c r="C16" s="16">
        <v>5048443</v>
      </c>
      <c r="D16" s="17">
        <v>4037</v>
      </c>
      <c r="E16" s="16">
        <v>4048042</v>
      </c>
      <c r="F16" s="17">
        <v>22888</v>
      </c>
      <c r="G16" s="16">
        <v>763233</v>
      </c>
      <c r="H16" s="17">
        <v>18937</v>
      </c>
      <c r="I16" s="36">
        <f>HLOOKUP(I$7,$I$66:$DJ$120,ROWS($A$10:$A16)+2,FALSE)</f>
        <v>202124</v>
      </c>
      <c r="J16" s="25">
        <f>HLOOKUP(J$7,$I$66:$DJ$120,ROWS($A$10:$A16)+2,FALSE)</f>
        <v>2340</v>
      </c>
      <c r="K16" s="25">
        <f>HLOOKUP(K$7,$I$66:$DJ$120,ROWS($A$10:$A16)+2,FALSE)</f>
        <v>3191</v>
      </c>
      <c r="L16" s="25">
        <f>HLOOKUP(L$7,$I$66:$DJ$120,ROWS($A$10:$A16)+2,FALSE)</f>
        <v>12338</v>
      </c>
      <c r="M16" s="25">
        <f>HLOOKUP(M$7,$I$66:$DJ$120,ROWS($A$10:$A16)+2,FALSE)</f>
        <v>1615</v>
      </c>
      <c r="N16" s="25">
        <f>HLOOKUP(N$7,$I$66:$DJ$120,ROWS($A$10:$A16)+2,FALSE)</f>
        <v>23234</v>
      </c>
      <c r="O16" s="25" t="str">
        <f>HLOOKUP(O$7,$I$66:$DJ$120,ROWS($A$10:$A16)+2,FALSE)</f>
        <v>N/A</v>
      </c>
      <c r="P16" s="25">
        <f>HLOOKUP(P$7,$I$66:$DJ$120,ROWS($A$10:$A16)+2,FALSE)</f>
        <v>1567</v>
      </c>
      <c r="Q16" s="25">
        <f>HLOOKUP(Q$7,$I$66:$DJ$120,ROWS($A$10:$A16)+2,FALSE)</f>
        <v>501</v>
      </c>
      <c r="R16" s="25">
        <f>HLOOKUP(R$7,$I$66:$DJ$120,ROWS($A$10:$A16)+2,FALSE)</f>
        <v>298</v>
      </c>
      <c r="S16" s="25">
        <f>HLOOKUP(S$7,$I$66:$DJ$120,ROWS($A$10:$A16)+2,FALSE)</f>
        <v>8075</v>
      </c>
      <c r="T16" s="25">
        <f>HLOOKUP(T$7,$I$66:$DJ$120,ROWS($A$10:$A16)+2,FALSE)</f>
        <v>3250</v>
      </c>
      <c r="U16" s="25">
        <f>HLOOKUP(U$7,$I$66:$DJ$120,ROWS($A$10:$A16)+2,FALSE)</f>
        <v>1852</v>
      </c>
      <c r="V16" s="25">
        <f>HLOOKUP(V$7,$I$66:$DJ$120,ROWS($A$10:$A16)+2,FALSE)</f>
        <v>1578</v>
      </c>
      <c r="W16" s="25">
        <f>HLOOKUP(W$7,$I$66:$DJ$120,ROWS($A$10:$A16)+2,FALSE)</f>
        <v>6027</v>
      </c>
      <c r="X16" s="25">
        <f>HLOOKUP(X$7,$I$66:$DJ$120,ROWS($A$10:$A16)+2,FALSE)</f>
        <v>2116</v>
      </c>
      <c r="Y16" s="25">
        <f>HLOOKUP(Y$7,$I$66:$DJ$120,ROWS($A$10:$A16)+2,FALSE)</f>
        <v>3510</v>
      </c>
      <c r="Z16" s="25">
        <f>HLOOKUP(Z$7,$I$66:$DJ$120,ROWS($A$10:$A16)+2,FALSE)</f>
        <v>3718</v>
      </c>
      <c r="AA16" s="25">
        <f>HLOOKUP(AA$7,$I$66:$DJ$120,ROWS($A$10:$A16)+2,FALSE)</f>
        <v>1361</v>
      </c>
      <c r="AB16" s="25">
        <f>HLOOKUP(AB$7,$I$66:$DJ$120,ROWS($A$10:$A16)+2,FALSE)</f>
        <v>908</v>
      </c>
      <c r="AC16" s="25">
        <f>HLOOKUP(AC$7,$I$66:$DJ$120,ROWS($A$10:$A16)+2,FALSE)</f>
        <v>1358</v>
      </c>
      <c r="AD16" s="25">
        <f>HLOOKUP(AD$7,$I$66:$DJ$120,ROWS($A$10:$A16)+2,FALSE)</f>
        <v>3303</v>
      </c>
      <c r="AE16" s="25">
        <f>HLOOKUP(AE$7,$I$66:$DJ$120,ROWS($A$10:$A16)+2,FALSE)</f>
        <v>2157</v>
      </c>
      <c r="AF16" s="25">
        <f>HLOOKUP(AF$7,$I$66:$DJ$120,ROWS($A$10:$A16)+2,FALSE)</f>
        <v>3225</v>
      </c>
      <c r="AG16" s="25">
        <f>HLOOKUP(AG$7,$I$66:$DJ$120,ROWS($A$10:$A16)+2,FALSE)</f>
        <v>3055</v>
      </c>
      <c r="AH16" s="25">
        <f>HLOOKUP(AH$7,$I$66:$DJ$120,ROWS($A$10:$A16)+2,FALSE)</f>
        <v>879</v>
      </c>
      <c r="AI16" s="25">
        <f>HLOOKUP(AI$7,$I$66:$DJ$120,ROWS($A$10:$A16)+2,FALSE)</f>
        <v>4552</v>
      </c>
      <c r="AJ16" s="25">
        <f>HLOOKUP(AJ$7,$I$66:$DJ$120,ROWS($A$10:$A16)+2,FALSE)</f>
        <v>4079</v>
      </c>
      <c r="AK16" s="25">
        <f>HLOOKUP(AK$7,$I$66:$DJ$120,ROWS($A$10:$A16)+2,FALSE)</f>
        <v>4582</v>
      </c>
      <c r="AL16" s="25">
        <f>HLOOKUP(AL$7,$I$66:$DJ$120,ROWS($A$10:$A16)+2,FALSE)</f>
        <v>4061</v>
      </c>
      <c r="AM16" s="25">
        <f>HLOOKUP(AM$7,$I$66:$DJ$120,ROWS($A$10:$A16)+2,FALSE)</f>
        <v>489</v>
      </c>
      <c r="AN16" s="25">
        <f>HLOOKUP(AN$7,$I$66:$DJ$120,ROWS($A$10:$A16)+2,FALSE)</f>
        <v>2863</v>
      </c>
      <c r="AO16" s="25">
        <f>HLOOKUP(AO$7,$I$66:$DJ$120,ROWS($A$10:$A16)+2,FALSE)</f>
        <v>8797</v>
      </c>
      <c r="AP16" s="25">
        <f>HLOOKUP(AP$7,$I$66:$DJ$120,ROWS($A$10:$A16)+2,FALSE)</f>
        <v>3998</v>
      </c>
      <c r="AQ16" s="25">
        <f>HLOOKUP(AQ$7,$I$66:$DJ$120,ROWS($A$10:$A16)+2,FALSE)</f>
        <v>4756</v>
      </c>
      <c r="AR16" s="25">
        <f>HLOOKUP(AR$7,$I$66:$DJ$120,ROWS($A$10:$A16)+2,FALSE)</f>
        <v>2249</v>
      </c>
      <c r="AS16" s="25">
        <f>HLOOKUP(AS$7,$I$66:$DJ$120,ROWS($A$10:$A16)+2,FALSE)</f>
        <v>5527</v>
      </c>
      <c r="AT16" s="25">
        <f>HLOOKUP(AT$7,$I$66:$DJ$120,ROWS($A$10:$A16)+2,FALSE)</f>
        <v>3824</v>
      </c>
      <c r="AU16" s="25">
        <f>HLOOKUP(AU$7,$I$66:$DJ$120,ROWS($A$10:$A16)+2,FALSE)</f>
        <v>5543</v>
      </c>
      <c r="AV16" s="25">
        <f>HLOOKUP(AV$7,$I$66:$DJ$120,ROWS($A$10:$A16)+2,FALSE)</f>
        <v>3348</v>
      </c>
      <c r="AW16" s="25">
        <f>HLOOKUP(AW$7,$I$66:$DJ$120,ROWS($A$10:$A16)+2,FALSE)</f>
        <v>435</v>
      </c>
      <c r="AX16" s="25">
        <f>HLOOKUP(AX$7,$I$66:$DJ$120,ROWS($A$10:$A16)+2,FALSE)</f>
        <v>718</v>
      </c>
      <c r="AY16" s="25">
        <f>HLOOKUP(AY$7,$I$66:$DJ$120,ROWS($A$10:$A16)+2,FALSE)</f>
        <v>1340</v>
      </c>
      <c r="AZ16" s="25">
        <f>HLOOKUP(AZ$7,$I$66:$DJ$120,ROWS($A$10:$A16)+2,FALSE)</f>
        <v>3193</v>
      </c>
      <c r="BA16" s="25">
        <f>HLOOKUP(BA$7,$I$66:$DJ$120,ROWS($A$10:$A16)+2,FALSE)</f>
        <v>22390</v>
      </c>
      <c r="BB16" s="25">
        <f>HLOOKUP(BB$7,$I$66:$DJ$120,ROWS($A$10:$A16)+2,FALSE)</f>
        <v>3856</v>
      </c>
      <c r="BC16" s="25">
        <f>HLOOKUP(BC$7,$I$66:$DJ$120,ROWS($A$10:$A16)+2,FALSE)</f>
        <v>914</v>
      </c>
      <c r="BD16" s="25">
        <f>HLOOKUP(BD$7,$I$66:$DJ$120,ROWS($A$10:$A16)+2,FALSE)</f>
        <v>6281</v>
      </c>
      <c r="BE16" s="25">
        <f>HLOOKUP(BE$7,$I$66:$DJ$120,ROWS($A$10:$A16)+2,FALSE)</f>
        <v>5524</v>
      </c>
      <c r="BF16" s="25">
        <f>HLOOKUP(BF$7,$I$66:$DJ$120,ROWS($A$10:$A16)+2,FALSE)</f>
        <v>412</v>
      </c>
      <c r="BG16" s="25">
        <f>HLOOKUP(BG$7,$I$66:$DJ$120,ROWS($A$10:$A16)+2,FALSE)</f>
        <v>3995</v>
      </c>
      <c r="BH16" s="25">
        <f>HLOOKUP(BH$7,$I$66:$DJ$120,ROWS($A$10:$A16)+2,FALSE)</f>
        <v>2942</v>
      </c>
      <c r="BI16" s="25">
        <f>HLOOKUP(BI$7,$I$66:$DJ$120,ROWS($A$10:$A16)+2,FALSE)</f>
        <v>476</v>
      </c>
      <c r="BJ16" s="34">
        <f>HLOOKUP(BJ$7+0.5,$I$66:$DJ$120,ROWS($A$10:$A16)+2,FALSE)</f>
        <v>11431</v>
      </c>
      <c r="BK16" s="34">
        <f>HLOOKUP(BK$7+0.5,$I$66:$DJ$120,ROWS($A$10:$A16)+2,FALSE)</f>
        <v>1681</v>
      </c>
      <c r="BL16" s="34">
        <f>HLOOKUP(BL$7+0.5,$I$66:$DJ$120,ROWS($A$10:$A16)+2,FALSE)</f>
        <v>1622</v>
      </c>
      <c r="BM16" s="34">
        <f>HLOOKUP(BM$7+0.5,$I$66:$DJ$120,ROWS($A$10:$A16)+2,FALSE)</f>
        <v>3704</v>
      </c>
      <c r="BN16" s="34">
        <f>HLOOKUP(BN$7+0.5,$I$66:$DJ$120,ROWS($A$10:$A16)+2,FALSE)</f>
        <v>1191</v>
      </c>
      <c r="BO16" s="34">
        <f>HLOOKUP(BO$7+0.5,$I$66:$DJ$120,ROWS($A$10:$A16)+2,FALSE)</f>
        <v>3742</v>
      </c>
      <c r="BP16" s="34" t="str">
        <f>HLOOKUP(BP$7+0.5,$I$66:$DJ$120,ROWS($A$10:$A16)+2,FALSE)</f>
        <v>N/A</v>
      </c>
      <c r="BQ16" s="34">
        <f>HLOOKUP(BQ$7+0.5,$I$66:$DJ$120,ROWS($A$10:$A16)+2,FALSE)</f>
        <v>838</v>
      </c>
      <c r="BR16" s="34">
        <f>HLOOKUP(BR$7+0.5,$I$66:$DJ$120,ROWS($A$10:$A16)+2,FALSE)</f>
        <v>556</v>
      </c>
      <c r="BS16" s="34">
        <f>HLOOKUP(BS$7+0.5,$I$66:$DJ$120,ROWS($A$10:$A16)+2,FALSE)</f>
        <v>301</v>
      </c>
      <c r="BT16" s="34">
        <f>HLOOKUP(BT$7+0.5,$I$66:$DJ$120,ROWS($A$10:$A16)+2,FALSE)</f>
        <v>2090</v>
      </c>
      <c r="BU16" s="34">
        <f>HLOOKUP(BU$7+0.5,$I$66:$DJ$120,ROWS($A$10:$A16)+2,FALSE)</f>
        <v>1254</v>
      </c>
      <c r="BV16" s="34">
        <f>HLOOKUP(BV$7+0.5,$I$66:$DJ$120,ROWS($A$10:$A16)+2,FALSE)</f>
        <v>832</v>
      </c>
      <c r="BW16" s="34">
        <f>HLOOKUP(BW$7+0.5,$I$66:$DJ$120,ROWS($A$10:$A16)+2,FALSE)</f>
        <v>766</v>
      </c>
      <c r="BX16" s="34">
        <f>HLOOKUP(BX$7+0.5,$I$66:$DJ$120,ROWS($A$10:$A16)+2,FALSE)</f>
        <v>1536</v>
      </c>
      <c r="BY16" s="34">
        <f>HLOOKUP(BY$7+0.5,$I$66:$DJ$120,ROWS($A$10:$A16)+2,FALSE)</f>
        <v>1289</v>
      </c>
      <c r="BZ16" s="34">
        <f>HLOOKUP(BZ$7+0.5,$I$66:$DJ$120,ROWS($A$10:$A16)+2,FALSE)</f>
        <v>1495</v>
      </c>
      <c r="CA16" s="34">
        <f>HLOOKUP(CA$7+0.5,$I$66:$DJ$120,ROWS($A$10:$A16)+2,FALSE)</f>
        <v>1495</v>
      </c>
      <c r="CB16" s="34">
        <f>HLOOKUP(CB$7+0.5,$I$66:$DJ$120,ROWS($A$10:$A16)+2,FALSE)</f>
        <v>1028</v>
      </c>
      <c r="CC16" s="34">
        <f>HLOOKUP(CC$7+0.5,$I$66:$DJ$120,ROWS($A$10:$A16)+2,FALSE)</f>
        <v>550</v>
      </c>
      <c r="CD16" s="34">
        <f>HLOOKUP(CD$7+0.5,$I$66:$DJ$120,ROWS($A$10:$A16)+2,FALSE)</f>
        <v>1235</v>
      </c>
      <c r="CE16" s="34">
        <f>HLOOKUP(CE$7+0.5,$I$66:$DJ$120,ROWS($A$10:$A16)+2,FALSE)</f>
        <v>1416</v>
      </c>
      <c r="CF16" s="34">
        <f>HLOOKUP(CF$7+0.5,$I$66:$DJ$120,ROWS($A$10:$A16)+2,FALSE)</f>
        <v>1085</v>
      </c>
      <c r="CG16" s="34">
        <f>HLOOKUP(CG$7+0.5,$I$66:$DJ$120,ROWS($A$10:$A16)+2,FALSE)</f>
        <v>1061</v>
      </c>
      <c r="CH16" s="34">
        <f>HLOOKUP(CH$7+0.5,$I$66:$DJ$120,ROWS($A$10:$A16)+2,FALSE)</f>
        <v>1092</v>
      </c>
      <c r="CI16" s="34">
        <f>HLOOKUP(CI$7+0.5,$I$66:$DJ$120,ROWS($A$10:$A16)+2,FALSE)</f>
        <v>621</v>
      </c>
      <c r="CJ16" s="34">
        <f>HLOOKUP(CJ$7+0.5,$I$66:$DJ$120,ROWS($A$10:$A16)+2,FALSE)</f>
        <v>1382</v>
      </c>
      <c r="CK16" s="34">
        <f>HLOOKUP(CK$7+0.5,$I$66:$DJ$120,ROWS($A$10:$A16)+2,FALSE)</f>
        <v>1579</v>
      </c>
      <c r="CL16" s="34">
        <f>HLOOKUP(CL$7+0.5,$I$66:$DJ$120,ROWS($A$10:$A16)+2,FALSE)</f>
        <v>1961</v>
      </c>
      <c r="CM16" s="34">
        <f>HLOOKUP(CM$7+0.5,$I$66:$DJ$120,ROWS($A$10:$A16)+2,FALSE)</f>
        <v>1432</v>
      </c>
      <c r="CN16" s="34">
        <f>HLOOKUP(CN$7+0.5,$I$66:$DJ$120,ROWS($A$10:$A16)+2,FALSE)</f>
        <v>396</v>
      </c>
      <c r="CO16" s="34">
        <f>HLOOKUP(CO$7+0.5,$I$66:$DJ$120,ROWS($A$10:$A16)+2,FALSE)</f>
        <v>1788</v>
      </c>
      <c r="CP16" s="34">
        <f>HLOOKUP(CP$7+0.5,$I$66:$DJ$120,ROWS($A$10:$A16)+2,FALSE)</f>
        <v>2308</v>
      </c>
      <c r="CQ16" s="34">
        <f>HLOOKUP(CQ$7+0.5,$I$66:$DJ$120,ROWS($A$10:$A16)+2,FALSE)</f>
        <v>1621</v>
      </c>
      <c r="CR16" s="34">
        <f>HLOOKUP(CR$7+0.5,$I$66:$DJ$120,ROWS($A$10:$A16)+2,FALSE)</f>
        <v>1686</v>
      </c>
      <c r="CS16" s="34">
        <f>HLOOKUP(CS$7+0.5,$I$66:$DJ$120,ROWS($A$10:$A16)+2,FALSE)</f>
        <v>1245</v>
      </c>
      <c r="CT16" s="34">
        <f>HLOOKUP(CT$7+0.5,$I$66:$DJ$120,ROWS($A$10:$A16)+2,FALSE)</f>
        <v>2388</v>
      </c>
      <c r="CU16" s="34">
        <f>HLOOKUP(CU$7+0.5,$I$66:$DJ$120,ROWS($A$10:$A16)+2,FALSE)</f>
        <v>2137</v>
      </c>
      <c r="CV16" s="34">
        <f>HLOOKUP(CV$7+0.5,$I$66:$DJ$120,ROWS($A$10:$A16)+2,FALSE)</f>
        <v>2105</v>
      </c>
      <c r="CW16" s="34">
        <f>HLOOKUP(CW$7+0.5,$I$66:$DJ$120,ROWS($A$10:$A16)+2,FALSE)</f>
        <v>1302</v>
      </c>
      <c r="CX16" s="34">
        <f>HLOOKUP(CX$7+0.5,$I$66:$DJ$120,ROWS($A$10:$A16)+2,FALSE)</f>
        <v>560</v>
      </c>
      <c r="CY16" s="34">
        <f>HLOOKUP(CY$7+0.5,$I$66:$DJ$120,ROWS($A$10:$A16)+2,FALSE)</f>
        <v>480</v>
      </c>
      <c r="CZ16" s="34">
        <f>HLOOKUP(CZ$7+0.5,$I$66:$DJ$120,ROWS($A$10:$A16)+2,FALSE)</f>
        <v>1037</v>
      </c>
      <c r="DA16" s="34">
        <f>HLOOKUP(DA$7+0.5,$I$66:$DJ$120,ROWS($A$10:$A16)+2,FALSE)</f>
        <v>1472</v>
      </c>
      <c r="DB16" s="34">
        <f>HLOOKUP(DB$7+0.5,$I$66:$DJ$120,ROWS($A$10:$A16)+2,FALSE)</f>
        <v>4287</v>
      </c>
      <c r="DC16" s="34">
        <f>HLOOKUP(DC$7+0.5,$I$66:$DJ$120,ROWS($A$10:$A16)+2,FALSE)</f>
        <v>1446</v>
      </c>
      <c r="DD16" s="34">
        <f>HLOOKUP(DD$7+0.5,$I$66:$DJ$120,ROWS($A$10:$A16)+2,FALSE)</f>
        <v>772</v>
      </c>
      <c r="DE16" s="34">
        <f>HLOOKUP(DE$7+0.5,$I$66:$DJ$120,ROWS($A$10:$A16)+2,FALSE)</f>
        <v>2671</v>
      </c>
      <c r="DF16" s="34">
        <f>HLOOKUP(DF$7+0.5,$I$66:$DJ$120,ROWS($A$10:$A16)+2,FALSE)</f>
        <v>2092</v>
      </c>
      <c r="DG16" s="34">
        <f>HLOOKUP(DG$7+0.5,$I$66:$DJ$120,ROWS($A$10:$A16)+2,FALSE)</f>
        <v>490</v>
      </c>
      <c r="DH16" s="34">
        <f>HLOOKUP(DH$7+0.5,$I$66:$DJ$120,ROWS($A$10:$A16)+2,FALSE)</f>
        <v>1774</v>
      </c>
      <c r="DI16" s="34">
        <f>HLOOKUP(DI$7+0.5,$I$66:$DJ$120,ROWS($A$10:$A16)+2,FALSE)</f>
        <v>923</v>
      </c>
      <c r="DJ16" s="34">
        <f>HLOOKUP(DJ$7+0.5,$I$66:$DJ$120,ROWS($A$10:$A16)+2,FALSE)</f>
        <v>556</v>
      </c>
    </row>
    <row r="17" spans="2:114" x14ac:dyDescent="0.25">
      <c r="B17" s="38" t="s">
        <v>14</v>
      </c>
      <c r="C17" s="16">
        <v>3548667</v>
      </c>
      <c r="D17" s="17">
        <v>2644</v>
      </c>
      <c r="E17" s="16">
        <v>3139496</v>
      </c>
      <c r="F17" s="17">
        <v>16755</v>
      </c>
      <c r="G17" s="16">
        <v>316883</v>
      </c>
      <c r="H17" s="17">
        <v>15392</v>
      </c>
      <c r="I17" s="36">
        <f>HLOOKUP(I$7,$I$66:$DJ$120,ROWS($A$10:$A17)+2,FALSE)</f>
        <v>71502</v>
      </c>
      <c r="J17" s="25">
        <f>HLOOKUP(J$7,$I$66:$DJ$120,ROWS($A$10:$A17)+2,FALSE)</f>
        <v>101</v>
      </c>
      <c r="K17" s="25">
        <f>HLOOKUP(K$7,$I$66:$DJ$120,ROWS($A$10:$A17)+2,FALSE)</f>
        <v>180</v>
      </c>
      <c r="L17" s="25">
        <f>HLOOKUP(L$7,$I$66:$DJ$120,ROWS($A$10:$A17)+2,FALSE)</f>
        <v>1387</v>
      </c>
      <c r="M17" s="25">
        <f>HLOOKUP(M$7,$I$66:$DJ$120,ROWS($A$10:$A17)+2,FALSE)</f>
        <v>84</v>
      </c>
      <c r="N17" s="25">
        <f>HLOOKUP(N$7,$I$66:$DJ$120,ROWS($A$10:$A17)+2,FALSE)</f>
        <v>3699</v>
      </c>
      <c r="O17" s="25">
        <f>HLOOKUP(O$7,$I$66:$DJ$120,ROWS($A$10:$A17)+2,FALSE)</f>
        <v>1502</v>
      </c>
      <c r="P17" s="25" t="str">
        <f>HLOOKUP(P$7,$I$66:$DJ$120,ROWS($A$10:$A17)+2,FALSE)</f>
        <v>N/A</v>
      </c>
      <c r="Q17" s="25">
        <f>HLOOKUP(Q$7,$I$66:$DJ$120,ROWS($A$10:$A17)+2,FALSE)</f>
        <v>62</v>
      </c>
      <c r="R17" s="25">
        <f>HLOOKUP(R$7,$I$66:$DJ$120,ROWS($A$10:$A17)+2,FALSE)</f>
        <v>607</v>
      </c>
      <c r="S17" s="25">
        <f>HLOOKUP(S$7,$I$66:$DJ$120,ROWS($A$10:$A17)+2,FALSE)</f>
        <v>4771</v>
      </c>
      <c r="T17" s="25">
        <f>HLOOKUP(T$7,$I$66:$DJ$120,ROWS($A$10:$A17)+2,FALSE)</f>
        <v>2000</v>
      </c>
      <c r="U17" s="25">
        <f>HLOOKUP(U$7,$I$66:$DJ$120,ROWS($A$10:$A17)+2,FALSE)</f>
        <v>587</v>
      </c>
      <c r="V17" s="25">
        <f>HLOOKUP(V$7,$I$66:$DJ$120,ROWS($A$10:$A17)+2,FALSE)</f>
        <v>133</v>
      </c>
      <c r="W17" s="25">
        <f>HLOOKUP(W$7,$I$66:$DJ$120,ROWS($A$10:$A17)+2,FALSE)</f>
        <v>1843</v>
      </c>
      <c r="X17" s="25">
        <f>HLOOKUP(X$7,$I$66:$DJ$120,ROWS($A$10:$A17)+2,FALSE)</f>
        <v>168</v>
      </c>
      <c r="Y17" s="25">
        <f>HLOOKUP(Y$7,$I$66:$DJ$120,ROWS($A$10:$A17)+2,FALSE)</f>
        <v>67</v>
      </c>
      <c r="Z17" s="25">
        <f>HLOOKUP(Z$7,$I$66:$DJ$120,ROWS($A$10:$A17)+2,FALSE)</f>
        <v>16</v>
      </c>
      <c r="AA17" s="25">
        <f>HLOOKUP(AA$7,$I$66:$DJ$120,ROWS($A$10:$A17)+2,FALSE)</f>
        <v>0</v>
      </c>
      <c r="AB17" s="25">
        <f>HLOOKUP(AB$7,$I$66:$DJ$120,ROWS($A$10:$A17)+2,FALSE)</f>
        <v>315</v>
      </c>
      <c r="AC17" s="25">
        <f>HLOOKUP(AC$7,$I$66:$DJ$120,ROWS($A$10:$A17)+2,FALSE)</f>
        <v>259</v>
      </c>
      <c r="AD17" s="25">
        <f>HLOOKUP(AD$7,$I$66:$DJ$120,ROWS($A$10:$A17)+2,FALSE)</f>
        <v>1267</v>
      </c>
      <c r="AE17" s="25">
        <f>HLOOKUP(AE$7,$I$66:$DJ$120,ROWS($A$10:$A17)+2,FALSE)</f>
        <v>8691</v>
      </c>
      <c r="AF17" s="25">
        <f>HLOOKUP(AF$7,$I$66:$DJ$120,ROWS($A$10:$A17)+2,FALSE)</f>
        <v>692</v>
      </c>
      <c r="AG17" s="25">
        <f>HLOOKUP(AG$7,$I$66:$DJ$120,ROWS($A$10:$A17)+2,FALSE)</f>
        <v>76</v>
      </c>
      <c r="AH17" s="25">
        <f>HLOOKUP(AH$7,$I$66:$DJ$120,ROWS($A$10:$A17)+2,FALSE)</f>
        <v>69</v>
      </c>
      <c r="AI17" s="25">
        <f>HLOOKUP(AI$7,$I$66:$DJ$120,ROWS($A$10:$A17)+2,FALSE)</f>
        <v>365</v>
      </c>
      <c r="AJ17" s="25">
        <f>HLOOKUP(AJ$7,$I$66:$DJ$120,ROWS($A$10:$A17)+2,FALSE)</f>
        <v>206</v>
      </c>
      <c r="AK17" s="25">
        <f>HLOOKUP(AK$7,$I$66:$DJ$120,ROWS($A$10:$A17)+2,FALSE)</f>
        <v>62</v>
      </c>
      <c r="AL17" s="25">
        <f>HLOOKUP(AL$7,$I$66:$DJ$120,ROWS($A$10:$A17)+2,FALSE)</f>
        <v>160</v>
      </c>
      <c r="AM17" s="25">
        <f>HLOOKUP(AM$7,$I$66:$DJ$120,ROWS($A$10:$A17)+2,FALSE)</f>
        <v>1221</v>
      </c>
      <c r="AN17" s="25">
        <f>HLOOKUP(AN$7,$I$66:$DJ$120,ROWS($A$10:$A17)+2,FALSE)</f>
        <v>3809</v>
      </c>
      <c r="AO17" s="25">
        <f>HLOOKUP(AO$7,$I$66:$DJ$120,ROWS($A$10:$A17)+2,FALSE)</f>
        <v>265</v>
      </c>
      <c r="AP17" s="25">
        <f>HLOOKUP(AP$7,$I$66:$DJ$120,ROWS($A$10:$A17)+2,FALSE)</f>
        <v>20015</v>
      </c>
      <c r="AQ17" s="25">
        <f>HLOOKUP(AQ$7,$I$66:$DJ$120,ROWS($A$10:$A17)+2,FALSE)</f>
        <v>1029</v>
      </c>
      <c r="AR17" s="25">
        <f>HLOOKUP(AR$7,$I$66:$DJ$120,ROWS($A$10:$A17)+2,FALSE)</f>
        <v>0</v>
      </c>
      <c r="AS17" s="25">
        <f>HLOOKUP(AS$7,$I$66:$DJ$120,ROWS($A$10:$A17)+2,FALSE)</f>
        <v>1383</v>
      </c>
      <c r="AT17" s="25">
        <f>HLOOKUP(AT$7,$I$66:$DJ$120,ROWS($A$10:$A17)+2,FALSE)</f>
        <v>217</v>
      </c>
      <c r="AU17" s="25">
        <f>HLOOKUP(AU$7,$I$66:$DJ$120,ROWS($A$10:$A17)+2,FALSE)</f>
        <v>117</v>
      </c>
      <c r="AV17" s="25">
        <f>HLOOKUP(AV$7,$I$66:$DJ$120,ROWS($A$10:$A17)+2,FALSE)</f>
        <v>3668</v>
      </c>
      <c r="AW17" s="25">
        <f>HLOOKUP(AW$7,$I$66:$DJ$120,ROWS($A$10:$A17)+2,FALSE)</f>
        <v>1488</v>
      </c>
      <c r="AX17" s="25">
        <f>HLOOKUP(AX$7,$I$66:$DJ$120,ROWS($A$10:$A17)+2,FALSE)</f>
        <v>997</v>
      </c>
      <c r="AY17" s="25">
        <f>HLOOKUP(AY$7,$I$66:$DJ$120,ROWS($A$10:$A17)+2,FALSE)</f>
        <v>0</v>
      </c>
      <c r="AZ17" s="25">
        <f>HLOOKUP(AZ$7,$I$66:$DJ$120,ROWS($A$10:$A17)+2,FALSE)</f>
        <v>123</v>
      </c>
      <c r="BA17" s="25">
        <f>HLOOKUP(BA$7,$I$66:$DJ$120,ROWS($A$10:$A17)+2,FALSE)</f>
        <v>1214</v>
      </c>
      <c r="BB17" s="25">
        <f>HLOOKUP(BB$7,$I$66:$DJ$120,ROWS($A$10:$A17)+2,FALSE)</f>
        <v>398</v>
      </c>
      <c r="BC17" s="25">
        <f>HLOOKUP(BC$7,$I$66:$DJ$120,ROWS($A$10:$A17)+2,FALSE)</f>
        <v>608</v>
      </c>
      <c r="BD17" s="25">
        <f>HLOOKUP(BD$7,$I$66:$DJ$120,ROWS($A$10:$A17)+2,FALSE)</f>
        <v>2555</v>
      </c>
      <c r="BE17" s="25">
        <f>HLOOKUP(BE$7,$I$66:$DJ$120,ROWS($A$10:$A17)+2,FALSE)</f>
        <v>2255</v>
      </c>
      <c r="BF17" s="25">
        <f>HLOOKUP(BF$7,$I$66:$DJ$120,ROWS($A$10:$A17)+2,FALSE)</f>
        <v>46</v>
      </c>
      <c r="BG17" s="25">
        <f>HLOOKUP(BG$7,$I$66:$DJ$120,ROWS($A$10:$A17)+2,FALSE)</f>
        <v>660</v>
      </c>
      <c r="BH17" s="25">
        <f>HLOOKUP(BH$7,$I$66:$DJ$120,ROWS($A$10:$A17)+2,FALSE)</f>
        <v>65</v>
      </c>
      <c r="BI17" s="25">
        <f>HLOOKUP(BI$7,$I$66:$DJ$120,ROWS($A$10:$A17)+2,FALSE)</f>
        <v>2105</v>
      </c>
      <c r="BJ17" s="34">
        <f>HLOOKUP(BJ$7+0.5,$I$66:$DJ$120,ROWS($A$10:$A17)+2,FALSE)</f>
        <v>6552</v>
      </c>
      <c r="BK17" s="34">
        <f>HLOOKUP(BK$7+0.5,$I$66:$DJ$120,ROWS($A$10:$A17)+2,FALSE)</f>
        <v>120</v>
      </c>
      <c r="BL17" s="34">
        <f>HLOOKUP(BL$7+0.5,$I$66:$DJ$120,ROWS($A$10:$A17)+2,FALSE)</f>
        <v>299</v>
      </c>
      <c r="BM17" s="34">
        <f>HLOOKUP(BM$7+0.5,$I$66:$DJ$120,ROWS($A$10:$A17)+2,FALSE)</f>
        <v>939</v>
      </c>
      <c r="BN17" s="34">
        <f>HLOOKUP(BN$7+0.5,$I$66:$DJ$120,ROWS($A$10:$A17)+2,FALSE)</f>
        <v>178</v>
      </c>
      <c r="BO17" s="34">
        <f>HLOOKUP(BO$7+0.5,$I$66:$DJ$120,ROWS($A$10:$A17)+2,FALSE)</f>
        <v>1455</v>
      </c>
      <c r="BP17" s="34">
        <f>HLOOKUP(BP$7+0.5,$I$66:$DJ$120,ROWS($A$10:$A17)+2,FALSE)</f>
        <v>618</v>
      </c>
      <c r="BQ17" s="34" t="str">
        <f>HLOOKUP(BQ$7+0.5,$I$66:$DJ$120,ROWS($A$10:$A17)+2,FALSE)</f>
        <v>N/A</v>
      </c>
      <c r="BR17" s="34">
        <f>HLOOKUP(BR$7+0.5,$I$66:$DJ$120,ROWS($A$10:$A17)+2,FALSE)</f>
        <v>132</v>
      </c>
      <c r="BS17" s="34">
        <f>HLOOKUP(BS$7+0.5,$I$66:$DJ$120,ROWS($A$10:$A17)+2,FALSE)</f>
        <v>373</v>
      </c>
      <c r="BT17" s="34">
        <f>HLOOKUP(BT$7+0.5,$I$66:$DJ$120,ROWS($A$10:$A17)+2,FALSE)</f>
        <v>1275</v>
      </c>
      <c r="BU17" s="34">
        <f>HLOOKUP(BU$7+0.5,$I$66:$DJ$120,ROWS($A$10:$A17)+2,FALSE)</f>
        <v>988</v>
      </c>
      <c r="BV17" s="34">
        <f>HLOOKUP(BV$7+0.5,$I$66:$DJ$120,ROWS($A$10:$A17)+2,FALSE)</f>
        <v>523</v>
      </c>
      <c r="BW17" s="34">
        <f>HLOOKUP(BW$7+0.5,$I$66:$DJ$120,ROWS($A$10:$A17)+2,FALSE)</f>
        <v>224</v>
      </c>
      <c r="BX17" s="34">
        <f>HLOOKUP(BX$7+0.5,$I$66:$DJ$120,ROWS($A$10:$A17)+2,FALSE)</f>
        <v>965</v>
      </c>
      <c r="BY17" s="34">
        <f>HLOOKUP(BY$7+0.5,$I$66:$DJ$120,ROWS($A$10:$A17)+2,FALSE)</f>
        <v>214</v>
      </c>
      <c r="BZ17" s="34">
        <f>HLOOKUP(BZ$7+0.5,$I$66:$DJ$120,ROWS($A$10:$A17)+2,FALSE)</f>
        <v>120</v>
      </c>
      <c r="CA17" s="34">
        <f>HLOOKUP(CA$7+0.5,$I$66:$DJ$120,ROWS($A$10:$A17)+2,FALSE)</f>
        <v>36</v>
      </c>
      <c r="CB17" s="34">
        <f>HLOOKUP(CB$7+0.5,$I$66:$DJ$120,ROWS($A$10:$A17)+2,FALSE)</f>
        <v>198</v>
      </c>
      <c r="CC17" s="34">
        <f>HLOOKUP(CC$7+0.5,$I$66:$DJ$120,ROWS($A$10:$A17)+2,FALSE)</f>
        <v>238</v>
      </c>
      <c r="CD17" s="34">
        <f>HLOOKUP(CD$7+0.5,$I$66:$DJ$120,ROWS($A$10:$A17)+2,FALSE)</f>
        <v>193</v>
      </c>
      <c r="CE17" s="34">
        <f>HLOOKUP(CE$7+0.5,$I$66:$DJ$120,ROWS($A$10:$A17)+2,FALSE)</f>
        <v>744</v>
      </c>
      <c r="CF17" s="34">
        <f>HLOOKUP(CF$7+0.5,$I$66:$DJ$120,ROWS($A$10:$A17)+2,FALSE)</f>
        <v>1998</v>
      </c>
      <c r="CG17" s="34">
        <f>HLOOKUP(CG$7+0.5,$I$66:$DJ$120,ROWS($A$10:$A17)+2,FALSE)</f>
        <v>736</v>
      </c>
      <c r="CH17" s="34">
        <f>HLOOKUP(CH$7+0.5,$I$66:$DJ$120,ROWS($A$10:$A17)+2,FALSE)</f>
        <v>120</v>
      </c>
      <c r="CI17" s="34">
        <f>HLOOKUP(CI$7+0.5,$I$66:$DJ$120,ROWS($A$10:$A17)+2,FALSE)</f>
        <v>116</v>
      </c>
      <c r="CJ17" s="34">
        <f>HLOOKUP(CJ$7+0.5,$I$66:$DJ$120,ROWS($A$10:$A17)+2,FALSE)</f>
        <v>297</v>
      </c>
      <c r="CK17" s="34">
        <f>HLOOKUP(CK$7+0.5,$I$66:$DJ$120,ROWS($A$10:$A17)+2,FALSE)</f>
        <v>277</v>
      </c>
      <c r="CL17" s="34">
        <f>HLOOKUP(CL$7+0.5,$I$66:$DJ$120,ROWS($A$10:$A17)+2,FALSE)</f>
        <v>103</v>
      </c>
      <c r="CM17" s="34">
        <f>HLOOKUP(CM$7+0.5,$I$66:$DJ$120,ROWS($A$10:$A17)+2,FALSE)</f>
        <v>189</v>
      </c>
      <c r="CN17" s="34">
        <f>HLOOKUP(CN$7+0.5,$I$66:$DJ$120,ROWS($A$10:$A17)+2,FALSE)</f>
        <v>803</v>
      </c>
      <c r="CO17" s="34">
        <f>HLOOKUP(CO$7+0.5,$I$66:$DJ$120,ROWS($A$10:$A17)+2,FALSE)</f>
        <v>1324</v>
      </c>
      <c r="CP17" s="34">
        <f>HLOOKUP(CP$7+0.5,$I$66:$DJ$120,ROWS($A$10:$A17)+2,FALSE)</f>
        <v>225</v>
      </c>
      <c r="CQ17" s="34">
        <f>HLOOKUP(CQ$7+0.5,$I$66:$DJ$120,ROWS($A$10:$A17)+2,FALSE)</f>
        <v>4005</v>
      </c>
      <c r="CR17" s="34">
        <f>HLOOKUP(CR$7+0.5,$I$66:$DJ$120,ROWS($A$10:$A17)+2,FALSE)</f>
        <v>593</v>
      </c>
      <c r="CS17" s="34">
        <f>HLOOKUP(CS$7+0.5,$I$66:$DJ$120,ROWS($A$10:$A17)+2,FALSE)</f>
        <v>198</v>
      </c>
      <c r="CT17" s="34">
        <f>HLOOKUP(CT$7+0.5,$I$66:$DJ$120,ROWS($A$10:$A17)+2,FALSE)</f>
        <v>791</v>
      </c>
      <c r="CU17" s="34">
        <f>HLOOKUP(CU$7+0.5,$I$66:$DJ$120,ROWS($A$10:$A17)+2,FALSE)</f>
        <v>211</v>
      </c>
      <c r="CV17" s="34">
        <f>HLOOKUP(CV$7+0.5,$I$66:$DJ$120,ROWS($A$10:$A17)+2,FALSE)</f>
        <v>161</v>
      </c>
      <c r="CW17" s="34">
        <f>HLOOKUP(CW$7+0.5,$I$66:$DJ$120,ROWS($A$10:$A17)+2,FALSE)</f>
        <v>1639</v>
      </c>
      <c r="CX17" s="34">
        <f>HLOOKUP(CX$7+0.5,$I$66:$DJ$120,ROWS($A$10:$A17)+2,FALSE)</f>
        <v>645</v>
      </c>
      <c r="CY17" s="34">
        <f>HLOOKUP(CY$7+0.5,$I$66:$DJ$120,ROWS($A$10:$A17)+2,FALSE)</f>
        <v>476</v>
      </c>
      <c r="CZ17" s="34">
        <f>HLOOKUP(CZ$7+0.5,$I$66:$DJ$120,ROWS($A$10:$A17)+2,FALSE)</f>
        <v>198</v>
      </c>
      <c r="DA17" s="34">
        <f>HLOOKUP(DA$7+0.5,$I$66:$DJ$120,ROWS($A$10:$A17)+2,FALSE)</f>
        <v>141</v>
      </c>
      <c r="DB17" s="34">
        <f>HLOOKUP(DB$7+0.5,$I$66:$DJ$120,ROWS($A$10:$A17)+2,FALSE)</f>
        <v>646</v>
      </c>
      <c r="DC17" s="34">
        <f>HLOOKUP(DC$7+0.5,$I$66:$DJ$120,ROWS($A$10:$A17)+2,FALSE)</f>
        <v>359</v>
      </c>
      <c r="DD17" s="34">
        <f>HLOOKUP(DD$7+0.5,$I$66:$DJ$120,ROWS($A$10:$A17)+2,FALSE)</f>
        <v>354</v>
      </c>
      <c r="DE17" s="34">
        <f>HLOOKUP(DE$7+0.5,$I$66:$DJ$120,ROWS($A$10:$A17)+2,FALSE)</f>
        <v>1053</v>
      </c>
      <c r="DF17" s="34">
        <f>HLOOKUP(DF$7+0.5,$I$66:$DJ$120,ROWS($A$10:$A17)+2,FALSE)</f>
        <v>1469</v>
      </c>
      <c r="DG17" s="34">
        <f>HLOOKUP(DG$7+0.5,$I$66:$DJ$120,ROWS($A$10:$A17)+2,FALSE)</f>
        <v>77</v>
      </c>
      <c r="DH17" s="34">
        <f>HLOOKUP(DH$7+0.5,$I$66:$DJ$120,ROWS($A$10:$A17)+2,FALSE)</f>
        <v>898</v>
      </c>
      <c r="DI17" s="34">
        <f>HLOOKUP(DI$7+0.5,$I$66:$DJ$120,ROWS($A$10:$A17)+2,FALSE)</f>
        <v>110</v>
      </c>
      <c r="DJ17" s="34">
        <f>HLOOKUP(DJ$7+0.5,$I$66:$DJ$120,ROWS($A$10:$A17)+2,FALSE)</f>
        <v>1756</v>
      </c>
    </row>
    <row r="18" spans="2:114" x14ac:dyDescent="0.25">
      <c r="B18" s="38" t="s">
        <v>15</v>
      </c>
      <c r="C18" s="16">
        <v>897187</v>
      </c>
      <c r="D18" s="17">
        <v>1369</v>
      </c>
      <c r="E18" s="16">
        <v>775414</v>
      </c>
      <c r="F18" s="17">
        <v>8584</v>
      </c>
      <c r="G18" s="16">
        <v>83156</v>
      </c>
      <c r="H18" s="17">
        <v>6851</v>
      </c>
      <c r="I18" s="36">
        <f>HLOOKUP(I$7,$I$66:$DJ$120,ROWS($A$10:$A18)+2,FALSE)</f>
        <v>33912</v>
      </c>
      <c r="J18" s="25">
        <f>HLOOKUP(J$7,$I$66:$DJ$120,ROWS($A$10:$A18)+2,FALSE)</f>
        <v>81</v>
      </c>
      <c r="K18" s="25">
        <f>HLOOKUP(K$7,$I$66:$DJ$120,ROWS($A$10:$A18)+2,FALSE)</f>
        <v>329</v>
      </c>
      <c r="L18" s="25">
        <f>HLOOKUP(L$7,$I$66:$DJ$120,ROWS($A$10:$A18)+2,FALSE)</f>
        <v>541</v>
      </c>
      <c r="M18" s="25">
        <f>HLOOKUP(M$7,$I$66:$DJ$120,ROWS($A$10:$A18)+2,FALSE)</f>
        <v>0</v>
      </c>
      <c r="N18" s="25">
        <f>HLOOKUP(N$7,$I$66:$DJ$120,ROWS($A$10:$A18)+2,FALSE)</f>
        <v>699</v>
      </c>
      <c r="O18" s="25">
        <f>HLOOKUP(O$7,$I$66:$DJ$120,ROWS($A$10:$A18)+2,FALSE)</f>
        <v>169</v>
      </c>
      <c r="P18" s="25">
        <f>HLOOKUP(P$7,$I$66:$DJ$120,ROWS($A$10:$A18)+2,FALSE)</f>
        <v>66</v>
      </c>
      <c r="Q18" s="25" t="str">
        <f>HLOOKUP(Q$7,$I$66:$DJ$120,ROWS($A$10:$A18)+2,FALSE)</f>
        <v>N/A</v>
      </c>
      <c r="R18" s="25">
        <f>HLOOKUP(R$7,$I$66:$DJ$120,ROWS($A$10:$A18)+2,FALSE)</f>
        <v>154</v>
      </c>
      <c r="S18" s="25">
        <f>HLOOKUP(S$7,$I$66:$DJ$120,ROWS($A$10:$A18)+2,FALSE)</f>
        <v>810</v>
      </c>
      <c r="T18" s="25">
        <f>HLOOKUP(T$7,$I$66:$DJ$120,ROWS($A$10:$A18)+2,FALSE)</f>
        <v>639</v>
      </c>
      <c r="U18" s="25">
        <f>HLOOKUP(U$7,$I$66:$DJ$120,ROWS($A$10:$A18)+2,FALSE)</f>
        <v>201</v>
      </c>
      <c r="V18" s="25">
        <f>HLOOKUP(V$7,$I$66:$DJ$120,ROWS($A$10:$A18)+2,FALSE)</f>
        <v>441</v>
      </c>
      <c r="W18" s="25">
        <f>HLOOKUP(W$7,$I$66:$DJ$120,ROWS($A$10:$A18)+2,FALSE)</f>
        <v>34</v>
      </c>
      <c r="X18" s="25">
        <f>HLOOKUP(X$7,$I$66:$DJ$120,ROWS($A$10:$A18)+2,FALSE)</f>
        <v>210</v>
      </c>
      <c r="Y18" s="25">
        <f>HLOOKUP(Y$7,$I$66:$DJ$120,ROWS($A$10:$A18)+2,FALSE)</f>
        <v>0</v>
      </c>
      <c r="Z18" s="25">
        <f>HLOOKUP(Z$7,$I$66:$DJ$120,ROWS($A$10:$A18)+2,FALSE)</f>
        <v>7</v>
      </c>
      <c r="AA18" s="25">
        <f>HLOOKUP(AA$7,$I$66:$DJ$120,ROWS($A$10:$A18)+2,FALSE)</f>
        <v>305</v>
      </c>
      <c r="AB18" s="25">
        <f>HLOOKUP(AB$7,$I$66:$DJ$120,ROWS($A$10:$A18)+2,FALSE)</f>
        <v>0</v>
      </c>
      <c r="AC18" s="25">
        <f>HLOOKUP(AC$7,$I$66:$DJ$120,ROWS($A$10:$A18)+2,FALSE)</f>
        <v>0</v>
      </c>
      <c r="AD18" s="25">
        <f>HLOOKUP(AD$7,$I$66:$DJ$120,ROWS($A$10:$A18)+2,FALSE)</f>
        <v>4238</v>
      </c>
      <c r="AE18" s="25">
        <f>HLOOKUP(AE$7,$I$66:$DJ$120,ROWS($A$10:$A18)+2,FALSE)</f>
        <v>806</v>
      </c>
      <c r="AF18" s="25">
        <f>HLOOKUP(AF$7,$I$66:$DJ$120,ROWS($A$10:$A18)+2,FALSE)</f>
        <v>43</v>
      </c>
      <c r="AG18" s="25">
        <f>HLOOKUP(AG$7,$I$66:$DJ$120,ROWS($A$10:$A18)+2,FALSE)</f>
        <v>201</v>
      </c>
      <c r="AH18" s="25">
        <f>HLOOKUP(AH$7,$I$66:$DJ$120,ROWS($A$10:$A18)+2,FALSE)</f>
        <v>0</v>
      </c>
      <c r="AI18" s="25">
        <f>HLOOKUP(AI$7,$I$66:$DJ$120,ROWS($A$10:$A18)+2,FALSE)</f>
        <v>713</v>
      </c>
      <c r="AJ18" s="25">
        <f>HLOOKUP(AJ$7,$I$66:$DJ$120,ROWS($A$10:$A18)+2,FALSE)</f>
        <v>0</v>
      </c>
      <c r="AK18" s="25">
        <f>HLOOKUP(AK$7,$I$66:$DJ$120,ROWS($A$10:$A18)+2,FALSE)</f>
        <v>12</v>
      </c>
      <c r="AL18" s="25">
        <f>HLOOKUP(AL$7,$I$66:$DJ$120,ROWS($A$10:$A18)+2,FALSE)</f>
        <v>0</v>
      </c>
      <c r="AM18" s="25">
        <f>HLOOKUP(AM$7,$I$66:$DJ$120,ROWS($A$10:$A18)+2,FALSE)</f>
        <v>0</v>
      </c>
      <c r="AN18" s="25">
        <f>HLOOKUP(AN$7,$I$66:$DJ$120,ROWS($A$10:$A18)+2,FALSE)</f>
        <v>6297</v>
      </c>
      <c r="AO18" s="25">
        <f>HLOOKUP(AO$7,$I$66:$DJ$120,ROWS($A$10:$A18)+2,FALSE)</f>
        <v>0</v>
      </c>
      <c r="AP18" s="25">
        <f>HLOOKUP(AP$7,$I$66:$DJ$120,ROWS($A$10:$A18)+2,FALSE)</f>
        <v>3141</v>
      </c>
      <c r="AQ18" s="25">
        <f>HLOOKUP(AQ$7,$I$66:$DJ$120,ROWS($A$10:$A18)+2,FALSE)</f>
        <v>388</v>
      </c>
      <c r="AR18" s="25">
        <f>HLOOKUP(AR$7,$I$66:$DJ$120,ROWS($A$10:$A18)+2,FALSE)</f>
        <v>0</v>
      </c>
      <c r="AS18" s="25">
        <f>HLOOKUP(AS$7,$I$66:$DJ$120,ROWS($A$10:$A18)+2,FALSE)</f>
        <v>664</v>
      </c>
      <c r="AT18" s="25">
        <f>HLOOKUP(AT$7,$I$66:$DJ$120,ROWS($A$10:$A18)+2,FALSE)</f>
        <v>27</v>
      </c>
      <c r="AU18" s="25">
        <f>HLOOKUP(AU$7,$I$66:$DJ$120,ROWS($A$10:$A18)+2,FALSE)</f>
        <v>0</v>
      </c>
      <c r="AV18" s="25">
        <f>HLOOKUP(AV$7,$I$66:$DJ$120,ROWS($A$10:$A18)+2,FALSE)</f>
        <v>8571</v>
      </c>
      <c r="AW18" s="25">
        <f>HLOOKUP(AW$7,$I$66:$DJ$120,ROWS($A$10:$A18)+2,FALSE)</f>
        <v>131</v>
      </c>
      <c r="AX18" s="25">
        <f>HLOOKUP(AX$7,$I$66:$DJ$120,ROWS($A$10:$A18)+2,FALSE)</f>
        <v>153</v>
      </c>
      <c r="AY18" s="25">
        <f>HLOOKUP(AY$7,$I$66:$DJ$120,ROWS($A$10:$A18)+2,FALSE)</f>
        <v>0</v>
      </c>
      <c r="AZ18" s="25">
        <f>HLOOKUP(AZ$7,$I$66:$DJ$120,ROWS($A$10:$A18)+2,FALSE)</f>
        <v>221</v>
      </c>
      <c r="BA18" s="25">
        <f>HLOOKUP(BA$7,$I$66:$DJ$120,ROWS($A$10:$A18)+2,FALSE)</f>
        <v>883</v>
      </c>
      <c r="BB18" s="25">
        <f>HLOOKUP(BB$7,$I$66:$DJ$120,ROWS($A$10:$A18)+2,FALSE)</f>
        <v>475</v>
      </c>
      <c r="BC18" s="25">
        <f>HLOOKUP(BC$7,$I$66:$DJ$120,ROWS($A$10:$A18)+2,FALSE)</f>
        <v>0</v>
      </c>
      <c r="BD18" s="25">
        <f>HLOOKUP(BD$7,$I$66:$DJ$120,ROWS($A$10:$A18)+2,FALSE)</f>
        <v>1064</v>
      </c>
      <c r="BE18" s="25">
        <f>HLOOKUP(BE$7,$I$66:$DJ$120,ROWS($A$10:$A18)+2,FALSE)</f>
        <v>482</v>
      </c>
      <c r="BF18" s="25">
        <f>HLOOKUP(BF$7,$I$66:$DJ$120,ROWS($A$10:$A18)+2,FALSE)</f>
        <v>198</v>
      </c>
      <c r="BG18" s="25">
        <f>HLOOKUP(BG$7,$I$66:$DJ$120,ROWS($A$10:$A18)+2,FALSE)</f>
        <v>55</v>
      </c>
      <c r="BH18" s="25">
        <f>HLOOKUP(BH$7,$I$66:$DJ$120,ROWS($A$10:$A18)+2,FALSE)</f>
        <v>463</v>
      </c>
      <c r="BI18" s="25">
        <f>HLOOKUP(BI$7,$I$66:$DJ$120,ROWS($A$10:$A18)+2,FALSE)</f>
        <v>1008</v>
      </c>
      <c r="BJ18" s="34">
        <f>HLOOKUP(BJ$7+0.5,$I$66:$DJ$120,ROWS($A$10:$A18)+2,FALSE)</f>
        <v>3955</v>
      </c>
      <c r="BK18" s="34">
        <f>HLOOKUP(BK$7+0.5,$I$66:$DJ$120,ROWS($A$10:$A18)+2,FALSE)</f>
        <v>135</v>
      </c>
      <c r="BL18" s="34">
        <f>HLOOKUP(BL$7+0.5,$I$66:$DJ$120,ROWS($A$10:$A18)+2,FALSE)</f>
        <v>544</v>
      </c>
      <c r="BM18" s="34">
        <f>HLOOKUP(BM$7+0.5,$I$66:$DJ$120,ROWS($A$10:$A18)+2,FALSE)</f>
        <v>728</v>
      </c>
      <c r="BN18" s="34">
        <f>HLOOKUP(BN$7+0.5,$I$66:$DJ$120,ROWS($A$10:$A18)+2,FALSE)</f>
        <v>192</v>
      </c>
      <c r="BO18" s="34">
        <f>HLOOKUP(BO$7+0.5,$I$66:$DJ$120,ROWS($A$10:$A18)+2,FALSE)</f>
        <v>594</v>
      </c>
      <c r="BP18" s="34">
        <f>HLOOKUP(BP$7+0.5,$I$66:$DJ$120,ROWS($A$10:$A18)+2,FALSE)</f>
        <v>218</v>
      </c>
      <c r="BQ18" s="34">
        <f>HLOOKUP(BQ$7+0.5,$I$66:$DJ$120,ROWS($A$10:$A18)+2,FALSE)</f>
        <v>94</v>
      </c>
      <c r="BR18" s="34" t="str">
        <f>HLOOKUP(BR$7+0.5,$I$66:$DJ$120,ROWS($A$10:$A18)+2,FALSE)</f>
        <v>N/A</v>
      </c>
      <c r="BS18" s="34">
        <f>HLOOKUP(BS$7+0.5,$I$66:$DJ$120,ROWS($A$10:$A18)+2,FALSE)</f>
        <v>144</v>
      </c>
      <c r="BT18" s="34">
        <f>HLOOKUP(BT$7+0.5,$I$66:$DJ$120,ROWS($A$10:$A18)+2,FALSE)</f>
        <v>449</v>
      </c>
      <c r="BU18" s="34">
        <f>HLOOKUP(BU$7+0.5,$I$66:$DJ$120,ROWS($A$10:$A18)+2,FALSE)</f>
        <v>422</v>
      </c>
      <c r="BV18" s="34">
        <f>HLOOKUP(BV$7+0.5,$I$66:$DJ$120,ROWS($A$10:$A18)+2,FALSE)</f>
        <v>171</v>
      </c>
      <c r="BW18" s="34">
        <f>HLOOKUP(BW$7+0.5,$I$66:$DJ$120,ROWS($A$10:$A18)+2,FALSE)</f>
        <v>347</v>
      </c>
      <c r="BX18" s="34">
        <f>HLOOKUP(BX$7+0.5,$I$66:$DJ$120,ROWS($A$10:$A18)+2,FALSE)</f>
        <v>35</v>
      </c>
      <c r="BY18" s="34">
        <f>HLOOKUP(BY$7+0.5,$I$66:$DJ$120,ROWS($A$10:$A18)+2,FALSE)</f>
        <v>235</v>
      </c>
      <c r="BZ18" s="34">
        <f>HLOOKUP(BZ$7+0.5,$I$66:$DJ$120,ROWS($A$10:$A18)+2,FALSE)</f>
        <v>192</v>
      </c>
      <c r="CA18" s="34">
        <f>HLOOKUP(CA$7+0.5,$I$66:$DJ$120,ROWS($A$10:$A18)+2,FALSE)</f>
        <v>17</v>
      </c>
      <c r="CB18" s="34">
        <f>HLOOKUP(CB$7+0.5,$I$66:$DJ$120,ROWS($A$10:$A18)+2,FALSE)</f>
        <v>391</v>
      </c>
      <c r="CC18" s="34">
        <f>HLOOKUP(CC$7+0.5,$I$66:$DJ$120,ROWS($A$10:$A18)+2,FALSE)</f>
        <v>192</v>
      </c>
      <c r="CD18" s="34">
        <f>HLOOKUP(CD$7+0.5,$I$66:$DJ$120,ROWS($A$10:$A18)+2,FALSE)</f>
        <v>192</v>
      </c>
      <c r="CE18" s="34">
        <f>HLOOKUP(CE$7+0.5,$I$66:$DJ$120,ROWS($A$10:$A18)+2,FALSE)</f>
        <v>1274</v>
      </c>
      <c r="CF18" s="34">
        <f>HLOOKUP(CF$7+0.5,$I$66:$DJ$120,ROWS($A$10:$A18)+2,FALSE)</f>
        <v>558</v>
      </c>
      <c r="CG18" s="34">
        <f>HLOOKUP(CG$7+0.5,$I$66:$DJ$120,ROWS($A$10:$A18)+2,FALSE)</f>
        <v>71</v>
      </c>
      <c r="CH18" s="34">
        <f>HLOOKUP(CH$7+0.5,$I$66:$DJ$120,ROWS($A$10:$A18)+2,FALSE)</f>
        <v>299</v>
      </c>
      <c r="CI18" s="34">
        <f>HLOOKUP(CI$7+0.5,$I$66:$DJ$120,ROWS($A$10:$A18)+2,FALSE)</f>
        <v>192</v>
      </c>
      <c r="CJ18" s="34">
        <f>HLOOKUP(CJ$7+0.5,$I$66:$DJ$120,ROWS($A$10:$A18)+2,FALSE)</f>
        <v>684</v>
      </c>
      <c r="CK18" s="34">
        <f>HLOOKUP(CK$7+0.5,$I$66:$DJ$120,ROWS($A$10:$A18)+2,FALSE)</f>
        <v>192</v>
      </c>
      <c r="CL18" s="34">
        <f>HLOOKUP(CL$7+0.5,$I$66:$DJ$120,ROWS($A$10:$A18)+2,FALSE)</f>
        <v>28</v>
      </c>
      <c r="CM18" s="34">
        <f>HLOOKUP(CM$7+0.5,$I$66:$DJ$120,ROWS($A$10:$A18)+2,FALSE)</f>
        <v>192</v>
      </c>
      <c r="CN18" s="34">
        <f>HLOOKUP(CN$7+0.5,$I$66:$DJ$120,ROWS($A$10:$A18)+2,FALSE)</f>
        <v>192</v>
      </c>
      <c r="CO18" s="34">
        <f>HLOOKUP(CO$7+0.5,$I$66:$DJ$120,ROWS($A$10:$A18)+2,FALSE)</f>
        <v>1765</v>
      </c>
      <c r="CP18" s="34">
        <f>HLOOKUP(CP$7+0.5,$I$66:$DJ$120,ROWS($A$10:$A18)+2,FALSE)</f>
        <v>192</v>
      </c>
      <c r="CQ18" s="34">
        <f>HLOOKUP(CQ$7+0.5,$I$66:$DJ$120,ROWS($A$10:$A18)+2,FALSE)</f>
        <v>1083</v>
      </c>
      <c r="CR18" s="34">
        <f>HLOOKUP(CR$7+0.5,$I$66:$DJ$120,ROWS($A$10:$A18)+2,FALSE)</f>
        <v>256</v>
      </c>
      <c r="CS18" s="34">
        <f>HLOOKUP(CS$7+0.5,$I$66:$DJ$120,ROWS($A$10:$A18)+2,FALSE)</f>
        <v>192</v>
      </c>
      <c r="CT18" s="34">
        <f>HLOOKUP(CT$7+0.5,$I$66:$DJ$120,ROWS($A$10:$A18)+2,FALSE)</f>
        <v>608</v>
      </c>
      <c r="CU18" s="34">
        <f>HLOOKUP(CU$7+0.5,$I$66:$DJ$120,ROWS($A$10:$A18)+2,FALSE)</f>
        <v>45</v>
      </c>
      <c r="CV18" s="34">
        <f>HLOOKUP(CV$7+0.5,$I$66:$DJ$120,ROWS($A$10:$A18)+2,FALSE)</f>
        <v>192</v>
      </c>
      <c r="CW18" s="34">
        <f>HLOOKUP(CW$7+0.5,$I$66:$DJ$120,ROWS($A$10:$A18)+2,FALSE)</f>
        <v>1728</v>
      </c>
      <c r="CX18" s="34">
        <f>HLOOKUP(CX$7+0.5,$I$66:$DJ$120,ROWS($A$10:$A18)+2,FALSE)</f>
        <v>217</v>
      </c>
      <c r="CY18" s="34">
        <f>HLOOKUP(CY$7+0.5,$I$66:$DJ$120,ROWS($A$10:$A18)+2,FALSE)</f>
        <v>179</v>
      </c>
      <c r="CZ18" s="34">
        <f>HLOOKUP(CZ$7+0.5,$I$66:$DJ$120,ROWS($A$10:$A18)+2,FALSE)</f>
        <v>192</v>
      </c>
      <c r="DA18" s="34">
        <f>HLOOKUP(DA$7+0.5,$I$66:$DJ$120,ROWS($A$10:$A18)+2,FALSE)</f>
        <v>259</v>
      </c>
      <c r="DB18" s="34">
        <f>HLOOKUP(DB$7+0.5,$I$66:$DJ$120,ROWS($A$10:$A18)+2,FALSE)</f>
        <v>755</v>
      </c>
      <c r="DC18" s="34">
        <f>HLOOKUP(DC$7+0.5,$I$66:$DJ$120,ROWS($A$10:$A18)+2,FALSE)</f>
        <v>738</v>
      </c>
      <c r="DD18" s="34">
        <f>HLOOKUP(DD$7+0.5,$I$66:$DJ$120,ROWS($A$10:$A18)+2,FALSE)</f>
        <v>192</v>
      </c>
      <c r="DE18" s="34">
        <f>HLOOKUP(DE$7+0.5,$I$66:$DJ$120,ROWS($A$10:$A18)+2,FALSE)</f>
        <v>512</v>
      </c>
      <c r="DF18" s="34">
        <f>HLOOKUP(DF$7+0.5,$I$66:$DJ$120,ROWS($A$10:$A18)+2,FALSE)</f>
        <v>530</v>
      </c>
      <c r="DG18" s="34">
        <f>HLOOKUP(DG$7+0.5,$I$66:$DJ$120,ROWS($A$10:$A18)+2,FALSE)</f>
        <v>174</v>
      </c>
      <c r="DH18" s="34">
        <f>HLOOKUP(DH$7+0.5,$I$66:$DJ$120,ROWS($A$10:$A18)+2,FALSE)</f>
        <v>96</v>
      </c>
      <c r="DI18" s="34">
        <f>HLOOKUP(DI$7+0.5,$I$66:$DJ$120,ROWS($A$10:$A18)+2,FALSE)</f>
        <v>527</v>
      </c>
      <c r="DJ18" s="34">
        <f>HLOOKUP(DJ$7+0.5,$I$66:$DJ$120,ROWS($A$10:$A18)+2,FALSE)</f>
        <v>971</v>
      </c>
    </row>
    <row r="19" spans="2:114" x14ac:dyDescent="0.25">
      <c r="B19" s="38" t="s">
        <v>16</v>
      </c>
      <c r="C19" s="16">
        <v>611608</v>
      </c>
      <c r="D19" s="17">
        <v>1403</v>
      </c>
      <c r="E19" s="16">
        <v>489659</v>
      </c>
      <c r="F19" s="17">
        <v>6701</v>
      </c>
      <c r="G19" s="16">
        <v>66519</v>
      </c>
      <c r="H19" s="17">
        <v>6073</v>
      </c>
      <c r="I19" s="36">
        <f>HLOOKUP(I$7,$I$66:$DJ$120,ROWS($A$10:$A19)+2,FALSE)</f>
        <v>48066</v>
      </c>
      <c r="J19" s="25">
        <f>HLOOKUP(J$7,$I$66:$DJ$120,ROWS($A$10:$A19)+2,FALSE)</f>
        <v>13</v>
      </c>
      <c r="K19" s="25">
        <f>HLOOKUP(K$7,$I$66:$DJ$120,ROWS($A$10:$A19)+2,FALSE)</f>
        <v>135</v>
      </c>
      <c r="L19" s="25">
        <f>HLOOKUP(L$7,$I$66:$DJ$120,ROWS($A$10:$A19)+2,FALSE)</f>
        <v>43</v>
      </c>
      <c r="M19" s="25">
        <f>HLOOKUP(M$7,$I$66:$DJ$120,ROWS($A$10:$A19)+2,FALSE)</f>
        <v>81</v>
      </c>
      <c r="N19" s="25">
        <f>HLOOKUP(N$7,$I$66:$DJ$120,ROWS($A$10:$A19)+2,FALSE)</f>
        <v>3797</v>
      </c>
      <c r="O19" s="25">
        <f>HLOOKUP(O$7,$I$66:$DJ$120,ROWS($A$10:$A19)+2,FALSE)</f>
        <v>452</v>
      </c>
      <c r="P19" s="25">
        <f>HLOOKUP(P$7,$I$66:$DJ$120,ROWS($A$10:$A19)+2,FALSE)</f>
        <v>981</v>
      </c>
      <c r="Q19" s="25">
        <f>HLOOKUP(Q$7,$I$66:$DJ$120,ROWS($A$10:$A19)+2,FALSE)</f>
        <v>128</v>
      </c>
      <c r="R19" s="25" t="str">
        <f>HLOOKUP(R$7,$I$66:$DJ$120,ROWS($A$10:$A19)+2,FALSE)</f>
        <v>N/A</v>
      </c>
      <c r="S19" s="25">
        <f>HLOOKUP(S$7,$I$66:$DJ$120,ROWS($A$10:$A19)+2,FALSE)</f>
        <v>1254</v>
      </c>
      <c r="T19" s="25">
        <f>HLOOKUP(T$7,$I$66:$DJ$120,ROWS($A$10:$A19)+2,FALSE)</f>
        <v>937</v>
      </c>
      <c r="U19" s="25">
        <f>HLOOKUP(U$7,$I$66:$DJ$120,ROWS($A$10:$A19)+2,FALSE)</f>
        <v>372</v>
      </c>
      <c r="V19" s="25">
        <f>HLOOKUP(V$7,$I$66:$DJ$120,ROWS($A$10:$A19)+2,FALSE)</f>
        <v>68</v>
      </c>
      <c r="W19" s="25">
        <f>HLOOKUP(W$7,$I$66:$DJ$120,ROWS($A$10:$A19)+2,FALSE)</f>
        <v>1397</v>
      </c>
      <c r="X19" s="25">
        <f>HLOOKUP(X$7,$I$66:$DJ$120,ROWS($A$10:$A19)+2,FALSE)</f>
        <v>128</v>
      </c>
      <c r="Y19" s="25">
        <f>HLOOKUP(Y$7,$I$66:$DJ$120,ROWS($A$10:$A19)+2,FALSE)</f>
        <v>241</v>
      </c>
      <c r="Z19" s="25">
        <f>HLOOKUP(Z$7,$I$66:$DJ$120,ROWS($A$10:$A19)+2,FALSE)</f>
        <v>6</v>
      </c>
      <c r="AA19" s="25">
        <f>HLOOKUP(AA$7,$I$66:$DJ$120,ROWS($A$10:$A19)+2,FALSE)</f>
        <v>297</v>
      </c>
      <c r="AB19" s="25">
        <f>HLOOKUP(AB$7,$I$66:$DJ$120,ROWS($A$10:$A19)+2,FALSE)</f>
        <v>0</v>
      </c>
      <c r="AC19" s="25">
        <f>HLOOKUP(AC$7,$I$66:$DJ$120,ROWS($A$10:$A19)+2,FALSE)</f>
        <v>0</v>
      </c>
      <c r="AD19" s="25">
        <f>HLOOKUP(AD$7,$I$66:$DJ$120,ROWS($A$10:$A19)+2,FALSE)</f>
        <v>14129</v>
      </c>
      <c r="AE19" s="25">
        <f>HLOOKUP(AE$7,$I$66:$DJ$120,ROWS($A$10:$A19)+2,FALSE)</f>
        <v>2048</v>
      </c>
      <c r="AF19" s="25">
        <f>HLOOKUP(AF$7,$I$66:$DJ$120,ROWS($A$10:$A19)+2,FALSE)</f>
        <v>1108</v>
      </c>
      <c r="AG19" s="25">
        <f>HLOOKUP(AG$7,$I$66:$DJ$120,ROWS($A$10:$A19)+2,FALSE)</f>
        <v>409</v>
      </c>
      <c r="AH19" s="25">
        <f>HLOOKUP(AH$7,$I$66:$DJ$120,ROWS($A$10:$A19)+2,FALSE)</f>
        <v>83</v>
      </c>
      <c r="AI19" s="25">
        <f>HLOOKUP(AI$7,$I$66:$DJ$120,ROWS($A$10:$A19)+2,FALSE)</f>
        <v>112</v>
      </c>
      <c r="AJ19" s="25">
        <f>HLOOKUP(AJ$7,$I$66:$DJ$120,ROWS($A$10:$A19)+2,FALSE)</f>
        <v>38</v>
      </c>
      <c r="AK19" s="25">
        <f>HLOOKUP(AK$7,$I$66:$DJ$120,ROWS($A$10:$A19)+2,FALSE)</f>
        <v>79</v>
      </c>
      <c r="AL19" s="25">
        <f>HLOOKUP(AL$7,$I$66:$DJ$120,ROWS($A$10:$A19)+2,FALSE)</f>
        <v>238</v>
      </c>
      <c r="AM19" s="25">
        <f>HLOOKUP(AM$7,$I$66:$DJ$120,ROWS($A$10:$A19)+2,FALSE)</f>
        <v>145</v>
      </c>
      <c r="AN19" s="25">
        <f>HLOOKUP(AN$7,$I$66:$DJ$120,ROWS($A$10:$A19)+2,FALSE)</f>
        <v>1035</v>
      </c>
      <c r="AO19" s="25">
        <f>HLOOKUP(AO$7,$I$66:$DJ$120,ROWS($A$10:$A19)+2,FALSE)</f>
        <v>0</v>
      </c>
      <c r="AP19" s="25">
        <f>HLOOKUP(AP$7,$I$66:$DJ$120,ROWS($A$10:$A19)+2,FALSE)</f>
        <v>2313</v>
      </c>
      <c r="AQ19" s="25">
        <f>HLOOKUP(AQ$7,$I$66:$DJ$120,ROWS($A$10:$A19)+2,FALSE)</f>
        <v>1716</v>
      </c>
      <c r="AR19" s="25">
        <f>HLOOKUP(AR$7,$I$66:$DJ$120,ROWS($A$10:$A19)+2,FALSE)</f>
        <v>285</v>
      </c>
      <c r="AS19" s="25">
        <f>HLOOKUP(AS$7,$I$66:$DJ$120,ROWS($A$10:$A19)+2,FALSE)</f>
        <v>306</v>
      </c>
      <c r="AT19" s="25">
        <f>HLOOKUP(AT$7,$I$66:$DJ$120,ROWS($A$10:$A19)+2,FALSE)</f>
        <v>0</v>
      </c>
      <c r="AU19" s="25">
        <f>HLOOKUP(AU$7,$I$66:$DJ$120,ROWS($A$10:$A19)+2,FALSE)</f>
        <v>51</v>
      </c>
      <c r="AV19" s="25">
        <f>HLOOKUP(AV$7,$I$66:$DJ$120,ROWS($A$10:$A19)+2,FALSE)</f>
        <v>1589</v>
      </c>
      <c r="AW19" s="25">
        <f>HLOOKUP(AW$7,$I$66:$DJ$120,ROWS($A$10:$A19)+2,FALSE)</f>
        <v>50</v>
      </c>
      <c r="AX19" s="25">
        <f>HLOOKUP(AX$7,$I$66:$DJ$120,ROWS($A$10:$A19)+2,FALSE)</f>
        <v>357</v>
      </c>
      <c r="AY19" s="25">
        <f>HLOOKUP(AY$7,$I$66:$DJ$120,ROWS($A$10:$A19)+2,FALSE)</f>
        <v>104</v>
      </c>
      <c r="AZ19" s="25">
        <f>HLOOKUP(AZ$7,$I$66:$DJ$120,ROWS($A$10:$A19)+2,FALSE)</f>
        <v>421</v>
      </c>
      <c r="BA19" s="25">
        <f>HLOOKUP(BA$7,$I$66:$DJ$120,ROWS($A$10:$A19)+2,FALSE)</f>
        <v>1083</v>
      </c>
      <c r="BB19" s="25">
        <f>HLOOKUP(BB$7,$I$66:$DJ$120,ROWS($A$10:$A19)+2,FALSE)</f>
        <v>75</v>
      </c>
      <c r="BC19" s="25">
        <f>HLOOKUP(BC$7,$I$66:$DJ$120,ROWS($A$10:$A19)+2,FALSE)</f>
        <v>445</v>
      </c>
      <c r="BD19" s="25">
        <f>HLOOKUP(BD$7,$I$66:$DJ$120,ROWS($A$10:$A19)+2,FALSE)</f>
        <v>7975</v>
      </c>
      <c r="BE19" s="25">
        <f>HLOOKUP(BE$7,$I$66:$DJ$120,ROWS($A$10:$A19)+2,FALSE)</f>
        <v>476</v>
      </c>
      <c r="BF19" s="25">
        <f>HLOOKUP(BF$7,$I$66:$DJ$120,ROWS($A$10:$A19)+2,FALSE)</f>
        <v>120</v>
      </c>
      <c r="BG19" s="25">
        <f>HLOOKUP(BG$7,$I$66:$DJ$120,ROWS($A$10:$A19)+2,FALSE)</f>
        <v>946</v>
      </c>
      <c r="BH19" s="25">
        <f>HLOOKUP(BH$7,$I$66:$DJ$120,ROWS($A$10:$A19)+2,FALSE)</f>
        <v>0</v>
      </c>
      <c r="BI19" s="25">
        <f>HLOOKUP(BI$7,$I$66:$DJ$120,ROWS($A$10:$A19)+2,FALSE)</f>
        <v>0</v>
      </c>
      <c r="BJ19" s="34">
        <f>HLOOKUP(BJ$7+0.5,$I$66:$DJ$120,ROWS($A$10:$A19)+2,FALSE)</f>
        <v>4295</v>
      </c>
      <c r="BK19" s="34">
        <f>HLOOKUP(BK$7+0.5,$I$66:$DJ$120,ROWS($A$10:$A19)+2,FALSE)</f>
        <v>29</v>
      </c>
      <c r="BL19" s="34">
        <f>HLOOKUP(BL$7+0.5,$I$66:$DJ$120,ROWS($A$10:$A19)+2,FALSE)</f>
        <v>217</v>
      </c>
      <c r="BM19" s="34">
        <f>HLOOKUP(BM$7+0.5,$I$66:$DJ$120,ROWS($A$10:$A19)+2,FALSE)</f>
        <v>71</v>
      </c>
      <c r="BN19" s="34">
        <f>HLOOKUP(BN$7+0.5,$I$66:$DJ$120,ROWS($A$10:$A19)+2,FALSE)</f>
        <v>93</v>
      </c>
      <c r="BO19" s="34">
        <f>HLOOKUP(BO$7+0.5,$I$66:$DJ$120,ROWS($A$10:$A19)+2,FALSE)</f>
        <v>1233</v>
      </c>
      <c r="BP19" s="34">
        <f>HLOOKUP(BP$7+0.5,$I$66:$DJ$120,ROWS($A$10:$A19)+2,FALSE)</f>
        <v>321</v>
      </c>
      <c r="BQ19" s="34">
        <f>HLOOKUP(BQ$7+0.5,$I$66:$DJ$120,ROWS($A$10:$A19)+2,FALSE)</f>
        <v>472</v>
      </c>
      <c r="BR19" s="34">
        <f>HLOOKUP(BR$7+0.5,$I$66:$DJ$120,ROWS($A$10:$A19)+2,FALSE)</f>
        <v>125</v>
      </c>
      <c r="BS19" s="34" t="str">
        <f>HLOOKUP(BS$7+0.5,$I$66:$DJ$120,ROWS($A$10:$A19)+2,FALSE)</f>
        <v>N/A</v>
      </c>
      <c r="BT19" s="34">
        <f>HLOOKUP(BT$7+0.5,$I$66:$DJ$120,ROWS($A$10:$A19)+2,FALSE)</f>
        <v>651</v>
      </c>
      <c r="BU19" s="34">
        <f>HLOOKUP(BU$7+0.5,$I$66:$DJ$120,ROWS($A$10:$A19)+2,FALSE)</f>
        <v>572</v>
      </c>
      <c r="BV19" s="34">
        <f>HLOOKUP(BV$7+0.5,$I$66:$DJ$120,ROWS($A$10:$A19)+2,FALSE)</f>
        <v>396</v>
      </c>
      <c r="BW19" s="34">
        <f>HLOOKUP(BW$7+0.5,$I$66:$DJ$120,ROWS($A$10:$A19)+2,FALSE)</f>
        <v>113</v>
      </c>
      <c r="BX19" s="34">
        <f>HLOOKUP(BX$7+0.5,$I$66:$DJ$120,ROWS($A$10:$A19)+2,FALSE)</f>
        <v>814</v>
      </c>
      <c r="BY19" s="34">
        <f>HLOOKUP(BY$7+0.5,$I$66:$DJ$120,ROWS($A$10:$A19)+2,FALSE)</f>
        <v>147</v>
      </c>
      <c r="BZ19" s="34">
        <f>HLOOKUP(BZ$7+0.5,$I$66:$DJ$120,ROWS($A$10:$A19)+2,FALSE)</f>
        <v>284</v>
      </c>
      <c r="CA19" s="34">
        <f>HLOOKUP(CA$7+0.5,$I$66:$DJ$120,ROWS($A$10:$A19)+2,FALSE)</f>
        <v>19</v>
      </c>
      <c r="CB19" s="34">
        <f>HLOOKUP(CB$7+0.5,$I$66:$DJ$120,ROWS($A$10:$A19)+2,FALSE)</f>
        <v>260</v>
      </c>
      <c r="CC19" s="34">
        <f>HLOOKUP(CC$7+0.5,$I$66:$DJ$120,ROWS($A$10:$A19)+2,FALSE)</f>
        <v>200</v>
      </c>
      <c r="CD19" s="34">
        <f>HLOOKUP(CD$7+0.5,$I$66:$DJ$120,ROWS($A$10:$A19)+2,FALSE)</f>
        <v>200</v>
      </c>
      <c r="CE19" s="34">
        <f>HLOOKUP(CE$7+0.5,$I$66:$DJ$120,ROWS($A$10:$A19)+2,FALSE)</f>
        <v>2971</v>
      </c>
      <c r="CF19" s="34">
        <f>HLOOKUP(CF$7+0.5,$I$66:$DJ$120,ROWS($A$10:$A19)+2,FALSE)</f>
        <v>789</v>
      </c>
      <c r="CG19" s="34">
        <f>HLOOKUP(CG$7+0.5,$I$66:$DJ$120,ROWS($A$10:$A19)+2,FALSE)</f>
        <v>554</v>
      </c>
      <c r="CH19" s="34">
        <f>HLOOKUP(CH$7+0.5,$I$66:$DJ$120,ROWS($A$10:$A19)+2,FALSE)</f>
        <v>457</v>
      </c>
      <c r="CI19" s="34">
        <f>HLOOKUP(CI$7+0.5,$I$66:$DJ$120,ROWS($A$10:$A19)+2,FALSE)</f>
        <v>99</v>
      </c>
      <c r="CJ19" s="34">
        <f>HLOOKUP(CJ$7+0.5,$I$66:$DJ$120,ROWS($A$10:$A19)+2,FALSE)</f>
        <v>184</v>
      </c>
      <c r="CK19" s="34">
        <f>HLOOKUP(CK$7+0.5,$I$66:$DJ$120,ROWS($A$10:$A19)+2,FALSE)</f>
        <v>64</v>
      </c>
      <c r="CL19" s="34">
        <f>HLOOKUP(CL$7+0.5,$I$66:$DJ$120,ROWS($A$10:$A19)+2,FALSE)</f>
        <v>110</v>
      </c>
      <c r="CM19" s="34">
        <f>HLOOKUP(CM$7+0.5,$I$66:$DJ$120,ROWS($A$10:$A19)+2,FALSE)</f>
        <v>282</v>
      </c>
      <c r="CN19" s="34">
        <f>HLOOKUP(CN$7+0.5,$I$66:$DJ$120,ROWS($A$10:$A19)+2,FALSE)</f>
        <v>139</v>
      </c>
      <c r="CO19" s="34">
        <f>HLOOKUP(CO$7+0.5,$I$66:$DJ$120,ROWS($A$10:$A19)+2,FALSE)</f>
        <v>605</v>
      </c>
      <c r="CP19" s="34">
        <f>HLOOKUP(CP$7+0.5,$I$66:$DJ$120,ROWS($A$10:$A19)+2,FALSE)</f>
        <v>200</v>
      </c>
      <c r="CQ19" s="34">
        <f>HLOOKUP(CQ$7+0.5,$I$66:$DJ$120,ROWS($A$10:$A19)+2,FALSE)</f>
        <v>697</v>
      </c>
      <c r="CR19" s="34">
        <f>HLOOKUP(CR$7+0.5,$I$66:$DJ$120,ROWS($A$10:$A19)+2,FALSE)</f>
        <v>760</v>
      </c>
      <c r="CS19" s="34">
        <f>HLOOKUP(CS$7+0.5,$I$66:$DJ$120,ROWS($A$10:$A19)+2,FALSE)</f>
        <v>360</v>
      </c>
      <c r="CT19" s="34">
        <f>HLOOKUP(CT$7+0.5,$I$66:$DJ$120,ROWS($A$10:$A19)+2,FALSE)</f>
        <v>224</v>
      </c>
      <c r="CU19" s="34">
        <f>HLOOKUP(CU$7+0.5,$I$66:$DJ$120,ROWS($A$10:$A19)+2,FALSE)</f>
        <v>200</v>
      </c>
      <c r="CV19" s="34">
        <f>HLOOKUP(CV$7+0.5,$I$66:$DJ$120,ROWS($A$10:$A19)+2,FALSE)</f>
        <v>64</v>
      </c>
      <c r="CW19" s="34">
        <f>HLOOKUP(CW$7+0.5,$I$66:$DJ$120,ROWS($A$10:$A19)+2,FALSE)</f>
        <v>757</v>
      </c>
      <c r="CX19" s="34">
        <f>HLOOKUP(CX$7+0.5,$I$66:$DJ$120,ROWS($A$10:$A19)+2,FALSE)</f>
        <v>63</v>
      </c>
      <c r="CY19" s="34">
        <f>HLOOKUP(CY$7+0.5,$I$66:$DJ$120,ROWS($A$10:$A19)+2,FALSE)</f>
        <v>329</v>
      </c>
      <c r="CZ19" s="34">
        <f>HLOOKUP(CZ$7+0.5,$I$66:$DJ$120,ROWS($A$10:$A19)+2,FALSE)</f>
        <v>129</v>
      </c>
      <c r="DA19" s="34">
        <f>HLOOKUP(DA$7+0.5,$I$66:$DJ$120,ROWS($A$10:$A19)+2,FALSE)</f>
        <v>358</v>
      </c>
      <c r="DB19" s="34">
        <f>HLOOKUP(DB$7+0.5,$I$66:$DJ$120,ROWS($A$10:$A19)+2,FALSE)</f>
        <v>491</v>
      </c>
      <c r="DC19" s="34">
        <f>HLOOKUP(DC$7+0.5,$I$66:$DJ$120,ROWS($A$10:$A19)+2,FALSE)</f>
        <v>118</v>
      </c>
      <c r="DD19" s="34">
        <f>HLOOKUP(DD$7+0.5,$I$66:$DJ$120,ROWS($A$10:$A19)+2,FALSE)</f>
        <v>489</v>
      </c>
      <c r="DE19" s="34">
        <f>HLOOKUP(DE$7+0.5,$I$66:$DJ$120,ROWS($A$10:$A19)+2,FALSE)</f>
        <v>1285</v>
      </c>
      <c r="DF19" s="34">
        <f>HLOOKUP(DF$7+0.5,$I$66:$DJ$120,ROWS($A$10:$A19)+2,FALSE)</f>
        <v>300</v>
      </c>
      <c r="DG19" s="34">
        <f>HLOOKUP(DG$7+0.5,$I$66:$DJ$120,ROWS($A$10:$A19)+2,FALSE)</f>
        <v>138</v>
      </c>
      <c r="DH19" s="34">
        <f>HLOOKUP(DH$7+0.5,$I$66:$DJ$120,ROWS($A$10:$A19)+2,FALSE)</f>
        <v>668</v>
      </c>
      <c r="DI19" s="34">
        <f>HLOOKUP(DI$7+0.5,$I$66:$DJ$120,ROWS($A$10:$A19)+2,FALSE)</f>
        <v>200</v>
      </c>
      <c r="DJ19" s="34">
        <f>HLOOKUP(DJ$7+0.5,$I$66:$DJ$120,ROWS($A$10:$A19)+2,FALSE)</f>
        <v>200</v>
      </c>
    </row>
    <row r="20" spans="2:114" x14ac:dyDescent="0.25">
      <c r="B20" s="38" t="s">
        <v>17</v>
      </c>
      <c r="C20" s="16">
        <v>18863948</v>
      </c>
      <c r="D20" s="17">
        <v>8536</v>
      </c>
      <c r="E20" s="16">
        <v>15742168</v>
      </c>
      <c r="F20" s="17">
        <v>59355</v>
      </c>
      <c r="G20" s="16">
        <v>2454255</v>
      </c>
      <c r="H20" s="17">
        <v>53419</v>
      </c>
      <c r="I20" s="36">
        <f>HLOOKUP(I$7,$I$66:$DJ$120,ROWS($A$10:$A20)+2,FALSE)</f>
        <v>498597</v>
      </c>
      <c r="J20" s="25">
        <f>HLOOKUP(J$7,$I$66:$DJ$120,ROWS($A$10:$A20)+2,FALSE)</f>
        <v>12635</v>
      </c>
      <c r="K20" s="25">
        <f>HLOOKUP(K$7,$I$66:$DJ$120,ROWS($A$10:$A20)+2,FALSE)</f>
        <v>7405</v>
      </c>
      <c r="L20" s="25">
        <f>HLOOKUP(L$7,$I$66:$DJ$120,ROWS($A$10:$A20)+2,FALSE)</f>
        <v>8451</v>
      </c>
      <c r="M20" s="25">
        <f>HLOOKUP(M$7,$I$66:$DJ$120,ROWS($A$10:$A20)+2,FALSE)</f>
        <v>3025</v>
      </c>
      <c r="N20" s="25">
        <f>HLOOKUP(N$7,$I$66:$DJ$120,ROWS($A$10:$A20)+2,FALSE)</f>
        <v>22420</v>
      </c>
      <c r="O20" s="25">
        <f>HLOOKUP(O$7,$I$66:$DJ$120,ROWS($A$10:$A20)+2,FALSE)</f>
        <v>9383</v>
      </c>
      <c r="P20" s="25">
        <f>HLOOKUP(P$7,$I$66:$DJ$120,ROWS($A$10:$A20)+2,FALSE)</f>
        <v>11704</v>
      </c>
      <c r="Q20" s="25">
        <f>HLOOKUP(Q$7,$I$66:$DJ$120,ROWS($A$10:$A20)+2,FALSE)</f>
        <v>1264</v>
      </c>
      <c r="R20" s="25">
        <f>HLOOKUP(R$7,$I$66:$DJ$120,ROWS($A$10:$A20)+2,FALSE)</f>
        <v>891</v>
      </c>
      <c r="S20" s="25" t="str">
        <f>HLOOKUP(S$7,$I$66:$DJ$120,ROWS($A$10:$A20)+2,FALSE)</f>
        <v>N/A</v>
      </c>
      <c r="T20" s="25">
        <f>HLOOKUP(T$7,$I$66:$DJ$120,ROWS($A$10:$A20)+2,FALSE)</f>
        <v>38658</v>
      </c>
      <c r="U20" s="25">
        <f>HLOOKUP(U$7,$I$66:$DJ$120,ROWS($A$10:$A20)+2,FALSE)</f>
        <v>3639</v>
      </c>
      <c r="V20" s="25">
        <f>HLOOKUP(V$7,$I$66:$DJ$120,ROWS($A$10:$A20)+2,FALSE)</f>
        <v>312</v>
      </c>
      <c r="W20" s="25">
        <f>HLOOKUP(W$7,$I$66:$DJ$120,ROWS($A$10:$A20)+2,FALSE)</f>
        <v>19152</v>
      </c>
      <c r="X20" s="25">
        <f>HLOOKUP(X$7,$I$66:$DJ$120,ROWS($A$10:$A20)+2,FALSE)</f>
        <v>11472</v>
      </c>
      <c r="Y20" s="25">
        <f>HLOOKUP(Y$7,$I$66:$DJ$120,ROWS($A$10:$A20)+2,FALSE)</f>
        <v>1846</v>
      </c>
      <c r="Z20" s="25">
        <f>HLOOKUP(Z$7,$I$66:$DJ$120,ROWS($A$10:$A20)+2,FALSE)</f>
        <v>2661</v>
      </c>
      <c r="AA20" s="25">
        <f>HLOOKUP(AA$7,$I$66:$DJ$120,ROWS($A$10:$A20)+2,FALSE)</f>
        <v>5441</v>
      </c>
      <c r="AB20" s="25">
        <f>HLOOKUP(AB$7,$I$66:$DJ$120,ROWS($A$10:$A20)+2,FALSE)</f>
        <v>6094</v>
      </c>
      <c r="AC20" s="25">
        <f>HLOOKUP(AC$7,$I$66:$DJ$120,ROWS($A$10:$A20)+2,FALSE)</f>
        <v>4689</v>
      </c>
      <c r="AD20" s="25">
        <f>HLOOKUP(AD$7,$I$66:$DJ$120,ROWS($A$10:$A20)+2,FALSE)</f>
        <v>15410</v>
      </c>
      <c r="AE20" s="25">
        <f>HLOOKUP(AE$7,$I$66:$DJ$120,ROWS($A$10:$A20)+2,FALSE)</f>
        <v>13701</v>
      </c>
      <c r="AF20" s="25">
        <f>HLOOKUP(AF$7,$I$66:$DJ$120,ROWS($A$10:$A20)+2,FALSE)</f>
        <v>19640</v>
      </c>
      <c r="AG20" s="25">
        <f>HLOOKUP(AG$7,$I$66:$DJ$120,ROWS($A$10:$A20)+2,FALSE)</f>
        <v>4663</v>
      </c>
      <c r="AH20" s="25">
        <f>HLOOKUP(AH$7,$I$66:$DJ$120,ROWS($A$10:$A20)+2,FALSE)</f>
        <v>5175</v>
      </c>
      <c r="AI20" s="25">
        <f>HLOOKUP(AI$7,$I$66:$DJ$120,ROWS($A$10:$A20)+2,FALSE)</f>
        <v>7114</v>
      </c>
      <c r="AJ20" s="25">
        <f>HLOOKUP(AJ$7,$I$66:$DJ$120,ROWS($A$10:$A20)+2,FALSE)</f>
        <v>559</v>
      </c>
      <c r="AK20" s="25">
        <f>HLOOKUP(AK$7,$I$66:$DJ$120,ROWS($A$10:$A20)+2,FALSE)</f>
        <v>3857</v>
      </c>
      <c r="AL20" s="25">
        <f>HLOOKUP(AL$7,$I$66:$DJ$120,ROWS($A$10:$A20)+2,FALSE)</f>
        <v>3527</v>
      </c>
      <c r="AM20" s="25">
        <f>HLOOKUP(AM$7,$I$66:$DJ$120,ROWS($A$10:$A20)+2,FALSE)</f>
        <v>4324</v>
      </c>
      <c r="AN20" s="25">
        <f>HLOOKUP(AN$7,$I$66:$DJ$120,ROWS($A$10:$A20)+2,FALSE)</f>
        <v>25206</v>
      </c>
      <c r="AO20" s="25">
        <f>HLOOKUP(AO$7,$I$66:$DJ$120,ROWS($A$10:$A20)+2,FALSE)</f>
        <v>1376</v>
      </c>
      <c r="AP20" s="25">
        <f>HLOOKUP(AP$7,$I$66:$DJ$120,ROWS($A$10:$A20)+2,FALSE)</f>
        <v>59288</v>
      </c>
      <c r="AQ20" s="25">
        <f>HLOOKUP(AQ$7,$I$66:$DJ$120,ROWS($A$10:$A20)+2,FALSE)</f>
        <v>23983</v>
      </c>
      <c r="AR20" s="25">
        <f>HLOOKUP(AR$7,$I$66:$DJ$120,ROWS($A$10:$A20)+2,FALSE)</f>
        <v>514</v>
      </c>
      <c r="AS20" s="25">
        <f>HLOOKUP(AS$7,$I$66:$DJ$120,ROWS($A$10:$A20)+2,FALSE)</f>
        <v>18191</v>
      </c>
      <c r="AT20" s="25">
        <f>HLOOKUP(AT$7,$I$66:$DJ$120,ROWS($A$10:$A20)+2,FALSE)</f>
        <v>2600</v>
      </c>
      <c r="AU20" s="25">
        <f>HLOOKUP(AU$7,$I$66:$DJ$120,ROWS($A$10:$A20)+2,FALSE)</f>
        <v>3315</v>
      </c>
      <c r="AV20" s="25">
        <f>HLOOKUP(AV$7,$I$66:$DJ$120,ROWS($A$10:$A20)+2,FALSE)</f>
        <v>20821</v>
      </c>
      <c r="AW20" s="25">
        <f>HLOOKUP(AW$7,$I$66:$DJ$120,ROWS($A$10:$A20)+2,FALSE)</f>
        <v>5002</v>
      </c>
      <c r="AX20" s="25">
        <f>HLOOKUP(AX$7,$I$66:$DJ$120,ROWS($A$10:$A20)+2,FALSE)</f>
        <v>11953</v>
      </c>
      <c r="AY20" s="25">
        <f>HLOOKUP(AY$7,$I$66:$DJ$120,ROWS($A$10:$A20)+2,FALSE)</f>
        <v>716</v>
      </c>
      <c r="AZ20" s="25">
        <f>HLOOKUP(AZ$7,$I$66:$DJ$120,ROWS($A$10:$A20)+2,FALSE)</f>
        <v>10451</v>
      </c>
      <c r="BA20" s="25">
        <f>HLOOKUP(BA$7,$I$66:$DJ$120,ROWS($A$10:$A20)+2,FALSE)</f>
        <v>25532</v>
      </c>
      <c r="BB20" s="25">
        <f>HLOOKUP(BB$7,$I$66:$DJ$120,ROWS($A$10:$A20)+2,FALSE)</f>
        <v>2343</v>
      </c>
      <c r="BC20" s="25">
        <f>HLOOKUP(BC$7,$I$66:$DJ$120,ROWS($A$10:$A20)+2,FALSE)</f>
        <v>2019</v>
      </c>
      <c r="BD20" s="25">
        <f>HLOOKUP(BD$7,$I$66:$DJ$120,ROWS($A$10:$A20)+2,FALSE)</f>
        <v>16614</v>
      </c>
      <c r="BE20" s="25">
        <f>HLOOKUP(BE$7,$I$66:$DJ$120,ROWS($A$10:$A20)+2,FALSE)</f>
        <v>6339</v>
      </c>
      <c r="BF20" s="25">
        <f>HLOOKUP(BF$7,$I$66:$DJ$120,ROWS($A$10:$A20)+2,FALSE)</f>
        <v>4964</v>
      </c>
      <c r="BG20" s="25">
        <f>HLOOKUP(BG$7,$I$66:$DJ$120,ROWS($A$10:$A20)+2,FALSE)</f>
        <v>7412</v>
      </c>
      <c r="BH20" s="25">
        <f>HLOOKUP(BH$7,$I$66:$DJ$120,ROWS($A$10:$A20)+2,FALSE)</f>
        <v>846</v>
      </c>
      <c r="BI20" s="25">
        <f>HLOOKUP(BI$7,$I$66:$DJ$120,ROWS($A$10:$A20)+2,FALSE)</f>
        <v>21611</v>
      </c>
      <c r="BJ20" s="34">
        <f>HLOOKUP(BJ$7+0.5,$I$66:$DJ$120,ROWS($A$10:$A20)+2,FALSE)</f>
        <v>22483</v>
      </c>
      <c r="BK20" s="34">
        <f>HLOOKUP(BK$7+0.5,$I$66:$DJ$120,ROWS($A$10:$A20)+2,FALSE)</f>
        <v>3566</v>
      </c>
      <c r="BL20" s="34">
        <f>HLOOKUP(BL$7+0.5,$I$66:$DJ$120,ROWS($A$10:$A20)+2,FALSE)</f>
        <v>3412</v>
      </c>
      <c r="BM20" s="34">
        <f>HLOOKUP(BM$7+0.5,$I$66:$DJ$120,ROWS($A$10:$A20)+2,FALSE)</f>
        <v>3258</v>
      </c>
      <c r="BN20" s="34">
        <f>HLOOKUP(BN$7+0.5,$I$66:$DJ$120,ROWS($A$10:$A20)+2,FALSE)</f>
        <v>1241</v>
      </c>
      <c r="BO20" s="34">
        <f>HLOOKUP(BO$7+0.5,$I$66:$DJ$120,ROWS($A$10:$A20)+2,FALSE)</f>
        <v>4065</v>
      </c>
      <c r="BP20" s="34">
        <f>HLOOKUP(BP$7+0.5,$I$66:$DJ$120,ROWS($A$10:$A20)+2,FALSE)</f>
        <v>2988</v>
      </c>
      <c r="BQ20" s="34">
        <f>HLOOKUP(BQ$7+0.5,$I$66:$DJ$120,ROWS($A$10:$A20)+2,FALSE)</f>
        <v>3121</v>
      </c>
      <c r="BR20" s="34">
        <f>HLOOKUP(BR$7+0.5,$I$66:$DJ$120,ROWS($A$10:$A20)+2,FALSE)</f>
        <v>949</v>
      </c>
      <c r="BS20" s="34">
        <f>HLOOKUP(BS$7+0.5,$I$66:$DJ$120,ROWS($A$10:$A20)+2,FALSE)</f>
        <v>495</v>
      </c>
      <c r="BT20" s="34" t="str">
        <f>HLOOKUP(BT$7+0.5,$I$66:$DJ$120,ROWS($A$10:$A20)+2,FALSE)</f>
        <v>N/A</v>
      </c>
      <c r="BU20" s="34">
        <f>HLOOKUP(BU$7+0.5,$I$66:$DJ$120,ROWS($A$10:$A20)+2,FALSE)</f>
        <v>6270</v>
      </c>
      <c r="BV20" s="34">
        <f>HLOOKUP(BV$7+0.5,$I$66:$DJ$120,ROWS($A$10:$A20)+2,FALSE)</f>
        <v>2081</v>
      </c>
      <c r="BW20" s="34">
        <f>HLOOKUP(BW$7+0.5,$I$66:$DJ$120,ROWS($A$10:$A20)+2,FALSE)</f>
        <v>268</v>
      </c>
      <c r="BX20" s="34">
        <f>HLOOKUP(BX$7+0.5,$I$66:$DJ$120,ROWS($A$10:$A20)+2,FALSE)</f>
        <v>3962</v>
      </c>
      <c r="BY20" s="34">
        <f>HLOOKUP(BY$7+0.5,$I$66:$DJ$120,ROWS($A$10:$A20)+2,FALSE)</f>
        <v>3254</v>
      </c>
      <c r="BZ20" s="34">
        <f>HLOOKUP(BZ$7+0.5,$I$66:$DJ$120,ROWS($A$10:$A20)+2,FALSE)</f>
        <v>1137</v>
      </c>
      <c r="CA20" s="34">
        <f>HLOOKUP(CA$7+0.5,$I$66:$DJ$120,ROWS($A$10:$A20)+2,FALSE)</f>
        <v>1410</v>
      </c>
      <c r="CB20" s="34">
        <f>HLOOKUP(CB$7+0.5,$I$66:$DJ$120,ROWS($A$10:$A20)+2,FALSE)</f>
        <v>1674</v>
      </c>
      <c r="CC20" s="34">
        <f>HLOOKUP(CC$7+0.5,$I$66:$DJ$120,ROWS($A$10:$A20)+2,FALSE)</f>
        <v>2316</v>
      </c>
      <c r="CD20" s="34">
        <f>HLOOKUP(CD$7+0.5,$I$66:$DJ$120,ROWS($A$10:$A20)+2,FALSE)</f>
        <v>2049</v>
      </c>
      <c r="CE20" s="34">
        <f>HLOOKUP(CE$7+0.5,$I$66:$DJ$120,ROWS($A$10:$A20)+2,FALSE)</f>
        <v>3515</v>
      </c>
      <c r="CF20" s="34">
        <f>HLOOKUP(CF$7+0.5,$I$66:$DJ$120,ROWS($A$10:$A20)+2,FALSE)</f>
        <v>3380</v>
      </c>
      <c r="CG20" s="34">
        <f>HLOOKUP(CG$7+0.5,$I$66:$DJ$120,ROWS($A$10:$A20)+2,FALSE)</f>
        <v>3920</v>
      </c>
      <c r="CH20" s="34">
        <f>HLOOKUP(CH$7+0.5,$I$66:$DJ$120,ROWS($A$10:$A20)+2,FALSE)</f>
        <v>1888</v>
      </c>
      <c r="CI20" s="34">
        <f>HLOOKUP(CI$7+0.5,$I$66:$DJ$120,ROWS($A$10:$A20)+2,FALSE)</f>
        <v>1968</v>
      </c>
      <c r="CJ20" s="34">
        <f>HLOOKUP(CJ$7+0.5,$I$66:$DJ$120,ROWS($A$10:$A20)+2,FALSE)</f>
        <v>2753</v>
      </c>
      <c r="CK20" s="34">
        <f>HLOOKUP(CK$7+0.5,$I$66:$DJ$120,ROWS($A$10:$A20)+2,FALSE)</f>
        <v>424</v>
      </c>
      <c r="CL20" s="34">
        <f>HLOOKUP(CL$7+0.5,$I$66:$DJ$120,ROWS($A$10:$A20)+2,FALSE)</f>
        <v>2208</v>
      </c>
      <c r="CM20" s="34">
        <f>HLOOKUP(CM$7+0.5,$I$66:$DJ$120,ROWS($A$10:$A20)+2,FALSE)</f>
        <v>1810</v>
      </c>
      <c r="CN20" s="34">
        <f>HLOOKUP(CN$7+0.5,$I$66:$DJ$120,ROWS($A$10:$A20)+2,FALSE)</f>
        <v>1798</v>
      </c>
      <c r="CO20" s="34">
        <f>HLOOKUP(CO$7+0.5,$I$66:$DJ$120,ROWS($A$10:$A20)+2,FALSE)</f>
        <v>6219</v>
      </c>
      <c r="CP20" s="34">
        <f>HLOOKUP(CP$7+0.5,$I$66:$DJ$120,ROWS($A$10:$A20)+2,FALSE)</f>
        <v>781</v>
      </c>
      <c r="CQ20" s="34">
        <f>HLOOKUP(CQ$7+0.5,$I$66:$DJ$120,ROWS($A$10:$A20)+2,FALSE)</f>
        <v>7171</v>
      </c>
      <c r="CR20" s="34">
        <f>HLOOKUP(CR$7+0.5,$I$66:$DJ$120,ROWS($A$10:$A20)+2,FALSE)</f>
        <v>5251</v>
      </c>
      <c r="CS20" s="34">
        <f>HLOOKUP(CS$7+0.5,$I$66:$DJ$120,ROWS($A$10:$A20)+2,FALSE)</f>
        <v>600</v>
      </c>
      <c r="CT20" s="34">
        <f>HLOOKUP(CT$7+0.5,$I$66:$DJ$120,ROWS($A$10:$A20)+2,FALSE)</f>
        <v>3264</v>
      </c>
      <c r="CU20" s="34">
        <f>HLOOKUP(CU$7+0.5,$I$66:$DJ$120,ROWS($A$10:$A20)+2,FALSE)</f>
        <v>1168</v>
      </c>
      <c r="CV20" s="34">
        <f>HLOOKUP(CV$7+0.5,$I$66:$DJ$120,ROWS($A$10:$A20)+2,FALSE)</f>
        <v>2046</v>
      </c>
      <c r="CW20" s="34">
        <f>HLOOKUP(CW$7+0.5,$I$66:$DJ$120,ROWS($A$10:$A20)+2,FALSE)</f>
        <v>4267</v>
      </c>
      <c r="CX20" s="34">
        <f>HLOOKUP(CX$7+0.5,$I$66:$DJ$120,ROWS($A$10:$A20)+2,FALSE)</f>
        <v>2668</v>
      </c>
      <c r="CY20" s="34">
        <f>HLOOKUP(CY$7+0.5,$I$66:$DJ$120,ROWS($A$10:$A20)+2,FALSE)</f>
        <v>2956</v>
      </c>
      <c r="CZ20" s="34">
        <f>HLOOKUP(CZ$7+0.5,$I$66:$DJ$120,ROWS($A$10:$A20)+2,FALSE)</f>
        <v>1027</v>
      </c>
      <c r="DA20" s="34">
        <f>HLOOKUP(DA$7+0.5,$I$66:$DJ$120,ROWS($A$10:$A20)+2,FALSE)</f>
        <v>4102</v>
      </c>
      <c r="DB20" s="34">
        <f>HLOOKUP(DB$7+0.5,$I$66:$DJ$120,ROWS($A$10:$A20)+2,FALSE)</f>
        <v>4638</v>
      </c>
      <c r="DC20" s="34">
        <f>HLOOKUP(DC$7+0.5,$I$66:$DJ$120,ROWS($A$10:$A20)+2,FALSE)</f>
        <v>1891</v>
      </c>
      <c r="DD20" s="34">
        <f>HLOOKUP(DD$7+0.5,$I$66:$DJ$120,ROWS($A$10:$A20)+2,FALSE)</f>
        <v>1616</v>
      </c>
      <c r="DE20" s="34">
        <f>HLOOKUP(DE$7+0.5,$I$66:$DJ$120,ROWS($A$10:$A20)+2,FALSE)</f>
        <v>3087</v>
      </c>
      <c r="DF20" s="34">
        <f>HLOOKUP(DF$7+0.5,$I$66:$DJ$120,ROWS($A$10:$A20)+2,FALSE)</f>
        <v>2687</v>
      </c>
      <c r="DG20" s="34">
        <f>HLOOKUP(DG$7+0.5,$I$66:$DJ$120,ROWS($A$10:$A20)+2,FALSE)</f>
        <v>2202</v>
      </c>
      <c r="DH20" s="34">
        <f>HLOOKUP(DH$7+0.5,$I$66:$DJ$120,ROWS($A$10:$A20)+2,FALSE)</f>
        <v>2467</v>
      </c>
      <c r="DI20" s="34">
        <f>HLOOKUP(DI$7+0.5,$I$66:$DJ$120,ROWS($A$10:$A20)+2,FALSE)</f>
        <v>725</v>
      </c>
      <c r="DJ20" s="34">
        <f>HLOOKUP(DJ$7+0.5,$I$66:$DJ$120,ROWS($A$10:$A20)+2,FALSE)</f>
        <v>5621</v>
      </c>
    </row>
    <row r="21" spans="2:114" x14ac:dyDescent="0.25">
      <c r="B21" s="38" t="s">
        <v>18</v>
      </c>
      <c r="C21" s="16">
        <v>9699859</v>
      </c>
      <c r="D21" s="17">
        <v>5580</v>
      </c>
      <c r="E21" s="16">
        <v>8095407</v>
      </c>
      <c r="F21" s="17">
        <v>40769</v>
      </c>
      <c r="G21" s="16">
        <v>1289450</v>
      </c>
      <c r="H21" s="17">
        <v>37444</v>
      </c>
      <c r="I21" s="36">
        <f>HLOOKUP(I$7,$I$66:$DJ$120,ROWS($A$10:$A21)+2,FALSE)</f>
        <v>271077</v>
      </c>
      <c r="J21" s="25">
        <f>HLOOKUP(J$7,$I$66:$DJ$120,ROWS($A$10:$A21)+2,FALSE)</f>
        <v>18799</v>
      </c>
      <c r="K21" s="25">
        <f>HLOOKUP(K$7,$I$66:$DJ$120,ROWS($A$10:$A21)+2,FALSE)</f>
        <v>1079</v>
      </c>
      <c r="L21" s="25">
        <f>HLOOKUP(L$7,$I$66:$DJ$120,ROWS($A$10:$A21)+2,FALSE)</f>
        <v>4292</v>
      </c>
      <c r="M21" s="25">
        <f>HLOOKUP(M$7,$I$66:$DJ$120,ROWS($A$10:$A21)+2,FALSE)</f>
        <v>2112</v>
      </c>
      <c r="N21" s="25">
        <f>HLOOKUP(N$7,$I$66:$DJ$120,ROWS($A$10:$A21)+2,FALSE)</f>
        <v>14949</v>
      </c>
      <c r="O21" s="25">
        <f>HLOOKUP(O$7,$I$66:$DJ$120,ROWS($A$10:$A21)+2,FALSE)</f>
        <v>2325</v>
      </c>
      <c r="P21" s="25">
        <f>HLOOKUP(P$7,$I$66:$DJ$120,ROWS($A$10:$A21)+2,FALSE)</f>
        <v>709</v>
      </c>
      <c r="Q21" s="25">
        <f>HLOOKUP(Q$7,$I$66:$DJ$120,ROWS($A$10:$A21)+2,FALSE)</f>
        <v>619</v>
      </c>
      <c r="R21" s="25">
        <f>HLOOKUP(R$7,$I$66:$DJ$120,ROWS($A$10:$A21)+2,FALSE)</f>
        <v>364</v>
      </c>
      <c r="S21" s="25">
        <f>HLOOKUP(S$7,$I$66:$DJ$120,ROWS($A$10:$A21)+2,FALSE)</f>
        <v>42666</v>
      </c>
      <c r="T21" s="25" t="str">
        <f>HLOOKUP(T$7,$I$66:$DJ$120,ROWS($A$10:$A21)+2,FALSE)</f>
        <v>N/A</v>
      </c>
      <c r="U21" s="25">
        <f>HLOOKUP(U$7,$I$66:$DJ$120,ROWS($A$10:$A21)+2,FALSE)</f>
        <v>1006</v>
      </c>
      <c r="V21" s="25">
        <f>HLOOKUP(V$7,$I$66:$DJ$120,ROWS($A$10:$A21)+2,FALSE)</f>
        <v>126</v>
      </c>
      <c r="W21" s="25">
        <f>HLOOKUP(W$7,$I$66:$DJ$120,ROWS($A$10:$A21)+2,FALSE)</f>
        <v>6080</v>
      </c>
      <c r="X21" s="25">
        <f>HLOOKUP(X$7,$I$66:$DJ$120,ROWS($A$10:$A21)+2,FALSE)</f>
        <v>2442</v>
      </c>
      <c r="Y21" s="25">
        <f>HLOOKUP(Y$7,$I$66:$DJ$120,ROWS($A$10:$A21)+2,FALSE)</f>
        <v>950</v>
      </c>
      <c r="Z21" s="25">
        <f>HLOOKUP(Z$7,$I$66:$DJ$120,ROWS($A$10:$A21)+2,FALSE)</f>
        <v>4513</v>
      </c>
      <c r="AA21" s="25">
        <f>HLOOKUP(AA$7,$I$66:$DJ$120,ROWS($A$10:$A21)+2,FALSE)</f>
        <v>3686</v>
      </c>
      <c r="AB21" s="25">
        <f>HLOOKUP(AB$7,$I$66:$DJ$120,ROWS($A$10:$A21)+2,FALSE)</f>
        <v>6541</v>
      </c>
      <c r="AC21" s="25">
        <f>HLOOKUP(AC$7,$I$66:$DJ$120,ROWS($A$10:$A21)+2,FALSE)</f>
        <v>408</v>
      </c>
      <c r="AD21" s="25">
        <f>HLOOKUP(AD$7,$I$66:$DJ$120,ROWS($A$10:$A21)+2,FALSE)</f>
        <v>3708</v>
      </c>
      <c r="AE21" s="25">
        <f>HLOOKUP(AE$7,$I$66:$DJ$120,ROWS($A$10:$A21)+2,FALSE)</f>
        <v>4436</v>
      </c>
      <c r="AF21" s="25">
        <f>HLOOKUP(AF$7,$I$66:$DJ$120,ROWS($A$10:$A21)+2,FALSE)</f>
        <v>6992</v>
      </c>
      <c r="AG21" s="25">
        <f>HLOOKUP(AG$7,$I$66:$DJ$120,ROWS($A$10:$A21)+2,FALSE)</f>
        <v>1808</v>
      </c>
      <c r="AH21" s="25">
        <f>HLOOKUP(AH$7,$I$66:$DJ$120,ROWS($A$10:$A21)+2,FALSE)</f>
        <v>5380</v>
      </c>
      <c r="AI21" s="25">
        <f>HLOOKUP(AI$7,$I$66:$DJ$120,ROWS($A$10:$A21)+2,FALSE)</f>
        <v>2514</v>
      </c>
      <c r="AJ21" s="25">
        <f>HLOOKUP(AJ$7,$I$66:$DJ$120,ROWS($A$10:$A21)+2,FALSE)</f>
        <v>246</v>
      </c>
      <c r="AK21" s="25">
        <f>HLOOKUP(AK$7,$I$66:$DJ$120,ROWS($A$10:$A21)+2,FALSE)</f>
        <v>4144</v>
      </c>
      <c r="AL21" s="25">
        <f>HLOOKUP(AL$7,$I$66:$DJ$120,ROWS($A$10:$A21)+2,FALSE)</f>
        <v>774</v>
      </c>
      <c r="AM21" s="25">
        <f>HLOOKUP(AM$7,$I$66:$DJ$120,ROWS($A$10:$A21)+2,FALSE)</f>
        <v>132</v>
      </c>
      <c r="AN21" s="25">
        <f>HLOOKUP(AN$7,$I$66:$DJ$120,ROWS($A$10:$A21)+2,FALSE)</f>
        <v>8371</v>
      </c>
      <c r="AO21" s="25">
        <f>HLOOKUP(AO$7,$I$66:$DJ$120,ROWS($A$10:$A21)+2,FALSE)</f>
        <v>791</v>
      </c>
      <c r="AP21" s="25">
        <f>HLOOKUP(AP$7,$I$66:$DJ$120,ROWS($A$10:$A21)+2,FALSE)</f>
        <v>14454</v>
      </c>
      <c r="AQ21" s="25">
        <f>HLOOKUP(AQ$7,$I$66:$DJ$120,ROWS($A$10:$A21)+2,FALSE)</f>
        <v>19138</v>
      </c>
      <c r="AR21" s="25">
        <f>HLOOKUP(AR$7,$I$66:$DJ$120,ROWS($A$10:$A21)+2,FALSE)</f>
        <v>201</v>
      </c>
      <c r="AS21" s="25">
        <f>HLOOKUP(AS$7,$I$66:$DJ$120,ROWS($A$10:$A21)+2,FALSE)</f>
        <v>6863</v>
      </c>
      <c r="AT21" s="25">
        <f>HLOOKUP(AT$7,$I$66:$DJ$120,ROWS($A$10:$A21)+2,FALSE)</f>
        <v>1632</v>
      </c>
      <c r="AU21" s="25">
        <f>HLOOKUP(AU$7,$I$66:$DJ$120,ROWS($A$10:$A21)+2,FALSE)</f>
        <v>727</v>
      </c>
      <c r="AV21" s="25">
        <f>HLOOKUP(AV$7,$I$66:$DJ$120,ROWS($A$10:$A21)+2,FALSE)</f>
        <v>5791</v>
      </c>
      <c r="AW21" s="25">
        <f>HLOOKUP(AW$7,$I$66:$DJ$120,ROWS($A$10:$A21)+2,FALSE)</f>
        <v>337</v>
      </c>
      <c r="AX21" s="25">
        <f>HLOOKUP(AX$7,$I$66:$DJ$120,ROWS($A$10:$A21)+2,FALSE)</f>
        <v>16914</v>
      </c>
      <c r="AY21" s="25">
        <f>HLOOKUP(AY$7,$I$66:$DJ$120,ROWS($A$10:$A21)+2,FALSE)</f>
        <v>536</v>
      </c>
      <c r="AZ21" s="25">
        <f>HLOOKUP(AZ$7,$I$66:$DJ$120,ROWS($A$10:$A21)+2,FALSE)</f>
        <v>16898</v>
      </c>
      <c r="BA21" s="25">
        <f>HLOOKUP(BA$7,$I$66:$DJ$120,ROWS($A$10:$A21)+2,FALSE)</f>
        <v>15760</v>
      </c>
      <c r="BB21" s="25">
        <f>HLOOKUP(BB$7,$I$66:$DJ$120,ROWS($A$10:$A21)+2,FALSE)</f>
        <v>793</v>
      </c>
      <c r="BC21" s="25">
        <f>HLOOKUP(BC$7,$I$66:$DJ$120,ROWS($A$10:$A21)+2,FALSE)</f>
        <v>361</v>
      </c>
      <c r="BD21" s="25">
        <f>HLOOKUP(BD$7,$I$66:$DJ$120,ROWS($A$10:$A21)+2,FALSE)</f>
        <v>9438</v>
      </c>
      <c r="BE21" s="25">
        <f>HLOOKUP(BE$7,$I$66:$DJ$120,ROWS($A$10:$A21)+2,FALSE)</f>
        <v>3701</v>
      </c>
      <c r="BF21" s="25">
        <f>HLOOKUP(BF$7,$I$66:$DJ$120,ROWS($A$10:$A21)+2,FALSE)</f>
        <v>1340</v>
      </c>
      <c r="BG21" s="25">
        <f>HLOOKUP(BG$7,$I$66:$DJ$120,ROWS($A$10:$A21)+2,FALSE)</f>
        <v>2727</v>
      </c>
      <c r="BH21" s="25">
        <f>HLOOKUP(BH$7,$I$66:$DJ$120,ROWS($A$10:$A21)+2,FALSE)</f>
        <v>504</v>
      </c>
      <c r="BI21" s="25">
        <f>HLOOKUP(BI$7,$I$66:$DJ$120,ROWS($A$10:$A21)+2,FALSE)</f>
        <v>1635</v>
      </c>
      <c r="BJ21" s="34">
        <f>HLOOKUP(BJ$7+0.5,$I$66:$DJ$120,ROWS($A$10:$A21)+2,FALSE)</f>
        <v>15123</v>
      </c>
      <c r="BK21" s="34">
        <f>HLOOKUP(BK$7+0.5,$I$66:$DJ$120,ROWS($A$10:$A21)+2,FALSE)</f>
        <v>5015</v>
      </c>
      <c r="BL21" s="34">
        <f>HLOOKUP(BL$7+0.5,$I$66:$DJ$120,ROWS($A$10:$A21)+2,FALSE)</f>
        <v>765</v>
      </c>
      <c r="BM21" s="34">
        <f>HLOOKUP(BM$7+0.5,$I$66:$DJ$120,ROWS($A$10:$A21)+2,FALSE)</f>
        <v>1849</v>
      </c>
      <c r="BN21" s="34">
        <f>HLOOKUP(BN$7+0.5,$I$66:$DJ$120,ROWS($A$10:$A21)+2,FALSE)</f>
        <v>1366</v>
      </c>
      <c r="BO21" s="34">
        <f>HLOOKUP(BO$7+0.5,$I$66:$DJ$120,ROWS($A$10:$A21)+2,FALSE)</f>
        <v>3387</v>
      </c>
      <c r="BP21" s="34">
        <f>HLOOKUP(BP$7+0.5,$I$66:$DJ$120,ROWS($A$10:$A21)+2,FALSE)</f>
        <v>1399</v>
      </c>
      <c r="BQ21" s="34">
        <f>HLOOKUP(BQ$7+0.5,$I$66:$DJ$120,ROWS($A$10:$A21)+2,FALSE)</f>
        <v>455</v>
      </c>
      <c r="BR21" s="34">
        <f>HLOOKUP(BR$7+0.5,$I$66:$DJ$120,ROWS($A$10:$A21)+2,FALSE)</f>
        <v>606</v>
      </c>
      <c r="BS21" s="34">
        <f>HLOOKUP(BS$7+0.5,$I$66:$DJ$120,ROWS($A$10:$A21)+2,FALSE)</f>
        <v>283</v>
      </c>
      <c r="BT21" s="34">
        <f>HLOOKUP(BT$7+0.5,$I$66:$DJ$120,ROWS($A$10:$A21)+2,FALSE)</f>
        <v>5232</v>
      </c>
      <c r="BU21" s="34" t="str">
        <f>HLOOKUP(BU$7+0.5,$I$66:$DJ$120,ROWS($A$10:$A21)+2,FALSE)</f>
        <v>N/A</v>
      </c>
      <c r="BV21" s="34">
        <f>HLOOKUP(BV$7+0.5,$I$66:$DJ$120,ROWS($A$10:$A21)+2,FALSE)</f>
        <v>883</v>
      </c>
      <c r="BW21" s="34">
        <f>HLOOKUP(BW$7+0.5,$I$66:$DJ$120,ROWS($A$10:$A21)+2,FALSE)</f>
        <v>139</v>
      </c>
      <c r="BX21" s="34">
        <f>HLOOKUP(BX$7+0.5,$I$66:$DJ$120,ROWS($A$10:$A21)+2,FALSE)</f>
        <v>1774</v>
      </c>
      <c r="BY21" s="34">
        <f>HLOOKUP(BY$7+0.5,$I$66:$DJ$120,ROWS($A$10:$A21)+2,FALSE)</f>
        <v>1297</v>
      </c>
      <c r="BZ21" s="34">
        <f>HLOOKUP(BZ$7+0.5,$I$66:$DJ$120,ROWS($A$10:$A21)+2,FALSE)</f>
        <v>528</v>
      </c>
      <c r="CA21" s="34">
        <f>HLOOKUP(CA$7+0.5,$I$66:$DJ$120,ROWS($A$10:$A21)+2,FALSE)</f>
        <v>2909</v>
      </c>
      <c r="CB21" s="34">
        <f>HLOOKUP(CB$7+0.5,$I$66:$DJ$120,ROWS($A$10:$A21)+2,FALSE)</f>
        <v>1708</v>
      </c>
      <c r="CC21" s="34">
        <f>HLOOKUP(CC$7+0.5,$I$66:$DJ$120,ROWS($A$10:$A21)+2,FALSE)</f>
        <v>3121</v>
      </c>
      <c r="CD21" s="34">
        <f>HLOOKUP(CD$7+0.5,$I$66:$DJ$120,ROWS($A$10:$A21)+2,FALSE)</f>
        <v>269</v>
      </c>
      <c r="CE21" s="34">
        <f>HLOOKUP(CE$7+0.5,$I$66:$DJ$120,ROWS($A$10:$A21)+2,FALSE)</f>
        <v>1807</v>
      </c>
      <c r="CF21" s="34">
        <f>HLOOKUP(CF$7+0.5,$I$66:$DJ$120,ROWS($A$10:$A21)+2,FALSE)</f>
        <v>1979</v>
      </c>
      <c r="CG21" s="34">
        <f>HLOOKUP(CG$7+0.5,$I$66:$DJ$120,ROWS($A$10:$A21)+2,FALSE)</f>
        <v>2441</v>
      </c>
      <c r="CH21" s="34">
        <f>HLOOKUP(CH$7+0.5,$I$66:$DJ$120,ROWS($A$10:$A21)+2,FALSE)</f>
        <v>1416</v>
      </c>
      <c r="CI21" s="34">
        <f>HLOOKUP(CI$7+0.5,$I$66:$DJ$120,ROWS($A$10:$A21)+2,FALSE)</f>
        <v>3077</v>
      </c>
      <c r="CJ21" s="34">
        <f>HLOOKUP(CJ$7+0.5,$I$66:$DJ$120,ROWS($A$10:$A21)+2,FALSE)</f>
        <v>989</v>
      </c>
      <c r="CK21" s="34">
        <f>HLOOKUP(CK$7+0.5,$I$66:$DJ$120,ROWS($A$10:$A21)+2,FALSE)</f>
        <v>211</v>
      </c>
      <c r="CL21" s="34">
        <f>HLOOKUP(CL$7+0.5,$I$66:$DJ$120,ROWS($A$10:$A21)+2,FALSE)</f>
        <v>3300</v>
      </c>
      <c r="CM21" s="34">
        <f>HLOOKUP(CM$7+0.5,$I$66:$DJ$120,ROWS($A$10:$A21)+2,FALSE)</f>
        <v>559</v>
      </c>
      <c r="CN21" s="34">
        <f>HLOOKUP(CN$7+0.5,$I$66:$DJ$120,ROWS($A$10:$A21)+2,FALSE)</f>
        <v>150</v>
      </c>
      <c r="CO21" s="34">
        <f>HLOOKUP(CO$7+0.5,$I$66:$DJ$120,ROWS($A$10:$A21)+2,FALSE)</f>
        <v>3016</v>
      </c>
      <c r="CP21" s="34">
        <f>HLOOKUP(CP$7+0.5,$I$66:$DJ$120,ROWS($A$10:$A21)+2,FALSE)</f>
        <v>421</v>
      </c>
      <c r="CQ21" s="34">
        <f>HLOOKUP(CQ$7+0.5,$I$66:$DJ$120,ROWS($A$10:$A21)+2,FALSE)</f>
        <v>4681</v>
      </c>
      <c r="CR21" s="34">
        <f>HLOOKUP(CR$7+0.5,$I$66:$DJ$120,ROWS($A$10:$A21)+2,FALSE)</f>
        <v>3931</v>
      </c>
      <c r="CS21" s="34">
        <f>HLOOKUP(CS$7+0.5,$I$66:$DJ$120,ROWS($A$10:$A21)+2,FALSE)</f>
        <v>221</v>
      </c>
      <c r="CT21" s="34">
        <f>HLOOKUP(CT$7+0.5,$I$66:$DJ$120,ROWS($A$10:$A21)+2,FALSE)</f>
        <v>1986</v>
      </c>
      <c r="CU21" s="34">
        <f>HLOOKUP(CU$7+0.5,$I$66:$DJ$120,ROWS($A$10:$A21)+2,FALSE)</f>
        <v>1107</v>
      </c>
      <c r="CV21" s="34">
        <f>HLOOKUP(CV$7+0.5,$I$66:$DJ$120,ROWS($A$10:$A21)+2,FALSE)</f>
        <v>472</v>
      </c>
      <c r="CW21" s="34">
        <f>HLOOKUP(CW$7+0.5,$I$66:$DJ$120,ROWS($A$10:$A21)+2,FALSE)</f>
        <v>1896</v>
      </c>
      <c r="CX21" s="34">
        <f>HLOOKUP(CX$7+0.5,$I$66:$DJ$120,ROWS($A$10:$A21)+2,FALSE)</f>
        <v>504</v>
      </c>
      <c r="CY21" s="34">
        <f>HLOOKUP(CY$7+0.5,$I$66:$DJ$120,ROWS($A$10:$A21)+2,FALSE)</f>
        <v>5257</v>
      </c>
      <c r="CZ21" s="34">
        <f>HLOOKUP(CZ$7+0.5,$I$66:$DJ$120,ROWS($A$10:$A21)+2,FALSE)</f>
        <v>730</v>
      </c>
      <c r="DA21" s="34">
        <f>HLOOKUP(DA$7+0.5,$I$66:$DJ$120,ROWS($A$10:$A21)+2,FALSE)</f>
        <v>3610</v>
      </c>
      <c r="DB21" s="34">
        <f>HLOOKUP(DB$7+0.5,$I$66:$DJ$120,ROWS($A$10:$A21)+2,FALSE)</f>
        <v>3421</v>
      </c>
      <c r="DC21" s="34">
        <f>HLOOKUP(DC$7+0.5,$I$66:$DJ$120,ROWS($A$10:$A21)+2,FALSE)</f>
        <v>1061</v>
      </c>
      <c r="DD21" s="34">
        <f>HLOOKUP(DD$7+0.5,$I$66:$DJ$120,ROWS($A$10:$A21)+2,FALSE)</f>
        <v>334</v>
      </c>
      <c r="DE21" s="34">
        <f>HLOOKUP(DE$7+0.5,$I$66:$DJ$120,ROWS($A$10:$A21)+2,FALSE)</f>
        <v>3336</v>
      </c>
      <c r="DF21" s="34">
        <f>HLOOKUP(DF$7+0.5,$I$66:$DJ$120,ROWS($A$10:$A21)+2,FALSE)</f>
        <v>1532</v>
      </c>
      <c r="DG21" s="34">
        <f>HLOOKUP(DG$7+0.5,$I$66:$DJ$120,ROWS($A$10:$A21)+2,FALSE)</f>
        <v>778</v>
      </c>
      <c r="DH21" s="34">
        <f>HLOOKUP(DH$7+0.5,$I$66:$DJ$120,ROWS($A$10:$A21)+2,FALSE)</f>
        <v>1401</v>
      </c>
      <c r="DI21" s="34">
        <f>HLOOKUP(DI$7+0.5,$I$66:$DJ$120,ROWS($A$10:$A21)+2,FALSE)</f>
        <v>775</v>
      </c>
      <c r="DJ21" s="34">
        <f>HLOOKUP(DJ$7+0.5,$I$66:$DJ$120,ROWS($A$10:$A21)+2,FALSE)</f>
        <v>841</v>
      </c>
    </row>
    <row r="22" spans="2:114" x14ac:dyDescent="0.25">
      <c r="B22" s="38" t="s">
        <v>19</v>
      </c>
      <c r="C22" s="16">
        <v>1357806</v>
      </c>
      <c r="D22" s="17">
        <v>1803</v>
      </c>
      <c r="E22" s="16">
        <v>1160948</v>
      </c>
      <c r="F22" s="17">
        <v>10743</v>
      </c>
      <c r="G22" s="16">
        <v>122727</v>
      </c>
      <c r="H22" s="17">
        <v>8676</v>
      </c>
      <c r="I22" s="36">
        <f>HLOOKUP(I$7,$I$66:$DJ$120,ROWS($A$10:$A22)+2,FALSE)</f>
        <v>57542</v>
      </c>
      <c r="J22" s="25">
        <f>HLOOKUP(J$7,$I$66:$DJ$120,ROWS($A$10:$A22)+2,FALSE)</f>
        <v>1268</v>
      </c>
      <c r="K22" s="25">
        <f>HLOOKUP(K$7,$I$66:$DJ$120,ROWS($A$10:$A22)+2,FALSE)</f>
        <v>844</v>
      </c>
      <c r="L22" s="25">
        <f>HLOOKUP(L$7,$I$66:$DJ$120,ROWS($A$10:$A22)+2,FALSE)</f>
        <v>2900</v>
      </c>
      <c r="M22" s="25">
        <f>HLOOKUP(M$7,$I$66:$DJ$120,ROWS($A$10:$A22)+2,FALSE)</f>
        <v>242</v>
      </c>
      <c r="N22" s="25">
        <f>HLOOKUP(N$7,$I$66:$DJ$120,ROWS($A$10:$A22)+2,FALSE)</f>
        <v>10173</v>
      </c>
      <c r="O22" s="25">
        <f>HLOOKUP(O$7,$I$66:$DJ$120,ROWS($A$10:$A22)+2,FALSE)</f>
        <v>950</v>
      </c>
      <c r="P22" s="25">
        <f>HLOOKUP(P$7,$I$66:$DJ$120,ROWS($A$10:$A22)+2,FALSE)</f>
        <v>731</v>
      </c>
      <c r="Q22" s="25">
        <f>HLOOKUP(Q$7,$I$66:$DJ$120,ROWS($A$10:$A22)+2,FALSE)</f>
        <v>784</v>
      </c>
      <c r="R22" s="25">
        <f>HLOOKUP(R$7,$I$66:$DJ$120,ROWS($A$10:$A22)+2,FALSE)</f>
        <v>222</v>
      </c>
      <c r="S22" s="25">
        <f>HLOOKUP(S$7,$I$66:$DJ$120,ROWS($A$10:$A22)+2,FALSE)</f>
        <v>3160</v>
      </c>
      <c r="T22" s="25">
        <f>HLOOKUP(T$7,$I$66:$DJ$120,ROWS($A$10:$A22)+2,FALSE)</f>
        <v>2519</v>
      </c>
      <c r="U22" s="25" t="str">
        <f>HLOOKUP(U$7,$I$66:$DJ$120,ROWS($A$10:$A22)+2,FALSE)</f>
        <v>N/A</v>
      </c>
      <c r="V22" s="25">
        <f>HLOOKUP(V$7,$I$66:$DJ$120,ROWS($A$10:$A22)+2,FALSE)</f>
        <v>112</v>
      </c>
      <c r="W22" s="25">
        <f>HLOOKUP(W$7,$I$66:$DJ$120,ROWS($A$10:$A22)+2,FALSE)</f>
        <v>1884</v>
      </c>
      <c r="X22" s="25">
        <f>HLOOKUP(X$7,$I$66:$DJ$120,ROWS($A$10:$A22)+2,FALSE)</f>
        <v>402</v>
      </c>
      <c r="Y22" s="25">
        <f>HLOOKUP(Y$7,$I$66:$DJ$120,ROWS($A$10:$A22)+2,FALSE)</f>
        <v>478</v>
      </c>
      <c r="Z22" s="25">
        <f>HLOOKUP(Z$7,$I$66:$DJ$120,ROWS($A$10:$A22)+2,FALSE)</f>
        <v>125</v>
      </c>
      <c r="AA22" s="25">
        <f>HLOOKUP(AA$7,$I$66:$DJ$120,ROWS($A$10:$A22)+2,FALSE)</f>
        <v>18</v>
      </c>
      <c r="AB22" s="25">
        <f>HLOOKUP(AB$7,$I$66:$DJ$120,ROWS($A$10:$A22)+2,FALSE)</f>
        <v>179</v>
      </c>
      <c r="AC22" s="25">
        <f>HLOOKUP(AC$7,$I$66:$DJ$120,ROWS($A$10:$A22)+2,FALSE)</f>
        <v>106</v>
      </c>
      <c r="AD22" s="25">
        <f>HLOOKUP(AD$7,$I$66:$DJ$120,ROWS($A$10:$A22)+2,FALSE)</f>
        <v>341</v>
      </c>
      <c r="AE22" s="25">
        <f>HLOOKUP(AE$7,$I$66:$DJ$120,ROWS($A$10:$A22)+2,FALSE)</f>
        <v>92</v>
      </c>
      <c r="AF22" s="25">
        <f>HLOOKUP(AF$7,$I$66:$DJ$120,ROWS($A$10:$A22)+2,FALSE)</f>
        <v>1303</v>
      </c>
      <c r="AG22" s="25">
        <f>HLOOKUP(AG$7,$I$66:$DJ$120,ROWS($A$10:$A22)+2,FALSE)</f>
        <v>933</v>
      </c>
      <c r="AH22" s="25">
        <f>HLOOKUP(AH$7,$I$66:$DJ$120,ROWS($A$10:$A22)+2,FALSE)</f>
        <v>371</v>
      </c>
      <c r="AI22" s="25">
        <f>HLOOKUP(AI$7,$I$66:$DJ$120,ROWS($A$10:$A22)+2,FALSE)</f>
        <v>308</v>
      </c>
      <c r="AJ22" s="25">
        <f>HLOOKUP(AJ$7,$I$66:$DJ$120,ROWS($A$10:$A22)+2,FALSE)</f>
        <v>85</v>
      </c>
      <c r="AK22" s="25">
        <f>HLOOKUP(AK$7,$I$66:$DJ$120,ROWS($A$10:$A22)+2,FALSE)</f>
        <v>91</v>
      </c>
      <c r="AL22" s="25">
        <f>HLOOKUP(AL$7,$I$66:$DJ$120,ROWS($A$10:$A22)+2,FALSE)</f>
        <v>1548</v>
      </c>
      <c r="AM22" s="25">
        <f>HLOOKUP(AM$7,$I$66:$DJ$120,ROWS($A$10:$A22)+2,FALSE)</f>
        <v>107</v>
      </c>
      <c r="AN22" s="25">
        <f>HLOOKUP(AN$7,$I$66:$DJ$120,ROWS($A$10:$A22)+2,FALSE)</f>
        <v>564</v>
      </c>
      <c r="AO22" s="25">
        <f>HLOOKUP(AO$7,$I$66:$DJ$120,ROWS($A$10:$A22)+2,FALSE)</f>
        <v>354</v>
      </c>
      <c r="AP22" s="25">
        <f>HLOOKUP(AP$7,$I$66:$DJ$120,ROWS($A$10:$A22)+2,FALSE)</f>
        <v>4246</v>
      </c>
      <c r="AQ22" s="25">
        <f>HLOOKUP(AQ$7,$I$66:$DJ$120,ROWS($A$10:$A22)+2,FALSE)</f>
        <v>2307</v>
      </c>
      <c r="AR22" s="25">
        <f>HLOOKUP(AR$7,$I$66:$DJ$120,ROWS($A$10:$A22)+2,FALSE)</f>
        <v>32</v>
      </c>
      <c r="AS22" s="25">
        <f>HLOOKUP(AS$7,$I$66:$DJ$120,ROWS($A$10:$A22)+2,FALSE)</f>
        <v>970</v>
      </c>
      <c r="AT22" s="25">
        <f>HLOOKUP(AT$7,$I$66:$DJ$120,ROWS($A$10:$A22)+2,FALSE)</f>
        <v>685</v>
      </c>
      <c r="AU22" s="25">
        <f>HLOOKUP(AU$7,$I$66:$DJ$120,ROWS($A$10:$A22)+2,FALSE)</f>
        <v>2030</v>
      </c>
      <c r="AV22" s="25">
        <f>HLOOKUP(AV$7,$I$66:$DJ$120,ROWS($A$10:$A22)+2,FALSE)</f>
        <v>870</v>
      </c>
      <c r="AW22" s="25">
        <f>HLOOKUP(AW$7,$I$66:$DJ$120,ROWS($A$10:$A22)+2,FALSE)</f>
        <v>58</v>
      </c>
      <c r="AX22" s="25">
        <f>HLOOKUP(AX$7,$I$66:$DJ$120,ROWS($A$10:$A22)+2,FALSE)</f>
        <v>1681</v>
      </c>
      <c r="AY22" s="25">
        <f>HLOOKUP(AY$7,$I$66:$DJ$120,ROWS($A$10:$A22)+2,FALSE)</f>
        <v>0</v>
      </c>
      <c r="AZ22" s="25">
        <f>HLOOKUP(AZ$7,$I$66:$DJ$120,ROWS($A$10:$A22)+2,FALSE)</f>
        <v>636</v>
      </c>
      <c r="BA22" s="25">
        <f>HLOOKUP(BA$7,$I$66:$DJ$120,ROWS($A$10:$A22)+2,FALSE)</f>
        <v>3007</v>
      </c>
      <c r="BB22" s="25">
        <f>HLOOKUP(BB$7,$I$66:$DJ$120,ROWS($A$10:$A22)+2,FALSE)</f>
        <v>1040</v>
      </c>
      <c r="BC22" s="25">
        <f>HLOOKUP(BC$7,$I$66:$DJ$120,ROWS($A$10:$A22)+2,FALSE)</f>
        <v>0</v>
      </c>
      <c r="BD22" s="25">
        <f>HLOOKUP(BD$7,$I$66:$DJ$120,ROWS($A$10:$A22)+2,FALSE)</f>
        <v>2523</v>
      </c>
      <c r="BE22" s="25">
        <f>HLOOKUP(BE$7,$I$66:$DJ$120,ROWS($A$10:$A22)+2,FALSE)</f>
        <v>3790</v>
      </c>
      <c r="BF22" s="25">
        <f>HLOOKUP(BF$7,$I$66:$DJ$120,ROWS($A$10:$A22)+2,FALSE)</f>
        <v>312</v>
      </c>
      <c r="BG22" s="25">
        <f>HLOOKUP(BG$7,$I$66:$DJ$120,ROWS($A$10:$A22)+2,FALSE)</f>
        <v>147</v>
      </c>
      <c r="BH22" s="25">
        <f>HLOOKUP(BH$7,$I$66:$DJ$120,ROWS($A$10:$A22)+2,FALSE)</f>
        <v>14</v>
      </c>
      <c r="BI22" s="25">
        <f>HLOOKUP(BI$7,$I$66:$DJ$120,ROWS($A$10:$A22)+2,FALSE)</f>
        <v>238</v>
      </c>
      <c r="BJ22" s="34">
        <f>HLOOKUP(BJ$7+0.5,$I$66:$DJ$120,ROWS($A$10:$A22)+2,FALSE)</f>
        <v>5083</v>
      </c>
      <c r="BK22" s="34">
        <f>HLOOKUP(BK$7+0.5,$I$66:$DJ$120,ROWS($A$10:$A22)+2,FALSE)</f>
        <v>846</v>
      </c>
      <c r="BL22" s="34">
        <f>HLOOKUP(BL$7+0.5,$I$66:$DJ$120,ROWS($A$10:$A22)+2,FALSE)</f>
        <v>670</v>
      </c>
      <c r="BM22" s="34">
        <f>HLOOKUP(BM$7+0.5,$I$66:$DJ$120,ROWS($A$10:$A22)+2,FALSE)</f>
        <v>1208</v>
      </c>
      <c r="BN22" s="34">
        <f>HLOOKUP(BN$7+0.5,$I$66:$DJ$120,ROWS($A$10:$A22)+2,FALSE)</f>
        <v>260</v>
      </c>
      <c r="BO22" s="34">
        <f>HLOOKUP(BO$7+0.5,$I$66:$DJ$120,ROWS($A$10:$A22)+2,FALSE)</f>
        <v>2201</v>
      </c>
      <c r="BP22" s="34">
        <f>HLOOKUP(BP$7+0.5,$I$66:$DJ$120,ROWS($A$10:$A22)+2,FALSE)</f>
        <v>493</v>
      </c>
      <c r="BQ22" s="34">
        <f>HLOOKUP(BQ$7+0.5,$I$66:$DJ$120,ROWS($A$10:$A22)+2,FALSE)</f>
        <v>739</v>
      </c>
      <c r="BR22" s="34">
        <f>HLOOKUP(BR$7+0.5,$I$66:$DJ$120,ROWS($A$10:$A22)+2,FALSE)</f>
        <v>877</v>
      </c>
      <c r="BS22" s="34">
        <f>HLOOKUP(BS$7+0.5,$I$66:$DJ$120,ROWS($A$10:$A22)+2,FALSE)</f>
        <v>275</v>
      </c>
      <c r="BT22" s="34">
        <f>HLOOKUP(BT$7+0.5,$I$66:$DJ$120,ROWS($A$10:$A22)+2,FALSE)</f>
        <v>1311</v>
      </c>
      <c r="BU22" s="34">
        <f>HLOOKUP(BU$7+0.5,$I$66:$DJ$120,ROWS($A$10:$A22)+2,FALSE)</f>
        <v>956</v>
      </c>
      <c r="BV22" s="34" t="str">
        <f>HLOOKUP(BV$7+0.5,$I$66:$DJ$120,ROWS($A$10:$A22)+2,FALSE)</f>
        <v>N/A</v>
      </c>
      <c r="BW22" s="34">
        <f>HLOOKUP(BW$7+0.5,$I$66:$DJ$120,ROWS($A$10:$A22)+2,FALSE)</f>
        <v>199</v>
      </c>
      <c r="BX22" s="34">
        <f>HLOOKUP(BX$7+0.5,$I$66:$DJ$120,ROWS($A$10:$A22)+2,FALSE)</f>
        <v>728</v>
      </c>
      <c r="BY22" s="34">
        <f>HLOOKUP(BY$7+0.5,$I$66:$DJ$120,ROWS($A$10:$A22)+2,FALSE)</f>
        <v>280</v>
      </c>
      <c r="BZ22" s="34">
        <f>HLOOKUP(BZ$7+0.5,$I$66:$DJ$120,ROWS($A$10:$A22)+2,FALSE)</f>
        <v>504</v>
      </c>
      <c r="CA22" s="34">
        <f>HLOOKUP(CA$7+0.5,$I$66:$DJ$120,ROWS($A$10:$A22)+2,FALSE)</f>
        <v>154</v>
      </c>
      <c r="CB22" s="34">
        <f>HLOOKUP(CB$7+0.5,$I$66:$DJ$120,ROWS($A$10:$A22)+2,FALSE)</f>
        <v>36</v>
      </c>
      <c r="CC22" s="34">
        <f>HLOOKUP(CC$7+0.5,$I$66:$DJ$120,ROWS($A$10:$A22)+2,FALSE)</f>
        <v>270</v>
      </c>
      <c r="CD22" s="34">
        <f>HLOOKUP(CD$7+0.5,$I$66:$DJ$120,ROWS($A$10:$A22)+2,FALSE)</f>
        <v>161</v>
      </c>
      <c r="CE22" s="34">
        <f>HLOOKUP(CE$7+0.5,$I$66:$DJ$120,ROWS($A$10:$A22)+2,FALSE)</f>
        <v>212</v>
      </c>
      <c r="CF22" s="34">
        <f>HLOOKUP(CF$7+0.5,$I$66:$DJ$120,ROWS($A$10:$A22)+2,FALSE)</f>
        <v>123</v>
      </c>
      <c r="CG22" s="34">
        <f>HLOOKUP(CG$7+0.5,$I$66:$DJ$120,ROWS($A$10:$A22)+2,FALSE)</f>
        <v>1067</v>
      </c>
      <c r="CH22" s="34">
        <f>HLOOKUP(CH$7+0.5,$I$66:$DJ$120,ROWS($A$10:$A22)+2,FALSE)</f>
        <v>750</v>
      </c>
      <c r="CI22" s="34">
        <f>HLOOKUP(CI$7+0.5,$I$66:$DJ$120,ROWS($A$10:$A22)+2,FALSE)</f>
        <v>391</v>
      </c>
      <c r="CJ22" s="34">
        <f>HLOOKUP(CJ$7+0.5,$I$66:$DJ$120,ROWS($A$10:$A22)+2,FALSE)</f>
        <v>219</v>
      </c>
      <c r="CK22" s="34">
        <f>HLOOKUP(CK$7+0.5,$I$66:$DJ$120,ROWS($A$10:$A22)+2,FALSE)</f>
        <v>140</v>
      </c>
      <c r="CL22" s="34">
        <f>HLOOKUP(CL$7+0.5,$I$66:$DJ$120,ROWS($A$10:$A22)+2,FALSE)</f>
        <v>95</v>
      </c>
      <c r="CM22" s="34">
        <f>HLOOKUP(CM$7+0.5,$I$66:$DJ$120,ROWS($A$10:$A22)+2,FALSE)</f>
        <v>795</v>
      </c>
      <c r="CN22" s="34">
        <f>HLOOKUP(CN$7+0.5,$I$66:$DJ$120,ROWS($A$10:$A22)+2,FALSE)</f>
        <v>141</v>
      </c>
      <c r="CO22" s="34">
        <f>HLOOKUP(CO$7+0.5,$I$66:$DJ$120,ROWS($A$10:$A22)+2,FALSE)</f>
        <v>697</v>
      </c>
      <c r="CP22" s="34">
        <f>HLOOKUP(CP$7+0.5,$I$66:$DJ$120,ROWS($A$10:$A22)+2,FALSE)</f>
        <v>366</v>
      </c>
      <c r="CQ22" s="34">
        <f>HLOOKUP(CQ$7+0.5,$I$66:$DJ$120,ROWS($A$10:$A22)+2,FALSE)</f>
        <v>2556</v>
      </c>
      <c r="CR22" s="34">
        <f>HLOOKUP(CR$7+0.5,$I$66:$DJ$120,ROWS($A$10:$A22)+2,FALSE)</f>
        <v>1256</v>
      </c>
      <c r="CS22" s="34">
        <f>HLOOKUP(CS$7+0.5,$I$66:$DJ$120,ROWS($A$10:$A22)+2,FALSE)</f>
        <v>54</v>
      </c>
      <c r="CT22" s="34">
        <f>HLOOKUP(CT$7+0.5,$I$66:$DJ$120,ROWS($A$10:$A22)+2,FALSE)</f>
        <v>677</v>
      </c>
      <c r="CU22" s="34">
        <f>HLOOKUP(CU$7+0.5,$I$66:$DJ$120,ROWS($A$10:$A22)+2,FALSE)</f>
        <v>502</v>
      </c>
      <c r="CV22" s="34">
        <f>HLOOKUP(CV$7+0.5,$I$66:$DJ$120,ROWS($A$10:$A22)+2,FALSE)</f>
        <v>1378</v>
      </c>
      <c r="CW22" s="34">
        <f>HLOOKUP(CW$7+0.5,$I$66:$DJ$120,ROWS($A$10:$A22)+2,FALSE)</f>
        <v>468</v>
      </c>
      <c r="CX22" s="34">
        <f>HLOOKUP(CX$7+0.5,$I$66:$DJ$120,ROWS($A$10:$A22)+2,FALSE)</f>
        <v>70</v>
      </c>
      <c r="CY22" s="34">
        <f>HLOOKUP(CY$7+0.5,$I$66:$DJ$120,ROWS($A$10:$A22)+2,FALSE)</f>
        <v>919</v>
      </c>
      <c r="CZ22" s="34">
        <f>HLOOKUP(CZ$7+0.5,$I$66:$DJ$120,ROWS($A$10:$A22)+2,FALSE)</f>
        <v>187</v>
      </c>
      <c r="DA22" s="34">
        <f>HLOOKUP(DA$7+0.5,$I$66:$DJ$120,ROWS($A$10:$A22)+2,FALSE)</f>
        <v>1018</v>
      </c>
      <c r="DB22" s="34">
        <f>HLOOKUP(DB$7+0.5,$I$66:$DJ$120,ROWS($A$10:$A22)+2,FALSE)</f>
        <v>1122</v>
      </c>
      <c r="DC22" s="34">
        <f>HLOOKUP(DC$7+0.5,$I$66:$DJ$120,ROWS($A$10:$A22)+2,FALSE)</f>
        <v>872</v>
      </c>
      <c r="DD22" s="34">
        <f>HLOOKUP(DD$7+0.5,$I$66:$DJ$120,ROWS($A$10:$A22)+2,FALSE)</f>
        <v>187</v>
      </c>
      <c r="DE22" s="34">
        <f>HLOOKUP(DE$7+0.5,$I$66:$DJ$120,ROWS($A$10:$A22)+2,FALSE)</f>
        <v>1318</v>
      </c>
      <c r="DF22" s="34">
        <f>HLOOKUP(DF$7+0.5,$I$66:$DJ$120,ROWS($A$10:$A22)+2,FALSE)</f>
        <v>1075</v>
      </c>
      <c r="DG22" s="34">
        <f>HLOOKUP(DG$7+0.5,$I$66:$DJ$120,ROWS($A$10:$A22)+2,FALSE)</f>
        <v>306</v>
      </c>
      <c r="DH22" s="34">
        <f>HLOOKUP(DH$7+0.5,$I$66:$DJ$120,ROWS($A$10:$A22)+2,FALSE)</f>
        <v>159</v>
      </c>
      <c r="DI22" s="34">
        <f>HLOOKUP(DI$7+0.5,$I$66:$DJ$120,ROWS($A$10:$A22)+2,FALSE)</f>
        <v>23</v>
      </c>
      <c r="DJ22" s="34">
        <f>HLOOKUP(DJ$7+0.5,$I$66:$DJ$120,ROWS($A$10:$A22)+2,FALSE)</f>
        <v>398</v>
      </c>
    </row>
    <row r="23" spans="2:114" x14ac:dyDescent="0.25">
      <c r="B23" s="38" t="s">
        <v>20</v>
      </c>
      <c r="C23" s="16">
        <v>1559637</v>
      </c>
      <c r="D23" s="17">
        <v>2674</v>
      </c>
      <c r="E23" s="16">
        <v>1284530</v>
      </c>
      <c r="F23" s="17">
        <v>13188</v>
      </c>
      <c r="G23" s="16">
        <v>208434</v>
      </c>
      <c r="H23" s="17">
        <v>13285</v>
      </c>
      <c r="I23" s="36">
        <f>HLOOKUP(I$7,$I$66:$DJ$120,ROWS($A$10:$A23)+2,FALSE)</f>
        <v>60336</v>
      </c>
      <c r="J23" s="25">
        <f>HLOOKUP(J$7,$I$66:$DJ$120,ROWS($A$10:$A23)+2,FALSE)</f>
        <v>263</v>
      </c>
      <c r="K23" s="25">
        <f>HLOOKUP(K$7,$I$66:$DJ$120,ROWS($A$10:$A23)+2,FALSE)</f>
        <v>4510</v>
      </c>
      <c r="L23" s="25">
        <f>HLOOKUP(L$7,$I$66:$DJ$120,ROWS($A$10:$A23)+2,FALSE)</f>
        <v>3543</v>
      </c>
      <c r="M23" s="25">
        <f>HLOOKUP(M$7,$I$66:$DJ$120,ROWS($A$10:$A23)+2,FALSE)</f>
        <v>224</v>
      </c>
      <c r="N23" s="25">
        <f>HLOOKUP(N$7,$I$66:$DJ$120,ROWS($A$10:$A23)+2,FALSE)</f>
        <v>9021</v>
      </c>
      <c r="O23" s="25">
        <f>HLOOKUP(O$7,$I$66:$DJ$120,ROWS($A$10:$A23)+2,FALSE)</f>
        <v>1813</v>
      </c>
      <c r="P23" s="25">
        <f>HLOOKUP(P$7,$I$66:$DJ$120,ROWS($A$10:$A23)+2,FALSE)</f>
        <v>0</v>
      </c>
      <c r="Q23" s="25">
        <f>HLOOKUP(Q$7,$I$66:$DJ$120,ROWS($A$10:$A23)+2,FALSE)</f>
        <v>0</v>
      </c>
      <c r="R23" s="25">
        <f>HLOOKUP(R$7,$I$66:$DJ$120,ROWS($A$10:$A23)+2,FALSE)</f>
        <v>0</v>
      </c>
      <c r="S23" s="25">
        <f>HLOOKUP(S$7,$I$66:$DJ$120,ROWS($A$10:$A23)+2,FALSE)</f>
        <v>1733</v>
      </c>
      <c r="T23" s="25">
        <f>HLOOKUP(T$7,$I$66:$DJ$120,ROWS($A$10:$A23)+2,FALSE)</f>
        <v>275</v>
      </c>
      <c r="U23" s="25">
        <f>HLOOKUP(U$7,$I$66:$DJ$120,ROWS($A$10:$A23)+2,FALSE)</f>
        <v>254</v>
      </c>
      <c r="V23" s="25" t="str">
        <f>HLOOKUP(V$7,$I$66:$DJ$120,ROWS($A$10:$A23)+2,FALSE)</f>
        <v>N/A</v>
      </c>
      <c r="W23" s="25">
        <f>HLOOKUP(W$7,$I$66:$DJ$120,ROWS($A$10:$A23)+2,FALSE)</f>
        <v>390</v>
      </c>
      <c r="X23" s="25">
        <f>HLOOKUP(X$7,$I$66:$DJ$120,ROWS($A$10:$A23)+2,FALSE)</f>
        <v>296</v>
      </c>
      <c r="Y23" s="25">
        <f>HLOOKUP(Y$7,$I$66:$DJ$120,ROWS($A$10:$A23)+2,FALSE)</f>
        <v>318</v>
      </c>
      <c r="Z23" s="25">
        <f>HLOOKUP(Z$7,$I$66:$DJ$120,ROWS($A$10:$A23)+2,FALSE)</f>
        <v>479</v>
      </c>
      <c r="AA23" s="25">
        <f>HLOOKUP(AA$7,$I$66:$DJ$120,ROWS($A$10:$A23)+2,FALSE)</f>
        <v>120</v>
      </c>
      <c r="AB23" s="25">
        <f>HLOOKUP(AB$7,$I$66:$DJ$120,ROWS($A$10:$A23)+2,FALSE)</f>
        <v>51</v>
      </c>
      <c r="AC23" s="25">
        <f>HLOOKUP(AC$7,$I$66:$DJ$120,ROWS($A$10:$A23)+2,FALSE)</f>
        <v>0</v>
      </c>
      <c r="AD23" s="25">
        <f>HLOOKUP(AD$7,$I$66:$DJ$120,ROWS($A$10:$A23)+2,FALSE)</f>
        <v>0</v>
      </c>
      <c r="AE23" s="25">
        <f>HLOOKUP(AE$7,$I$66:$DJ$120,ROWS($A$10:$A23)+2,FALSE)</f>
        <v>396</v>
      </c>
      <c r="AF23" s="25">
        <f>HLOOKUP(AF$7,$I$66:$DJ$120,ROWS($A$10:$A23)+2,FALSE)</f>
        <v>615</v>
      </c>
      <c r="AG23" s="25">
        <f>HLOOKUP(AG$7,$I$66:$DJ$120,ROWS($A$10:$A23)+2,FALSE)</f>
        <v>566</v>
      </c>
      <c r="AH23" s="25">
        <f>HLOOKUP(AH$7,$I$66:$DJ$120,ROWS($A$10:$A23)+2,FALSE)</f>
        <v>62</v>
      </c>
      <c r="AI23" s="25">
        <f>HLOOKUP(AI$7,$I$66:$DJ$120,ROWS($A$10:$A23)+2,FALSE)</f>
        <v>384</v>
      </c>
      <c r="AJ23" s="25">
        <f>HLOOKUP(AJ$7,$I$66:$DJ$120,ROWS($A$10:$A23)+2,FALSE)</f>
        <v>1602</v>
      </c>
      <c r="AK23" s="25">
        <f>HLOOKUP(AK$7,$I$66:$DJ$120,ROWS($A$10:$A23)+2,FALSE)</f>
        <v>439</v>
      </c>
      <c r="AL23" s="25">
        <f>HLOOKUP(AL$7,$I$66:$DJ$120,ROWS($A$10:$A23)+2,FALSE)</f>
        <v>3581</v>
      </c>
      <c r="AM23" s="25">
        <f>HLOOKUP(AM$7,$I$66:$DJ$120,ROWS($A$10:$A23)+2,FALSE)</f>
        <v>129</v>
      </c>
      <c r="AN23" s="25">
        <f>HLOOKUP(AN$7,$I$66:$DJ$120,ROWS($A$10:$A23)+2,FALSE)</f>
        <v>84</v>
      </c>
      <c r="AO23" s="25">
        <f>HLOOKUP(AO$7,$I$66:$DJ$120,ROWS($A$10:$A23)+2,FALSE)</f>
        <v>141</v>
      </c>
      <c r="AP23" s="25">
        <f>HLOOKUP(AP$7,$I$66:$DJ$120,ROWS($A$10:$A23)+2,FALSE)</f>
        <v>419</v>
      </c>
      <c r="AQ23" s="25">
        <f>HLOOKUP(AQ$7,$I$66:$DJ$120,ROWS($A$10:$A23)+2,FALSE)</f>
        <v>263</v>
      </c>
      <c r="AR23" s="25">
        <f>HLOOKUP(AR$7,$I$66:$DJ$120,ROWS($A$10:$A23)+2,FALSE)</f>
        <v>1201</v>
      </c>
      <c r="AS23" s="25">
        <f>HLOOKUP(AS$7,$I$66:$DJ$120,ROWS($A$10:$A23)+2,FALSE)</f>
        <v>260</v>
      </c>
      <c r="AT23" s="25">
        <f>HLOOKUP(AT$7,$I$66:$DJ$120,ROWS($A$10:$A23)+2,FALSE)</f>
        <v>288</v>
      </c>
      <c r="AU23" s="25">
        <f>HLOOKUP(AU$7,$I$66:$DJ$120,ROWS($A$10:$A23)+2,FALSE)</f>
        <v>7170</v>
      </c>
      <c r="AV23" s="25">
        <f>HLOOKUP(AV$7,$I$66:$DJ$120,ROWS($A$10:$A23)+2,FALSE)</f>
        <v>343</v>
      </c>
      <c r="AW23" s="25">
        <f>HLOOKUP(AW$7,$I$66:$DJ$120,ROWS($A$10:$A23)+2,FALSE)</f>
        <v>0</v>
      </c>
      <c r="AX23" s="25">
        <f>HLOOKUP(AX$7,$I$66:$DJ$120,ROWS($A$10:$A23)+2,FALSE)</f>
        <v>55</v>
      </c>
      <c r="AY23" s="25">
        <f>HLOOKUP(AY$7,$I$66:$DJ$120,ROWS($A$10:$A23)+2,FALSE)</f>
        <v>842</v>
      </c>
      <c r="AZ23" s="25">
        <f>HLOOKUP(AZ$7,$I$66:$DJ$120,ROWS($A$10:$A23)+2,FALSE)</f>
        <v>296</v>
      </c>
      <c r="BA23" s="25">
        <f>HLOOKUP(BA$7,$I$66:$DJ$120,ROWS($A$10:$A23)+2,FALSE)</f>
        <v>1303</v>
      </c>
      <c r="BB23" s="25">
        <f>HLOOKUP(BB$7,$I$66:$DJ$120,ROWS($A$10:$A23)+2,FALSE)</f>
        <v>6059</v>
      </c>
      <c r="BC23" s="25">
        <f>HLOOKUP(BC$7,$I$66:$DJ$120,ROWS($A$10:$A23)+2,FALSE)</f>
        <v>0</v>
      </c>
      <c r="BD23" s="25">
        <f>HLOOKUP(BD$7,$I$66:$DJ$120,ROWS($A$10:$A23)+2,FALSE)</f>
        <v>905</v>
      </c>
      <c r="BE23" s="25">
        <f>HLOOKUP(BE$7,$I$66:$DJ$120,ROWS($A$10:$A23)+2,FALSE)</f>
        <v>8991</v>
      </c>
      <c r="BF23" s="25">
        <f>HLOOKUP(BF$7,$I$66:$DJ$120,ROWS($A$10:$A23)+2,FALSE)</f>
        <v>0</v>
      </c>
      <c r="BG23" s="25">
        <f>HLOOKUP(BG$7,$I$66:$DJ$120,ROWS($A$10:$A23)+2,FALSE)</f>
        <v>165</v>
      </c>
      <c r="BH23" s="25">
        <f>HLOOKUP(BH$7,$I$66:$DJ$120,ROWS($A$10:$A23)+2,FALSE)</f>
        <v>487</v>
      </c>
      <c r="BI23" s="25">
        <f>HLOOKUP(BI$7,$I$66:$DJ$120,ROWS($A$10:$A23)+2,FALSE)</f>
        <v>249</v>
      </c>
      <c r="BJ23" s="34">
        <f>HLOOKUP(BJ$7+0.5,$I$66:$DJ$120,ROWS($A$10:$A23)+2,FALSE)</f>
        <v>6293</v>
      </c>
      <c r="BK23" s="34">
        <f>HLOOKUP(BK$7+0.5,$I$66:$DJ$120,ROWS($A$10:$A23)+2,FALSE)</f>
        <v>259</v>
      </c>
      <c r="BL23" s="34">
        <f>HLOOKUP(BL$7+0.5,$I$66:$DJ$120,ROWS($A$10:$A23)+2,FALSE)</f>
        <v>2938</v>
      </c>
      <c r="BM23" s="34">
        <f>HLOOKUP(BM$7+0.5,$I$66:$DJ$120,ROWS($A$10:$A23)+2,FALSE)</f>
        <v>1771</v>
      </c>
      <c r="BN23" s="34">
        <f>HLOOKUP(BN$7+0.5,$I$66:$DJ$120,ROWS($A$10:$A23)+2,FALSE)</f>
        <v>188</v>
      </c>
      <c r="BO23" s="34">
        <f>HLOOKUP(BO$7+0.5,$I$66:$DJ$120,ROWS($A$10:$A23)+2,FALSE)</f>
        <v>2484</v>
      </c>
      <c r="BP23" s="34">
        <f>HLOOKUP(BP$7+0.5,$I$66:$DJ$120,ROWS($A$10:$A23)+2,FALSE)</f>
        <v>1022</v>
      </c>
      <c r="BQ23" s="34">
        <f>HLOOKUP(BQ$7+0.5,$I$66:$DJ$120,ROWS($A$10:$A23)+2,FALSE)</f>
        <v>195</v>
      </c>
      <c r="BR23" s="34">
        <f>HLOOKUP(BR$7+0.5,$I$66:$DJ$120,ROWS($A$10:$A23)+2,FALSE)</f>
        <v>195</v>
      </c>
      <c r="BS23" s="34">
        <f>HLOOKUP(BS$7+0.5,$I$66:$DJ$120,ROWS($A$10:$A23)+2,FALSE)</f>
        <v>195</v>
      </c>
      <c r="BT23" s="34">
        <f>HLOOKUP(BT$7+0.5,$I$66:$DJ$120,ROWS($A$10:$A23)+2,FALSE)</f>
        <v>1210</v>
      </c>
      <c r="BU23" s="34">
        <f>HLOOKUP(BU$7+0.5,$I$66:$DJ$120,ROWS($A$10:$A23)+2,FALSE)</f>
        <v>234</v>
      </c>
      <c r="BV23" s="34">
        <f>HLOOKUP(BV$7+0.5,$I$66:$DJ$120,ROWS($A$10:$A23)+2,FALSE)</f>
        <v>314</v>
      </c>
      <c r="BW23" s="34" t="str">
        <f>HLOOKUP(BW$7+0.5,$I$66:$DJ$120,ROWS($A$10:$A23)+2,FALSE)</f>
        <v>N/A</v>
      </c>
      <c r="BX23" s="34">
        <f>HLOOKUP(BX$7+0.5,$I$66:$DJ$120,ROWS($A$10:$A23)+2,FALSE)</f>
        <v>342</v>
      </c>
      <c r="BY23" s="34">
        <f>HLOOKUP(BY$7+0.5,$I$66:$DJ$120,ROWS($A$10:$A23)+2,FALSE)</f>
        <v>352</v>
      </c>
      <c r="BZ23" s="34">
        <f>HLOOKUP(BZ$7+0.5,$I$66:$DJ$120,ROWS($A$10:$A23)+2,FALSE)</f>
        <v>424</v>
      </c>
      <c r="CA23" s="34">
        <f>HLOOKUP(CA$7+0.5,$I$66:$DJ$120,ROWS($A$10:$A23)+2,FALSE)</f>
        <v>503</v>
      </c>
      <c r="CB23" s="34">
        <f>HLOOKUP(CB$7+0.5,$I$66:$DJ$120,ROWS($A$10:$A23)+2,FALSE)</f>
        <v>170</v>
      </c>
      <c r="CC23" s="34">
        <f>HLOOKUP(CC$7+0.5,$I$66:$DJ$120,ROWS($A$10:$A23)+2,FALSE)</f>
        <v>110</v>
      </c>
      <c r="CD23" s="34">
        <f>HLOOKUP(CD$7+0.5,$I$66:$DJ$120,ROWS($A$10:$A23)+2,FALSE)</f>
        <v>195</v>
      </c>
      <c r="CE23" s="34">
        <f>HLOOKUP(CE$7+0.5,$I$66:$DJ$120,ROWS($A$10:$A23)+2,FALSE)</f>
        <v>195</v>
      </c>
      <c r="CF23" s="34">
        <f>HLOOKUP(CF$7+0.5,$I$66:$DJ$120,ROWS($A$10:$A23)+2,FALSE)</f>
        <v>625</v>
      </c>
      <c r="CG23" s="34">
        <f>HLOOKUP(CG$7+0.5,$I$66:$DJ$120,ROWS($A$10:$A23)+2,FALSE)</f>
        <v>524</v>
      </c>
      <c r="CH23" s="34">
        <f>HLOOKUP(CH$7+0.5,$I$66:$DJ$120,ROWS($A$10:$A23)+2,FALSE)</f>
        <v>352</v>
      </c>
      <c r="CI23" s="34">
        <f>HLOOKUP(CI$7+0.5,$I$66:$DJ$120,ROWS($A$10:$A23)+2,FALSE)</f>
        <v>106</v>
      </c>
      <c r="CJ23" s="34">
        <f>HLOOKUP(CJ$7+0.5,$I$66:$DJ$120,ROWS($A$10:$A23)+2,FALSE)</f>
        <v>304</v>
      </c>
      <c r="CK23" s="34">
        <f>HLOOKUP(CK$7+0.5,$I$66:$DJ$120,ROWS($A$10:$A23)+2,FALSE)</f>
        <v>828</v>
      </c>
      <c r="CL23" s="34">
        <f>HLOOKUP(CL$7+0.5,$I$66:$DJ$120,ROWS($A$10:$A23)+2,FALSE)</f>
        <v>591</v>
      </c>
      <c r="CM23" s="34">
        <f>HLOOKUP(CM$7+0.5,$I$66:$DJ$120,ROWS($A$10:$A23)+2,FALSE)</f>
        <v>1400</v>
      </c>
      <c r="CN23" s="34">
        <f>HLOOKUP(CN$7+0.5,$I$66:$DJ$120,ROWS($A$10:$A23)+2,FALSE)</f>
        <v>123</v>
      </c>
      <c r="CO23" s="34">
        <f>HLOOKUP(CO$7+0.5,$I$66:$DJ$120,ROWS($A$10:$A23)+2,FALSE)</f>
        <v>78</v>
      </c>
      <c r="CP23" s="34">
        <f>HLOOKUP(CP$7+0.5,$I$66:$DJ$120,ROWS($A$10:$A23)+2,FALSE)</f>
        <v>229</v>
      </c>
      <c r="CQ23" s="34">
        <f>HLOOKUP(CQ$7+0.5,$I$66:$DJ$120,ROWS($A$10:$A23)+2,FALSE)</f>
        <v>399</v>
      </c>
      <c r="CR23" s="34">
        <f>HLOOKUP(CR$7+0.5,$I$66:$DJ$120,ROWS($A$10:$A23)+2,FALSE)</f>
        <v>435</v>
      </c>
      <c r="CS23" s="34">
        <f>HLOOKUP(CS$7+0.5,$I$66:$DJ$120,ROWS($A$10:$A23)+2,FALSE)</f>
        <v>1099</v>
      </c>
      <c r="CT23" s="34">
        <f>HLOOKUP(CT$7+0.5,$I$66:$DJ$120,ROWS($A$10:$A23)+2,FALSE)</f>
        <v>212</v>
      </c>
      <c r="CU23" s="34">
        <f>HLOOKUP(CU$7+0.5,$I$66:$DJ$120,ROWS($A$10:$A23)+2,FALSE)</f>
        <v>243</v>
      </c>
      <c r="CV23" s="34">
        <f>HLOOKUP(CV$7+0.5,$I$66:$DJ$120,ROWS($A$10:$A23)+2,FALSE)</f>
        <v>1894</v>
      </c>
      <c r="CW23" s="34">
        <f>HLOOKUP(CW$7+0.5,$I$66:$DJ$120,ROWS($A$10:$A23)+2,FALSE)</f>
        <v>265</v>
      </c>
      <c r="CX23" s="34">
        <f>HLOOKUP(CX$7+0.5,$I$66:$DJ$120,ROWS($A$10:$A23)+2,FALSE)</f>
        <v>195</v>
      </c>
      <c r="CY23" s="34">
        <f>HLOOKUP(CY$7+0.5,$I$66:$DJ$120,ROWS($A$10:$A23)+2,FALSE)</f>
        <v>90</v>
      </c>
      <c r="CZ23" s="34">
        <f>HLOOKUP(CZ$7+0.5,$I$66:$DJ$120,ROWS($A$10:$A23)+2,FALSE)</f>
        <v>1132</v>
      </c>
      <c r="DA23" s="34">
        <f>HLOOKUP(DA$7+0.5,$I$66:$DJ$120,ROWS($A$10:$A23)+2,FALSE)</f>
        <v>356</v>
      </c>
      <c r="DB23" s="34">
        <f>HLOOKUP(DB$7+0.5,$I$66:$DJ$120,ROWS($A$10:$A23)+2,FALSE)</f>
        <v>952</v>
      </c>
      <c r="DC23" s="34">
        <f>HLOOKUP(DC$7+0.5,$I$66:$DJ$120,ROWS($A$10:$A23)+2,FALSE)</f>
        <v>2187</v>
      </c>
      <c r="DD23" s="34">
        <f>HLOOKUP(DD$7+0.5,$I$66:$DJ$120,ROWS($A$10:$A23)+2,FALSE)</f>
        <v>195</v>
      </c>
      <c r="DE23" s="34">
        <f>HLOOKUP(DE$7+0.5,$I$66:$DJ$120,ROWS($A$10:$A23)+2,FALSE)</f>
        <v>707</v>
      </c>
      <c r="DF23" s="34">
        <f>HLOOKUP(DF$7+0.5,$I$66:$DJ$120,ROWS($A$10:$A23)+2,FALSE)</f>
        <v>2313</v>
      </c>
      <c r="DG23" s="34">
        <f>HLOOKUP(DG$7+0.5,$I$66:$DJ$120,ROWS($A$10:$A23)+2,FALSE)</f>
        <v>195</v>
      </c>
      <c r="DH23" s="34">
        <f>HLOOKUP(DH$7+0.5,$I$66:$DJ$120,ROWS($A$10:$A23)+2,FALSE)</f>
        <v>174</v>
      </c>
      <c r="DI23" s="34">
        <f>HLOOKUP(DI$7+0.5,$I$66:$DJ$120,ROWS($A$10:$A23)+2,FALSE)</f>
        <v>340</v>
      </c>
      <c r="DJ23" s="34">
        <f>HLOOKUP(DJ$7+0.5,$I$66:$DJ$120,ROWS($A$10:$A23)+2,FALSE)</f>
        <v>412</v>
      </c>
    </row>
    <row r="24" spans="2:114" x14ac:dyDescent="0.25">
      <c r="B24" s="38" t="s">
        <v>21</v>
      </c>
      <c r="C24" s="16">
        <v>12718402</v>
      </c>
      <c r="D24" s="17">
        <v>5792</v>
      </c>
      <c r="E24" s="16">
        <v>11076528</v>
      </c>
      <c r="F24" s="17">
        <v>31383</v>
      </c>
      <c r="G24" s="16">
        <v>1353853</v>
      </c>
      <c r="H24" s="17">
        <v>28856</v>
      </c>
      <c r="I24" s="36">
        <f>HLOOKUP(I$7,$I$66:$DJ$120,ROWS($A$10:$A24)+2,FALSE)</f>
        <v>216204</v>
      </c>
      <c r="J24" s="25">
        <f>HLOOKUP(J$7,$I$66:$DJ$120,ROWS($A$10:$A24)+2,FALSE)</f>
        <v>2823</v>
      </c>
      <c r="K24" s="25">
        <f>HLOOKUP(K$7,$I$66:$DJ$120,ROWS($A$10:$A24)+2,FALSE)</f>
        <v>4119</v>
      </c>
      <c r="L24" s="25">
        <f>HLOOKUP(L$7,$I$66:$DJ$120,ROWS($A$10:$A24)+2,FALSE)</f>
        <v>7657</v>
      </c>
      <c r="M24" s="25">
        <f>HLOOKUP(M$7,$I$66:$DJ$120,ROWS($A$10:$A24)+2,FALSE)</f>
        <v>3185</v>
      </c>
      <c r="N24" s="25">
        <f>HLOOKUP(N$7,$I$66:$DJ$120,ROWS($A$10:$A24)+2,FALSE)</f>
        <v>13930</v>
      </c>
      <c r="O24" s="25">
        <f>HLOOKUP(O$7,$I$66:$DJ$120,ROWS($A$10:$A24)+2,FALSE)</f>
        <v>3271</v>
      </c>
      <c r="P24" s="25">
        <f>HLOOKUP(P$7,$I$66:$DJ$120,ROWS($A$10:$A24)+2,FALSE)</f>
        <v>1819</v>
      </c>
      <c r="Q24" s="25">
        <f>HLOOKUP(Q$7,$I$66:$DJ$120,ROWS($A$10:$A24)+2,FALSE)</f>
        <v>277</v>
      </c>
      <c r="R24" s="25">
        <f>HLOOKUP(R$7,$I$66:$DJ$120,ROWS($A$10:$A24)+2,FALSE)</f>
        <v>1440</v>
      </c>
      <c r="S24" s="25">
        <f>HLOOKUP(S$7,$I$66:$DJ$120,ROWS($A$10:$A24)+2,FALSE)</f>
        <v>17548</v>
      </c>
      <c r="T24" s="25">
        <f>HLOOKUP(T$7,$I$66:$DJ$120,ROWS($A$10:$A24)+2,FALSE)</f>
        <v>6042</v>
      </c>
      <c r="U24" s="25">
        <f>HLOOKUP(U$7,$I$66:$DJ$120,ROWS($A$10:$A24)+2,FALSE)</f>
        <v>1269</v>
      </c>
      <c r="V24" s="25">
        <f>HLOOKUP(V$7,$I$66:$DJ$120,ROWS($A$10:$A24)+2,FALSE)</f>
        <v>393</v>
      </c>
      <c r="W24" s="25" t="str">
        <f>HLOOKUP(W$7,$I$66:$DJ$120,ROWS($A$10:$A24)+2,FALSE)</f>
        <v>N/A</v>
      </c>
      <c r="X24" s="25">
        <f>HLOOKUP(X$7,$I$66:$DJ$120,ROWS($A$10:$A24)+2,FALSE)</f>
        <v>23491</v>
      </c>
      <c r="Y24" s="25">
        <f>HLOOKUP(Y$7,$I$66:$DJ$120,ROWS($A$10:$A24)+2,FALSE)</f>
        <v>8420</v>
      </c>
      <c r="Z24" s="25">
        <f>HLOOKUP(Z$7,$I$66:$DJ$120,ROWS($A$10:$A24)+2,FALSE)</f>
        <v>2533</v>
      </c>
      <c r="AA24" s="25">
        <f>HLOOKUP(AA$7,$I$66:$DJ$120,ROWS($A$10:$A24)+2,FALSE)</f>
        <v>5569</v>
      </c>
      <c r="AB24" s="25">
        <f>HLOOKUP(AB$7,$I$66:$DJ$120,ROWS($A$10:$A24)+2,FALSE)</f>
        <v>1315</v>
      </c>
      <c r="AC24" s="25">
        <f>HLOOKUP(AC$7,$I$66:$DJ$120,ROWS($A$10:$A24)+2,FALSE)</f>
        <v>693</v>
      </c>
      <c r="AD24" s="25">
        <f>HLOOKUP(AD$7,$I$66:$DJ$120,ROWS($A$10:$A24)+2,FALSE)</f>
        <v>2565</v>
      </c>
      <c r="AE24" s="25">
        <f>HLOOKUP(AE$7,$I$66:$DJ$120,ROWS($A$10:$A24)+2,FALSE)</f>
        <v>3507</v>
      </c>
      <c r="AF24" s="25">
        <f>HLOOKUP(AF$7,$I$66:$DJ$120,ROWS($A$10:$A24)+2,FALSE)</f>
        <v>10274</v>
      </c>
      <c r="AG24" s="25">
        <f>HLOOKUP(AG$7,$I$66:$DJ$120,ROWS($A$10:$A24)+2,FALSE)</f>
        <v>4496</v>
      </c>
      <c r="AH24" s="25">
        <f>HLOOKUP(AH$7,$I$66:$DJ$120,ROWS($A$10:$A24)+2,FALSE)</f>
        <v>1521</v>
      </c>
      <c r="AI24" s="25">
        <f>HLOOKUP(AI$7,$I$66:$DJ$120,ROWS($A$10:$A24)+2,FALSE)</f>
        <v>13889</v>
      </c>
      <c r="AJ24" s="25">
        <f>HLOOKUP(AJ$7,$I$66:$DJ$120,ROWS($A$10:$A24)+2,FALSE)</f>
        <v>304</v>
      </c>
      <c r="AK24" s="25">
        <f>HLOOKUP(AK$7,$I$66:$DJ$120,ROWS($A$10:$A24)+2,FALSE)</f>
        <v>827</v>
      </c>
      <c r="AL24" s="25">
        <f>HLOOKUP(AL$7,$I$66:$DJ$120,ROWS($A$10:$A24)+2,FALSE)</f>
        <v>2454</v>
      </c>
      <c r="AM24" s="25">
        <f>HLOOKUP(AM$7,$I$66:$DJ$120,ROWS($A$10:$A24)+2,FALSE)</f>
        <v>590</v>
      </c>
      <c r="AN24" s="25">
        <f>HLOOKUP(AN$7,$I$66:$DJ$120,ROWS($A$10:$A24)+2,FALSE)</f>
        <v>3009</v>
      </c>
      <c r="AO24" s="25">
        <f>HLOOKUP(AO$7,$I$66:$DJ$120,ROWS($A$10:$A24)+2,FALSE)</f>
        <v>1573</v>
      </c>
      <c r="AP24" s="25">
        <f>HLOOKUP(AP$7,$I$66:$DJ$120,ROWS($A$10:$A24)+2,FALSE)</f>
        <v>6412</v>
      </c>
      <c r="AQ24" s="25">
        <f>HLOOKUP(AQ$7,$I$66:$DJ$120,ROWS($A$10:$A24)+2,FALSE)</f>
        <v>4057</v>
      </c>
      <c r="AR24" s="25">
        <f>HLOOKUP(AR$7,$I$66:$DJ$120,ROWS($A$10:$A24)+2,FALSE)</f>
        <v>105</v>
      </c>
      <c r="AS24" s="25">
        <f>HLOOKUP(AS$7,$I$66:$DJ$120,ROWS($A$10:$A24)+2,FALSE)</f>
        <v>8384</v>
      </c>
      <c r="AT24" s="25">
        <f>HLOOKUP(AT$7,$I$66:$DJ$120,ROWS($A$10:$A24)+2,FALSE)</f>
        <v>1002</v>
      </c>
      <c r="AU24" s="25">
        <f>HLOOKUP(AU$7,$I$66:$DJ$120,ROWS($A$10:$A24)+2,FALSE)</f>
        <v>792</v>
      </c>
      <c r="AV24" s="25">
        <f>HLOOKUP(AV$7,$I$66:$DJ$120,ROWS($A$10:$A24)+2,FALSE)</f>
        <v>3012</v>
      </c>
      <c r="AW24" s="25">
        <f>HLOOKUP(AW$7,$I$66:$DJ$120,ROWS($A$10:$A24)+2,FALSE)</f>
        <v>278</v>
      </c>
      <c r="AX24" s="25">
        <f>HLOOKUP(AX$7,$I$66:$DJ$120,ROWS($A$10:$A24)+2,FALSE)</f>
        <v>1582</v>
      </c>
      <c r="AY24" s="25">
        <f>HLOOKUP(AY$7,$I$66:$DJ$120,ROWS($A$10:$A24)+2,FALSE)</f>
        <v>1318</v>
      </c>
      <c r="AZ24" s="25">
        <f>HLOOKUP(AZ$7,$I$66:$DJ$120,ROWS($A$10:$A24)+2,FALSE)</f>
        <v>3223</v>
      </c>
      <c r="BA24" s="25">
        <f>HLOOKUP(BA$7,$I$66:$DJ$120,ROWS($A$10:$A24)+2,FALSE)</f>
        <v>11011</v>
      </c>
      <c r="BB24" s="25">
        <f>HLOOKUP(BB$7,$I$66:$DJ$120,ROWS($A$10:$A24)+2,FALSE)</f>
        <v>951</v>
      </c>
      <c r="BC24" s="25">
        <f>HLOOKUP(BC$7,$I$66:$DJ$120,ROWS($A$10:$A24)+2,FALSE)</f>
        <v>49</v>
      </c>
      <c r="BD24" s="25">
        <f>HLOOKUP(BD$7,$I$66:$DJ$120,ROWS($A$10:$A24)+2,FALSE)</f>
        <v>5233</v>
      </c>
      <c r="BE24" s="25">
        <f>HLOOKUP(BE$7,$I$66:$DJ$120,ROWS($A$10:$A24)+2,FALSE)</f>
        <v>3075</v>
      </c>
      <c r="BF24" s="25">
        <f>HLOOKUP(BF$7,$I$66:$DJ$120,ROWS($A$10:$A24)+2,FALSE)</f>
        <v>352</v>
      </c>
      <c r="BG24" s="25">
        <f>HLOOKUP(BG$7,$I$66:$DJ$120,ROWS($A$10:$A24)+2,FALSE)</f>
        <v>14507</v>
      </c>
      <c r="BH24" s="25">
        <f>HLOOKUP(BH$7,$I$66:$DJ$120,ROWS($A$10:$A24)+2,FALSE)</f>
        <v>58</v>
      </c>
      <c r="BI24" s="25">
        <f>HLOOKUP(BI$7,$I$66:$DJ$120,ROWS($A$10:$A24)+2,FALSE)</f>
        <v>2387</v>
      </c>
      <c r="BJ24" s="34">
        <f>HLOOKUP(BJ$7+0.5,$I$66:$DJ$120,ROWS($A$10:$A24)+2,FALSE)</f>
        <v>11862</v>
      </c>
      <c r="BK24" s="34">
        <f>HLOOKUP(BK$7+0.5,$I$66:$DJ$120,ROWS($A$10:$A24)+2,FALSE)</f>
        <v>1526</v>
      </c>
      <c r="BL24" s="34">
        <f>HLOOKUP(BL$7+0.5,$I$66:$DJ$120,ROWS($A$10:$A24)+2,FALSE)</f>
        <v>3153</v>
      </c>
      <c r="BM24" s="34">
        <f>HLOOKUP(BM$7+0.5,$I$66:$DJ$120,ROWS($A$10:$A24)+2,FALSE)</f>
        <v>1987</v>
      </c>
      <c r="BN24" s="34">
        <f>HLOOKUP(BN$7+0.5,$I$66:$DJ$120,ROWS($A$10:$A24)+2,FALSE)</f>
        <v>1513</v>
      </c>
      <c r="BO24" s="34">
        <f>HLOOKUP(BO$7+0.5,$I$66:$DJ$120,ROWS($A$10:$A24)+2,FALSE)</f>
        <v>2863</v>
      </c>
      <c r="BP24" s="34">
        <f>HLOOKUP(BP$7+0.5,$I$66:$DJ$120,ROWS($A$10:$A24)+2,FALSE)</f>
        <v>1390</v>
      </c>
      <c r="BQ24" s="34">
        <f>HLOOKUP(BQ$7+0.5,$I$66:$DJ$120,ROWS($A$10:$A24)+2,FALSE)</f>
        <v>959</v>
      </c>
      <c r="BR24" s="34">
        <f>HLOOKUP(BR$7+0.5,$I$66:$DJ$120,ROWS($A$10:$A24)+2,FALSE)</f>
        <v>303</v>
      </c>
      <c r="BS24" s="34">
        <f>HLOOKUP(BS$7+0.5,$I$66:$DJ$120,ROWS($A$10:$A24)+2,FALSE)</f>
        <v>708</v>
      </c>
      <c r="BT24" s="34">
        <f>HLOOKUP(BT$7+0.5,$I$66:$DJ$120,ROWS($A$10:$A24)+2,FALSE)</f>
        <v>3370</v>
      </c>
      <c r="BU24" s="34">
        <f>HLOOKUP(BU$7+0.5,$I$66:$DJ$120,ROWS($A$10:$A24)+2,FALSE)</f>
        <v>2192</v>
      </c>
      <c r="BV24" s="34">
        <f>HLOOKUP(BV$7+0.5,$I$66:$DJ$120,ROWS($A$10:$A24)+2,FALSE)</f>
        <v>735</v>
      </c>
      <c r="BW24" s="34">
        <f>HLOOKUP(BW$7+0.5,$I$66:$DJ$120,ROWS($A$10:$A24)+2,FALSE)</f>
        <v>356</v>
      </c>
      <c r="BX24" s="34" t="str">
        <f>HLOOKUP(BX$7+0.5,$I$66:$DJ$120,ROWS($A$10:$A24)+2,FALSE)</f>
        <v>N/A</v>
      </c>
      <c r="BY24" s="34">
        <f>HLOOKUP(BY$7+0.5,$I$66:$DJ$120,ROWS($A$10:$A24)+2,FALSE)</f>
        <v>5269</v>
      </c>
      <c r="BZ24" s="34">
        <f>HLOOKUP(BZ$7+0.5,$I$66:$DJ$120,ROWS($A$10:$A24)+2,FALSE)</f>
        <v>1581</v>
      </c>
      <c r="CA24" s="34">
        <f>HLOOKUP(CA$7+0.5,$I$66:$DJ$120,ROWS($A$10:$A24)+2,FALSE)</f>
        <v>1130</v>
      </c>
      <c r="CB24" s="34">
        <f>HLOOKUP(CB$7+0.5,$I$66:$DJ$120,ROWS($A$10:$A24)+2,FALSE)</f>
        <v>1718</v>
      </c>
      <c r="CC24" s="34">
        <f>HLOOKUP(CC$7+0.5,$I$66:$DJ$120,ROWS($A$10:$A24)+2,FALSE)</f>
        <v>761</v>
      </c>
      <c r="CD24" s="34">
        <f>HLOOKUP(CD$7+0.5,$I$66:$DJ$120,ROWS($A$10:$A24)+2,FALSE)</f>
        <v>510</v>
      </c>
      <c r="CE24" s="34">
        <f>HLOOKUP(CE$7+0.5,$I$66:$DJ$120,ROWS($A$10:$A24)+2,FALSE)</f>
        <v>916</v>
      </c>
      <c r="CF24" s="34">
        <f>HLOOKUP(CF$7+0.5,$I$66:$DJ$120,ROWS($A$10:$A24)+2,FALSE)</f>
        <v>1540</v>
      </c>
      <c r="CG24" s="34">
        <f>HLOOKUP(CG$7+0.5,$I$66:$DJ$120,ROWS($A$10:$A24)+2,FALSE)</f>
        <v>2032</v>
      </c>
      <c r="CH24" s="34">
        <f>HLOOKUP(CH$7+0.5,$I$66:$DJ$120,ROWS($A$10:$A24)+2,FALSE)</f>
        <v>1177</v>
      </c>
      <c r="CI24" s="34">
        <f>HLOOKUP(CI$7+0.5,$I$66:$DJ$120,ROWS($A$10:$A24)+2,FALSE)</f>
        <v>581</v>
      </c>
      <c r="CJ24" s="34">
        <f>HLOOKUP(CJ$7+0.5,$I$66:$DJ$120,ROWS($A$10:$A24)+2,FALSE)</f>
        <v>2736</v>
      </c>
      <c r="CK24" s="34">
        <f>HLOOKUP(CK$7+0.5,$I$66:$DJ$120,ROWS($A$10:$A24)+2,FALSE)</f>
        <v>275</v>
      </c>
      <c r="CL24" s="34">
        <f>HLOOKUP(CL$7+0.5,$I$66:$DJ$120,ROWS($A$10:$A24)+2,FALSE)</f>
        <v>520</v>
      </c>
      <c r="CM24" s="34">
        <f>HLOOKUP(CM$7+0.5,$I$66:$DJ$120,ROWS($A$10:$A24)+2,FALSE)</f>
        <v>1187</v>
      </c>
      <c r="CN24" s="34">
        <f>HLOOKUP(CN$7+0.5,$I$66:$DJ$120,ROWS($A$10:$A24)+2,FALSE)</f>
        <v>334</v>
      </c>
      <c r="CO24" s="34">
        <f>HLOOKUP(CO$7+0.5,$I$66:$DJ$120,ROWS($A$10:$A24)+2,FALSE)</f>
        <v>1033</v>
      </c>
      <c r="CP24" s="34">
        <f>HLOOKUP(CP$7+0.5,$I$66:$DJ$120,ROWS($A$10:$A24)+2,FALSE)</f>
        <v>1619</v>
      </c>
      <c r="CQ24" s="34">
        <f>HLOOKUP(CQ$7+0.5,$I$66:$DJ$120,ROWS($A$10:$A24)+2,FALSE)</f>
        <v>1874</v>
      </c>
      <c r="CR24" s="34">
        <f>HLOOKUP(CR$7+0.5,$I$66:$DJ$120,ROWS($A$10:$A24)+2,FALSE)</f>
        <v>1663</v>
      </c>
      <c r="CS24" s="34">
        <f>HLOOKUP(CS$7+0.5,$I$66:$DJ$120,ROWS($A$10:$A24)+2,FALSE)</f>
        <v>115</v>
      </c>
      <c r="CT24" s="34">
        <f>HLOOKUP(CT$7+0.5,$I$66:$DJ$120,ROWS($A$10:$A24)+2,FALSE)</f>
        <v>1627</v>
      </c>
      <c r="CU24" s="34">
        <f>HLOOKUP(CU$7+0.5,$I$66:$DJ$120,ROWS($A$10:$A24)+2,FALSE)</f>
        <v>552</v>
      </c>
      <c r="CV24" s="34">
        <f>HLOOKUP(CV$7+0.5,$I$66:$DJ$120,ROWS($A$10:$A24)+2,FALSE)</f>
        <v>426</v>
      </c>
      <c r="CW24" s="34">
        <f>HLOOKUP(CW$7+0.5,$I$66:$DJ$120,ROWS($A$10:$A24)+2,FALSE)</f>
        <v>1197</v>
      </c>
      <c r="CX24" s="34">
        <f>HLOOKUP(CX$7+0.5,$I$66:$DJ$120,ROWS($A$10:$A24)+2,FALSE)</f>
        <v>266</v>
      </c>
      <c r="CY24" s="34">
        <f>HLOOKUP(CY$7+0.5,$I$66:$DJ$120,ROWS($A$10:$A24)+2,FALSE)</f>
        <v>783</v>
      </c>
      <c r="CZ24" s="34">
        <f>HLOOKUP(CZ$7+0.5,$I$66:$DJ$120,ROWS($A$10:$A24)+2,FALSE)</f>
        <v>1474</v>
      </c>
      <c r="DA24" s="34">
        <f>HLOOKUP(DA$7+0.5,$I$66:$DJ$120,ROWS($A$10:$A24)+2,FALSE)</f>
        <v>1222</v>
      </c>
      <c r="DB24" s="34">
        <f>HLOOKUP(DB$7+0.5,$I$66:$DJ$120,ROWS($A$10:$A24)+2,FALSE)</f>
        <v>2803</v>
      </c>
      <c r="DC24" s="34">
        <f>HLOOKUP(DC$7+0.5,$I$66:$DJ$120,ROWS($A$10:$A24)+2,FALSE)</f>
        <v>595</v>
      </c>
      <c r="DD24" s="34">
        <f>HLOOKUP(DD$7+0.5,$I$66:$DJ$120,ROWS($A$10:$A24)+2,FALSE)</f>
        <v>81</v>
      </c>
      <c r="DE24" s="34">
        <f>HLOOKUP(DE$7+0.5,$I$66:$DJ$120,ROWS($A$10:$A24)+2,FALSE)</f>
        <v>2524</v>
      </c>
      <c r="DF24" s="34">
        <f>HLOOKUP(DF$7+0.5,$I$66:$DJ$120,ROWS($A$10:$A24)+2,FALSE)</f>
        <v>1254</v>
      </c>
      <c r="DG24" s="34">
        <f>HLOOKUP(DG$7+0.5,$I$66:$DJ$120,ROWS($A$10:$A24)+2,FALSE)</f>
        <v>288</v>
      </c>
      <c r="DH24" s="34">
        <f>HLOOKUP(DH$7+0.5,$I$66:$DJ$120,ROWS($A$10:$A24)+2,FALSE)</f>
        <v>2936</v>
      </c>
      <c r="DI24" s="34">
        <f>HLOOKUP(DI$7+0.5,$I$66:$DJ$120,ROWS($A$10:$A24)+2,FALSE)</f>
        <v>76</v>
      </c>
      <c r="DJ24" s="34">
        <f>HLOOKUP(DJ$7+0.5,$I$66:$DJ$120,ROWS($A$10:$A24)+2,FALSE)</f>
        <v>715</v>
      </c>
    </row>
    <row r="25" spans="2:114" x14ac:dyDescent="0.25">
      <c r="B25" s="38" t="s">
        <v>22</v>
      </c>
      <c r="C25" s="16">
        <v>6437155</v>
      </c>
      <c r="D25" s="17">
        <v>3841</v>
      </c>
      <c r="E25" s="16">
        <v>5478683</v>
      </c>
      <c r="F25" s="17">
        <v>24180</v>
      </c>
      <c r="G25" s="16">
        <v>809158</v>
      </c>
      <c r="H25" s="17">
        <v>21392</v>
      </c>
      <c r="I25" s="36">
        <f>HLOOKUP(I$7,$I$66:$DJ$120,ROWS($A$10:$A25)+2,FALSE)</f>
        <v>127874</v>
      </c>
      <c r="J25" s="25">
        <f>HLOOKUP(J$7,$I$66:$DJ$120,ROWS($A$10:$A25)+2,FALSE)</f>
        <v>1562</v>
      </c>
      <c r="K25" s="25">
        <f>HLOOKUP(K$7,$I$66:$DJ$120,ROWS($A$10:$A25)+2,FALSE)</f>
        <v>371</v>
      </c>
      <c r="L25" s="25">
        <f>HLOOKUP(L$7,$I$66:$DJ$120,ROWS($A$10:$A25)+2,FALSE)</f>
        <v>3975</v>
      </c>
      <c r="M25" s="25">
        <f>HLOOKUP(M$7,$I$66:$DJ$120,ROWS($A$10:$A25)+2,FALSE)</f>
        <v>2016</v>
      </c>
      <c r="N25" s="25">
        <f>HLOOKUP(N$7,$I$66:$DJ$120,ROWS($A$10:$A25)+2,FALSE)</f>
        <v>7649</v>
      </c>
      <c r="O25" s="25">
        <f>HLOOKUP(O$7,$I$66:$DJ$120,ROWS($A$10:$A25)+2,FALSE)</f>
        <v>1930</v>
      </c>
      <c r="P25" s="25">
        <f>HLOOKUP(P$7,$I$66:$DJ$120,ROWS($A$10:$A25)+2,FALSE)</f>
        <v>1227</v>
      </c>
      <c r="Q25" s="25">
        <f>HLOOKUP(Q$7,$I$66:$DJ$120,ROWS($A$10:$A25)+2,FALSE)</f>
        <v>79</v>
      </c>
      <c r="R25" s="25">
        <f>HLOOKUP(R$7,$I$66:$DJ$120,ROWS($A$10:$A25)+2,FALSE)</f>
        <v>0</v>
      </c>
      <c r="S25" s="25">
        <f>HLOOKUP(S$7,$I$66:$DJ$120,ROWS($A$10:$A25)+2,FALSE)</f>
        <v>8595</v>
      </c>
      <c r="T25" s="25">
        <f>HLOOKUP(T$7,$I$66:$DJ$120,ROWS($A$10:$A25)+2,FALSE)</f>
        <v>2543</v>
      </c>
      <c r="U25" s="25">
        <f>HLOOKUP(U$7,$I$66:$DJ$120,ROWS($A$10:$A25)+2,FALSE)</f>
        <v>1057</v>
      </c>
      <c r="V25" s="25">
        <f>HLOOKUP(V$7,$I$66:$DJ$120,ROWS($A$10:$A25)+2,FALSE)</f>
        <v>1368</v>
      </c>
      <c r="W25" s="25">
        <f>HLOOKUP(W$7,$I$66:$DJ$120,ROWS($A$10:$A25)+2,FALSE)</f>
        <v>23071</v>
      </c>
      <c r="X25" s="25" t="str">
        <f>HLOOKUP(X$7,$I$66:$DJ$120,ROWS($A$10:$A25)+2,FALSE)</f>
        <v>N/A</v>
      </c>
      <c r="Y25" s="25">
        <f>HLOOKUP(Y$7,$I$66:$DJ$120,ROWS($A$10:$A25)+2,FALSE)</f>
        <v>916</v>
      </c>
      <c r="Z25" s="25">
        <f>HLOOKUP(Z$7,$I$66:$DJ$120,ROWS($A$10:$A25)+2,FALSE)</f>
        <v>1321</v>
      </c>
      <c r="AA25" s="25">
        <f>HLOOKUP(AA$7,$I$66:$DJ$120,ROWS($A$10:$A25)+2,FALSE)</f>
        <v>10177</v>
      </c>
      <c r="AB25" s="25">
        <f>HLOOKUP(AB$7,$I$66:$DJ$120,ROWS($A$10:$A25)+2,FALSE)</f>
        <v>2241</v>
      </c>
      <c r="AC25" s="25">
        <f>HLOOKUP(AC$7,$I$66:$DJ$120,ROWS($A$10:$A25)+2,FALSE)</f>
        <v>275</v>
      </c>
      <c r="AD25" s="25">
        <f>HLOOKUP(AD$7,$I$66:$DJ$120,ROWS($A$10:$A25)+2,FALSE)</f>
        <v>480</v>
      </c>
      <c r="AE25" s="25">
        <f>HLOOKUP(AE$7,$I$66:$DJ$120,ROWS($A$10:$A25)+2,FALSE)</f>
        <v>952</v>
      </c>
      <c r="AF25" s="25">
        <f>HLOOKUP(AF$7,$I$66:$DJ$120,ROWS($A$10:$A25)+2,FALSE)</f>
        <v>7896</v>
      </c>
      <c r="AG25" s="25">
        <f>HLOOKUP(AG$7,$I$66:$DJ$120,ROWS($A$10:$A25)+2,FALSE)</f>
        <v>1168</v>
      </c>
      <c r="AH25" s="25">
        <f>HLOOKUP(AH$7,$I$66:$DJ$120,ROWS($A$10:$A25)+2,FALSE)</f>
        <v>469</v>
      </c>
      <c r="AI25" s="25">
        <f>HLOOKUP(AI$7,$I$66:$DJ$120,ROWS($A$10:$A25)+2,FALSE)</f>
        <v>1824</v>
      </c>
      <c r="AJ25" s="25">
        <f>HLOOKUP(AJ$7,$I$66:$DJ$120,ROWS($A$10:$A25)+2,FALSE)</f>
        <v>34</v>
      </c>
      <c r="AK25" s="25">
        <f>HLOOKUP(AK$7,$I$66:$DJ$120,ROWS($A$10:$A25)+2,FALSE)</f>
        <v>622</v>
      </c>
      <c r="AL25" s="25">
        <f>HLOOKUP(AL$7,$I$66:$DJ$120,ROWS($A$10:$A25)+2,FALSE)</f>
        <v>511</v>
      </c>
      <c r="AM25" s="25">
        <f>HLOOKUP(AM$7,$I$66:$DJ$120,ROWS($A$10:$A25)+2,FALSE)</f>
        <v>90</v>
      </c>
      <c r="AN25" s="25">
        <f>HLOOKUP(AN$7,$I$66:$DJ$120,ROWS($A$10:$A25)+2,FALSE)</f>
        <v>651</v>
      </c>
      <c r="AO25" s="25">
        <f>HLOOKUP(AO$7,$I$66:$DJ$120,ROWS($A$10:$A25)+2,FALSE)</f>
        <v>504</v>
      </c>
      <c r="AP25" s="25">
        <f>HLOOKUP(AP$7,$I$66:$DJ$120,ROWS($A$10:$A25)+2,FALSE)</f>
        <v>2518</v>
      </c>
      <c r="AQ25" s="25">
        <f>HLOOKUP(AQ$7,$I$66:$DJ$120,ROWS($A$10:$A25)+2,FALSE)</f>
        <v>3038</v>
      </c>
      <c r="AR25" s="25">
        <f>HLOOKUP(AR$7,$I$66:$DJ$120,ROWS($A$10:$A25)+2,FALSE)</f>
        <v>70</v>
      </c>
      <c r="AS25" s="25">
        <f>HLOOKUP(AS$7,$I$66:$DJ$120,ROWS($A$10:$A25)+2,FALSE)</f>
        <v>11109</v>
      </c>
      <c r="AT25" s="25">
        <f>HLOOKUP(AT$7,$I$66:$DJ$120,ROWS($A$10:$A25)+2,FALSE)</f>
        <v>844</v>
      </c>
      <c r="AU25" s="25">
        <f>HLOOKUP(AU$7,$I$66:$DJ$120,ROWS($A$10:$A25)+2,FALSE)</f>
        <v>505</v>
      </c>
      <c r="AV25" s="25">
        <f>HLOOKUP(AV$7,$I$66:$DJ$120,ROWS($A$10:$A25)+2,FALSE)</f>
        <v>3998</v>
      </c>
      <c r="AW25" s="25">
        <f>HLOOKUP(AW$7,$I$66:$DJ$120,ROWS($A$10:$A25)+2,FALSE)</f>
        <v>49</v>
      </c>
      <c r="AX25" s="25">
        <f>HLOOKUP(AX$7,$I$66:$DJ$120,ROWS($A$10:$A25)+2,FALSE)</f>
        <v>3306</v>
      </c>
      <c r="AY25" s="25">
        <f>HLOOKUP(AY$7,$I$66:$DJ$120,ROWS($A$10:$A25)+2,FALSE)</f>
        <v>235</v>
      </c>
      <c r="AZ25" s="25">
        <f>HLOOKUP(AZ$7,$I$66:$DJ$120,ROWS($A$10:$A25)+2,FALSE)</f>
        <v>3879</v>
      </c>
      <c r="BA25" s="25">
        <f>HLOOKUP(BA$7,$I$66:$DJ$120,ROWS($A$10:$A25)+2,FALSE)</f>
        <v>6326</v>
      </c>
      <c r="BB25" s="25">
        <f>HLOOKUP(BB$7,$I$66:$DJ$120,ROWS($A$10:$A25)+2,FALSE)</f>
        <v>123</v>
      </c>
      <c r="BC25" s="25">
        <f>HLOOKUP(BC$7,$I$66:$DJ$120,ROWS($A$10:$A25)+2,FALSE)</f>
        <v>530</v>
      </c>
      <c r="BD25" s="25">
        <f>HLOOKUP(BD$7,$I$66:$DJ$120,ROWS($A$10:$A25)+2,FALSE)</f>
        <v>1486</v>
      </c>
      <c r="BE25" s="25">
        <f>HLOOKUP(BE$7,$I$66:$DJ$120,ROWS($A$10:$A25)+2,FALSE)</f>
        <v>1028</v>
      </c>
      <c r="BF25" s="25">
        <f>HLOOKUP(BF$7,$I$66:$DJ$120,ROWS($A$10:$A25)+2,FALSE)</f>
        <v>216</v>
      </c>
      <c r="BG25" s="25">
        <f>HLOOKUP(BG$7,$I$66:$DJ$120,ROWS($A$10:$A25)+2,FALSE)</f>
        <v>2923</v>
      </c>
      <c r="BH25" s="25">
        <f>HLOOKUP(BH$7,$I$66:$DJ$120,ROWS($A$10:$A25)+2,FALSE)</f>
        <v>117</v>
      </c>
      <c r="BI25" s="25">
        <f>HLOOKUP(BI$7,$I$66:$DJ$120,ROWS($A$10:$A25)+2,FALSE)</f>
        <v>132</v>
      </c>
      <c r="BJ25" s="34">
        <f>HLOOKUP(BJ$7+0.5,$I$66:$DJ$120,ROWS($A$10:$A25)+2,FALSE)</f>
        <v>8918</v>
      </c>
      <c r="BK25" s="34">
        <f>HLOOKUP(BK$7+0.5,$I$66:$DJ$120,ROWS($A$10:$A25)+2,FALSE)</f>
        <v>1293</v>
      </c>
      <c r="BL25" s="34">
        <f>HLOOKUP(BL$7+0.5,$I$66:$DJ$120,ROWS($A$10:$A25)+2,FALSE)</f>
        <v>324</v>
      </c>
      <c r="BM25" s="34">
        <f>HLOOKUP(BM$7+0.5,$I$66:$DJ$120,ROWS($A$10:$A25)+2,FALSE)</f>
        <v>1427</v>
      </c>
      <c r="BN25" s="34">
        <f>HLOOKUP(BN$7+0.5,$I$66:$DJ$120,ROWS($A$10:$A25)+2,FALSE)</f>
        <v>1321</v>
      </c>
      <c r="BO25" s="34">
        <f>HLOOKUP(BO$7+0.5,$I$66:$DJ$120,ROWS($A$10:$A25)+2,FALSE)</f>
        <v>2229</v>
      </c>
      <c r="BP25" s="34">
        <f>HLOOKUP(BP$7+0.5,$I$66:$DJ$120,ROWS($A$10:$A25)+2,FALSE)</f>
        <v>759</v>
      </c>
      <c r="BQ25" s="34">
        <f>HLOOKUP(BQ$7+0.5,$I$66:$DJ$120,ROWS($A$10:$A25)+2,FALSE)</f>
        <v>698</v>
      </c>
      <c r="BR25" s="34">
        <f>HLOOKUP(BR$7+0.5,$I$66:$DJ$120,ROWS($A$10:$A25)+2,FALSE)</f>
        <v>134</v>
      </c>
      <c r="BS25" s="34">
        <f>HLOOKUP(BS$7+0.5,$I$66:$DJ$120,ROWS($A$10:$A25)+2,FALSE)</f>
        <v>190</v>
      </c>
      <c r="BT25" s="34">
        <f>HLOOKUP(BT$7+0.5,$I$66:$DJ$120,ROWS($A$10:$A25)+2,FALSE)</f>
        <v>3053</v>
      </c>
      <c r="BU25" s="34">
        <f>HLOOKUP(BU$7+0.5,$I$66:$DJ$120,ROWS($A$10:$A25)+2,FALSE)</f>
        <v>1176</v>
      </c>
      <c r="BV25" s="34">
        <f>HLOOKUP(BV$7+0.5,$I$66:$DJ$120,ROWS($A$10:$A25)+2,FALSE)</f>
        <v>717</v>
      </c>
      <c r="BW25" s="34">
        <f>HLOOKUP(BW$7+0.5,$I$66:$DJ$120,ROWS($A$10:$A25)+2,FALSE)</f>
        <v>1278</v>
      </c>
      <c r="BX25" s="34">
        <f>HLOOKUP(BX$7+0.5,$I$66:$DJ$120,ROWS($A$10:$A25)+2,FALSE)</f>
        <v>4221</v>
      </c>
      <c r="BY25" s="34" t="str">
        <f>HLOOKUP(BY$7+0.5,$I$66:$DJ$120,ROWS($A$10:$A25)+2,FALSE)</f>
        <v>N/A</v>
      </c>
      <c r="BZ25" s="34">
        <f>HLOOKUP(BZ$7+0.5,$I$66:$DJ$120,ROWS($A$10:$A25)+2,FALSE)</f>
        <v>468</v>
      </c>
      <c r="CA25" s="34">
        <f>HLOOKUP(CA$7+0.5,$I$66:$DJ$120,ROWS($A$10:$A25)+2,FALSE)</f>
        <v>946</v>
      </c>
      <c r="CB25" s="34">
        <f>HLOOKUP(CB$7+0.5,$I$66:$DJ$120,ROWS($A$10:$A25)+2,FALSE)</f>
        <v>2220</v>
      </c>
      <c r="CC25" s="34">
        <f>HLOOKUP(CC$7+0.5,$I$66:$DJ$120,ROWS($A$10:$A25)+2,FALSE)</f>
        <v>1537</v>
      </c>
      <c r="CD25" s="34">
        <f>HLOOKUP(CD$7+0.5,$I$66:$DJ$120,ROWS($A$10:$A25)+2,FALSE)</f>
        <v>388</v>
      </c>
      <c r="CE25" s="34">
        <f>HLOOKUP(CE$7+0.5,$I$66:$DJ$120,ROWS($A$10:$A25)+2,FALSE)</f>
        <v>256</v>
      </c>
      <c r="CF25" s="34">
        <f>HLOOKUP(CF$7+0.5,$I$66:$DJ$120,ROWS($A$10:$A25)+2,FALSE)</f>
        <v>703</v>
      </c>
      <c r="CG25" s="34">
        <f>HLOOKUP(CG$7+0.5,$I$66:$DJ$120,ROWS($A$10:$A25)+2,FALSE)</f>
        <v>1777</v>
      </c>
      <c r="CH25" s="34">
        <f>HLOOKUP(CH$7+0.5,$I$66:$DJ$120,ROWS($A$10:$A25)+2,FALSE)</f>
        <v>568</v>
      </c>
      <c r="CI25" s="34">
        <f>HLOOKUP(CI$7+0.5,$I$66:$DJ$120,ROWS($A$10:$A25)+2,FALSE)</f>
        <v>366</v>
      </c>
      <c r="CJ25" s="34">
        <f>HLOOKUP(CJ$7+0.5,$I$66:$DJ$120,ROWS($A$10:$A25)+2,FALSE)</f>
        <v>1033</v>
      </c>
      <c r="CK25" s="34">
        <f>HLOOKUP(CK$7+0.5,$I$66:$DJ$120,ROWS($A$10:$A25)+2,FALSE)</f>
        <v>62</v>
      </c>
      <c r="CL25" s="34">
        <f>HLOOKUP(CL$7+0.5,$I$66:$DJ$120,ROWS($A$10:$A25)+2,FALSE)</f>
        <v>491</v>
      </c>
      <c r="CM25" s="34">
        <f>HLOOKUP(CM$7+0.5,$I$66:$DJ$120,ROWS($A$10:$A25)+2,FALSE)</f>
        <v>338</v>
      </c>
      <c r="CN25" s="34">
        <f>HLOOKUP(CN$7+0.5,$I$66:$DJ$120,ROWS($A$10:$A25)+2,FALSE)</f>
        <v>152</v>
      </c>
      <c r="CO25" s="34">
        <f>HLOOKUP(CO$7+0.5,$I$66:$DJ$120,ROWS($A$10:$A25)+2,FALSE)</f>
        <v>348</v>
      </c>
      <c r="CP25" s="34">
        <f>HLOOKUP(CP$7+0.5,$I$66:$DJ$120,ROWS($A$10:$A25)+2,FALSE)</f>
        <v>410</v>
      </c>
      <c r="CQ25" s="34">
        <f>HLOOKUP(CQ$7+0.5,$I$66:$DJ$120,ROWS($A$10:$A25)+2,FALSE)</f>
        <v>816</v>
      </c>
      <c r="CR25" s="34">
        <f>HLOOKUP(CR$7+0.5,$I$66:$DJ$120,ROWS($A$10:$A25)+2,FALSE)</f>
        <v>1840</v>
      </c>
      <c r="CS25" s="34">
        <f>HLOOKUP(CS$7+0.5,$I$66:$DJ$120,ROWS($A$10:$A25)+2,FALSE)</f>
        <v>94</v>
      </c>
      <c r="CT25" s="34">
        <f>HLOOKUP(CT$7+0.5,$I$66:$DJ$120,ROWS($A$10:$A25)+2,FALSE)</f>
        <v>2141</v>
      </c>
      <c r="CU25" s="34">
        <f>HLOOKUP(CU$7+0.5,$I$66:$DJ$120,ROWS($A$10:$A25)+2,FALSE)</f>
        <v>522</v>
      </c>
      <c r="CV25" s="34">
        <f>HLOOKUP(CV$7+0.5,$I$66:$DJ$120,ROWS($A$10:$A25)+2,FALSE)</f>
        <v>617</v>
      </c>
      <c r="CW25" s="34">
        <f>HLOOKUP(CW$7+0.5,$I$66:$DJ$120,ROWS($A$10:$A25)+2,FALSE)</f>
        <v>1871</v>
      </c>
      <c r="CX25" s="34">
        <f>HLOOKUP(CX$7+0.5,$I$66:$DJ$120,ROWS($A$10:$A25)+2,FALSE)</f>
        <v>84</v>
      </c>
      <c r="CY25" s="34">
        <f>HLOOKUP(CY$7+0.5,$I$66:$DJ$120,ROWS($A$10:$A25)+2,FALSE)</f>
        <v>1917</v>
      </c>
      <c r="CZ25" s="34">
        <f>HLOOKUP(CZ$7+0.5,$I$66:$DJ$120,ROWS($A$10:$A25)+2,FALSE)</f>
        <v>231</v>
      </c>
      <c r="DA25" s="34">
        <f>HLOOKUP(DA$7+0.5,$I$66:$DJ$120,ROWS($A$10:$A25)+2,FALSE)</f>
        <v>1292</v>
      </c>
      <c r="DB25" s="34">
        <f>HLOOKUP(DB$7+0.5,$I$66:$DJ$120,ROWS($A$10:$A25)+2,FALSE)</f>
        <v>2074</v>
      </c>
      <c r="DC25" s="34">
        <f>HLOOKUP(DC$7+0.5,$I$66:$DJ$120,ROWS($A$10:$A25)+2,FALSE)</f>
        <v>127</v>
      </c>
      <c r="DD25" s="34">
        <f>HLOOKUP(DD$7+0.5,$I$66:$DJ$120,ROWS($A$10:$A25)+2,FALSE)</f>
        <v>349</v>
      </c>
      <c r="DE25" s="34">
        <f>HLOOKUP(DE$7+0.5,$I$66:$DJ$120,ROWS($A$10:$A25)+2,FALSE)</f>
        <v>853</v>
      </c>
      <c r="DF25" s="34">
        <f>HLOOKUP(DF$7+0.5,$I$66:$DJ$120,ROWS($A$10:$A25)+2,FALSE)</f>
        <v>744</v>
      </c>
      <c r="DG25" s="34">
        <f>HLOOKUP(DG$7+0.5,$I$66:$DJ$120,ROWS($A$10:$A25)+2,FALSE)</f>
        <v>194</v>
      </c>
      <c r="DH25" s="34">
        <f>HLOOKUP(DH$7+0.5,$I$66:$DJ$120,ROWS($A$10:$A25)+2,FALSE)</f>
        <v>1307</v>
      </c>
      <c r="DI25" s="34">
        <f>HLOOKUP(DI$7+0.5,$I$66:$DJ$120,ROWS($A$10:$A25)+2,FALSE)</f>
        <v>170</v>
      </c>
      <c r="DJ25" s="34">
        <f>HLOOKUP(DJ$7+0.5,$I$66:$DJ$120,ROWS($A$10:$A25)+2,FALSE)</f>
        <v>220</v>
      </c>
    </row>
    <row r="26" spans="2:114" x14ac:dyDescent="0.25">
      <c r="B26" s="38" t="s">
        <v>23</v>
      </c>
      <c r="C26" s="16">
        <v>3027718</v>
      </c>
      <c r="D26" s="17">
        <v>2514</v>
      </c>
      <c r="E26" s="16">
        <v>2573313</v>
      </c>
      <c r="F26" s="17">
        <v>16682</v>
      </c>
      <c r="G26" s="16">
        <v>370554</v>
      </c>
      <c r="H26" s="17">
        <v>15638</v>
      </c>
      <c r="I26" s="36">
        <f>HLOOKUP(I$7,$I$66:$DJ$120,ROWS($A$10:$A26)+2,FALSE)</f>
        <v>70405</v>
      </c>
      <c r="J26" s="25">
        <f>HLOOKUP(J$7,$I$66:$DJ$120,ROWS($A$10:$A26)+2,FALSE)</f>
        <v>207</v>
      </c>
      <c r="K26" s="25">
        <f>HLOOKUP(K$7,$I$66:$DJ$120,ROWS($A$10:$A26)+2,FALSE)</f>
        <v>967</v>
      </c>
      <c r="L26" s="25">
        <f>HLOOKUP(L$7,$I$66:$DJ$120,ROWS($A$10:$A26)+2,FALSE)</f>
        <v>1411</v>
      </c>
      <c r="M26" s="25">
        <f>HLOOKUP(M$7,$I$66:$DJ$120,ROWS($A$10:$A26)+2,FALSE)</f>
        <v>433</v>
      </c>
      <c r="N26" s="25">
        <f>HLOOKUP(N$7,$I$66:$DJ$120,ROWS($A$10:$A26)+2,FALSE)</f>
        <v>3297</v>
      </c>
      <c r="O26" s="25">
        <f>HLOOKUP(O$7,$I$66:$DJ$120,ROWS($A$10:$A26)+2,FALSE)</f>
        <v>2891</v>
      </c>
      <c r="P26" s="25">
        <f>HLOOKUP(P$7,$I$66:$DJ$120,ROWS($A$10:$A26)+2,FALSE)</f>
        <v>424</v>
      </c>
      <c r="Q26" s="25">
        <f>HLOOKUP(Q$7,$I$66:$DJ$120,ROWS($A$10:$A26)+2,FALSE)</f>
        <v>0</v>
      </c>
      <c r="R26" s="25">
        <f>HLOOKUP(R$7,$I$66:$DJ$120,ROWS($A$10:$A26)+2,FALSE)</f>
        <v>0</v>
      </c>
      <c r="S26" s="25">
        <f>HLOOKUP(S$7,$I$66:$DJ$120,ROWS($A$10:$A26)+2,FALSE)</f>
        <v>707</v>
      </c>
      <c r="T26" s="25">
        <f>HLOOKUP(T$7,$I$66:$DJ$120,ROWS($A$10:$A26)+2,FALSE)</f>
        <v>1938</v>
      </c>
      <c r="U26" s="25">
        <f>HLOOKUP(U$7,$I$66:$DJ$120,ROWS($A$10:$A26)+2,FALSE)</f>
        <v>299</v>
      </c>
      <c r="V26" s="25">
        <f>HLOOKUP(V$7,$I$66:$DJ$120,ROWS($A$10:$A26)+2,FALSE)</f>
        <v>161</v>
      </c>
      <c r="W26" s="25">
        <f>HLOOKUP(W$7,$I$66:$DJ$120,ROWS($A$10:$A26)+2,FALSE)</f>
        <v>13725</v>
      </c>
      <c r="X26" s="25">
        <f>HLOOKUP(X$7,$I$66:$DJ$120,ROWS($A$10:$A26)+2,FALSE)</f>
        <v>349</v>
      </c>
      <c r="Y26" s="25" t="str">
        <f>HLOOKUP(Y$7,$I$66:$DJ$120,ROWS($A$10:$A26)+2,FALSE)</f>
        <v>N/A</v>
      </c>
      <c r="Z26" s="25">
        <f>HLOOKUP(Z$7,$I$66:$DJ$120,ROWS($A$10:$A26)+2,FALSE)</f>
        <v>1776</v>
      </c>
      <c r="AA26" s="25">
        <f>HLOOKUP(AA$7,$I$66:$DJ$120,ROWS($A$10:$A26)+2,FALSE)</f>
        <v>387</v>
      </c>
      <c r="AB26" s="25">
        <f>HLOOKUP(AB$7,$I$66:$DJ$120,ROWS($A$10:$A26)+2,FALSE)</f>
        <v>228</v>
      </c>
      <c r="AC26" s="25">
        <f>HLOOKUP(AC$7,$I$66:$DJ$120,ROWS($A$10:$A26)+2,FALSE)</f>
        <v>26</v>
      </c>
      <c r="AD26" s="25">
        <f>HLOOKUP(AD$7,$I$66:$DJ$120,ROWS($A$10:$A26)+2,FALSE)</f>
        <v>487</v>
      </c>
      <c r="AE26" s="25">
        <f>HLOOKUP(AE$7,$I$66:$DJ$120,ROWS($A$10:$A26)+2,FALSE)</f>
        <v>466</v>
      </c>
      <c r="AF26" s="25">
        <f>HLOOKUP(AF$7,$I$66:$DJ$120,ROWS($A$10:$A26)+2,FALSE)</f>
        <v>1687</v>
      </c>
      <c r="AG26" s="25">
        <f>HLOOKUP(AG$7,$I$66:$DJ$120,ROWS($A$10:$A26)+2,FALSE)</f>
        <v>5634</v>
      </c>
      <c r="AH26" s="25">
        <f>HLOOKUP(AH$7,$I$66:$DJ$120,ROWS($A$10:$A26)+2,FALSE)</f>
        <v>408</v>
      </c>
      <c r="AI26" s="25">
        <f>HLOOKUP(AI$7,$I$66:$DJ$120,ROWS($A$10:$A26)+2,FALSE)</f>
        <v>3649</v>
      </c>
      <c r="AJ26" s="25">
        <f>HLOOKUP(AJ$7,$I$66:$DJ$120,ROWS($A$10:$A26)+2,FALSE)</f>
        <v>370</v>
      </c>
      <c r="AK26" s="25">
        <f>HLOOKUP(AK$7,$I$66:$DJ$120,ROWS($A$10:$A26)+2,FALSE)</f>
        <v>6490</v>
      </c>
      <c r="AL26" s="25">
        <f>HLOOKUP(AL$7,$I$66:$DJ$120,ROWS($A$10:$A26)+2,FALSE)</f>
        <v>2009</v>
      </c>
      <c r="AM26" s="25">
        <f>HLOOKUP(AM$7,$I$66:$DJ$120,ROWS($A$10:$A26)+2,FALSE)</f>
        <v>0</v>
      </c>
      <c r="AN26" s="25">
        <f>HLOOKUP(AN$7,$I$66:$DJ$120,ROWS($A$10:$A26)+2,FALSE)</f>
        <v>185</v>
      </c>
      <c r="AO26" s="25">
        <f>HLOOKUP(AO$7,$I$66:$DJ$120,ROWS($A$10:$A26)+2,FALSE)</f>
        <v>421</v>
      </c>
      <c r="AP26" s="25">
        <f>HLOOKUP(AP$7,$I$66:$DJ$120,ROWS($A$10:$A26)+2,FALSE)</f>
        <v>2361</v>
      </c>
      <c r="AQ26" s="25">
        <f>HLOOKUP(AQ$7,$I$66:$DJ$120,ROWS($A$10:$A26)+2,FALSE)</f>
        <v>1760</v>
      </c>
      <c r="AR26" s="25">
        <f>HLOOKUP(AR$7,$I$66:$DJ$120,ROWS($A$10:$A26)+2,FALSE)</f>
        <v>604</v>
      </c>
      <c r="AS26" s="25">
        <f>HLOOKUP(AS$7,$I$66:$DJ$120,ROWS($A$10:$A26)+2,FALSE)</f>
        <v>993</v>
      </c>
      <c r="AT26" s="25">
        <f>HLOOKUP(AT$7,$I$66:$DJ$120,ROWS($A$10:$A26)+2,FALSE)</f>
        <v>532</v>
      </c>
      <c r="AU26" s="25">
        <f>HLOOKUP(AU$7,$I$66:$DJ$120,ROWS($A$10:$A26)+2,FALSE)</f>
        <v>811</v>
      </c>
      <c r="AV26" s="25">
        <f>HLOOKUP(AV$7,$I$66:$DJ$120,ROWS($A$10:$A26)+2,FALSE)</f>
        <v>388</v>
      </c>
      <c r="AW26" s="25">
        <f>HLOOKUP(AW$7,$I$66:$DJ$120,ROWS($A$10:$A26)+2,FALSE)</f>
        <v>65</v>
      </c>
      <c r="AX26" s="25">
        <f>HLOOKUP(AX$7,$I$66:$DJ$120,ROWS($A$10:$A26)+2,FALSE)</f>
        <v>172</v>
      </c>
      <c r="AY26" s="25">
        <f>HLOOKUP(AY$7,$I$66:$DJ$120,ROWS($A$10:$A26)+2,FALSE)</f>
        <v>2842</v>
      </c>
      <c r="AZ26" s="25">
        <f>HLOOKUP(AZ$7,$I$66:$DJ$120,ROWS($A$10:$A26)+2,FALSE)</f>
        <v>623</v>
      </c>
      <c r="BA26" s="25">
        <f>HLOOKUP(BA$7,$I$66:$DJ$120,ROWS($A$10:$A26)+2,FALSE)</f>
        <v>2334</v>
      </c>
      <c r="BB26" s="25">
        <f>HLOOKUP(BB$7,$I$66:$DJ$120,ROWS($A$10:$A26)+2,FALSE)</f>
        <v>1482</v>
      </c>
      <c r="BC26" s="25">
        <f>HLOOKUP(BC$7,$I$66:$DJ$120,ROWS($A$10:$A26)+2,FALSE)</f>
        <v>38</v>
      </c>
      <c r="BD26" s="25">
        <f>HLOOKUP(BD$7,$I$66:$DJ$120,ROWS($A$10:$A26)+2,FALSE)</f>
        <v>720</v>
      </c>
      <c r="BE26" s="25">
        <f>HLOOKUP(BE$7,$I$66:$DJ$120,ROWS($A$10:$A26)+2,FALSE)</f>
        <v>856</v>
      </c>
      <c r="BF26" s="25">
        <f>HLOOKUP(BF$7,$I$66:$DJ$120,ROWS($A$10:$A26)+2,FALSE)</f>
        <v>115</v>
      </c>
      <c r="BG26" s="25">
        <f>HLOOKUP(BG$7,$I$66:$DJ$120,ROWS($A$10:$A26)+2,FALSE)</f>
        <v>2537</v>
      </c>
      <c r="BH26" s="25">
        <f>HLOOKUP(BH$7,$I$66:$DJ$120,ROWS($A$10:$A26)+2,FALSE)</f>
        <v>140</v>
      </c>
      <c r="BI26" s="25">
        <f>HLOOKUP(BI$7,$I$66:$DJ$120,ROWS($A$10:$A26)+2,FALSE)</f>
        <v>57</v>
      </c>
      <c r="BJ26" s="34">
        <f>HLOOKUP(BJ$7+0.5,$I$66:$DJ$120,ROWS($A$10:$A26)+2,FALSE)</f>
        <v>5539</v>
      </c>
      <c r="BK26" s="34">
        <f>HLOOKUP(BK$7+0.5,$I$66:$DJ$120,ROWS($A$10:$A26)+2,FALSE)</f>
        <v>259</v>
      </c>
      <c r="BL26" s="34">
        <f>HLOOKUP(BL$7+0.5,$I$66:$DJ$120,ROWS($A$10:$A26)+2,FALSE)</f>
        <v>651</v>
      </c>
      <c r="BM26" s="34">
        <f>HLOOKUP(BM$7+0.5,$I$66:$DJ$120,ROWS($A$10:$A26)+2,FALSE)</f>
        <v>726</v>
      </c>
      <c r="BN26" s="34">
        <f>HLOOKUP(BN$7+0.5,$I$66:$DJ$120,ROWS($A$10:$A26)+2,FALSE)</f>
        <v>317</v>
      </c>
      <c r="BO26" s="34">
        <f>HLOOKUP(BO$7+0.5,$I$66:$DJ$120,ROWS($A$10:$A26)+2,FALSE)</f>
        <v>1022</v>
      </c>
      <c r="BP26" s="34">
        <f>HLOOKUP(BP$7+0.5,$I$66:$DJ$120,ROWS($A$10:$A26)+2,FALSE)</f>
        <v>1129</v>
      </c>
      <c r="BQ26" s="34">
        <f>HLOOKUP(BQ$7+0.5,$I$66:$DJ$120,ROWS($A$10:$A26)+2,FALSE)</f>
        <v>628</v>
      </c>
      <c r="BR26" s="34">
        <f>HLOOKUP(BR$7+0.5,$I$66:$DJ$120,ROWS($A$10:$A26)+2,FALSE)</f>
        <v>155</v>
      </c>
      <c r="BS26" s="34">
        <f>HLOOKUP(BS$7+0.5,$I$66:$DJ$120,ROWS($A$10:$A26)+2,FALSE)</f>
        <v>155</v>
      </c>
      <c r="BT26" s="34">
        <f>HLOOKUP(BT$7+0.5,$I$66:$DJ$120,ROWS($A$10:$A26)+2,FALSE)</f>
        <v>455</v>
      </c>
      <c r="BU26" s="34">
        <f>HLOOKUP(BU$7+0.5,$I$66:$DJ$120,ROWS($A$10:$A26)+2,FALSE)</f>
        <v>1485</v>
      </c>
      <c r="BV26" s="34">
        <f>HLOOKUP(BV$7+0.5,$I$66:$DJ$120,ROWS($A$10:$A26)+2,FALSE)</f>
        <v>454</v>
      </c>
      <c r="BW26" s="34">
        <f>HLOOKUP(BW$7+0.5,$I$66:$DJ$120,ROWS($A$10:$A26)+2,FALSE)</f>
        <v>175</v>
      </c>
      <c r="BX26" s="34">
        <f>HLOOKUP(BX$7+0.5,$I$66:$DJ$120,ROWS($A$10:$A26)+2,FALSE)</f>
        <v>2238</v>
      </c>
      <c r="BY26" s="34">
        <f>HLOOKUP(BY$7+0.5,$I$66:$DJ$120,ROWS($A$10:$A26)+2,FALSE)</f>
        <v>204</v>
      </c>
      <c r="BZ26" s="34" t="str">
        <f>HLOOKUP(BZ$7+0.5,$I$66:$DJ$120,ROWS($A$10:$A26)+2,FALSE)</f>
        <v>N/A</v>
      </c>
      <c r="CA26" s="34">
        <f>HLOOKUP(CA$7+0.5,$I$66:$DJ$120,ROWS($A$10:$A26)+2,FALSE)</f>
        <v>819</v>
      </c>
      <c r="CB26" s="34">
        <f>HLOOKUP(CB$7+0.5,$I$66:$DJ$120,ROWS($A$10:$A26)+2,FALSE)</f>
        <v>303</v>
      </c>
      <c r="CC26" s="34">
        <f>HLOOKUP(CC$7+0.5,$I$66:$DJ$120,ROWS($A$10:$A26)+2,FALSE)</f>
        <v>223</v>
      </c>
      <c r="CD26" s="34">
        <f>HLOOKUP(CD$7+0.5,$I$66:$DJ$120,ROWS($A$10:$A26)+2,FALSE)</f>
        <v>43</v>
      </c>
      <c r="CE26" s="34">
        <f>HLOOKUP(CE$7+0.5,$I$66:$DJ$120,ROWS($A$10:$A26)+2,FALSE)</f>
        <v>319</v>
      </c>
      <c r="CF26" s="34">
        <f>HLOOKUP(CF$7+0.5,$I$66:$DJ$120,ROWS($A$10:$A26)+2,FALSE)</f>
        <v>632</v>
      </c>
      <c r="CG26" s="34">
        <f>HLOOKUP(CG$7+0.5,$I$66:$DJ$120,ROWS($A$10:$A26)+2,FALSE)</f>
        <v>954</v>
      </c>
      <c r="CH26" s="34">
        <f>HLOOKUP(CH$7+0.5,$I$66:$DJ$120,ROWS($A$10:$A26)+2,FALSE)</f>
        <v>1117</v>
      </c>
      <c r="CI26" s="34">
        <f>HLOOKUP(CI$7+0.5,$I$66:$DJ$120,ROWS($A$10:$A26)+2,FALSE)</f>
        <v>306</v>
      </c>
      <c r="CJ26" s="34">
        <f>HLOOKUP(CJ$7+0.5,$I$66:$DJ$120,ROWS($A$10:$A26)+2,FALSE)</f>
        <v>1188</v>
      </c>
      <c r="CK26" s="34">
        <f>HLOOKUP(CK$7+0.5,$I$66:$DJ$120,ROWS($A$10:$A26)+2,FALSE)</f>
        <v>338</v>
      </c>
      <c r="CL26" s="34">
        <f>HLOOKUP(CL$7+0.5,$I$66:$DJ$120,ROWS($A$10:$A26)+2,FALSE)</f>
        <v>1780</v>
      </c>
      <c r="CM26" s="34">
        <f>HLOOKUP(CM$7+0.5,$I$66:$DJ$120,ROWS($A$10:$A26)+2,FALSE)</f>
        <v>1634</v>
      </c>
      <c r="CN26" s="34">
        <f>HLOOKUP(CN$7+0.5,$I$66:$DJ$120,ROWS($A$10:$A26)+2,FALSE)</f>
        <v>155</v>
      </c>
      <c r="CO26" s="34">
        <f>HLOOKUP(CO$7+0.5,$I$66:$DJ$120,ROWS($A$10:$A26)+2,FALSE)</f>
        <v>209</v>
      </c>
      <c r="CP26" s="34">
        <f>HLOOKUP(CP$7+0.5,$I$66:$DJ$120,ROWS($A$10:$A26)+2,FALSE)</f>
        <v>347</v>
      </c>
      <c r="CQ26" s="34">
        <f>HLOOKUP(CQ$7+0.5,$I$66:$DJ$120,ROWS($A$10:$A26)+2,FALSE)</f>
        <v>1104</v>
      </c>
      <c r="CR26" s="34">
        <f>HLOOKUP(CR$7+0.5,$I$66:$DJ$120,ROWS($A$10:$A26)+2,FALSE)</f>
        <v>1268</v>
      </c>
      <c r="CS26" s="34">
        <f>HLOOKUP(CS$7+0.5,$I$66:$DJ$120,ROWS($A$10:$A26)+2,FALSE)</f>
        <v>377</v>
      </c>
      <c r="CT26" s="34">
        <f>HLOOKUP(CT$7+0.5,$I$66:$DJ$120,ROWS($A$10:$A26)+2,FALSE)</f>
        <v>482</v>
      </c>
      <c r="CU26" s="34">
        <f>HLOOKUP(CU$7+0.5,$I$66:$DJ$120,ROWS($A$10:$A26)+2,FALSE)</f>
        <v>417</v>
      </c>
      <c r="CV26" s="34">
        <f>HLOOKUP(CV$7+0.5,$I$66:$DJ$120,ROWS($A$10:$A26)+2,FALSE)</f>
        <v>476</v>
      </c>
      <c r="CW26" s="34">
        <f>HLOOKUP(CW$7+0.5,$I$66:$DJ$120,ROWS($A$10:$A26)+2,FALSE)</f>
        <v>292</v>
      </c>
      <c r="CX26" s="34">
        <f>HLOOKUP(CX$7+0.5,$I$66:$DJ$120,ROWS($A$10:$A26)+2,FALSE)</f>
        <v>108</v>
      </c>
      <c r="CY26" s="34">
        <f>HLOOKUP(CY$7+0.5,$I$66:$DJ$120,ROWS($A$10:$A26)+2,FALSE)</f>
        <v>200</v>
      </c>
      <c r="CZ26" s="34">
        <f>HLOOKUP(CZ$7+0.5,$I$66:$DJ$120,ROWS($A$10:$A26)+2,FALSE)</f>
        <v>965</v>
      </c>
      <c r="DA26" s="34">
        <f>HLOOKUP(DA$7+0.5,$I$66:$DJ$120,ROWS($A$10:$A26)+2,FALSE)</f>
        <v>529</v>
      </c>
      <c r="DB26" s="34">
        <f>HLOOKUP(DB$7+0.5,$I$66:$DJ$120,ROWS($A$10:$A26)+2,FALSE)</f>
        <v>1235</v>
      </c>
      <c r="DC26" s="34">
        <f>HLOOKUP(DC$7+0.5,$I$66:$DJ$120,ROWS($A$10:$A26)+2,FALSE)</f>
        <v>940</v>
      </c>
      <c r="DD26" s="34">
        <f>HLOOKUP(DD$7+0.5,$I$66:$DJ$120,ROWS($A$10:$A26)+2,FALSE)</f>
        <v>71</v>
      </c>
      <c r="DE26" s="34">
        <f>HLOOKUP(DE$7+0.5,$I$66:$DJ$120,ROWS($A$10:$A26)+2,FALSE)</f>
        <v>854</v>
      </c>
      <c r="DF26" s="34">
        <f>HLOOKUP(DF$7+0.5,$I$66:$DJ$120,ROWS($A$10:$A26)+2,FALSE)</f>
        <v>577</v>
      </c>
      <c r="DG26" s="34">
        <f>HLOOKUP(DG$7+0.5,$I$66:$DJ$120,ROWS($A$10:$A26)+2,FALSE)</f>
        <v>181</v>
      </c>
      <c r="DH26" s="34">
        <f>HLOOKUP(DH$7+0.5,$I$66:$DJ$120,ROWS($A$10:$A26)+2,FALSE)</f>
        <v>850</v>
      </c>
      <c r="DI26" s="34">
        <f>HLOOKUP(DI$7+0.5,$I$66:$DJ$120,ROWS($A$10:$A26)+2,FALSE)</f>
        <v>117</v>
      </c>
      <c r="DJ26" s="34">
        <f>HLOOKUP(DJ$7+0.5,$I$66:$DJ$120,ROWS($A$10:$A26)+2,FALSE)</f>
        <v>115</v>
      </c>
    </row>
    <row r="27" spans="2:114" x14ac:dyDescent="0.25">
      <c r="B27" s="38" t="s">
        <v>24</v>
      </c>
      <c r="C27" s="16">
        <v>2833584</v>
      </c>
      <c r="D27" s="17">
        <v>2851</v>
      </c>
      <c r="E27" s="16">
        <v>2372033</v>
      </c>
      <c r="F27" s="17">
        <v>15236</v>
      </c>
      <c r="G27" s="16">
        <v>362782</v>
      </c>
      <c r="H27" s="17">
        <v>14847</v>
      </c>
      <c r="I27" s="36">
        <f>HLOOKUP(I$7,$I$66:$DJ$120,ROWS($A$10:$A27)+2,FALSE)</f>
        <v>83640</v>
      </c>
      <c r="J27" s="25">
        <f>HLOOKUP(J$7,$I$66:$DJ$120,ROWS($A$10:$A27)+2,FALSE)</f>
        <v>434</v>
      </c>
      <c r="K27" s="25">
        <f>HLOOKUP(K$7,$I$66:$DJ$120,ROWS($A$10:$A27)+2,FALSE)</f>
        <v>108</v>
      </c>
      <c r="L27" s="25">
        <f>HLOOKUP(L$7,$I$66:$DJ$120,ROWS($A$10:$A27)+2,FALSE)</f>
        <v>2028</v>
      </c>
      <c r="M27" s="25">
        <f>HLOOKUP(M$7,$I$66:$DJ$120,ROWS($A$10:$A27)+2,FALSE)</f>
        <v>998</v>
      </c>
      <c r="N27" s="25">
        <f>HLOOKUP(N$7,$I$66:$DJ$120,ROWS($A$10:$A27)+2,FALSE)</f>
        <v>4743</v>
      </c>
      <c r="O27" s="25">
        <f>HLOOKUP(O$7,$I$66:$DJ$120,ROWS($A$10:$A27)+2,FALSE)</f>
        <v>5030</v>
      </c>
      <c r="P27" s="25">
        <f>HLOOKUP(P$7,$I$66:$DJ$120,ROWS($A$10:$A27)+2,FALSE)</f>
        <v>412</v>
      </c>
      <c r="Q27" s="25">
        <f>HLOOKUP(Q$7,$I$66:$DJ$120,ROWS($A$10:$A27)+2,FALSE)</f>
        <v>74</v>
      </c>
      <c r="R27" s="25">
        <f>HLOOKUP(R$7,$I$66:$DJ$120,ROWS($A$10:$A27)+2,FALSE)</f>
        <v>128</v>
      </c>
      <c r="S27" s="25">
        <f>HLOOKUP(S$7,$I$66:$DJ$120,ROWS($A$10:$A27)+2,FALSE)</f>
        <v>1581</v>
      </c>
      <c r="T27" s="25">
        <f>HLOOKUP(T$7,$I$66:$DJ$120,ROWS($A$10:$A27)+2,FALSE)</f>
        <v>1146</v>
      </c>
      <c r="U27" s="25">
        <f>HLOOKUP(U$7,$I$66:$DJ$120,ROWS($A$10:$A27)+2,FALSE)</f>
        <v>287</v>
      </c>
      <c r="V27" s="25">
        <f>HLOOKUP(V$7,$I$66:$DJ$120,ROWS($A$10:$A27)+2,FALSE)</f>
        <v>264</v>
      </c>
      <c r="W27" s="25">
        <f>HLOOKUP(W$7,$I$66:$DJ$120,ROWS($A$10:$A27)+2,FALSE)</f>
        <v>2760</v>
      </c>
      <c r="X27" s="25">
        <f>HLOOKUP(X$7,$I$66:$DJ$120,ROWS($A$10:$A27)+2,FALSE)</f>
        <v>863</v>
      </c>
      <c r="Y27" s="25">
        <f>HLOOKUP(Y$7,$I$66:$DJ$120,ROWS($A$10:$A27)+2,FALSE)</f>
        <v>1715</v>
      </c>
      <c r="Z27" s="25" t="str">
        <f>HLOOKUP(Z$7,$I$66:$DJ$120,ROWS($A$10:$A27)+2,FALSE)</f>
        <v>N/A</v>
      </c>
      <c r="AA27" s="25">
        <f>HLOOKUP(AA$7,$I$66:$DJ$120,ROWS($A$10:$A27)+2,FALSE)</f>
        <v>1167</v>
      </c>
      <c r="AB27" s="25">
        <f>HLOOKUP(AB$7,$I$66:$DJ$120,ROWS($A$10:$A27)+2,FALSE)</f>
        <v>519</v>
      </c>
      <c r="AC27" s="25">
        <f>HLOOKUP(AC$7,$I$66:$DJ$120,ROWS($A$10:$A27)+2,FALSE)</f>
        <v>481</v>
      </c>
      <c r="AD27" s="25">
        <f>HLOOKUP(AD$7,$I$66:$DJ$120,ROWS($A$10:$A27)+2,FALSE)</f>
        <v>3180</v>
      </c>
      <c r="AE27" s="25">
        <f>HLOOKUP(AE$7,$I$66:$DJ$120,ROWS($A$10:$A27)+2,FALSE)</f>
        <v>28</v>
      </c>
      <c r="AF27" s="25">
        <f>HLOOKUP(AF$7,$I$66:$DJ$120,ROWS($A$10:$A27)+2,FALSE)</f>
        <v>1947</v>
      </c>
      <c r="AG27" s="25">
        <f>HLOOKUP(AG$7,$I$66:$DJ$120,ROWS($A$10:$A27)+2,FALSE)</f>
        <v>679</v>
      </c>
      <c r="AH27" s="25">
        <f>HLOOKUP(AH$7,$I$66:$DJ$120,ROWS($A$10:$A27)+2,FALSE)</f>
        <v>1517</v>
      </c>
      <c r="AI27" s="25">
        <f>HLOOKUP(AI$7,$I$66:$DJ$120,ROWS($A$10:$A27)+2,FALSE)</f>
        <v>22033</v>
      </c>
      <c r="AJ27" s="25">
        <f>HLOOKUP(AJ$7,$I$66:$DJ$120,ROWS($A$10:$A27)+2,FALSE)</f>
        <v>270</v>
      </c>
      <c r="AK27" s="25">
        <f>HLOOKUP(AK$7,$I$66:$DJ$120,ROWS($A$10:$A27)+2,FALSE)</f>
        <v>1648</v>
      </c>
      <c r="AL27" s="25">
        <f>HLOOKUP(AL$7,$I$66:$DJ$120,ROWS($A$10:$A27)+2,FALSE)</f>
        <v>657</v>
      </c>
      <c r="AM27" s="25">
        <f>HLOOKUP(AM$7,$I$66:$DJ$120,ROWS($A$10:$A27)+2,FALSE)</f>
        <v>27</v>
      </c>
      <c r="AN27" s="25">
        <f>HLOOKUP(AN$7,$I$66:$DJ$120,ROWS($A$10:$A27)+2,FALSE)</f>
        <v>1189</v>
      </c>
      <c r="AO27" s="25">
        <f>HLOOKUP(AO$7,$I$66:$DJ$120,ROWS($A$10:$A27)+2,FALSE)</f>
        <v>769</v>
      </c>
      <c r="AP27" s="25">
        <f>HLOOKUP(AP$7,$I$66:$DJ$120,ROWS($A$10:$A27)+2,FALSE)</f>
        <v>780</v>
      </c>
      <c r="AQ27" s="25">
        <f>HLOOKUP(AQ$7,$I$66:$DJ$120,ROWS($A$10:$A27)+2,FALSE)</f>
        <v>1223</v>
      </c>
      <c r="AR27" s="25">
        <f>HLOOKUP(AR$7,$I$66:$DJ$120,ROWS($A$10:$A27)+2,FALSE)</f>
        <v>379</v>
      </c>
      <c r="AS27" s="25">
        <f>HLOOKUP(AS$7,$I$66:$DJ$120,ROWS($A$10:$A27)+2,FALSE)</f>
        <v>1616</v>
      </c>
      <c r="AT27" s="25">
        <f>HLOOKUP(AT$7,$I$66:$DJ$120,ROWS($A$10:$A27)+2,FALSE)</f>
        <v>5022</v>
      </c>
      <c r="AU27" s="25">
        <f>HLOOKUP(AU$7,$I$66:$DJ$120,ROWS($A$10:$A27)+2,FALSE)</f>
        <v>285</v>
      </c>
      <c r="AV27" s="25">
        <f>HLOOKUP(AV$7,$I$66:$DJ$120,ROWS($A$10:$A27)+2,FALSE)</f>
        <v>1494</v>
      </c>
      <c r="AW27" s="25">
        <f>HLOOKUP(AW$7,$I$66:$DJ$120,ROWS($A$10:$A27)+2,FALSE)</f>
        <v>180</v>
      </c>
      <c r="AX27" s="25">
        <f>HLOOKUP(AX$7,$I$66:$DJ$120,ROWS($A$10:$A27)+2,FALSE)</f>
        <v>1102</v>
      </c>
      <c r="AY27" s="25">
        <f>HLOOKUP(AY$7,$I$66:$DJ$120,ROWS($A$10:$A27)+2,FALSE)</f>
        <v>104</v>
      </c>
      <c r="AZ27" s="25">
        <f>HLOOKUP(AZ$7,$I$66:$DJ$120,ROWS($A$10:$A27)+2,FALSE)</f>
        <v>1066</v>
      </c>
      <c r="BA27" s="25">
        <f>HLOOKUP(BA$7,$I$66:$DJ$120,ROWS($A$10:$A27)+2,FALSE)</f>
        <v>6575</v>
      </c>
      <c r="BB27" s="25">
        <f>HLOOKUP(BB$7,$I$66:$DJ$120,ROWS($A$10:$A27)+2,FALSE)</f>
        <v>196</v>
      </c>
      <c r="BC27" s="25">
        <f>HLOOKUP(BC$7,$I$66:$DJ$120,ROWS($A$10:$A27)+2,FALSE)</f>
        <v>0</v>
      </c>
      <c r="BD27" s="25">
        <f>HLOOKUP(BD$7,$I$66:$DJ$120,ROWS($A$10:$A27)+2,FALSE)</f>
        <v>1986</v>
      </c>
      <c r="BE27" s="25">
        <f>HLOOKUP(BE$7,$I$66:$DJ$120,ROWS($A$10:$A27)+2,FALSE)</f>
        <v>772</v>
      </c>
      <c r="BF27" s="25">
        <f>HLOOKUP(BF$7,$I$66:$DJ$120,ROWS($A$10:$A27)+2,FALSE)</f>
        <v>0</v>
      </c>
      <c r="BG27" s="25">
        <f>HLOOKUP(BG$7,$I$66:$DJ$120,ROWS($A$10:$A27)+2,FALSE)</f>
        <v>893</v>
      </c>
      <c r="BH27" s="25">
        <f>HLOOKUP(BH$7,$I$66:$DJ$120,ROWS($A$10:$A27)+2,FALSE)</f>
        <v>1285</v>
      </c>
      <c r="BI27" s="25">
        <f>HLOOKUP(BI$7,$I$66:$DJ$120,ROWS($A$10:$A27)+2,FALSE)</f>
        <v>775</v>
      </c>
      <c r="BJ27" s="34">
        <f>HLOOKUP(BJ$7+0.5,$I$66:$DJ$120,ROWS($A$10:$A27)+2,FALSE)</f>
        <v>7144</v>
      </c>
      <c r="BK27" s="34">
        <f>HLOOKUP(BK$7+0.5,$I$66:$DJ$120,ROWS($A$10:$A27)+2,FALSE)</f>
        <v>310</v>
      </c>
      <c r="BL27" s="34">
        <f>HLOOKUP(BL$7+0.5,$I$66:$DJ$120,ROWS($A$10:$A27)+2,FALSE)</f>
        <v>84</v>
      </c>
      <c r="BM27" s="34">
        <f>HLOOKUP(BM$7+0.5,$I$66:$DJ$120,ROWS($A$10:$A27)+2,FALSE)</f>
        <v>858</v>
      </c>
      <c r="BN27" s="34">
        <f>HLOOKUP(BN$7+0.5,$I$66:$DJ$120,ROWS($A$10:$A27)+2,FALSE)</f>
        <v>697</v>
      </c>
      <c r="BO27" s="34">
        <f>HLOOKUP(BO$7+0.5,$I$66:$DJ$120,ROWS($A$10:$A27)+2,FALSE)</f>
        <v>2121</v>
      </c>
      <c r="BP27" s="34">
        <f>HLOOKUP(BP$7+0.5,$I$66:$DJ$120,ROWS($A$10:$A27)+2,FALSE)</f>
        <v>1611</v>
      </c>
      <c r="BQ27" s="34">
        <f>HLOOKUP(BQ$7+0.5,$I$66:$DJ$120,ROWS($A$10:$A27)+2,FALSE)</f>
        <v>519</v>
      </c>
      <c r="BR27" s="34">
        <f>HLOOKUP(BR$7+0.5,$I$66:$DJ$120,ROWS($A$10:$A27)+2,FALSE)</f>
        <v>85</v>
      </c>
      <c r="BS27" s="34">
        <f>HLOOKUP(BS$7+0.5,$I$66:$DJ$120,ROWS($A$10:$A27)+2,FALSE)</f>
        <v>141</v>
      </c>
      <c r="BT27" s="34">
        <f>HLOOKUP(BT$7+0.5,$I$66:$DJ$120,ROWS($A$10:$A27)+2,FALSE)</f>
        <v>790</v>
      </c>
      <c r="BU27" s="34">
        <f>HLOOKUP(BU$7+0.5,$I$66:$DJ$120,ROWS($A$10:$A27)+2,FALSE)</f>
        <v>666</v>
      </c>
      <c r="BV27" s="34">
        <f>HLOOKUP(BV$7+0.5,$I$66:$DJ$120,ROWS($A$10:$A27)+2,FALSE)</f>
        <v>282</v>
      </c>
      <c r="BW27" s="34">
        <f>HLOOKUP(BW$7+0.5,$I$66:$DJ$120,ROWS($A$10:$A27)+2,FALSE)</f>
        <v>358</v>
      </c>
      <c r="BX27" s="34">
        <f>HLOOKUP(BX$7+0.5,$I$66:$DJ$120,ROWS($A$10:$A27)+2,FALSE)</f>
        <v>1019</v>
      </c>
      <c r="BY27" s="34">
        <f>HLOOKUP(BY$7+0.5,$I$66:$DJ$120,ROWS($A$10:$A27)+2,FALSE)</f>
        <v>458</v>
      </c>
      <c r="BZ27" s="34">
        <f>HLOOKUP(BZ$7+0.5,$I$66:$DJ$120,ROWS($A$10:$A27)+2,FALSE)</f>
        <v>888</v>
      </c>
      <c r="CA27" s="34" t="str">
        <f>HLOOKUP(CA$7+0.5,$I$66:$DJ$120,ROWS($A$10:$A27)+2,FALSE)</f>
        <v>N/A</v>
      </c>
      <c r="CB27" s="34">
        <f>HLOOKUP(CB$7+0.5,$I$66:$DJ$120,ROWS($A$10:$A27)+2,FALSE)</f>
        <v>770</v>
      </c>
      <c r="CC27" s="34">
        <f>HLOOKUP(CC$7+0.5,$I$66:$DJ$120,ROWS($A$10:$A27)+2,FALSE)</f>
        <v>338</v>
      </c>
      <c r="CD27" s="34">
        <f>HLOOKUP(CD$7+0.5,$I$66:$DJ$120,ROWS($A$10:$A27)+2,FALSE)</f>
        <v>527</v>
      </c>
      <c r="CE27" s="34">
        <f>HLOOKUP(CE$7+0.5,$I$66:$DJ$120,ROWS($A$10:$A27)+2,FALSE)</f>
        <v>2454</v>
      </c>
      <c r="CF27" s="34">
        <f>HLOOKUP(CF$7+0.5,$I$66:$DJ$120,ROWS($A$10:$A27)+2,FALSE)</f>
        <v>49</v>
      </c>
      <c r="CG27" s="34">
        <f>HLOOKUP(CG$7+0.5,$I$66:$DJ$120,ROWS($A$10:$A27)+2,FALSE)</f>
        <v>1003</v>
      </c>
      <c r="CH27" s="34">
        <f>HLOOKUP(CH$7+0.5,$I$66:$DJ$120,ROWS($A$10:$A27)+2,FALSE)</f>
        <v>418</v>
      </c>
      <c r="CI27" s="34">
        <f>HLOOKUP(CI$7+0.5,$I$66:$DJ$120,ROWS($A$10:$A27)+2,FALSE)</f>
        <v>1370</v>
      </c>
      <c r="CJ27" s="34">
        <f>HLOOKUP(CJ$7+0.5,$I$66:$DJ$120,ROWS($A$10:$A27)+2,FALSE)</f>
        <v>4568</v>
      </c>
      <c r="CK27" s="34">
        <f>HLOOKUP(CK$7+0.5,$I$66:$DJ$120,ROWS($A$10:$A27)+2,FALSE)</f>
        <v>255</v>
      </c>
      <c r="CL27" s="34">
        <f>HLOOKUP(CL$7+0.5,$I$66:$DJ$120,ROWS($A$10:$A27)+2,FALSE)</f>
        <v>701</v>
      </c>
      <c r="CM27" s="34">
        <f>HLOOKUP(CM$7+0.5,$I$66:$DJ$120,ROWS($A$10:$A27)+2,FALSE)</f>
        <v>359</v>
      </c>
      <c r="CN27" s="34">
        <f>HLOOKUP(CN$7+0.5,$I$66:$DJ$120,ROWS($A$10:$A27)+2,FALSE)</f>
        <v>37</v>
      </c>
      <c r="CO27" s="34">
        <f>HLOOKUP(CO$7+0.5,$I$66:$DJ$120,ROWS($A$10:$A27)+2,FALSE)</f>
        <v>724</v>
      </c>
      <c r="CP27" s="34">
        <f>HLOOKUP(CP$7+0.5,$I$66:$DJ$120,ROWS($A$10:$A27)+2,FALSE)</f>
        <v>810</v>
      </c>
      <c r="CQ27" s="34">
        <f>HLOOKUP(CQ$7+0.5,$I$66:$DJ$120,ROWS($A$10:$A27)+2,FALSE)</f>
        <v>411</v>
      </c>
      <c r="CR27" s="34">
        <f>HLOOKUP(CR$7+0.5,$I$66:$DJ$120,ROWS($A$10:$A27)+2,FALSE)</f>
        <v>840</v>
      </c>
      <c r="CS27" s="34">
        <f>HLOOKUP(CS$7+0.5,$I$66:$DJ$120,ROWS($A$10:$A27)+2,FALSE)</f>
        <v>558</v>
      </c>
      <c r="CT27" s="34">
        <f>HLOOKUP(CT$7+0.5,$I$66:$DJ$120,ROWS($A$10:$A27)+2,FALSE)</f>
        <v>901</v>
      </c>
      <c r="CU27" s="34">
        <f>HLOOKUP(CU$7+0.5,$I$66:$DJ$120,ROWS($A$10:$A27)+2,FALSE)</f>
        <v>1204</v>
      </c>
      <c r="CV27" s="34">
        <f>HLOOKUP(CV$7+0.5,$I$66:$DJ$120,ROWS($A$10:$A27)+2,FALSE)</f>
        <v>284</v>
      </c>
      <c r="CW27" s="34">
        <f>HLOOKUP(CW$7+0.5,$I$66:$DJ$120,ROWS($A$10:$A27)+2,FALSE)</f>
        <v>1815</v>
      </c>
      <c r="CX27" s="34">
        <f>HLOOKUP(CX$7+0.5,$I$66:$DJ$120,ROWS($A$10:$A27)+2,FALSE)</f>
        <v>261</v>
      </c>
      <c r="CY27" s="34">
        <f>HLOOKUP(CY$7+0.5,$I$66:$DJ$120,ROWS($A$10:$A27)+2,FALSE)</f>
        <v>670</v>
      </c>
      <c r="CZ27" s="34">
        <f>HLOOKUP(CZ$7+0.5,$I$66:$DJ$120,ROWS($A$10:$A27)+2,FALSE)</f>
        <v>147</v>
      </c>
      <c r="DA27" s="34">
        <f>HLOOKUP(DA$7+0.5,$I$66:$DJ$120,ROWS($A$10:$A27)+2,FALSE)</f>
        <v>496</v>
      </c>
      <c r="DB27" s="34">
        <f>HLOOKUP(DB$7+0.5,$I$66:$DJ$120,ROWS($A$10:$A27)+2,FALSE)</f>
        <v>1436</v>
      </c>
      <c r="DC27" s="34">
        <f>HLOOKUP(DC$7+0.5,$I$66:$DJ$120,ROWS($A$10:$A27)+2,FALSE)</f>
        <v>265</v>
      </c>
      <c r="DD27" s="34">
        <f>HLOOKUP(DD$7+0.5,$I$66:$DJ$120,ROWS($A$10:$A27)+2,FALSE)</f>
        <v>168</v>
      </c>
      <c r="DE27" s="34">
        <f>HLOOKUP(DE$7+0.5,$I$66:$DJ$120,ROWS($A$10:$A27)+2,FALSE)</f>
        <v>1018</v>
      </c>
      <c r="DF27" s="34">
        <f>HLOOKUP(DF$7+0.5,$I$66:$DJ$120,ROWS($A$10:$A27)+2,FALSE)</f>
        <v>459</v>
      </c>
      <c r="DG27" s="34">
        <f>HLOOKUP(DG$7+0.5,$I$66:$DJ$120,ROWS($A$10:$A27)+2,FALSE)</f>
        <v>168</v>
      </c>
      <c r="DH27" s="34">
        <f>HLOOKUP(DH$7+0.5,$I$66:$DJ$120,ROWS($A$10:$A27)+2,FALSE)</f>
        <v>575</v>
      </c>
      <c r="DI27" s="34">
        <f>HLOOKUP(DI$7+0.5,$I$66:$DJ$120,ROWS($A$10:$A27)+2,FALSE)</f>
        <v>791</v>
      </c>
      <c r="DJ27" s="34">
        <f>HLOOKUP(DJ$7+0.5,$I$66:$DJ$120,ROWS($A$10:$A27)+2,FALSE)</f>
        <v>1013</v>
      </c>
    </row>
    <row r="28" spans="2:114" x14ac:dyDescent="0.25">
      <c r="B28" s="38" t="s">
        <v>25</v>
      </c>
      <c r="C28" s="16">
        <v>4316297</v>
      </c>
      <c r="D28" s="17">
        <v>3382</v>
      </c>
      <c r="E28" s="16">
        <v>3686232</v>
      </c>
      <c r="F28" s="17">
        <v>19523</v>
      </c>
      <c r="G28" s="16">
        <v>505741</v>
      </c>
      <c r="H28" s="17">
        <v>18525</v>
      </c>
      <c r="I28" s="36">
        <f>HLOOKUP(I$7,$I$66:$DJ$120,ROWS($A$10:$A28)+2,FALSE)</f>
        <v>110031</v>
      </c>
      <c r="J28" s="25">
        <f>HLOOKUP(J$7,$I$66:$DJ$120,ROWS($A$10:$A28)+2,FALSE)</f>
        <v>925</v>
      </c>
      <c r="K28" s="25">
        <f>HLOOKUP(K$7,$I$66:$DJ$120,ROWS($A$10:$A28)+2,FALSE)</f>
        <v>0</v>
      </c>
      <c r="L28" s="25">
        <f>HLOOKUP(L$7,$I$66:$DJ$120,ROWS($A$10:$A28)+2,FALSE)</f>
        <v>1818</v>
      </c>
      <c r="M28" s="25">
        <f>HLOOKUP(M$7,$I$66:$DJ$120,ROWS($A$10:$A28)+2,FALSE)</f>
        <v>1058</v>
      </c>
      <c r="N28" s="25">
        <f>HLOOKUP(N$7,$I$66:$DJ$120,ROWS($A$10:$A28)+2,FALSE)</f>
        <v>2130</v>
      </c>
      <c r="O28" s="25">
        <f>HLOOKUP(O$7,$I$66:$DJ$120,ROWS($A$10:$A28)+2,FALSE)</f>
        <v>221</v>
      </c>
      <c r="P28" s="25">
        <f>HLOOKUP(P$7,$I$66:$DJ$120,ROWS($A$10:$A28)+2,FALSE)</f>
        <v>176</v>
      </c>
      <c r="Q28" s="25">
        <f>HLOOKUP(Q$7,$I$66:$DJ$120,ROWS($A$10:$A28)+2,FALSE)</f>
        <v>0</v>
      </c>
      <c r="R28" s="25">
        <f>HLOOKUP(R$7,$I$66:$DJ$120,ROWS($A$10:$A28)+2,FALSE)</f>
        <v>201</v>
      </c>
      <c r="S28" s="25">
        <f>HLOOKUP(S$7,$I$66:$DJ$120,ROWS($A$10:$A28)+2,FALSE)</f>
        <v>7400</v>
      </c>
      <c r="T28" s="25">
        <f>HLOOKUP(T$7,$I$66:$DJ$120,ROWS($A$10:$A28)+2,FALSE)</f>
        <v>2725</v>
      </c>
      <c r="U28" s="25">
        <f>HLOOKUP(U$7,$I$66:$DJ$120,ROWS($A$10:$A28)+2,FALSE)</f>
        <v>63</v>
      </c>
      <c r="V28" s="25">
        <f>HLOOKUP(V$7,$I$66:$DJ$120,ROWS($A$10:$A28)+2,FALSE)</f>
        <v>36</v>
      </c>
      <c r="W28" s="25">
        <f>HLOOKUP(W$7,$I$66:$DJ$120,ROWS($A$10:$A28)+2,FALSE)</f>
        <v>4273</v>
      </c>
      <c r="X28" s="25">
        <f>HLOOKUP(X$7,$I$66:$DJ$120,ROWS($A$10:$A28)+2,FALSE)</f>
        <v>11071</v>
      </c>
      <c r="Y28" s="25">
        <f>HLOOKUP(Y$7,$I$66:$DJ$120,ROWS($A$10:$A28)+2,FALSE)</f>
        <v>536</v>
      </c>
      <c r="Z28" s="25">
        <f>HLOOKUP(Z$7,$I$66:$DJ$120,ROWS($A$10:$A28)+2,FALSE)</f>
        <v>253</v>
      </c>
      <c r="AA28" s="25" t="str">
        <f>HLOOKUP(AA$7,$I$66:$DJ$120,ROWS($A$10:$A28)+2,FALSE)</f>
        <v>N/A</v>
      </c>
      <c r="AB28" s="25">
        <f>HLOOKUP(AB$7,$I$66:$DJ$120,ROWS($A$10:$A28)+2,FALSE)</f>
        <v>1399</v>
      </c>
      <c r="AC28" s="25">
        <f>HLOOKUP(AC$7,$I$66:$DJ$120,ROWS($A$10:$A28)+2,FALSE)</f>
        <v>71</v>
      </c>
      <c r="AD28" s="25">
        <f>HLOOKUP(AD$7,$I$66:$DJ$120,ROWS($A$10:$A28)+2,FALSE)</f>
        <v>2076</v>
      </c>
      <c r="AE28" s="25">
        <f>HLOOKUP(AE$7,$I$66:$DJ$120,ROWS($A$10:$A28)+2,FALSE)</f>
        <v>1019</v>
      </c>
      <c r="AF28" s="25">
        <f>HLOOKUP(AF$7,$I$66:$DJ$120,ROWS($A$10:$A28)+2,FALSE)</f>
        <v>3178</v>
      </c>
      <c r="AG28" s="25">
        <f>HLOOKUP(AG$7,$I$66:$DJ$120,ROWS($A$10:$A28)+2,FALSE)</f>
        <v>475</v>
      </c>
      <c r="AH28" s="25">
        <f>HLOOKUP(AH$7,$I$66:$DJ$120,ROWS($A$10:$A28)+2,FALSE)</f>
        <v>1248</v>
      </c>
      <c r="AI28" s="25">
        <f>HLOOKUP(AI$7,$I$66:$DJ$120,ROWS($A$10:$A28)+2,FALSE)</f>
        <v>2793</v>
      </c>
      <c r="AJ28" s="25">
        <f>HLOOKUP(AJ$7,$I$66:$DJ$120,ROWS($A$10:$A28)+2,FALSE)</f>
        <v>216</v>
      </c>
      <c r="AK28" s="25">
        <f>HLOOKUP(AK$7,$I$66:$DJ$120,ROWS($A$10:$A28)+2,FALSE)</f>
        <v>471</v>
      </c>
      <c r="AL28" s="25">
        <f>HLOOKUP(AL$7,$I$66:$DJ$120,ROWS($A$10:$A28)+2,FALSE)</f>
        <v>1358</v>
      </c>
      <c r="AM28" s="25">
        <f>HLOOKUP(AM$7,$I$66:$DJ$120,ROWS($A$10:$A28)+2,FALSE)</f>
        <v>52</v>
      </c>
      <c r="AN28" s="25">
        <f>HLOOKUP(AN$7,$I$66:$DJ$120,ROWS($A$10:$A28)+2,FALSE)</f>
        <v>1289</v>
      </c>
      <c r="AO28" s="25">
        <f>HLOOKUP(AO$7,$I$66:$DJ$120,ROWS($A$10:$A28)+2,FALSE)</f>
        <v>553</v>
      </c>
      <c r="AP28" s="25">
        <f>HLOOKUP(AP$7,$I$66:$DJ$120,ROWS($A$10:$A28)+2,FALSE)</f>
        <v>2174</v>
      </c>
      <c r="AQ28" s="25">
        <f>HLOOKUP(AQ$7,$I$66:$DJ$120,ROWS($A$10:$A28)+2,FALSE)</f>
        <v>3916</v>
      </c>
      <c r="AR28" s="25">
        <f>HLOOKUP(AR$7,$I$66:$DJ$120,ROWS($A$10:$A28)+2,FALSE)</f>
        <v>117</v>
      </c>
      <c r="AS28" s="25">
        <f>HLOOKUP(AS$7,$I$66:$DJ$120,ROWS($A$10:$A28)+2,FALSE)</f>
        <v>19617</v>
      </c>
      <c r="AT28" s="25">
        <f>HLOOKUP(AT$7,$I$66:$DJ$120,ROWS($A$10:$A28)+2,FALSE)</f>
        <v>1256</v>
      </c>
      <c r="AU28" s="25">
        <f>HLOOKUP(AU$7,$I$66:$DJ$120,ROWS($A$10:$A28)+2,FALSE)</f>
        <v>459</v>
      </c>
      <c r="AV28" s="25">
        <f>HLOOKUP(AV$7,$I$66:$DJ$120,ROWS($A$10:$A28)+2,FALSE)</f>
        <v>1490</v>
      </c>
      <c r="AW28" s="25">
        <f>HLOOKUP(AW$7,$I$66:$DJ$120,ROWS($A$10:$A28)+2,FALSE)</f>
        <v>640</v>
      </c>
      <c r="AX28" s="25">
        <f>HLOOKUP(AX$7,$I$66:$DJ$120,ROWS($A$10:$A28)+2,FALSE)</f>
        <v>1387</v>
      </c>
      <c r="AY28" s="25">
        <f>HLOOKUP(AY$7,$I$66:$DJ$120,ROWS($A$10:$A28)+2,FALSE)</f>
        <v>0</v>
      </c>
      <c r="AZ28" s="25">
        <f>HLOOKUP(AZ$7,$I$66:$DJ$120,ROWS($A$10:$A28)+2,FALSE)</f>
        <v>16852</v>
      </c>
      <c r="BA28" s="25">
        <f>HLOOKUP(BA$7,$I$66:$DJ$120,ROWS($A$10:$A28)+2,FALSE)</f>
        <v>4661</v>
      </c>
      <c r="BB28" s="25">
        <f>HLOOKUP(BB$7,$I$66:$DJ$120,ROWS($A$10:$A28)+2,FALSE)</f>
        <v>140</v>
      </c>
      <c r="BC28" s="25">
        <f>HLOOKUP(BC$7,$I$66:$DJ$120,ROWS($A$10:$A28)+2,FALSE)</f>
        <v>151</v>
      </c>
      <c r="BD28" s="25">
        <f>HLOOKUP(BD$7,$I$66:$DJ$120,ROWS($A$10:$A28)+2,FALSE)</f>
        <v>5154</v>
      </c>
      <c r="BE28" s="25">
        <f>HLOOKUP(BE$7,$I$66:$DJ$120,ROWS($A$10:$A28)+2,FALSE)</f>
        <v>1121</v>
      </c>
      <c r="BF28" s="25">
        <f>HLOOKUP(BF$7,$I$66:$DJ$120,ROWS($A$10:$A28)+2,FALSE)</f>
        <v>1174</v>
      </c>
      <c r="BG28" s="25">
        <f>HLOOKUP(BG$7,$I$66:$DJ$120,ROWS($A$10:$A28)+2,FALSE)</f>
        <v>581</v>
      </c>
      <c r="BH28" s="25">
        <f>HLOOKUP(BH$7,$I$66:$DJ$120,ROWS($A$10:$A28)+2,FALSE)</f>
        <v>57</v>
      </c>
      <c r="BI28" s="25">
        <f>HLOOKUP(BI$7,$I$66:$DJ$120,ROWS($A$10:$A28)+2,FALSE)</f>
        <v>192</v>
      </c>
      <c r="BJ28" s="34">
        <f>HLOOKUP(BJ$7+0.5,$I$66:$DJ$120,ROWS($A$10:$A28)+2,FALSE)</f>
        <v>9177</v>
      </c>
      <c r="BK28" s="34">
        <f>HLOOKUP(BK$7+0.5,$I$66:$DJ$120,ROWS($A$10:$A28)+2,FALSE)</f>
        <v>441</v>
      </c>
      <c r="BL28" s="34">
        <f>HLOOKUP(BL$7+0.5,$I$66:$DJ$120,ROWS($A$10:$A28)+2,FALSE)</f>
        <v>189</v>
      </c>
      <c r="BM28" s="34">
        <f>HLOOKUP(BM$7+0.5,$I$66:$DJ$120,ROWS($A$10:$A28)+2,FALSE)</f>
        <v>916</v>
      </c>
      <c r="BN28" s="34">
        <f>HLOOKUP(BN$7+0.5,$I$66:$DJ$120,ROWS($A$10:$A28)+2,FALSE)</f>
        <v>778</v>
      </c>
      <c r="BO28" s="34">
        <f>HLOOKUP(BO$7+0.5,$I$66:$DJ$120,ROWS($A$10:$A28)+2,FALSE)</f>
        <v>1154</v>
      </c>
      <c r="BP28" s="34">
        <f>HLOOKUP(BP$7+0.5,$I$66:$DJ$120,ROWS($A$10:$A28)+2,FALSE)</f>
        <v>197</v>
      </c>
      <c r="BQ28" s="34">
        <f>HLOOKUP(BQ$7+0.5,$I$66:$DJ$120,ROWS($A$10:$A28)+2,FALSE)</f>
        <v>251</v>
      </c>
      <c r="BR28" s="34">
        <f>HLOOKUP(BR$7+0.5,$I$66:$DJ$120,ROWS($A$10:$A28)+2,FALSE)</f>
        <v>189</v>
      </c>
      <c r="BS28" s="34">
        <f>HLOOKUP(BS$7+0.5,$I$66:$DJ$120,ROWS($A$10:$A28)+2,FALSE)</f>
        <v>248</v>
      </c>
      <c r="BT28" s="34">
        <f>HLOOKUP(BT$7+0.5,$I$66:$DJ$120,ROWS($A$10:$A28)+2,FALSE)</f>
        <v>1965</v>
      </c>
      <c r="BU28" s="34">
        <f>HLOOKUP(BU$7+0.5,$I$66:$DJ$120,ROWS($A$10:$A28)+2,FALSE)</f>
        <v>892</v>
      </c>
      <c r="BV28" s="34">
        <f>HLOOKUP(BV$7+0.5,$I$66:$DJ$120,ROWS($A$10:$A28)+2,FALSE)</f>
        <v>80</v>
      </c>
      <c r="BW28" s="34">
        <f>HLOOKUP(BW$7+0.5,$I$66:$DJ$120,ROWS($A$10:$A28)+2,FALSE)</f>
        <v>69</v>
      </c>
      <c r="BX28" s="34">
        <f>HLOOKUP(BX$7+0.5,$I$66:$DJ$120,ROWS($A$10:$A28)+2,FALSE)</f>
        <v>1415</v>
      </c>
      <c r="BY28" s="34">
        <f>HLOOKUP(BY$7+0.5,$I$66:$DJ$120,ROWS($A$10:$A28)+2,FALSE)</f>
        <v>2846</v>
      </c>
      <c r="BZ28" s="34">
        <f>HLOOKUP(BZ$7+0.5,$I$66:$DJ$120,ROWS($A$10:$A28)+2,FALSE)</f>
        <v>410</v>
      </c>
      <c r="CA28" s="34">
        <f>HLOOKUP(CA$7+0.5,$I$66:$DJ$120,ROWS($A$10:$A28)+2,FALSE)</f>
        <v>212</v>
      </c>
      <c r="CB28" s="34" t="str">
        <f>HLOOKUP(CB$7+0.5,$I$66:$DJ$120,ROWS($A$10:$A28)+2,FALSE)</f>
        <v>N/A</v>
      </c>
      <c r="CC28" s="34">
        <f>HLOOKUP(CC$7+0.5,$I$66:$DJ$120,ROWS($A$10:$A28)+2,FALSE)</f>
        <v>906</v>
      </c>
      <c r="CD28" s="34">
        <f>HLOOKUP(CD$7+0.5,$I$66:$DJ$120,ROWS($A$10:$A28)+2,FALSE)</f>
        <v>137</v>
      </c>
      <c r="CE28" s="34">
        <f>HLOOKUP(CE$7+0.5,$I$66:$DJ$120,ROWS($A$10:$A28)+2,FALSE)</f>
        <v>1444</v>
      </c>
      <c r="CF28" s="34">
        <f>HLOOKUP(CF$7+0.5,$I$66:$DJ$120,ROWS($A$10:$A28)+2,FALSE)</f>
        <v>885</v>
      </c>
      <c r="CG28" s="34">
        <f>HLOOKUP(CG$7+0.5,$I$66:$DJ$120,ROWS($A$10:$A28)+2,FALSE)</f>
        <v>1248</v>
      </c>
      <c r="CH28" s="34">
        <f>HLOOKUP(CH$7+0.5,$I$66:$DJ$120,ROWS($A$10:$A28)+2,FALSE)</f>
        <v>415</v>
      </c>
      <c r="CI28" s="34">
        <f>HLOOKUP(CI$7+0.5,$I$66:$DJ$120,ROWS($A$10:$A28)+2,FALSE)</f>
        <v>868</v>
      </c>
      <c r="CJ28" s="34">
        <f>HLOOKUP(CJ$7+0.5,$I$66:$DJ$120,ROWS($A$10:$A28)+2,FALSE)</f>
        <v>1158</v>
      </c>
      <c r="CK28" s="34">
        <f>HLOOKUP(CK$7+0.5,$I$66:$DJ$120,ROWS($A$10:$A28)+2,FALSE)</f>
        <v>238</v>
      </c>
      <c r="CL28" s="34">
        <f>HLOOKUP(CL$7+0.5,$I$66:$DJ$120,ROWS($A$10:$A28)+2,FALSE)</f>
        <v>517</v>
      </c>
      <c r="CM28" s="34">
        <f>HLOOKUP(CM$7+0.5,$I$66:$DJ$120,ROWS($A$10:$A28)+2,FALSE)</f>
        <v>976</v>
      </c>
      <c r="CN28" s="34">
        <f>HLOOKUP(CN$7+0.5,$I$66:$DJ$120,ROWS($A$10:$A28)+2,FALSE)</f>
        <v>84</v>
      </c>
      <c r="CO28" s="34">
        <f>HLOOKUP(CO$7+0.5,$I$66:$DJ$120,ROWS($A$10:$A28)+2,FALSE)</f>
        <v>1472</v>
      </c>
      <c r="CP28" s="34">
        <f>HLOOKUP(CP$7+0.5,$I$66:$DJ$120,ROWS($A$10:$A28)+2,FALSE)</f>
        <v>370</v>
      </c>
      <c r="CQ28" s="34">
        <f>HLOOKUP(CQ$7+0.5,$I$66:$DJ$120,ROWS($A$10:$A28)+2,FALSE)</f>
        <v>1660</v>
      </c>
      <c r="CR28" s="34">
        <f>HLOOKUP(CR$7+0.5,$I$66:$DJ$120,ROWS($A$10:$A28)+2,FALSE)</f>
        <v>1965</v>
      </c>
      <c r="CS28" s="34">
        <f>HLOOKUP(CS$7+0.5,$I$66:$DJ$120,ROWS($A$10:$A28)+2,FALSE)</f>
        <v>195</v>
      </c>
      <c r="CT28" s="34">
        <f>HLOOKUP(CT$7+0.5,$I$66:$DJ$120,ROWS($A$10:$A28)+2,FALSE)</f>
        <v>3115</v>
      </c>
      <c r="CU28" s="34">
        <f>HLOOKUP(CU$7+0.5,$I$66:$DJ$120,ROWS($A$10:$A28)+2,FALSE)</f>
        <v>853</v>
      </c>
      <c r="CV28" s="34">
        <f>HLOOKUP(CV$7+0.5,$I$66:$DJ$120,ROWS($A$10:$A28)+2,FALSE)</f>
        <v>328</v>
      </c>
      <c r="CW28" s="34">
        <f>HLOOKUP(CW$7+0.5,$I$66:$DJ$120,ROWS($A$10:$A28)+2,FALSE)</f>
        <v>598</v>
      </c>
      <c r="CX28" s="34">
        <f>HLOOKUP(CX$7+0.5,$I$66:$DJ$120,ROWS($A$10:$A28)+2,FALSE)</f>
        <v>876</v>
      </c>
      <c r="CY28" s="34">
        <f>HLOOKUP(CY$7+0.5,$I$66:$DJ$120,ROWS($A$10:$A28)+2,FALSE)</f>
        <v>814</v>
      </c>
      <c r="CZ28" s="34">
        <f>HLOOKUP(CZ$7+0.5,$I$66:$DJ$120,ROWS($A$10:$A28)+2,FALSE)</f>
        <v>189</v>
      </c>
      <c r="DA28" s="34">
        <f>HLOOKUP(DA$7+0.5,$I$66:$DJ$120,ROWS($A$10:$A28)+2,FALSE)</f>
        <v>3762</v>
      </c>
      <c r="DB28" s="34">
        <f>HLOOKUP(DB$7+0.5,$I$66:$DJ$120,ROWS($A$10:$A28)+2,FALSE)</f>
        <v>1468</v>
      </c>
      <c r="DC28" s="34">
        <f>HLOOKUP(DC$7+0.5,$I$66:$DJ$120,ROWS($A$10:$A28)+2,FALSE)</f>
        <v>202</v>
      </c>
      <c r="DD28" s="34">
        <f>HLOOKUP(DD$7+0.5,$I$66:$DJ$120,ROWS($A$10:$A28)+2,FALSE)</f>
        <v>152</v>
      </c>
      <c r="DE28" s="34">
        <f>HLOOKUP(DE$7+0.5,$I$66:$DJ$120,ROWS($A$10:$A28)+2,FALSE)</f>
        <v>1719</v>
      </c>
      <c r="DF28" s="34">
        <f>HLOOKUP(DF$7+0.5,$I$66:$DJ$120,ROWS($A$10:$A28)+2,FALSE)</f>
        <v>614</v>
      </c>
      <c r="DG28" s="34">
        <f>HLOOKUP(DG$7+0.5,$I$66:$DJ$120,ROWS($A$10:$A28)+2,FALSE)</f>
        <v>566</v>
      </c>
      <c r="DH28" s="34">
        <f>HLOOKUP(DH$7+0.5,$I$66:$DJ$120,ROWS($A$10:$A28)+2,FALSE)</f>
        <v>414</v>
      </c>
      <c r="DI28" s="34">
        <f>HLOOKUP(DI$7+0.5,$I$66:$DJ$120,ROWS($A$10:$A28)+2,FALSE)</f>
        <v>93</v>
      </c>
      <c r="DJ28" s="34">
        <f>HLOOKUP(DJ$7+0.5,$I$66:$DJ$120,ROWS($A$10:$A28)+2,FALSE)</f>
        <v>262</v>
      </c>
    </row>
    <row r="29" spans="2:114" x14ac:dyDescent="0.25">
      <c r="B29" s="38" t="s">
        <v>26</v>
      </c>
      <c r="C29" s="16">
        <v>4518629</v>
      </c>
      <c r="D29" s="17">
        <v>3250</v>
      </c>
      <c r="E29" s="16">
        <v>3865118</v>
      </c>
      <c r="F29" s="17">
        <v>18789</v>
      </c>
      <c r="G29" s="16">
        <v>538691</v>
      </c>
      <c r="H29" s="17">
        <v>17818</v>
      </c>
      <c r="I29" s="36">
        <f>HLOOKUP(I$7,$I$66:$DJ$120,ROWS($A$10:$A29)+2,FALSE)</f>
        <v>99138</v>
      </c>
      <c r="J29" s="25">
        <f>HLOOKUP(J$7,$I$66:$DJ$120,ROWS($A$10:$A29)+2,FALSE)</f>
        <v>3065</v>
      </c>
      <c r="K29" s="25">
        <f>HLOOKUP(K$7,$I$66:$DJ$120,ROWS($A$10:$A29)+2,FALSE)</f>
        <v>288</v>
      </c>
      <c r="L29" s="25">
        <f>HLOOKUP(L$7,$I$66:$DJ$120,ROWS($A$10:$A29)+2,FALSE)</f>
        <v>2010</v>
      </c>
      <c r="M29" s="25">
        <f>HLOOKUP(M$7,$I$66:$DJ$120,ROWS($A$10:$A29)+2,FALSE)</f>
        <v>2774</v>
      </c>
      <c r="N29" s="25">
        <f>HLOOKUP(N$7,$I$66:$DJ$120,ROWS($A$10:$A29)+2,FALSE)</f>
        <v>3957</v>
      </c>
      <c r="O29" s="25">
        <f>HLOOKUP(O$7,$I$66:$DJ$120,ROWS($A$10:$A29)+2,FALSE)</f>
        <v>1202</v>
      </c>
      <c r="P29" s="25">
        <f>HLOOKUP(P$7,$I$66:$DJ$120,ROWS($A$10:$A29)+2,FALSE)</f>
        <v>358</v>
      </c>
      <c r="Q29" s="25">
        <f>HLOOKUP(Q$7,$I$66:$DJ$120,ROWS($A$10:$A29)+2,FALSE)</f>
        <v>0</v>
      </c>
      <c r="R29" s="25">
        <f>HLOOKUP(R$7,$I$66:$DJ$120,ROWS($A$10:$A29)+2,FALSE)</f>
        <v>195</v>
      </c>
      <c r="S29" s="25">
        <f>HLOOKUP(S$7,$I$66:$DJ$120,ROWS($A$10:$A29)+2,FALSE)</f>
        <v>5193</v>
      </c>
      <c r="T29" s="25">
        <f>HLOOKUP(T$7,$I$66:$DJ$120,ROWS($A$10:$A29)+2,FALSE)</f>
        <v>4425</v>
      </c>
      <c r="U29" s="25">
        <f>HLOOKUP(U$7,$I$66:$DJ$120,ROWS($A$10:$A29)+2,FALSE)</f>
        <v>688</v>
      </c>
      <c r="V29" s="25">
        <f>HLOOKUP(V$7,$I$66:$DJ$120,ROWS($A$10:$A29)+2,FALSE)</f>
        <v>230</v>
      </c>
      <c r="W29" s="25">
        <f>HLOOKUP(W$7,$I$66:$DJ$120,ROWS($A$10:$A29)+2,FALSE)</f>
        <v>1189</v>
      </c>
      <c r="X29" s="25">
        <f>HLOOKUP(X$7,$I$66:$DJ$120,ROWS($A$10:$A29)+2,FALSE)</f>
        <v>1549</v>
      </c>
      <c r="Y29" s="25">
        <f>HLOOKUP(Y$7,$I$66:$DJ$120,ROWS($A$10:$A29)+2,FALSE)</f>
        <v>468</v>
      </c>
      <c r="Z29" s="25">
        <f>HLOOKUP(Z$7,$I$66:$DJ$120,ROWS($A$10:$A29)+2,FALSE)</f>
        <v>312</v>
      </c>
      <c r="AA29" s="25">
        <f>HLOOKUP(AA$7,$I$66:$DJ$120,ROWS($A$10:$A29)+2,FALSE)</f>
        <v>1520</v>
      </c>
      <c r="AB29" s="25" t="str">
        <f>HLOOKUP(AB$7,$I$66:$DJ$120,ROWS($A$10:$A29)+2,FALSE)</f>
        <v>N/A</v>
      </c>
      <c r="AC29" s="25">
        <f>HLOOKUP(AC$7,$I$66:$DJ$120,ROWS($A$10:$A29)+2,FALSE)</f>
        <v>120</v>
      </c>
      <c r="AD29" s="25">
        <f>HLOOKUP(AD$7,$I$66:$DJ$120,ROWS($A$10:$A29)+2,FALSE)</f>
        <v>1221</v>
      </c>
      <c r="AE29" s="25">
        <f>HLOOKUP(AE$7,$I$66:$DJ$120,ROWS($A$10:$A29)+2,FALSE)</f>
        <v>439</v>
      </c>
      <c r="AF29" s="25">
        <f>HLOOKUP(AF$7,$I$66:$DJ$120,ROWS($A$10:$A29)+2,FALSE)</f>
        <v>1163</v>
      </c>
      <c r="AG29" s="25">
        <f>HLOOKUP(AG$7,$I$66:$DJ$120,ROWS($A$10:$A29)+2,FALSE)</f>
        <v>698</v>
      </c>
      <c r="AH29" s="25">
        <f>HLOOKUP(AH$7,$I$66:$DJ$120,ROWS($A$10:$A29)+2,FALSE)</f>
        <v>10255</v>
      </c>
      <c r="AI29" s="25">
        <f>HLOOKUP(AI$7,$I$66:$DJ$120,ROWS($A$10:$A29)+2,FALSE)</f>
        <v>1375</v>
      </c>
      <c r="AJ29" s="25">
        <f>HLOOKUP(AJ$7,$I$66:$DJ$120,ROWS($A$10:$A29)+2,FALSE)</f>
        <v>278</v>
      </c>
      <c r="AK29" s="25">
        <f>HLOOKUP(AK$7,$I$66:$DJ$120,ROWS($A$10:$A29)+2,FALSE)</f>
        <v>176</v>
      </c>
      <c r="AL29" s="25">
        <f>HLOOKUP(AL$7,$I$66:$DJ$120,ROWS($A$10:$A29)+2,FALSE)</f>
        <v>994</v>
      </c>
      <c r="AM29" s="25">
        <f>HLOOKUP(AM$7,$I$66:$DJ$120,ROWS($A$10:$A29)+2,FALSE)</f>
        <v>15</v>
      </c>
      <c r="AN29" s="25">
        <f>HLOOKUP(AN$7,$I$66:$DJ$120,ROWS($A$10:$A29)+2,FALSE)</f>
        <v>453</v>
      </c>
      <c r="AO29" s="25">
        <f>HLOOKUP(AO$7,$I$66:$DJ$120,ROWS($A$10:$A29)+2,FALSE)</f>
        <v>1028</v>
      </c>
      <c r="AP29" s="25">
        <f>HLOOKUP(AP$7,$I$66:$DJ$120,ROWS($A$10:$A29)+2,FALSE)</f>
        <v>1360</v>
      </c>
      <c r="AQ29" s="25">
        <f>HLOOKUP(AQ$7,$I$66:$DJ$120,ROWS($A$10:$A29)+2,FALSE)</f>
        <v>2134</v>
      </c>
      <c r="AR29" s="25">
        <f>HLOOKUP(AR$7,$I$66:$DJ$120,ROWS($A$10:$A29)+2,FALSE)</f>
        <v>277</v>
      </c>
      <c r="AS29" s="25">
        <f>HLOOKUP(AS$7,$I$66:$DJ$120,ROWS($A$10:$A29)+2,FALSE)</f>
        <v>2641</v>
      </c>
      <c r="AT29" s="25">
        <f>HLOOKUP(AT$7,$I$66:$DJ$120,ROWS($A$10:$A29)+2,FALSE)</f>
        <v>4235</v>
      </c>
      <c r="AU29" s="25">
        <f>HLOOKUP(AU$7,$I$66:$DJ$120,ROWS($A$10:$A29)+2,FALSE)</f>
        <v>1531</v>
      </c>
      <c r="AV29" s="25">
        <f>HLOOKUP(AV$7,$I$66:$DJ$120,ROWS($A$10:$A29)+2,FALSE)</f>
        <v>455</v>
      </c>
      <c r="AW29" s="25">
        <f>HLOOKUP(AW$7,$I$66:$DJ$120,ROWS($A$10:$A29)+2,FALSE)</f>
        <v>268</v>
      </c>
      <c r="AX29" s="25">
        <f>HLOOKUP(AX$7,$I$66:$DJ$120,ROWS($A$10:$A29)+2,FALSE)</f>
        <v>1573</v>
      </c>
      <c r="AY29" s="25">
        <f>HLOOKUP(AY$7,$I$66:$DJ$120,ROWS($A$10:$A29)+2,FALSE)</f>
        <v>37</v>
      </c>
      <c r="AZ29" s="25">
        <f>HLOOKUP(AZ$7,$I$66:$DJ$120,ROWS($A$10:$A29)+2,FALSE)</f>
        <v>2495</v>
      </c>
      <c r="BA29" s="25">
        <f>HLOOKUP(BA$7,$I$66:$DJ$120,ROWS($A$10:$A29)+2,FALSE)</f>
        <v>30292</v>
      </c>
      <c r="BB29" s="25">
        <f>HLOOKUP(BB$7,$I$66:$DJ$120,ROWS($A$10:$A29)+2,FALSE)</f>
        <v>179</v>
      </c>
      <c r="BC29" s="25">
        <f>HLOOKUP(BC$7,$I$66:$DJ$120,ROWS($A$10:$A29)+2,FALSE)</f>
        <v>87</v>
      </c>
      <c r="BD29" s="25">
        <f>HLOOKUP(BD$7,$I$66:$DJ$120,ROWS($A$10:$A29)+2,FALSE)</f>
        <v>2055</v>
      </c>
      <c r="BE29" s="25">
        <f>HLOOKUP(BE$7,$I$66:$DJ$120,ROWS($A$10:$A29)+2,FALSE)</f>
        <v>1075</v>
      </c>
      <c r="BF29" s="25">
        <f>HLOOKUP(BF$7,$I$66:$DJ$120,ROWS($A$10:$A29)+2,FALSE)</f>
        <v>110</v>
      </c>
      <c r="BG29" s="25">
        <f>HLOOKUP(BG$7,$I$66:$DJ$120,ROWS($A$10:$A29)+2,FALSE)</f>
        <v>339</v>
      </c>
      <c r="BH29" s="25">
        <f>HLOOKUP(BH$7,$I$66:$DJ$120,ROWS($A$10:$A29)+2,FALSE)</f>
        <v>357</v>
      </c>
      <c r="BI29" s="25">
        <f>HLOOKUP(BI$7,$I$66:$DJ$120,ROWS($A$10:$A29)+2,FALSE)</f>
        <v>393</v>
      </c>
      <c r="BJ29" s="34">
        <f>HLOOKUP(BJ$7+0.5,$I$66:$DJ$120,ROWS($A$10:$A29)+2,FALSE)</f>
        <v>7082</v>
      </c>
      <c r="BK29" s="34">
        <f>HLOOKUP(BK$7+0.5,$I$66:$DJ$120,ROWS($A$10:$A29)+2,FALSE)</f>
        <v>1401</v>
      </c>
      <c r="BL29" s="34">
        <f>HLOOKUP(BL$7+0.5,$I$66:$DJ$120,ROWS($A$10:$A29)+2,FALSE)</f>
        <v>266</v>
      </c>
      <c r="BM29" s="34">
        <f>HLOOKUP(BM$7+0.5,$I$66:$DJ$120,ROWS($A$10:$A29)+2,FALSE)</f>
        <v>1529</v>
      </c>
      <c r="BN29" s="34">
        <f>HLOOKUP(BN$7+0.5,$I$66:$DJ$120,ROWS($A$10:$A29)+2,FALSE)</f>
        <v>1144</v>
      </c>
      <c r="BO29" s="34">
        <f>HLOOKUP(BO$7+0.5,$I$66:$DJ$120,ROWS($A$10:$A29)+2,FALSE)</f>
        <v>898</v>
      </c>
      <c r="BP29" s="34">
        <f>HLOOKUP(BP$7+0.5,$I$66:$DJ$120,ROWS($A$10:$A29)+2,FALSE)</f>
        <v>983</v>
      </c>
      <c r="BQ29" s="34">
        <f>HLOOKUP(BQ$7+0.5,$I$66:$DJ$120,ROWS($A$10:$A29)+2,FALSE)</f>
        <v>264</v>
      </c>
      <c r="BR29" s="34">
        <f>HLOOKUP(BR$7+0.5,$I$66:$DJ$120,ROWS($A$10:$A29)+2,FALSE)</f>
        <v>198</v>
      </c>
      <c r="BS29" s="34">
        <f>HLOOKUP(BS$7+0.5,$I$66:$DJ$120,ROWS($A$10:$A29)+2,FALSE)</f>
        <v>168</v>
      </c>
      <c r="BT29" s="34">
        <f>HLOOKUP(BT$7+0.5,$I$66:$DJ$120,ROWS($A$10:$A29)+2,FALSE)</f>
        <v>2120</v>
      </c>
      <c r="BU29" s="34">
        <f>HLOOKUP(BU$7+0.5,$I$66:$DJ$120,ROWS($A$10:$A29)+2,FALSE)</f>
        <v>1541</v>
      </c>
      <c r="BV29" s="34">
        <f>HLOOKUP(BV$7+0.5,$I$66:$DJ$120,ROWS($A$10:$A29)+2,FALSE)</f>
        <v>808</v>
      </c>
      <c r="BW29" s="34">
        <f>HLOOKUP(BW$7+0.5,$I$66:$DJ$120,ROWS($A$10:$A29)+2,FALSE)</f>
        <v>269</v>
      </c>
      <c r="BX29" s="34">
        <f>HLOOKUP(BX$7+0.5,$I$66:$DJ$120,ROWS($A$10:$A29)+2,FALSE)</f>
        <v>417</v>
      </c>
      <c r="BY29" s="34">
        <f>HLOOKUP(BY$7+0.5,$I$66:$DJ$120,ROWS($A$10:$A29)+2,FALSE)</f>
        <v>827</v>
      </c>
      <c r="BZ29" s="34">
        <f>HLOOKUP(BZ$7+0.5,$I$66:$DJ$120,ROWS($A$10:$A29)+2,FALSE)</f>
        <v>441</v>
      </c>
      <c r="CA29" s="34">
        <f>HLOOKUP(CA$7+0.5,$I$66:$DJ$120,ROWS($A$10:$A29)+2,FALSE)</f>
        <v>466</v>
      </c>
      <c r="CB29" s="34">
        <f>HLOOKUP(CB$7+0.5,$I$66:$DJ$120,ROWS($A$10:$A29)+2,FALSE)</f>
        <v>1286</v>
      </c>
      <c r="CC29" s="34" t="str">
        <f>HLOOKUP(CC$7+0.5,$I$66:$DJ$120,ROWS($A$10:$A29)+2,FALSE)</f>
        <v>N/A</v>
      </c>
      <c r="CD29" s="34">
        <f>HLOOKUP(CD$7+0.5,$I$66:$DJ$120,ROWS($A$10:$A29)+2,FALSE)</f>
        <v>163</v>
      </c>
      <c r="CE29" s="34">
        <f>HLOOKUP(CE$7+0.5,$I$66:$DJ$120,ROWS($A$10:$A29)+2,FALSE)</f>
        <v>1058</v>
      </c>
      <c r="CF29" s="34">
        <f>HLOOKUP(CF$7+0.5,$I$66:$DJ$120,ROWS($A$10:$A29)+2,FALSE)</f>
        <v>255</v>
      </c>
      <c r="CG29" s="34">
        <f>HLOOKUP(CG$7+0.5,$I$66:$DJ$120,ROWS($A$10:$A29)+2,FALSE)</f>
        <v>875</v>
      </c>
      <c r="CH29" s="34">
        <f>HLOOKUP(CH$7+0.5,$I$66:$DJ$120,ROWS($A$10:$A29)+2,FALSE)</f>
        <v>445</v>
      </c>
      <c r="CI29" s="34">
        <f>HLOOKUP(CI$7+0.5,$I$66:$DJ$120,ROWS($A$10:$A29)+2,FALSE)</f>
        <v>2829</v>
      </c>
      <c r="CJ29" s="34">
        <f>HLOOKUP(CJ$7+0.5,$I$66:$DJ$120,ROWS($A$10:$A29)+2,FALSE)</f>
        <v>565</v>
      </c>
      <c r="CK29" s="34">
        <f>HLOOKUP(CK$7+0.5,$I$66:$DJ$120,ROWS($A$10:$A29)+2,FALSE)</f>
        <v>364</v>
      </c>
      <c r="CL29" s="34">
        <f>HLOOKUP(CL$7+0.5,$I$66:$DJ$120,ROWS($A$10:$A29)+2,FALSE)</f>
        <v>198</v>
      </c>
      <c r="CM29" s="34">
        <f>HLOOKUP(CM$7+0.5,$I$66:$DJ$120,ROWS($A$10:$A29)+2,FALSE)</f>
        <v>623</v>
      </c>
      <c r="CN29" s="34">
        <f>HLOOKUP(CN$7+0.5,$I$66:$DJ$120,ROWS($A$10:$A29)+2,FALSE)</f>
        <v>26</v>
      </c>
      <c r="CO29" s="34">
        <f>HLOOKUP(CO$7+0.5,$I$66:$DJ$120,ROWS($A$10:$A29)+2,FALSE)</f>
        <v>269</v>
      </c>
      <c r="CP29" s="34">
        <f>HLOOKUP(CP$7+0.5,$I$66:$DJ$120,ROWS($A$10:$A29)+2,FALSE)</f>
        <v>867</v>
      </c>
      <c r="CQ29" s="34">
        <f>HLOOKUP(CQ$7+0.5,$I$66:$DJ$120,ROWS($A$10:$A29)+2,FALSE)</f>
        <v>849</v>
      </c>
      <c r="CR29" s="34">
        <f>HLOOKUP(CR$7+0.5,$I$66:$DJ$120,ROWS($A$10:$A29)+2,FALSE)</f>
        <v>1242</v>
      </c>
      <c r="CS29" s="34">
        <f>HLOOKUP(CS$7+0.5,$I$66:$DJ$120,ROWS($A$10:$A29)+2,FALSE)</f>
        <v>359</v>
      </c>
      <c r="CT29" s="34">
        <f>HLOOKUP(CT$7+0.5,$I$66:$DJ$120,ROWS($A$10:$A29)+2,FALSE)</f>
        <v>2281</v>
      </c>
      <c r="CU29" s="34">
        <f>HLOOKUP(CU$7+0.5,$I$66:$DJ$120,ROWS($A$10:$A29)+2,FALSE)</f>
        <v>3044</v>
      </c>
      <c r="CV29" s="34">
        <f>HLOOKUP(CV$7+0.5,$I$66:$DJ$120,ROWS($A$10:$A29)+2,FALSE)</f>
        <v>1577</v>
      </c>
      <c r="CW29" s="34">
        <f>HLOOKUP(CW$7+0.5,$I$66:$DJ$120,ROWS($A$10:$A29)+2,FALSE)</f>
        <v>473</v>
      </c>
      <c r="CX29" s="34">
        <f>HLOOKUP(CX$7+0.5,$I$66:$DJ$120,ROWS($A$10:$A29)+2,FALSE)</f>
        <v>395</v>
      </c>
      <c r="CY29" s="34">
        <f>HLOOKUP(CY$7+0.5,$I$66:$DJ$120,ROWS($A$10:$A29)+2,FALSE)</f>
        <v>1149</v>
      </c>
      <c r="CZ29" s="34">
        <f>HLOOKUP(CZ$7+0.5,$I$66:$DJ$120,ROWS($A$10:$A29)+2,FALSE)</f>
        <v>47</v>
      </c>
      <c r="DA29" s="34">
        <f>HLOOKUP(DA$7+0.5,$I$66:$DJ$120,ROWS($A$10:$A29)+2,FALSE)</f>
        <v>938</v>
      </c>
      <c r="DB29" s="34">
        <f>HLOOKUP(DB$7+0.5,$I$66:$DJ$120,ROWS($A$10:$A29)+2,FALSE)</f>
        <v>5028</v>
      </c>
      <c r="DC29" s="34">
        <f>HLOOKUP(DC$7+0.5,$I$66:$DJ$120,ROWS($A$10:$A29)+2,FALSE)</f>
        <v>275</v>
      </c>
      <c r="DD29" s="34">
        <f>HLOOKUP(DD$7+0.5,$I$66:$DJ$120,ROWS($A$10:$A29)+2,FALSE)</f>
        <v>149</v>
      </c>
      <c r="DE29" s="34">
        <f>HLOOKUP(DE$7+0.5,$I$66:$DJ$120,ROWS($A$10:$A29)+2,FALSE)</f>
        <v>1060</v>
      </c>
      <c r="DF29" s="34">
        <f>HLOOKUP(DF$7+0.5,$I$66:$DJ$120,ROWS($A$10:$A29)+2,FALSE)</f>
        <v>504</v>
      </c>
      <c r="DG29" s="34">
        <f>HLOOKUP(DG$7+0.5,$I$66:$DJ$120,ROWS($A$10:$A29)+2,FALSE)</f>
        <v>123</v>
      </c>
      <c r="DH29" s="34">
        <f>HLOOKUP(DH$7+0.5,$I$66:$DJ$120,ROWS($A$10:$A29)+2,FALSE)</f>
        <v>372</v>
      </c>
      <c r="DI29" s="34">
        <f>HLOOKUP(DI$7+0.5,$I$66:$DJ$120,ROWS($A$10:$A29)+2,FALSE)</f>
        <v>541</v>
      </c>
      <c r="DJ29" s="34">
        <f>HLOOKUP(DJ$7+0.5,$I$66:$DJ$120,ROWS($A$10:$A29)+2,FALSE)</f>
        <v>384</v>
      </c>
    </row>
    <row r="30" spans="2:114" x14ac:dyDescent="0.25">
      <c r="B30" s="38" t="s">
        <v>27</v>
      </c>
      <c r="C30" s="16">
        <v>1315833</v>
      </c>
      <c r="D30" s="17">
        <v>1456</v>
      </c>
      <c r="E30" s="16">
        <v>1120364</v>
      </c>
      <c r="F30" s="17">
        <v>10400</v>
      </c>
      <c r="G30" s="16">
        <v>157102</v>
      </c>
      <c r="H30" s="17">
        <v>9401</v>
      </c>
      <c r="I30" s="36">
        <f>HLOOKUP(I$7,$I$66:$DJ$120,ROWS($A$10:$A30)+2,FALSE)</f>
        <v>33818</v>
      </c>
      <c r="J30" s="25">
        <f>HLOOKUP(J$7,$I$66:$DJ$120,ROWS($A$10:$A30)+2,FALSE)</f>
        <v>634</v>
      </c>
      <c r="K30" s="25">
        <f>HLOOKUP(K$7,$I$66:$DJ$120,ROWS($A$10:$A30)+2,FALSE)</f>
        <v>37</v>
      </c>
      <c r="L30" s="25">
        <f>HLOOKUP(L$7,$I$66:$DJ$120,ROWS($A$10:$A30)+2,FALSE)</f>
        <v>325</v>
      </c>
      <c r="M30" s="25">
        <f>HLOOKUP(M$7,$I$66:$DJ$120,ROWS($A$10:$A30)+2,FALSE)</f>
        <v>38</v>
      </c>
      <c r="N30" s="25">
        <f>HLOOKUP(N$7,$I$66:$DJ$120,ROWS($A$10:$A30)+2,FALSE)</f>
        <v>829</v>
      </c>
      <c r="O30" s="25">
        <f>HLOOKUP(O$7,$I$66:$DJ$120,ROWS($A$10:$A30)+2,FALSE)</f>
        <v>290</v>
      </c>
      <c r="P30" s="25">
        <f>HLOOKUP(P$7,$I$66:$DJ$120,ROWS($A$10:$A30)+2,FALSE)</f>
        <v>2481</v>
      </c>
      <c r="Q30" s="25">
        <f>HLOOKUP(Q$7,$I$66:$DJ$120,ROWS($A$10:$A30)+2,FALSE)</f>
        <v>238</v>
      </c>
      <c r="R30" s="25">
        <f>HLOOKUP(R$7,$I$66:$DJ$120,ROWS($A$10:$A30)+2,FALSE)</f>
        <v>239</v>
      </c>
      <c r="S30" s="25">
        <f>HLOOKUP(S$7,$I$66:$DJ$120,ROWS($A$10:$A30)+2,FALSE)</f>
        <v>4304</v>
      </c>
      <c r="T30" s="25">
        <f>HLOOKUP(T$7,$I$66:$DJ$120,ROWS($A$10:$A30)+2,FALSE)</f>
        <v>507</v>
      </c>
      <c r="U30" s="25">
        <f>HLOOKUP(U$7,$I$66:$DJ$120,ROWS($A$10:$A30)+2,FALSE)</f>
        <v>177</v>
      </c>
      <c r="V30" s="25">
        <f>HLOOKUP(V$7,$I$66:$DJ$120,ROWS($A$10:$A30)+2,FALSE)</f>
        <v>0</v>
      </c>
      <c r="W30" s="25">
        <f>HLOOKUP(W$7,$I$66:$DJ$120,ROWS($A$10:$A30)+2,FALSE)</f>
        <v>675</v>
      </c>
      <c r="X30" s="25">
        <f>HLOOKUP(X$7,$I$66:$DJ$120,ROWS($A$10:$A30)+2,FALSE)</f>
        <v>164</v>
      </c>
      <c r="Y30" s="25">
        <f>HLOOKUP(Y$7,$I$66:$DJ$120,ROWS($A$10:$A30)+2,FALSE)</f>
        <v>275</v>
      </c>
      <c r="Z30" s="25">
        <f>HLOOKUP(Z$7,$I$66:$DJ$120,ROWS($A$10:$A30)+2,FALSE)</f>
        <v>523</v>
      </c>
      <c r="AA30" s="25">
        <f>HLOOKUP(AA$7,$I$66:$DJ$120,ROWS($A$10:$A30)+2,FALSE)</f>
        <v>158</v>
      </c>
      <c r="AB30" s="25">
        <f>HLOOKUP(AB$7,$I$66:$DJ$120,ROWS($A$10:$A30)+2,FALSE)</f>
        <v>138</v>
      </c>
      <c r="AC30" s="25" t="str">
        <f>HLOOKUP(AC$7,$I$66:$DJ$120,ROWS($A$10:$A30)+2,FALSE)</f>
        <v>N/A</v>
      </c>
      <c r="AD30" s="25">
        <f>HLOOKUP(AD$7,$I$66:$DJ$120,ROWS($A$10:$A30)+2,FALSE)</f>
        <v>52</v>
      </c>
      <c r="AE30" s="25">
        <f>HLOOKUP(AE$7,$I$66:$DJ$120,ROWS($A$10:$A30)+2,FALSE)</f>
        <v>4439</v>
      </c>
      <c r="AF30" s="25">
        <f>HLOOKUP(AF$7,$I$66:$DJ$120,ROWS($A$10:$A30)+2,FALSE)</f>
        <v>702</v>
      </c>
      <c r="AG30" s="25">
        <f>HLOOKUP(AG$7,$I$66:$DJ$120,ROWS($A$10:$A30)+2,FALSE)</f>
        <v>296</v>
      </c>
      <c r="AH30" s="25">
        <f>HLOOKUP(AH$7,$I$66:$DJ$120,ROWS($A$10:$A30)+2,FALSE)</f>
        <v>0</v>
      </c>
      <c r="AI30" s="25">
        <f>HLOOKUP(AI$7,$I$66:$DJ$120,ROWS($A$10:$A30)+2,FALSE)</f>
        <v>325</v>
      </c>
      <c r="AJ30" s="25">
        <f>HLOOKUP(AJ$7,$I$66:$DJ$120,ROWS($A$10:$A30)+2,FALSE)</f>
        <v>10</v>
      </c>
      <c r="AK30" s="25">
        <f>HLOOKUP(AK$7,$I$66:$DJ$120,ROWS($A$10:$A30)+2,FALSE)</f>
        <v>0</v>
      </c>
      <c r="AL30" s="25">
        <f>HLOOKUP(AL$7,$I$66:$DJ$120,ROWS($A$10:$A30)+2,FALSE)</f>
        <v>150</v>
      </c>
      <c r="AM30" s="25">
        <f>HLOOKUP(AM$7,$I$66:$DJ$120,ROWS($A$10:$A30)+2,FALSE)</f>
        <v>4302</v>
      </c>
      <c r="AN30" s="25">
        <f>HLOOKUP(AN$7,$I$66:$DJ$120,ROWS($A$10:$A30)+2,FALSE)</f>
        <v>694</v>
      </c>
      <c r="AO30" s="25">
        <f>HLOOKUP(AO$7,$I$66:$DJ$120,ROWS($A$10:$A30)+2,FALSE)</f>
        <v>144</v>
      </c>
      <c r="AP30" s="25">
        <f>HLOOKUP(AP$7,$I$66:$DJ$120,ROWS($A$10:$A30)+2,FALSE)</f>
        <v>2589</v>
      </c>
      <c r="AQ30" s="25">
        <f>HLOOKUP(AQ$7,$I$66:$DJ$120,ROWS($A$10:$A30)+2,FALSE)</f>
        <v>1439</v>
      </c>
      <c r="AR30" s="25">
        <f>HLOOKUP(AR$7,$I$66:$DJ$120,ROWS($A$10:$A30)+2,FALSE)</f>
        <v>19</v>
      </c>
      <c r="AS30" s="25">
        <f>HLOOKUP(AS$7,$I$66:$DJ$120,ROWS($A$10:$A30)+2,FALSE)</f>
        <v>483</v>
      </c>
      <c r="AT30" s="25">
        <f>HLOOKUP(AT$7,$I$66:$DJ$120,ROWS($A$10:$A30)+2,FALSE)</f>
        <v>25</v>
      </c>
      <c r="AU30" s="25">
        <f>HLOOKUP(AU$7,$I$66:$DJ$120,ROWS($A$10:$A30)+2,FALSE)</f>
        <v>471</v>
      </c>
      <c r="AV30" s="25">
        <f>HLOOKUP(AV$7,$I$66:$DJ$120,ROWS($A$10:$A30)+2,FALSE)</f>
        <v>915</v>
      </c>
      <c r="AW30" s="25">
        <f>HLOOKUP(AW$7,$I$66:$DJ$120,ROWS($A$10:$A30)+2,FALSE)</f>
        <v>234</v>
      </c>
      <c r="AX30" s="25">
        <f>HLOOKUP(AX$7,$I$66:$DJ$120,ROWS($A$10:$A30)+2,FALSE)</f>
        <v>587</v>
      </c>
      <c r="AY30" s="25">
        <f>HLOOKUP(AY$7,$I$66:$DJ$120,ROWS($A$10:$A30)+2,FALSE)</f>
        <v>42</v>
      </c>
      <c r="AZ30" s="25">
        <f>HLOOKUP(AZ$7,$I$66:$DJ$120,ROWS($A$10:$A30)+2,FALSE)</f>
        <v>394</v>
      </c>
      <c r="BA30" s="25">
        <f>HLOOKUP(BA$7,$I$66:$DJ$120,ROWS($A$10:$A30)+2,FALSE)</f>
        <v>1637</v>
      </c>
      <c r="BB30" s="25">
        <f>HLOOKUP(BB$7,$I$66:$DJ$120,ROWS($A$10:$A30)+2,FALSE)</f>
        <v>182</v>
      </c>
      <c r="BC30" s="25">
        <f>HLOOKUP(BC$7,$I$66:$DJ$120,ROWS($A$10:$A30)+2,FALSE)</f>
        <v>612</v>
      </c>
      <c r="BD30" s="25">
        <f>HLOOKUP(BD$7,$I$66:$DJ$120,ROWS($A$10:$A30)+2,FALSE)</f>
        <v>570</v>
      </c>
      <c r="BE30" s="25">
        <f>HLOOKUP(BE$7,$I$66:$DJ$120,ROWS($A$10:$A30)+2,FALSE)</f>
        <v>88</v>
      </c>
      <c r="BF30" s="25">
        <f>HLOOKUP(BF$7,$I$66:$DJ$120,ROWS($A$10:$A30)+2,FALSE)</f>
        <v>43</v>
      </c>
      <c r="BG30" s="25">
        <f>HLOOKUP(BG$7,$I$66:$DJ$120,ROWS($A$10:$A30)+2,FALSE)</f>
        <v>321</v>
      </c>
      <c r="BH30" s="25">
        <f>HLOOKUP(BH$7,$I$66:$DJ$120,ROWS($A$10:$A30)+2,FALSE)</f>
        <v>21</v>
      </c>
      <c r="BI30" s="25">
        <f>HLOOKUP(BI$7,$I$66:$DJ$120,ROWS($A$10:$A30)+2,FALSE)</f>
        <v>65</v>
      </c>
      <c r="BJ30" s="34">
        <f>HLOOKUP(BJ$7+0.5,$I$66:$DJ$120,ROWS($A$10:$A30)+2,FALSE)</f>
        <v>4248</v>
      </c>
      <c r="BK30" s="34">
        <f>HLOOKUP(BK$7+0.5,$I$66:$DJ$120,ROWS($A$10:$A30)+2,FALSE)</f>
        <v>541</v>
      </c>
      <c r="BL30" s="34">
        <f>HLOOKUP(BL$7+0.5,$I$66:$DJ$120,ROWS($A$10:$A30)+2,FALSE)</f>
        <v>43</v>
      </c>
      <c r="BM30" s="34">
        <f>HLOOKUP(BM$7+0.5,$I$66:$DJ$120,ROWS($A$10:$A30)+2,FALSE)</f>
        <v>301</v>
      </c>
      <c r="BN30" s="34">
        <f>HLOOKUP(BN$7+0.5,$I$66:$DJ$120,ROWS($A$10:$A30)+2,FALSE)</f>
        <v>67</v>
      </c>
      <c r="BO30" s="34">
        <f>HLOOKUP(BO$7+0.5,$I$66:$DJ$120,ROWS($A$10:$A30)+2,FALSE)</f>
        <v>428</v>
      </c>
      <c r="BP30" s="34">
        <f>HLOOKUP(BP$7+0.5,$I$66:$DJ$120,ROWS($A$10:$A30)+2,FALSE)</f>
        <v>222</v>
      </c>
      <c r="BQ30" s="34">
        <f>HLOOKUP(BQ$7+0.5,$I$66:$DJ$120,ROWS($A$10:$A30)+2,FALSE)</f>
        <v>668</v>
      </c>
      <c r="BR30" s="34">
        <f>HLOOKUP(BR$7+0.5,$I$66:$DJ$120,ROWS($A$10:$A30)+2,FALSE)</f>
        <v>228</v>
      </c>
      <c r="BS30" s="34">
        <f>HLOOKUP(BS$7+0.5,$I$66:$DJ$120,ROWS($A$10:$A30)+2,FALSE)</f>
        <v>177</v>
      </c>
      <c r="BT30" s="34">
        <f>HLOOKUP(BT$7+0.5,$I$66:$DJ$120,ROWS($A$10:$A30)+2,FALSE)</f>
        <v>1908</v>
      </c>
      <c r="BU30" s="34">
        <f>HLOOKUP(BU$7+0.5,$I$66:$DJ$120,ROWS($A$10:$A30)+2,FALSE)</f>
        <v>415</v>
      </c>
      <c r="BV30" s="34">
        <f>HLOOKUP(BV$7+0.5,$I$66:$DJ$120,ROWS($A$10:$A30)+2,FALSE)</f>
        <v>214</v>
      </c>
      <c r="BW30" s="34">
        <f>HLOOKUP(BW$7+0.5,$I$66:$DJ$120,ROWS($A$10:$A30)+2,FALSE)</f>
        <v>157</v>
      </c>
      <c r="BX30" s="34">
        <f>HLOOKUP(BX$7+0.5,$I$66:$DJ$120,ROWS($A$10:$A30)+2,FALSE)</f>
        <v>358</v>
      </c>
      <c r="BY30" s="34">
        <f>HLOOKUP(BY$7+0.5,$I$66:$DJ$120,ROWS($A$10:$A30)+2,FALSE)</f>
        <v>157</v>
      </c>
      <c r="BZ30" s="34">
        <f>HLOOKUP(BZ$7+0.5,$I$66:$DJ$120,ROWS($A$10:$A30)+2,FALSE)</f>
        <v>452</v>
      </c>
      <c r="CA30" s="34">
        <f>HLOOKUP(CA$7+0.5,$I$66:$DJ$120,ROWS($A$10:$A30)+2,FALSE)</f>
        <v>641</v>
      </c>
      <c r="CB30" s="34">
        <f>HLOOKUP(CB$7+0.5,$I$66:$DJ$120,ROWS($A$10:$A30)+2,FALSE)</f>
        <v>217</v>
      </c>
      <c r="CC30" s="34">
        <f>HLOOKUP(CC$7+0.5,$I$66:$DJ$120,ROWS($A$10:$A30)+2,FALSE)</f>
        <v>218</v>
      </c>
      <c r="CD30" s="34" t="str">
        <f>HLOOKUP(CD$7+0.5,$I$66:$DJ$120,ROWS($A$10:$A30)+2,FALSE)</f>
        <v>N/A</v>
      </c>
      <c r="CE30" s="34">
        <f>HLOOKUP(CE$7+0.5,$I$66:$DJ$120,ROWS($A$10:$A30)+2,FALSE)</f>
        <v>105</v>
      </c>
      <c r="CF30" s="34">
        <f>HLOOKUP(CF$7+0.5,$I$66:$DJ$120,ROWS($A$10:$A30)+2,FALSE)</f>
        <v>1293</v>
      </c>
      <c r="CG30" s="34">
        <f>HLOOKUP(CG$7+0.5,$I$66:$DJ$120,ROWS($A$10:$A30)+2,FALSE)</f>
        <v>703</v>
      </c>
      <c r="CH30" s="34">
        <f>HLOOKUP(CH$7+0.5,$I$66:$DJ$120,ROWS($A$10:$A30)+2,FALSE)</f>
        <v>307</v>
      </c>
      <c r="CI30" s="34">
        <f>HLOOKUP(CI$7+0.5,$I$66:$DJ$120,ROWS($A$10:$A30)+2,FALSE)</f>
        <v>157</v>
      </c>
      <c r="CJ30" s="34">
        <f>HLOOKUP(CJ$7+0.5,$I$66:$DJ$120,ROWS($A$10:$A30)+2,FALSE)</f>
        <v>228</v>
      </c>
      <c r="CK30" s="34">
        <f>HLOOKUP(CK$7+0.5,$I$66:$DJ$120,ROWS($A$10:$A30)+2,FALSE)</f>
        <v>18</v>
      </c>
      <c r="CL30" s="34">
        <f>HLOOKUP(CL$7+0.5,$I$66:$DJ$120,ROWS($A$10:$A30)+2,FALSE)</f>
        <v>157</v>
      </c>
      <c r="CM30" s="34">
        <f>HLOOKUP(CM$7+0.5,$I$66:$DJ$120,ROWS($A$10:$A30)+2,FALSE)</f>
        <v>250</v>
      </c>
      <c r="CN30" s="34">
        <f>HLOOKUP(CN$7+0.5,$I$66:$DJ$120,ROWS($A$10:$A30)+2,FALSE)</f>
        <v>1394</v>
      </c>
      <c r="CO30" s="34">
        <f>HLOOKUP(CO$7+0.5,$I$66:$DJ$120,ROWS($A$10:$A30)+2,FALSE)</f>
        <v>498</v>
      </c>
      <c r="CP30" s="34">
        <f>HLOOKUP(CP$7+0.5,$I$66:$DJ$120,ROWS($A$10:$A30)+2,FALSE)</f>
        <v>191</v>
      </c>
      <c r="CQ30" s="34">
        <f>HLOOKUP(CQ$7+0.5,$I$66:$DJ$120,ROWS($A$10:$A30)+2,FALSE)</f>
        <v>1633</v>
      </c>
      <c r="CR30" s="34">
        <f>HLOOKUP(CR$7+0.5,$I$66:$DJ$120,ROWS($A$10:$A30)+2,FALSE)</f>
        <v>1059</v>
      </c>
      <c r="CS30" s="34">
        <f>HLOOKUP(CS$7+0.5,$I$66:$DJ$120,ROWS($A$10:$A30)+2,FALSE)</f>
        <v>31</v>
      </c>
      <c r="CT30" s="34">
        <f>HLOOKUP(CT$7+0.5,$I$66:$DJ$120,ROWS($A$10:$A30)+2,FALSE)</f>
        <v>530</v>
      </c>
      <c r="CU30" s="34">
        <f>HLOOKUP(CU$7+0.5,$I$66:$DJ$120,ROWS($A$10:$A30)+2,FALSE)</f>
        <v>48</v>
      </c>
      <c r="CV30" s="34">
        <f>HLOOKUP(CV$7+0.5,$I$66:$DJ$120,ROWS($A$10:$A30)+2,FALSE)</f>
        <v>406</v>
      </c>
      <c r="CW30" s="34">
        <f>HLOOKUP(CW$7+0.5,$I$66:$DJ$120,ROWS($A$10:$A30)+2,FALSE)</f>
        <v>418</v>
      </c>
      <c r="CX30" s="34">
        <f>HLOOKUP(CX$7+0.5,$I$66:$DJ$120,ROWS($A$10:$A30)+2,FALSE)</f>
        <v>282</v>
      </c>
      <c r="CY30" s="34">
        <f>HLOOKUP(CY$7+0.5,$I$66:$DJ$120,ROWS($A$10:$A30)+2,FALSE)</f>
        <v>429</v>
      </c>
      <c r="CZ30" s="34">
        <f>HLOOKUP(CZ$7+0.5,$I$66:$DJ$120,ROWS($A$10:$A30)+2,FALSE)</f>
        <v>89</v>
      </c>
      <c r="DA30" s="34">
        <f>HLOOKUP(DA$7+0.5,$I$66:$DJ$120,ROWS($A$10:$A30)+2,FALSE)</f>
        <v>513</v>
      </c>
      <c r="DB30" s="34">
        <f>HLOOKUP(DB$7+0.5,$I$66:$DJ$120,ROWS($A$10:$A30)+2,FALSE)</f>
        <v>1115</v>
      </c>
      <c r="DC30" s="34">
        <f>HLOOKUP(DC$7+0.5,$I$66:$DJ$120,ROWS($A$10:$A30)+2,FALSE)</f>
        <v>202</v>
      </c>
      <c r="DD30" s="34">
        <f>HLOOKUP(DD$7+0.5,$I$66:$DJ$120,ROWS($A$10:$A30)+2,FALSE)</f>
        <v>341</v>
      </c>
      <c r="DE30" s="34">
        <f>HLOOKUP(DE$7+0.5,$I$66:$DJ$120,ROWS($A$10:$A30)+2,FALSE)</f>
        <v>337</v>
      </c>
      <c r="DF30" s="34">
        <f>HLOOKUP(DF$7+0.5,$I$66:$DJ$120,ROWS($A$10:$A30)+2,FALSE)</f>
        <v>131</v>
      </c>
      <c r="DG30" s="34">
        <f>HLOOKUP(DG$7+0.5,$I$66:$DJ$120,ROWS($A$10:$A30)+2,FALSE)</f>
        <v>73</v>
      </c>
      <c r="DH30" s="34">
        <f>HLOOKUP(DH$7+0.5,$I$66:$DJ$120,ROWS($A$10:$A30)+2,FALSE)</f>
        <v>408</v>
      </c>
      <c r="DI30" s="34">
        <f>HLOOKUP(DI$7+0.5,$I$66:$DJ$120,ROWS($A$10:$A30)+2,FALSE)</f>
        <v>37</v>
      </c>
      <c r="DJ30" s="34">
        <f>HLOOKUP(DJ$7+0.5,$I$66:$DJ$120,ROWS($A$10:$A30)+2,FALSE)</f>
        <v>64</v>
      </c>
    </row>
    <row r="31" spans="2:114" x14ac:dyDescent="0.25">
      <c r="B31" s="38" t="s">
        <v>28</v>
      </c>
      <c r="C31" s="16">
        <v>5759087</v>
      </c>
      <c r="D31" s="17">
        <v>4326</v>
      </c>
      <c r="E31" s="16">
        <v>5008452</v>
      </c>
      <c r="F31" s="17">
        <v>20478</v>
      </c>
      <c r="G31" s="16">
        <v>553895</v>
      </c>
      <c r="H31" s="17">
        <v>18323</v>
      </c>
      <c r="I31" s="36">
        <f>HLOOKUP(I$7,$I$66:$DJ$120,ROWS($A$10:$A31)+2,FALSE)</f>
        <v>153979</v>
      </c>
      <c r="J31" s="25">
        <f>HLOOKUP(J$7,$I$66:$DJ$120,ROWS($A$10:$A31)+2,FALSE)</f>
        <v>228</v>
      </c>
      <c r="K31" s="25">
        <f>HLOOKUP(K$7,$I$66:$DJ$120,ROWS($A$10:$A31)+2,FALSE)</f>
        <v>671</v>
      </c>
      <c r="L31" s="25">
        <f>HLOOKUP(L$7,$I$66:$DJ$120,ROWS($A$10:$A31)+2,FALSE)</f>
        <v>945</v>
      </c>
      <c r="M31" s="25">
        <f>HLOOKUP(M$7,$I$66:$DJ$120,ROWS($A$10:$A31)+2,FALSE)</f>
        <v>423</v>
      </c>
      <c r="N31" s="25">
        <f>HLOOKUP(N$7,$I$66:$DJ$120,ROWS($A$10:$A31)+2,FALSE)</f>
        <v>8595</v>
      </c>
      <c r="O31" s="25">
        <f>HLOOKUP(O$7,$I$66:$DJ$120,ROWS($A$10:$A31)+2,FALSE)</f>
        <v>1796</v>
      </c>
      <c r="P31" s="25">
        <f>HLOOKUP(P$7,$I$66:$DJ$120,ROWS($A$10:$A31)+2,FALSE)</f>
        <v>1608</v>
      </c>
      <c r="Q31" s="25">
        <f>HLOOKUP(Q$7,$I$66:$DJ$120,ROWS($A$10:$A31)+2,FALSE)</f>
        <v>6652</v>
      </c>
      <c r="R31" s="25">
        <f>HLOOKUP(R$7,$I$66:$DJ$120,ROWS($A$10:$A31)+2,FALSE)</f>
        <v>18492</v>
      </c>
      <c r="S31" s="25">
        <f>HLOOKUP(S$7,$I$66:$DJ$120,ROWS($A$10:$A31)+2,FALSE)</f>
        <v>7825</v>
      </c>
      <c r="T31" s="25">
        <f>HLOOKUP(T$7,$I$66:$DJ$120,ROWS($A$10:$A31)+2,FALSE)</f>
        <v>7113</v>
      </c>
      <c r="U31" s="25">
        <f>HLOOKUP(U$7,$I$66:$DJ$120,ROWS($A$10:$A31)+2,FALSE)</f>
        <v>1170</v>
      </c>
      <c r="V31" s="25">
        <f>HLOOKUP(V$7,$I$66:$DJ$120,ROWS($A$10:$A31)+2,FALSE)</f>
        <v>389</v>
      </c>
      <c r="W31" s="25">
        <f>HLOOKUP(W$7,$I$66:$DJ$120,ROWS($A$10:$A31)+2,FALSE)</f>
        <v>2392</v>
      </c>
      <c r="X31" s="25">
        <f>HLOOKUP(X$7,$I$66:$DJ$120,ROWS($A$10:$A31)+2,FALSE)</f>
        <v>1318</v>
      </c>
      <c r="Y31" s="25">
        <f>HLOOKUP(Y$7,$I$66:$DJ$120,ROWS($A$10:$A31)+2,FALSE)</f>
        <v>110</v>
      </c>
      <c r="Z31" s="25">
        <f>HLOOKUP(Z$7,$I$66:$DJ$120,ROWS($A$10:$A31)+2,FALSE)</f>
        <v>689</v>
      </c>
      <c r="AA31" s="25">
        <f>HLOOKUP(AA$7,$I$66:$DJ$120,ROWS($A$10:$A31)+2,FALSE)</f>
        <v>848</v>
      </c>
      <c r="AB31" s="25">
        <f>HLOOKUP(AB$7,$I$66:$DJ$120,ROWS($A$10:$A31)+2,FALSE)</f>
        <v>860</v>
      </c>
      <c r="AC31" s="25">
        <f>HLOOKUP(AC$7,$I$66:$DJ$120,ROWS($A$10:$A31)+2,FALSE)</f>
        <v>1526</v>
      </c>
      <c r="AD31" s="25" t="str">
        <f>HLOOKUP(AD$7,$I$66:$DJ$120,ROWS($A$10:$A31)+2,FALSE)</f>
        <v>N/A</v>
      </c>
      <c r="AE31" s="25">
        <f>HLOOKUP(AE$7,$I$66:$DJ$120,ROWS($A$10:$A31)+2,FALSE)</f>
        <v>3470</v>
      </c>
      <c r="AF31" s="25">
        <f>HLOOKUP(AF$7,$I$66:$DJ$120,ROWS($A$10:$A31)+2,FALSE)</f>
        <v>2077</v>
      </c>
      <c r="AG31" s="25">
        <f>HLOOKUP(AG$7,$I$66:$DJ$120,ROWS($A$10:$A31)+2,FALSE)</f>
        <v>810</v>
      </c>
      <c r="AH31" s="25">
        <f>HLOOKUP(AH$7,$I$66:$DJ$120,ROWS($A$10:$A31)+2,FALSE)</f>
        <v>1109</v>
      </c>
      <c r="AI31" s="25">
        <f>HLOOKUP(AI$7,$I$66:$DJ$120,ROWS($A$10:$A31)+2,FALSE)</f>
        <v>1469</v>
      </c>
      <c r="AJ31" s="25">
        <f>HLOOKUP(AJ$7,$I$66:$DJ$120,ROWS($A$10:$A31)+2,FALSE)</f>
        <v>73</v>
      </c>
      <c r="AK31" s="25">
        <f>HLOOKUP(AK$7,$I$66:$DJ$120,ROWS($A$10:$A31)+2,FALSE)</f>
        <v>0</v>
      </c>
      <c r="AL31" s="25">
        <f>HLOOKUP(AL$7,$I$66:$DJ$120,ROWS($A$10:$A31)+2,FALSE)</f>
        <v>1105</v>
      </c>
      <c r="AM31" s="25">
        <f>HLOOKUP(AM$7,$I$66:$DJ$120,ROWS($A$10:$A31)+2,FALSE)</f>
        <v>232</v>
      </c>
      <c r="AN31" s="25">
        <f>HLOOKUP(AN$7,$I$66:$DJ$120,ROWS($A$10:$A31)+2,FALSE)</f>
        <v>9627</v>
      </c>
      <c r="AO31" s="25">
        <f>HLOOKUP(AO$7,$I$66:$DJ$120,ROWS($A$10:$A31)+2,FALSE)</f>
        <v>797</v>
      </c>
      <c r="AP31" s="25">
        <f>HLOOKUP(AP$7,$I$66:$DJ$120,ROWS($A$10:$A31)+2,FALSE)</f>
        <v>9222</v>
      </c>
      <c r="AQ31" s="25">
        <f>HLOOKUP(AQ$7,$I$66:$DJ$120,ROWS($A$10:$A31)+2,FALSE)</f>
        <v>6686</v>
      </c>
      <c r="AR31" s="25">
        <f>HLOOKUP(AR$7,$I$66:$DJ$120,ROWS($A$10:$A31)+2,FALSE)</f>
        <v>0</v>
      </c>
      <c r="AS31" s="25">
        <f>HLOOKUP(AS$7,$I$66:$DJ$120,ROWS($A$10:$A31)+2,FALSE)</f>
        <v>3396</v>
      </c>
      <c r="AT31" s="25">
        <f>HLOOKUP(AT$7,$I$66:$DJ$120,ROWS($A$10:$A31)+2,FALSE)</f>
        <v>845</v>
      </c>
      <c r="AU31" s="25">
        <f>HLOOKUP(AU$7,$I$66:$DJ$120,ROWS($A$10:$A31)+2,FALSE)</f>
        <v>276</v>
      </c>
      <c r="AV31" s="25">
        <f>HLOOKUP(AV$7,$I$66:$DJ$120,ROWS($A$10:$A31)+2,FALSE)</f>
        <v>14158</v>
      </c>
      <c r="AW31" s="25">
        <f>HLOOKUP(AW$7,$I$66:$DJ$120,ROWS($A$10:$A31)+2,FALSE)</f>
        <v>197</v>
      </c>
      <c r="AX31" s="25">
        <f>HLOOKUP(AX$7,$I$66:$DJ$120,ROWS($A$10:$A31)+2,FALSE)</f>
        <v>2882</v>
      </c>
      <c r="AY31" s="25">
        <f>HLOOKUP(AY$7,$I$66:$DJ$120,ROWS($A$10:$A31)+2,FALSE)</f>
        <v>0</v>
      </c>
      <c r="AZ31" s="25">
        <f>HLOOKUP(AZ$7,$I$66:$DJ$120,ROWS($A$10:$A31)+2,FALSE)</f>
        <v>1942</v>
      </c>
      <c r="BA31" s="25">
        <f>HLOOKUP(BA$7,$I$66:$DJ$120,ROWS($A$10:$A31)+2,FALSE)</f>
        <v>3619</v>
      </c>
      <c r="BB31" s="25">
        <f>HLOOKUP(BB$7,$I$66:$DJ$120,ROWS($A$10:$A31)+2,FALSE)</f>
        <v>223</v>
      </c>
      <c r="BC31" s="25">
        <f>HLOOKUP(BC$7,$I$66:$DJ$120,ROWS($A$10:$A31)+2,FALSE)</f>
        <v>40</v>
      </c>
      <c r="BD31" s="25">
        <f>HLOOKUP(BD$7,$I$66:$DJ$120,ROWS($A$10:$A31)+2,FALSE)</f>
        <v>22089</v>
      </c>
      <c r="BE31" s="25">
        <f>HLOOKUP(BE$7,$I$66:$DJ$120,ROWS($A$10:$A31)+2,FALSE)</f>
        <v>1525</v>
      </c>
      <c r="BF31" s="25">
        <f>HLOOKUP(BF$7,$I$66:$DJ$120,ROWS($A$10:$A31)+2,FALSE)</f>
        <v>2027</v>
      </c>
      <c r="BG31" s="25">
        <f>HLOOKUP(BG$7,$I$66:$DJ$120,ROWS($A$10:$A31)+2,FALSE)</f>
        <v>353</v>
      </c>
      <c r="BH31" s="25">
        <f>HLOOKUP(BH$7,$I$66:$DJ$120,ROWS($A$10:$A31)+2,FALSE)</f>
        <v>80</v>
      </c>
      <c r="BI31" s="25">
        <f>HLOOKUP(BI$7,$I$66:$DJ$120,ROWS($A$10:$A31)+2,FALSE)</f>
        <v>779</v>
      </c>
      <c r="BJ31" s="34">
        <f>HLOOKUP(BJ$7+0.5,$I$66:$DJ$120,ROWS($A$10:$A31)+2,FALSE)</f>
        <v>9033</v>
      </c>
      <c r="BK31" s="34">
        <f>HLOOKUP(BK$7+0.5,$I$66:$DJ$120,ROWS($A$10:$A31)+2,FALSE)</f>
        <v>128</v>
      </c>
      <c r="BL31" s="34">
        <f>HLOOKUP(BL$7+0.5,$I$66:$DJ$120,ROWS($A$10:$A31)+2,FALSE)</f>
        <v>493</v>
      </c>
      <c r="BM31" s="34">
        <f>HLOOKUP(BM$7+0.5,$I$66:$DJ$120,ROWS($A$10:$A31)+2,FALSE)</f>
        <v>604</v>
      </c>
      <c r="BN31" s="34">
        <f>HLOOKUP(BN$7+0.5,$I$66:$DJ$120,ROWS($A$10:$A31)+2,FALSE)</f>
        <v>528</v>
      </c>
      <c r="BO31" s="34">
        <f>HLOOKUP(BO$7+0.5,$I$66:$DJ$120,ROWS($A$10:$A31)+2,FALSE)</f>
        <v>1773</v>
      </c>
      <c r="BP31" s="34">
        <f>HLOOKUP(BP$7+0.5,$I$66:$DJ$120,ROWS($A$10:$A31)+2,FALSE)</f>
        <v>837</v>
      </c>
      <c r="BQ31" s="34">
        <f>HLOOKUP(BQ$7+0.5,$I$66:$DJ$120,ROWS($A$10:$A31)+2,FALSE)</f>
        <v>903</v>
      </c>
      <c r="BR31" s="34">
        <f>HLOOKUP(BR$7+0.5,$I$66:$DJ$120,ROWS($A$10:$A31)+2,FALSE)</f>
        <v>1916</v>
      </c>
      <c r="BS31" s="34">
        <f>HLOOKUP(BS$7+0.5,$I$66:$DJ$120,ROWS($A$10:$A31)+2,FALSE)</f>
        <v>3025</v>
      </c>
      <c r="BT31" s="34">
        <f>HLOOKUP(BT$7+0.5,$I$66:$DJ$120,ROWS($A$10:$A31)+2,FALSE)</f>
        <v>1691</v>
      </c>
      <c r="BU31" s="34">
        <f>HLOOKUP(BU$7+0.5,$I$66:$DJ$120,ROWS($A$10:$A31)+2,FALSE)</f>
        <v>1789</v>
      </c>
      <c r="BV31" s="34">
        <f>HLOOKUP(BV$7+0.5,$I$66:$DJ$120,ROWS($A$10:$A31)+2,FALSE)</f>
        <v>815</v>
      </c>
      <c r="BW31" s="34">
        <f>HLOOKUP(BW$7+0.5,$I$66:$DJ$120,ROWS($A$10:$A31)+2,FALSE)</f>
        <v>366</v>
      </c>
      <c r="BX31" s="34">
        <f>HLOOKUP(BX$7+0.5,$I$66:$DJ$120,ROWS($A$10:$A31)+2,FALSE)</f>
        <v>1052</v>
      </c>
      <c r="BY31" s="34">
        <f>HLOOKUP(BY$7+0.5,$I$66:$DJ$120,ROWS($A$10:$A31)+2,FALSE)</f>
        <v>791</v>
      </c>
      <c r="BZ31" s="34">
        <f>HLOOKUP(BZ$7+0.5,$I$66:$DJ$120,ROWS($A$10:$A31)+2,FALSE)</f>
        <v>146</v>
      </c>
      <c r="CA31" s="34">
        <f>HLOOKUP(CA$7+0.5,$I$66:$DJ$120,ROWS($A$10:$A31)+2,FALSE)</f>
        <v>551</v>
      </c>
      <c r="CB31" s="34">
        <f>HLOOKUP(CB$7+0.5,$I$66:$DJ$120,ROWS($A$10:$A31)+2,FALSE)</f>
        <v>671</v>
      </c>
      <c r="CC31" s="34">
        <f>HLOOKUP(CC$7+0.5,$I$66:$DJ$120,ROWS($A$10:$A31)+2,FALSE)</f>
        <v>484</v>
      </c>
      <c r="CD31" s="34">
        <f>HLOOKUP(CD$7+0.5,$I$66:$DJ$120,ROWS($A$10:$A31)+2,FALSE)</f>
        <v>1245</v>
      </c>
      <c r="CE31" s="34" t="str">
        <f>HLOOKUP(CE$7+0.5,$I$66:$DJ$120,ROWS($A$10:$A31)+2,FALSE)</f>
        <v>N/A</v>
      </c>
      <c r="CF31" s="34">
        <f>HLOOKUP(CF$7+0.5,$I$66:$DJ$120,ROWS($A$10:$A31)+2,FALSE)</f>
        <v>1341</v>
      </c>
      <c r="CG31" s="34">
        <f>HLOOKUP(CG$7+0.5,$I$66:$DJ$120,ROWS($A$10:$A31)+2,FALSE)</f>
        <v>1273</v>
      </c>
      <c r="CH31" s="34">
        <f>HLOOKUP(CH$7+0.5,$I$66:$DJ$120,ROWS($A$10:$A31)+2,FALSE)</f>
        <v>503</v>
      </c>
      <c r="CI31" s="34">
        <f>HLOOKUP(CI$7+0.5,$I$66:$DJ$120,ROWS($A$10:$A31)+2,FALSE)</f>
        <v>825</v>
      </c>
      <c r="CJ31" s="34">
        <f>HLOOKUP(CJ$7+0.5,$I$66:$DJ$120,ROWS($A$10:$A31)+2,FALSE)</f>
        <v>944</v>
      </c>
      <c r="CK31" s="34">
        <f>HLOOKUP(CK$7+0.5,$I$66:$DJ$120,ROWS($A$10:$A31)+2,FALSE)</f>
        <v>103</v>
      </c>
      <c r="CL31" s="34">
        <f>HLOOKUP(CL$7+0.5,$I$66:$DJ$120,ROWS($A$10:$A31)+2,FALSE)</f>
        <v>204</v>
      </c>
      <c r="CM31" s="34">
        <f>HLOOKUP(CM$7+0.5,$I$66:$DJ$120,ROWS($A$10:$A31)+2,FALSE)</f>
        <v>1033</v>
      </c>
      <c r="CN31" s="34">
        <f>HLOOKUP(CN$7+0.5,$I$66:$DJ$120,ROWS($A$10:$A31)+2,FALSE)</f>
        <v>160</v>
      </c>
      <c r="CO31" s="34">
        <f>HLOOKUP(CO$7+0.5,$I$66:$DJ$120,ROWS($A$10:$A31)+2,FALSE)</f>
        <v>1880</v>
      </c>
      <c r="CP31" s="34">
        <f>HLOOKUP(CP$7+0.5,$I$66:$DJ$120,ROWS($A$10:$A31)+2,FALSE)</f>
        <v>676</v>
      </c>
      <c r="CQ31" s="34">
        <f>HLOOKUP(CQ$7+0.5,$I$66:$DJ$120,ROWS($A$10:$A31)+2,FALSE)</f>
        <v>2041</v>
      </c>
      <c r="CR31" s="34">
        <f>HLOOKUP(CR$7+0.5,$I$66:$DJ$120,ROWS($A$10:$A31)+2,FALSE)</f>
        <v>2008</v>
      </c>
      <c r="CS31" s="34">
        <f>HLOOKUP(CS$7+0.5,$I$66:$DJ$120,ROWS($A$10:$A31)+2,FALSE)</f>
        <v>204</v>
      </c>
      <c r="CT31" s="34">
        <f>HLOOKUP(CT$7+0.5,$I$66:$DJ$120,ROWS($A$10:$A31)+2,FALSE)</f>
        <v>1110</v>
      </c>
      <c r="CU31" s="34">
        <f>HLOOKUP(CU$7+0.5,$I$66:$DJ$120,ROWS($A$10:$A31)+2,FALSE)</f>
        <v>592</v>
      </c>
      <c r="CV31" s="34">
        <f>HLOOKUP(CV$7+0.5,$I$66:$DJ$120,ROWS($A$10:$A31)+2,FALSE)</f>
        <v>247</v>
      </c>
      <c r="CW31" s="34">
        <f>HLOOKUP(CW$7+0.5,$I$66:$DJ$120,ROWS($A$10:$A31)+2,FALSE)</f>
        <v>3380</v>
      </c>
      <c r="CX31" s="34">
        <f>HLOOKUP(CX$7+0.5,$I$66:$DJ$120,ROWS($A$10:$A31)+2,FALSE)</f>
        <v>162</v>
      </c>
      <c r="CY31" s="34">
        <f>HLOOKUP(CY$7+0.5,$I$66:$DJ$120,ROWS($A$10:$A31)+2,FALSE)</f>
        <v>1696</v>
      </c>
      <c r="CZ31" s="34">
        <f>HLOOKUP(CZ$7+0.5,$I$66:$DJ$120,ROWS($A$10:$A31)+2,FALSE)</f>
        <v>204</v>
      </c>
      <c r="DA31" s="34">
        <f>HLOOKUP(DA$7+0.5,$I$66:$DJ$120,ROWS($A$10:$A31)+2,FALSE)</f>
        <v>1093</v>
      </c>
      <c r="DB31" s="34">
        <f>HLOOKUP(DB$7+0.5,$I$66:$DJ$120,ROWS($A$10:$A31)+2,FALSE)</f>
        <v>1102</v>
      </c>
      <c r="DC31" s="34">
        <f>HLOOKUP(DC$7+0.5,$I$66:$DJ$120,ROWS($A$10:$A31)+2,FALSE)</f>
        <v>230</v>
      </c>
      <c r="DD31" s="34">
        <f>HLOOKUP(DD$7+0.5,$I$66:$DJ$120,ROWS($A$10:$A31)+2,FALSE)</f>
        <v>69</v>
      </c>
      <c r="DE31" s="34">
        <f>HLOOKUP(DE$7+0.5,$I$66:$DJ$120,ROWS($A$10:$A31)+2,FALSE)</f>
        <v>3805</v>
      </c>
      <c r="DF31" s="34">
        <f>HLOOKUP(DF$7+0.5,$I$66:$DJ$120,ROWS($A$10:$A31)+2,FALSE)</f>
        <v>611</v>
      </c>
      <c r="DG31" s="34">
        <f>HLOOKUP(DG$7+0.5,$I$66:$DJ$120,ROWS($A$10:$A31)+2,FALSE)</f>
        <v>859</v>
      </c>
      <c r="DH31" s="34">
        <f>HLOOKUP(DH$7+0.5,$I$66:$DJ$120,ROWS($A$10:$A31)+2,FALSE)</f>
        <v>514</v>
      </c>
      <c r="DI31" s="34">
        <f>HLOOKUP(DI$7+0.5,$I$66:$DJ$120,ROWS($A$10:$A31)+2,FALSE)</f>
        <v>132</v>
      </c>
      <c r="DJ31" s="34">
        <f>HLOOKUP(DJ$7+0.5,$I$66:$DJ$120,ROWS($A$10:$A31)+2,FALSE)</f>
        <v>654</v>
      </c>
    </row>
    <row r="32" spans="2:114" x14ac:dyDescent="0.25">
      <c r="B32" s="38" t="s">
        <v>29</v>
      </c>
      <c r="C32" s="16">
        <v>6515057</v>
      </c>
      <c r="D32" s="17">
        <v>3680</v>
      </c>
      <c r="E32" s="16">
        <v>5658768</v>
      </c>
      <c r="F32" s="17">
        <v>20357</v>
      </c>
      <c r="G32" s="16">
        <v>656441</v>
      </c>
      <c r="H32" s="17">
        <v>18778</v>
      </c>
      <c r="I32" s="36">
        <f>HLOOKUP(I$7,$I$66:$DJ$120,ROWS($A$10:$A32)+2,FALSE)</f>
        <v>139830</v>
      </c>
      <c r="J32" s="25">
        <f>HLOOKUP(J$7,$I$66:$DJ$120,ROWS($A$10:$A32)+2,FALSE)</f>
        <v>1201</v>
      </c>
      <c r="K32" s="25">
        <f>HLOOKUP(K$7,$I$66:$DJ$120,ROWS($A$10:$A32)+2,FALSE)</f>
        <v>225</v>
      </c>
      <c r="L32" s="25">
        <f>HLOOKUP(L$7,$I$66:$DJ$120,ROWS($A$10:$A32)+2,FALSE)</f>
        <v>1017</v>
      </c>
      <c r="M32" s="25">
        <f>HLOOKUP(M$7,$I$66:$DJ$120,ROWS($A$10:$A32)+2,FALSE)</f>
        <v>167</v>
      </c>
      <c r="N32" s="25">
        <f>HLOOKUP(N$7,$I$66:$DJ$120,ROWS($A$10:$A32)+2,FALSE)</f>
        <v>11556</v>
      </c>
      <c r="O32" s="25">
        <f>HLOOKUP(O$7,$I$66:$DJ$120,ROWS($A$10:$A32)+2,FALSE)</f>
        <v>1388</v>
      </c>
      <c r="P32" s="25">
        <f>HLOOKUP(P$7,$I$66:$DJ$120,ROWS($A$10:$A32)+2,FALSE)</f>
        <v>9445</v>
      </c>
      <c r="Q32" s="25">
        <f>HLOOKUP(Q$7,$I$66:$DJ$120,ROWS($A$10:$A32)+2,FALSE)</f>
        <v>399</v>
      </c>
      <c r="R32" s="25">
        <f>HLOOKUP(R$7,$I$66:$DJ$120,ROWS($A$10:$A32)+2,FALSE)</f>
        <v>676</v>
      </c>
      <c r="S32" s="25">
        <f>HLOOKUP(S$7,$I$66:$DJ$120,ROWS($A$10:$A32)+2,FALSE)</f>
        <v>11396</v>
      </c>
      <c r="T32" s="25">
        <f>HLOOKUP(T$7,$I$66:$DJ$120,ROWS($A$10:$A32)+2,FALSE)</f>
        <v>3264</v>
      </c>
      <c r="U32" s="25">
        <f>HLOOKUP(U$7,$I$66:$DJ$120,ROWS($A$10:$A32)+2,FALSE)</f>
        <v>733</v>
      </c>
      <c r="V32" s="25">
        <f>HLOOKUP(V$7,$I$66:$DJ$120,ROWS($A$10:$A32)+2,FALSE)</f>
        <v>412</v>
      </c>
      <c r="W32" s="25">
        <f>HLOOKUP(W$7,$I$66:$DJ$120,ROWS($A$10:$A32)+2,FALSE)</f>
        <v>2991</v>
      </c>
      <c r="X32" s="25">
        <f>HLOOKUP(X$7,$I$66:$DJ$120,ROWS($A$10:$A32)+2,FALSE)</f>
        <v>640</v>
      </c>
      <c r="Y32" s="25">
        <f>HLOOKUP(Y$7,$I$66:$DJ$120,ROWS($A$10:$A32)+2,FALSE)</f>
        <v>138</v>
      </c>
      <c r="Z32" s="25">
        <f>HLOOKUP(Z$7,$I$66:$DJ$120,ROWS($A$10:$A32)+2,FALSE)</f>
        <v>969</v>
      </c>
      <c r="AA32" s="25">
        <f>HLOOKUP(AA$7,$I$66:$DJ$120,ROWS($A$10:$A32)+2,FALSE)</f>
        <v>180</v>
      </c>
      <c r="AB32" s="25">
        <f>HLOOKUP(AB$7,$I$66:$DJ$120,ROWS($A$10:$A32)+2,FALSE)</f>
        <v>977</v>
      </c>
      <c r="AC32" s="25">
        <f>HLOOKUP(AC$7,$I$66:$DJ$120,ROWS($A$10:$A32)+2,FALSE)</f>
        <v>4006</v>
      </c>
      <c r="AD32" s="25">
        <f>HLOOKUP(AD$7,$I$66:$DJ$120,ROWS($A$10:$A32)+2,FALSE)</f>
        <v>2762</v>
      </c>
      <c r="AE32" s="25" t="str">
        <f>HLOOKUP(AE$7,$I$66:$DJ$120,ROWS($A$10:$A32)+2,FALSE)</f>
        <v>N/A</v>
      </c>
      <c r="AF32" s="25">
        <f>HLOOKUP(AF$7,$I$66:$DJ$120,ROWS($A$10:$A32)+2,FALSE)</f>
        <v>2629</v>
      </c>
      <c r="AG32" s="25">
        <f>HLOOKUP(AG$7,$I$66:$DJ$120,ROWS($A$10:$A32)+2,FALSE)</f>
        <v>862</v>
      </c>
      <c r="AH32" s="25">
        <f>HLOOKUP(AH$7,$I$66:$DJ$120,ROWS($A$10:$A32)+2,FALSE)</f>
        <v>356</v>
      </c>
      <c r="AI32" s="25">
        <f>HLOOKUP(AI$7,$I$66:$DJ$120,ROWS($A$10:$A32)+2,FALSE)</f>
        <v>1261</v>
      </c>
      <c r="AJ32" s="25">
        <f>HLOOKUP(AJ$7,$I$66:$DJ$120,ROWS($A$10:$A32)+2,FALSE)</f>
        <v>596</v>
      </c>
      <c r="AK32" s="25">
        <f>HLOOKUP(AK$7,$I$66:$DJ$120,ROWS($A$10:$A32)+2,FALSE)</f>
        <v>637</v>
      </c>
      <c r="AL32" s="25">
        <f>HLOOKUP(AL$7,$I$66:$DJ$120,ROWS($A$10:$A32)+2,FALSE)</f>
        <v>163</v>
      </c>
      <c r="AM32" s="25">
        <f>HLOOKUP(AM$7,$I$66:$DJ$120,ROWS($A$10:$A32)+2,FALSE)</f>
        <v>12010</v>
      </c>
      <c r="AN32" s="25">
        <f>HLOOKUP(AN$7,$I$66:$DJ$120,ROWS($A$10:$A32)+2,FALSE)</f>
        <v>8332</v>
      </c>
      <c r="AO32" s="25">
        <f>HLOOKUP(AO$7,$I$66:$DJ$120,ROWS($A$10:$A32)+2,FALSE)</f>
        <v>199</v>
      </c>
      <c r="AP32" s="25">
        <f>HLOOKUP(AP$7,$I$66:$DJ$120,ROWS($A$10:$A32)+2,FALSE)</f>
        <v>19431</v>
      </c>
      <c r="AQ32" s="25">
        <f>HLOOKUP(AQ$7,$I$66:$DJ$120,ROWS($A$10:$A32)+2,FALSE)</f>
        <v>3964</v>
      </c>
      <c r="AR32" s="25">
        <f>HLOOKUP(AR$7,$I$66:$DJ$120,ROWS($A$10:$A32)+2,FALSE)</f>
        <v>61</v>
      </c>
      <c r="AS32" s="25">
        <f>HLOOKUP(AS$7,$I$66:$DJ$120,ROWS($A$10:$A32)+2,FALSE)</f>
        <v>1757</v>
      </c>
      <c r="AT32" s="25">
        <f>HLOOKUP(AT$7,$I$66:$DJ$120,ROWS($A$10:$A32)+2,FALSE)</f>
        <v>90</v>
      </c>
      <c r="AU32" s="25">
        <f>HLOOKUP(AU$7,$I$66:$DJ$120,ROWS($A$10:$A32)+2,FALSE)</f>
        <v>178</v>
      </c>
      <c r="AV32" s="25">
        <f>HLOOKUP(AV$7,$I$66:$DJ$120,ROWS($A$10:$A32)+2,FALSE)</f>
        <v>6538</v>
      </c>
      <c r="AW32" s="25">
        <f>HLOOKUP(AW$7,$I$66:$DJ$120,ROWS($A$10:$A32)+2,FALSE)</f>
        <v>10182</v>
      </c>
      <c r="AX32" s="25">
        <f>HLOOKUP(AX$7,$I$66:$DJ$120,ROWS($A$10:$A32)+2,FALSE)</f>
        <v>1621</v>
      </c>
      <c r="AY32" s="25">
        <f>HLOOKUP(AY$7,$I$66:$DJ$120,ROWS($A$10:$A32)+2,FALSE)</f>
        <v>44</v>
      </c>
      <c r="AZ32" s="25">
        <f>HLOOKUP(AZ$7,$I$66:$DJ$120,ROWS($A$10:$A32)+2,FALSE)</f>
        <v>371</v>
      </c>
      <c r="BA32" s="25">
        <f>HLOOKUP(BA$7,$I$66:$DJ$120,ROWS($A$10:$A32)+2,FALSE)</f>
        <v>5203</v>
      </c>
      <c r="BB32" s="25">
        <f>HLOOKUP(BB$7,$I$66:$DJ$120,ROWS($A$10:$A32)+2,FALSE)</f>
        <v>548</v>
      </c>
      <c r="BC32" s="25">
        <f>HLOOKUP(BC$7,$I$66:$DJ$120,ROWS($A$10:$A32)+2,FALSE)</f>
        <v>2246</v>
      </c>
      <c r="BD32" s="25">
        <f>HLOOKUP(BD$7,$I$66:$DJ$120,ROWS($A$10:$A32)+2,FALSE)</f>
        <v>2984</v>
      </c>
      <c r="BE32" s="25">
        <f>HLOOKUP(BE$7,$I$66:$DJ$120,ROWS($A$10:$A32)+2,FALSE)</f>
        <v>1673</v>
      </c>
      <c r="BF32" s="25">
        <f>HLOOKUP(BF$7,$I$66:$DJ$120,ROWS($A$10:$A32)+2,FALSE)</f>
        <v>911</v>
      </c>
      <c r="BG32" s="25">
        <f>HLOOKUP(BG$7,$I$66:$DJ$120,ROWS($A$10:$A32)+2,FALSE)</f>
        <v>441</v>
      </c>
      <c r="BH32" s="25">
        <f>HLOOKUP(BH$7,$I$66:$DJ$120,ROWS($A$10:$A32)+2,FALSE)</f>
        <v>0</v>
      </c>
      <c r="BI32" s="25">
        <f>HLOOKUP(BI$7,$I$66:$DJ$120,ROWS($A$10:$A32)+2,FALSE)</f>
        <v>4413</v>
      </c>
      <c r="BJ32" s="34">
        <f>HLOOKUP(BJ$7+0.5,$I$66:$DJ$120,ROWS($A$10:$A32)+2,FALSE)</f>
        <v>8282</v>
      </c>
      <c r="BK32" s="34">
        <f>HLOOKUP(BK$7+0.5,$I$66:$DJ$120,ROWS($A$10:$A32)+2,FALSE)</f>
        <v>1083</v>
      </c>
      <c r="BL32" s="34">
        <f>HLOOKUP(BL$7+0.5,$I$66:$DJ$120,ROWS($A$10:$A32)+2,FALSE)</f>
        <v>345</v>
      </c>
      <c r="BM32" s="34">
        <f>HLOOKUP(BM$7+0.5,$I$66:$DJ$120,ROWS($A$10:$A32)+2,FALSE)</f>
        <v>518</v>
      </c>
      <c r="BN32" s="34">
        <f>HLOOKUP(BN$7+0.5,$I$66:$DJ$120,ROWS($A$10:$A32)+2,FALSE)</f>
        <v>201</v>
      </c>
      <c r="BO32" s="34">
        <f>HLOOKUP(BO$7+0.5,$I$66:$DJ$120,ROWS($A$10:$A32)+2,FALSE)</f>
        <v>2290</v>
      </c>
      <c r="BP32" s="34">
        <f>HLOOKUP(BP$7+0.5,$I$66:$DJ$120,ROWS($A$10:$A32)+2,FALSE)</f>
        <v>972</v>
      </c>
      <c r="BQ32" s="34">
        <f>HLOOKUP(BQ$7+0.5,$I$66:$DJ$120,ROWS($A$10:$A32)+2,FALSE)</f>
        <v>1884</v>
      </c>
      <c r="BR32" s="34">
        <f>HLOOKUP(BR$7+0.5,$I$66:$DJ$120,ROWS($A$10:$A32)+2,FALSE)</f>
        <v>579</v>
      </c>
      <c r="BS32" s="34">
        <f>HLOOKUP(BS$7+0.5,$I$66:$DJ$120,ROWS($A$10:$A32)+2,FALSE)</f>
        <v>358</v>
      </c>
      <c r="BT32" s="34">
        <f>HLOOKUP(BT$7+0.5,$I$66:$DJ$120,ROWS($A$10:$A32)+2,FALSE)</f>
        <v>2715</v>
      </c>
      <c r="BU32" s="34">
        <f>HLOOKUP(BU$7+0.5,$I$66:$DJ$120,ROWS($A$10:$A32)+2,FALSE)</f>
        <v>1666</v>
      </c>
      <c r="BV32" s="34">
        <f>HLOOKUP(BV$7+0.5,$I$66:$DJ$120,ROWS($A$10:$A32)+2,FALSE)</f>
        <v>860</v>
      </c>
      <c r="BW32" s="34">
        <f>HLOOKUP(BW$7+0.5,$I$66:$DJ$120,ROWS($A$10:$A32)+2,FALSE)</f>
        <v>695</v>
      </c>
      <c r="BX32" s="34">
        <f>HLOOKUP(BX$7+0.5,$I$66:$DJ$120,ROWS($A$10:$A32)+2,FALSE)</f>
        <v>899</v>
      </c>
      <c r="BY32" s="34">
        <f>HLOOKUP(BY$7+0.5,$I$66:$DJ$120,ROWS($A$10:$A32)+2,FALSE)</f>
        <v>456</v>
      </c>
      <c r="BZ32" s="34">
        <f>HLOOKUP(BZ$7+0.5,$I$66:$DJ$120,ROWS($A$10:$A32)+2,FALSE)</f>
        <v>136</v>
      </c>
      <c r="CA32" s="34">
        <f>HLOOKUP(CA$7+0.5,$I$66:$DJ$120,ROWS($A$10:$A32)+2,FALSE)</f>
        <v>867</v>
      </c>
      <c r="CB32" s="34">
        <f>HLOOKUP(CB$7+0.5,$I$66:$DJ$120,ROWS($A$10:$A32)+2,FALSE)</f>
        <v>203</v>
      </c>
      <c r="CC32" s="34">
        <f>HLOOKUP(CC$7+0.5,$I$66:$DJ$120,ROWS($A$10:$A32)+2,FALSE)</f>
        <v>1200</v>
      </c>
      <c r="CD32" s="34">
        <f>HLOOKUP(CD$7+0.5,$I$66:$DJ$120,ROWS($A$10:$A32)+2,FALSE)</f>
        <v>1526</v>
      </c>
      <c r="CE32" s="34">
        <f>HLOOKUP(CE$7+0.5,$I$66:$DJ$120,ROWS($A$10:$A32)+2,FALSE)</f>
        <v>2048</v>
      </c>
      <c r="CF32" s="34" t="str">
        <f>HLOOKUP(CF$7+0.5,$I$66:$DJ$120,ROWS($A$10:$A32)+2,FALSE)</f>
        <v>N/A</v>
      </c>
      <c r="CG32" s="34">
        <f>HLOOKUP(CG$7+0.5,$I$66:$DJ$120,ROWS($A$10:$A32)+2,FALSE)</f>
        <v>1245</v>
      </c>
      <c r="CH32" s="34">
        <f>HLOOKUP(CH$7+0.5,$I$66:$DJ$120,ROWS($A$10:$A32)+2,FALSE)</f>
        <v>537</v>
      </c>
      <c r="CI32" s="34">
        <f>HLOOKUP(CI$7+0.5,$I$66:$DJ$120,ROWS($A$10:$A32)+2,FALSE)</f>
        <v>567</v>
      </c>
      <c r="CJ32" s="34">
        <f>HLOOKUP(CJ$7+0.5,$I$66:$DJ$120,ROWS($A$10:$A32)+2,FALSE)</f>
        <v>654</v>
      </c>
      <c r="CK32" s="34">
        <f>HLOOKUP(CK$7+0.5,$I$66:$DJ$120,ROWS($A$10:$A32)+2,FALSE)</f>
        <v>719</v>
      </c>
      <c r="CL32" s="34">
        <f>HLOOKUP(CL$7+0.5,$I$66:$DJ$120,ROWS($A$10:$A32)+2,FALSE)</f>
        <v>727</v>
      </c>
      <c r="CM32" s="34">
        <f>HLOOKUP(CM$7+0.5,$I$66:$DJ$120,ROWS($A$10:$A32)+2,FALSE)</f>
        <v>158</v>
      </c>
      <c r="CN32" s="34">
        <f>HLOOKUP(CN$7+0.5,$I$66:$DJ$120,ROWS($A$10:$A32)+2,FALSE)</f>
        <v>2630</v>
      </c>
      <c r="CO32" s="34">
        <f>HLOOKUP(CO$7+0.5,$I$66:$DJ$120,ROWS($A$10:$A32)+2,FALSE)</f>
        <v>1949</v>
      </c>
      <c r="CP32" s="34">
        <f>HLOOKUP(CP$7+0.5,$I$66:$DJ$120,ROWS($A$10:$A32)+2,FALSE)</f>
        <v>276</v>
      </c>
      <c r="CQ32" s="34">
        <f>HLOOKUP(CQ$7+0.5,$I$66:$DJ$120,ROWS($A$10:$A32)+2,FALSE)</f>
        <v>3914</v>
      </c>
      <c r="CR32" s="34">
        <f>HLOOKUP(CR$7+0.5,$I$66:$DJ$120,ROWS($A$10:$A32)+2,FALSE)</f>
        <v>1384</v>
      </c>
      <c r="CS32" s="34">
        <f>HLOOKUP(CS$7+0.5,$I$66:$DJ$120,ROWS($A$10:$A32)+2,FALSE)</f>
        <v>111</v>
      </c>
      <c r="CT32" s="34">
        <f>HLOOKUP(CT$7+0.5,$I$66:$DJ$120,ROWS($A$10:$A32)+2,FALSE)</f>
        <v>681</v>
      </c>
      <c r="CU32" s="34">
        <f>HLOOKUP(CU$7+0.5,$I$66:$DJ$120,ROWS($A$10:$A32)+2,FALSE)</f>
        <v>123</v>
      </c>
      <c r="CV32" s="34">
        <f>HLOOKUP(CV$7+0.5,$I$66:$DJ$120,ROWS($A$10:$A32)+2,FALSE)</f>
        <v>220</v>
      </c>
      <c r="CW32" s="34">
        <f>HLOOKUP(CW$7+0.5,$I$66:$DJ$120,ROWS($A$10:$A32)+2,FALSE)</f>
        <v>1883</v>
      </c>
      <c r="CX32" s="34">
        <f>HLOOKUP(CX$7+0.5,$I$66:$DJ$120,ROWS($A$10:$A32)+2,FALSE)</f>
        <v>2144</v>
      </c>
      <c r="CY32" s="34">
        <f>HLOOKUP(CY$7+0.5,$I$66:$DJ$120,ROWS($A$10:$A32)+2,FALSE)</f>
        <v>989</v>
      </c>
      <c r="CZ32" s="34">
        <f>HLOOKUP(CZ$7+0.5,$I$66:$DJ$120,ROWS($A$10:$A32)+2,FALSE)</f>
        <v>72</v>
      </c>
      <c r="DA32" s="34">
        <f>HLOOKUP(DA$7+0.5,$I$66:$DJ$120,ROWS($A$10:$A32)+2,FALSE)</f>
        <v>355</v>
      </c>
      <c r="DB32" s="34">
        <f>HLOOKUP(DB$7+0.5,$I$66:$DJ$120,ROWS($A$10:$A32)+2,FALSE)</f>
        <v>1491</v>
      </c>
      <c r="DC32" s="34">
        <f>HLOOKUP(DC$7+0.5,$I$66:$DJ$120,ROWS($A$10:$A32)+2,FALSE)</f>
        <v>411</v>
      </c>
      <c r="DD32" s="34">
        <f>HLOOKUP(DD$7+0.5,$I$66:$DJ$120,ROWS($A$10:$A32)+2,FALSE)</f>
        <v>944</v>
      </c>
      <c r="DE32" s="34">
        <f>HLOOKUP(DE$7+0.5,$I$66:$DJ$120,ROWS($A$10:$A32)+2,FALSE)</f>
        <v>1241</v>
      </c>
      <c r="DF32" s="34">
        <f>HLOOKUP(DF$7+0.5,$I$66:$DJ$120,ROWS($A$10:$A32)+2,FALSE)</f>
        <v>741</v>
      </c>
      <c r="DG32" s="34">
        <f>HLOOKUP(DG$7+0.5,$I$66:$DJ$120,ROWS($A$10:$A32)+2,FALSE)</f>
        <v>855</v>
      </c>
      <c r="DH32" s="34">
        <f>HLOOKUP(DH$7+0.5,$I$66:$DJ$120,ROWS($A$10:$A32)+2,FALSE)</f>
        <v>311</v>
      </c>
      <c r="DI32" s="34">
        <f>HLOOKUP(DI$7+0.5,$I$66:$DJ$120,ROWS($A$10:$A32)+2,FALSE)</f>
        <v>204</v>
      </c>
      <c r="DJ32" s="34">
        <f>HLOOKUP(DJ$7+0.5,$I$66:$DJ$120,ROWS($A$10:$A32)+2,FALSE)</f>
        <v>1542</v>
      </c>
    </row>
    <row r="33" spans="2:114" x14ac:dyDescent="0.25">
      <c r="B33" s="38" t="s">
        <v>30</v>
      </c>
      <c r="C33" s="16">
        <v>9766574</v>
      </c>
      <c r="D33" s="17">
        <v>4376</v>
      </c>
      <c r="E33" s="16">
        <v>8340767</v>
      </c>
      <c r="F33" s="17">
        <v>29076</v>
      </c>
      <c r="G33" s="16">
        <v>1242917</v>
      </c>
      <c r="H33" s="17">
        <v>25401</v>
      </c>
      <c r="I33" s="36">
        <f>HLOOKUP(I$7,$I$66:$DJ$120,ROWS($A$10:$A33)+2,FALSE)</f>
        <v>139158</v>
      </c>
      <c r="J33" s="25">
        <f>HLOOKUP(J$7,$I$66:$DJ$120,ROWS($A$10:$A33)+2,FALSE)</f>
        <v>3527</v>
      </c>
      <c r="K33" s="25">
        <f>HLOOKUP(K$7,$I$66:$DJ$120,ROWS($A$10:$A33)+2,FALSE)</f>
        <v>3456</v>
      </c>
      <c r="L33" s="25">
        <f>HLOOKUP(L$7,$I$66:$DJ$120,ROWS($A$10:$A33)+2,FALSE)</f>
        <v>3840</v>
      </c>
      <c r="M33" s="25">
        <f>HLOOKUP(M$7,$I$66:$DJ$120,ROWS($A$10:$A33)+2,FALSE)</f>
        <v>2054</v>
      </c>
      <c r="N33" s="25">
        <f>HLOOKUP(N$7,$I$66:$DJ$120,ROWS($A$10:$A33)+2,FALSE)</f>
        <v>7793</v>
      </c>
      <c r="O33" s="25">
        <f>HLOOKUP(O$7,$I$66:$DJ$120,ROWS($A$10:$A33)+2,FALSE)</f>
        <v>3425</v>
      </c>
      <c r="P33" s="25">
        <f>HLOOKUP(P$7,$I$66:$DJ$120,ROWS($A$10:$A33)+2,FALSE)</f>
        <v>1656</v>
      </c>
      <c r="Q33" s="25">
        <f>HLOOKUP(Q$7,$I$66:$DJ$120,ROWS($A$10:$A33)+2,FALSE)</f>
        <v>0</v>
      </c>
      <c r="R33" s="25">
        <f>HLOOKUP(R$7,$I$66:$DJ$120,ROWS($A$10:$A33)+2,FALSE)</f>
        <v>256</v>
      </c>
      <c r="S33" s="25">
        <f>HLOOKUP(S$7,$I$66:$DJ$120,ROWS($A$10:$A33)+2,FALSE)</f>
        <v>17712</v>
      </c>
      <c r="T33" s="25">
        <f>HLOOKUP(T$7,$I$66:$DJ$120,ROWS($A$10:$A33)+2,FALSE)</f>
        <v>4254</v>
      </c>
      <c r="U33" s="25">
        <f>HLOOKUP(U$7,$I$66:$DJ$120,ROWS($A$10:$A33)+2,FALSE)</f>
        <v>630</v>
      </c>
      <c r="V33" s="25">
        <f>HLOOKUP(V$7,$I$66:$DJ$120,ROWS($A$10:$A33)+2,FALSE)</f>
        <v>882</v>
      </c>
      <c r="W33" s="25">
        <f>HLOOKUP(W$7,$I$66:$DJ$120,ROWS($A$10:$A33)+2,FALSE)</f>
        <v>9897</v>
      </c>
      <c r="X33" s="25">
        <f>HLOOKUP(X$7,$I$66:$DJ$120,ROWS($A$10:$A33)+2,FALSE)</f>
        <v>7668</v>
      </c>
      <c r="Y33" s="25">
        <f>HLOOKUP(Y$7,$I$66:$DJ$120,ROWS($A$10:$A33)+2,FALSE)</f>
        <v>1709</v>
      </c>
      <c r="Z33" s="25">
        <f>HLOOKUP(Z$7,$I$66:$DJ$120,ROWS($A$10:$A33)+2,FALSE)</f>
        <v>1148</v>
      </c>
      <c r="AA33" s="25">
        <f>HLOOKUP(AA$7,$I$66:$DJ$120,ROWS($A$10:$A33)+2,FALSE)</f>
        <v>2578</v>
      </c>
      <c r="AB33" s="25">
        <f>HLOOKUP(AB$7,$I$66:$DJ$120,ROWS($A$10:$A33)+2,FALSE)</f>
        <v>955</v>
      </c>
      <c r="AC33" s="25">
        <f>HLOOKUP(AC$7,$I$66:$DJ$120,ROWS($A$10:$A33)+2,FALSE)</f>
        <v>599</v>
      </c>
      <c r="AD33" s="25">
        <f>HLOOKUP(AD$7,$I$66:$DJ$120,ROWS($A$10:$A33)+2,FALSE)</f>
        <v>1035</v>
      </c>
      <c r="AE33" s="25">
        <f>HLOOKUP(AE$7,$I$66:$DJ$120,ROWS($A$10:$A33)+2,FALSE)</f>
        <v>2861</v>
      </c>
      <c r="AF33" s="25" t="str">
        <f>HLOOKUP(AF$7,$I$66:$DJ$120,ROWS($A$10:$A33)+2,FALSE)</f>
        <v>N/A</v>
      </c>
      <c r="AG33" s="25">
        <f>HLOOKUP(AG$7,$I$66:$DJ$120,ROWS($A$10:$A33)+2,FALSE)</f>
        <v>2671</v>
      </c>
      <c r="AH33" s="25">
        <f>HLOOKUP(AH$7,$I$66:$DJ$120,ROWS($A$10:$A33)+2,FALSE)</f>
        <v>715</v>
      </c>
      <c r="AI33" s="25">
        <f>HLOOKUP(AI$7,$I$66:$DJ$120,ROWS($A$10:$A33)+2,FALSE)</f>
        <v>2509</v>
      </c>
      <c r="AJ33" s="25">
        <f>HLOOKUP(AJ$7,$I$66:$DJ$120,ROWS($A$10:$A33)+2,FALSE)</f>
        <v>84</v>
      </c>
      <c r="AK33" s="25">
        <f>HLOOKUP(AK$7,$I$66:$DJ$120,ROWS($A$10:$A33)+2,FALSE)</f>
        <v>439</v>
      </c>
      <c r="AL33" s="25">
        <f>HLOOKUP(AL$7,$I$66:$DJ$120,ROWS($A$10:$A33)+2,FALSE)</f>
        <v>1215</v>
      </c>
      <c r="AM33" s="25">
        <f>HLOOKUP(AM$7,$I$66:$DJ$120,ROWS($A$10:$A33)+2,FALSE)</f>
        <v>73</v>
      </c>
      <c r="AN33" s="25">
        <f>HLOOKUP(AN$7,$I$66:$DJ$120,ROWS($A$10:$A33)+2,FALSE)</f>
        <v>1849</v>
      </c>
      <c r="AO33" s="25">
        <f>HLOOKUP(AO$7,$I$66:$DJ$120,ROWS($A$10:$A33)+2,FALSE)</f>
        <v>508</v>
      </c>
      <c r="AP33" s="25">
        <f>HLOOKUP(AP$7,$I$66:$DJ$120,ROWS($A$10:$A33)+2,FALSE)</f>
        <v>6087</v>
      </c>
      <c r="AQ33" s="25">
        <f>HLOOKUP(AQ$7,$I$66:$DJ$120,ROWS($A$10:$A33)+2,FALSE)</f>
        <v>3405</v>
      </c>
      <c r="AR33" s="25">
        <f>HLOOKUP(AR$7,$I$66:$DJ$120,ROWS($A$10:$A33)+2,FALSE)</f>
        <v>159</v>
      </c>
      <c r="AS33" s="25">
        <f>HLOOKUP(AS$7,$I$66:$DJ$120,ROWS($A$10:$A33)+2,FALSE)</f>
        <v>11224</v>
      </c>
      <c r="AT33" s="25">
        <f>HLOOKUP(AT$7,$I$66:$DJ$120,ROWS($A$10:$A33)+2,FALSE)</f>
        <v>917</v>
      </c>
      <c r="AU33" s="25">
        <f>HLOOKUP(AU$7,$I$66:$DJ$120,ROWS($A$10:$A33)+2,FALSE)</f>
        <v>647</v>
      </c>
      <c r="AV33" s="25">
        <f>HLOOKUP(AV$7,$I$66:$DJ$120,ROWS($A$10:$A33)+2,FALSE)</f>
        <v>2864</v>
      </c>
      <c r="AW33" s="25">
        <f>HLOOKUP(AW$7,$I$66:$DJ$120,ROWS($A$10:$A33)+2,FALSE)</f>
        <v>385</v>
      </c>
      <c r="AX33" s="25">
        <f>HLOOKUP(AX$7,$I$66:$DJ$120,ROWS($A$10:$A33)+2,FALSE)</f>
        <v>2185</v>
      </c>
      <c r="AY33" s="25">
        <f>HLOOKUP(AY$7,$I$66:$DJ$120,ROWS($A$10:$A33)+2,FALSE)</f>
        <v>571</v>
      </c>
      <c r="AZ33" s="25">
        <f>HLOOKUP(AZ$7,$I$66:$DJ$120,ROWS($A$10:$A33)+2,FALSE)</f>
        <v>3106</v>
      </c>
      <c r="BA33" s="25">
        <f>HLOOKUP(BA$7,$I$66:$DJ$120,ROWS($A$10:$A33)+2,FALSE)</f>
        <v>9935</v>
      </c>
      <c r="BB33" s="25">
        <f>HLOOKUP(BB$7,$I$66:$DJ$120,ROWS($A$10:$A33)+2,FALSE)</f>
        <v>642</v>
      </c>
      <c r="BC33" s="25">
        <f>HLOOKUP(BC$7,$I$66:$DJ$120,ROWS($A$10:$A33)+2,FALSE)</f>
        <v>0</v>
      </c>
      <c r="BD33" s="25">
        <f>HLOOKUP(BD$7,$I$66:$DJ$120,ROWS($A$10:$A33)+2,FALSE)</f>
        <v>2327</v>
      </c>
      <c r="BE33" s="25">
        <f>HLOOKUP(BE$7,$I$66:$DJ$120,ROWS($A$10:$A33)+2,FALSE)</f>
        <v>1430</v>
      </c>
      <c r="BF33" s="25">
        <f>HLOOKUP(BF$7,$I$66:$DJ$120,ROWS($A$10:$A33)+2,FALSE)</f>
        <v>417</v>
      </c>
      <c r="BG33" s="25">
        <f>HLOOKUP(BG$7,$I$66:$DJ$120,ROWS($A$10:$A33)+2,FALSE)</f>
        <v>4018</v>
      </c>
      <c r="BH33" s="25">
        <f>HLOOKUP(BH$7,$I$66:$DJ$120,ROWS($A$10:$A33)+2,FALSE)</f>
        <v>841</v>
      </c>
      <c r="BI33" s="25">
        <f>HLOOKUP(BI$7,$I$66:$DJ$120,ROWS($A$10:$A33)+2,FALSE)</f>
        <v>908</v>
      </c>
      <c r="BJ33" s="34">
        <f>HLOOKUP(BJ$7+0.5,$I$66:$DJ$120,ROWS($A$10:$A33)+2,FALSE)</f>
        <v>8465</v>
      </c>
      <c r="BK33" s="34">
        <f>HLOOKUP(BK$7+0.5,$I$66:$DJ$120,ROWS($A$10:$A33)+2,FALSE)</f>
        <v>2060</v>
      </c>
      <c r="BL33" s="34">
        <f>HLOOKUP(BL$7+0.5,$I$66:$DJ$120,ROWS($A$10:$A33)+2,FALSE)</f>
        <v>1793</v>
      </c>
      <c r="BM33" s="34">
        <f>HLOOKUP(BM$7+0.5,$I$66:$DJ$120,ROWS($A$10:$A33)+2,FALSE)</f>
        <v>1382</v>
      </c>
      <c r="BN33" s="34">
        <f>HLOOKUP(BN$7+0.5,$I$66:$DJ$120,ROWS($A$10:$A33)+2,FALSE)</f>
        <v>1024</v>
      </c>
      <c r="BO33" s="34">
        <f>HLOOKUP(BO$7+0.5,$I$66:$DJ$120,ROWS($A$10:$A33)+2,FALSE)</f>
        <v>1752</v>
      </c>
      <c r="BP33" s="34">
        <f>HLOOKUP(BP$7+0.5,$I$66:$DJ$120,ROWS($A$10:$A33)+2,FALSE)</f>
        <v>1462</v>
      </c>
      <c r="BQ33" s="34">
        <f>HLOOKUP(BQ$7+0.5,$I$66:$DJ$120,ROWS($A$10:$A33)+2,FALSE)</f>
        <v>1087</v>
      </c>
      <c r="BR33" s="34">
        <f>HLOOKUP(BR$7+0.5,$I$66:$DJ$120,ROWS($A$10:$A33)+2,FALSE)</f>
        <v>167</v>
      </c>
      <c r="BS33" s="34">
        <f>HLOOKUP(BS$7+0.5,$I$66:$DJ$120,ROWS($A$10:$A33)+2,FALSE)</f>
        <v>259</v>
      </c>
      <c r="BT33" s="34">
        <f>HLOOKUP(BT$7+0.5,$I$66:$DJ$120,ROWS($A$10:$A33)+2,FALSE)</f>
        <v>3844</v>
      </c>
      <c r="BU33" s="34">
        <f>HLOOKUP(BU$7+0.5,$I$66:$DJ$120,ROWS($A$10:$A33)+2,FALSE)</f>
        <v>1566</v>
      </c>
      <c r="BV33" s="34">
        <f>HLOOKUP(BV$7+0.5,$I$66:$DJ$120,ROWS($A$10:$A33)+2,FALSE)</f>
        <v>469</v>
      </c>
      <c r="BW33" s="34">
        <f>HLOOKUP(BW$7+0.5,$I$66:$DJ$120,ROWS($A$10:$A33)+2,FALSE)</f>
        <v>675</v>
      </c>
      <c r="BX33" s="34">
        <f>HLOOKUP(BX$7+0.5,$I$66:$DJ$120,ROWS($A$10:$A33)+2,FALSE)</f>
        <v>1863</v>
      </c>
      <c r="BY33" s="34">
        <f>HLOOKUP(BY$7+0.5,$I$66:$DJ$120,ROWS($A$10:$A33)+2,FALSE)</f>
        <v>1841</v>
      </c>
      <c r="BZ33" s="34">
        <f>HLOOKUP(BZ$7+0.5,$I$66:$DJ$120,ROWS($A$10:$A33)+2,FALSE)</f>
        <v>1026</v>
      </c>
      <c r="CA33" s="34">
        <f>HLOOKUP(CA$7+0.5,$I$66:$DJ$120,ROWS($A$10:$A33)+2,FALSE)</f>
        <v>867</v>
      </c>
      <c r="CB33" s="34">
        <f>HLOOKUP(CB$7+0.5,$I$66:$DJ$120,ROWS($A$10:$A33)+2,FALSE)</f>
        <v>1158</v>
      </c>
      <c r="CC33" s="34">
        <f>HLOOKUP(CC$7+0.5,$I$66:$DJ$120,ROWS($A$10:$A33)+2,FALSE)</f>
        <v>556</v>
      </c>
      <c r="CD33" s="34">
        <f>HLOOKUP(CD$7+0.5,$I$66:$DJ$120,ROWS($A$10:$A33)+2,FALSE)</f>
        <v>735</v>
      </c>
      <c r="CE33" s="34">
        <f>HLOOKUP(CE$7+0.5,$I$66:$DJ$120,ROWS($A$10:$A33)+2,FALSE)</f>
        <v>431</v>
      </c>
      <c r="CF33" s="34">
        <f>HLOOKUP(CF$7+0.5,$I$66:$DJ$120,ROWS($A$10:$A33)+2,FALSE)</f>
        <v>1135</v>
      </c>
      <c r="CG33" s="34" t="str">
        <f>HLOOKUP(CG$7+0.5,$I$66:$DJ$120,ROWS($A$10:$A33)+2,FALSE)</f>
        <v>N/A</v>
      </c>
      <c r="CH33" s="34">
        <f>HLOOKUP(CH$7+0.5,$I$66:$DJ$120,ROWS($A$10:$A33)+2,FALSE)</f>
        <v>1085</v>
      </c>
      <c r="CI33" s="34">
        <f>HLOOKUP(CI$7+0.5,$I$66:$DJ$120,ROWS($A$10:$A33)+2,FALSE)</f>
        <v>558</v>
      </c>
      <c r="CJ33" s="34">
        <f>HLOOKUP(CJ$7+0.5,$I$66:$DJ$120,ROWS($A$10:$A33)+2,FALSE)</f>
        <v>1200</v>
      </c>
      <c r="CK33" s="34">
        <f>HLOOKUP(CK$7+0.5,$I$66:$DJ$120,ROWS($A$10:$A33)+2,FALSE)</f>
        <v>105</v>
      </c>
      <c r="CL33" s="34">
        <f>HLOOKUP(CL$7+0.5,$I$66:$DJ$120,ROWS($A$10:$A33)+2,FALSE)</f>
        <v>312</v>
      </c>
      <c r="CM33" s="34">
        <f>HLOOKUP(CM$7+0.5,$I$66:$DJ$120,ROWS($A$10:$A33)+2,FALSE)</f>
        <v>610</v>
      </c>
      <c r="CN33" s="34">
        <f>HLOOKUP(CN$7+0.5,$I$66:$DJ$120,ROWS($A$10:$A33)+2,FALSE)</f>
        <v>120</v>
      </c>
      <c r="CO33" s="34">
        <f>HLOOKUP(CO$7+0.5,$I$66:$DJ$120,ROWS($A$10:$A33)+2,FALSE)</f>
        <v>779</v>
      </c>
      <c r="CP33" s="34">
        <f>HLOOKUP(CP$7+0.5,$I$66:$DJ$120,ROWS($A$10:$A33)+2,FALSE)</f>
        <v>367</v>
      </c>
      <c r="CQ33" s="34">
        <f>HLOOKUP(CQ$7+0.5,$I$66:$DJ$120,ROWS($A$10:$A33)+2,FALSE)</f>
        <v>2170</v>
      </c>
      <c r="CR33" s="34">
        <f>HLOOKUP(CR$7+0.5,$I$66:$DJ$120,ROWS($A$10:$A33)+2,FALSE)</f>
        <v>1427</v>
      </c>
      <c r="CS33" s="34">
        <f>HLOOKUP(CS$7+0.5,$I$66:$DJ$120,ROWS($A$10:$A33)+2,FALSE)</f>
        <v>164</v>
      </c>
      <c r="CT33" s="34">
        <f>HLOOKUP(CT$7+0.5,$I$66:$DJ$120,ROWS($A$10:$A33)+2,FALSE)</f>
        <v>2069</v>
      </c>
      <c r="CU33" s="34">
        <f>HLOOKUP(CU$7+0.5,$I$66:$DJ$120,ROWS($A$10:$A33)+2,FALSE)</f>
        <v>570</v>
      </c>
      <c r="CV33" s="34">
        <f>HLOOKUP(CV$7+0.5,$I$66:$DJ$120,ROWS($A$10:$A33)+2,FALSE)</f>
        <v>324</v>
      </c>
      <c r="CW33" s="34">
        <f>HLOOKUP(CW$7+0.5,$I$66:$DJ$120,ROWS($A$10:$A33)+2,FALSE)</f>
        <v>1095</v>
      </c>
      <c r="CX33" s="34">
        <f>HLOOKUP(CX$7+0.5,$I$66:$DJ$120,ROWS($A$10:$A33)+2,FALSE)</f>
        <v>377</v>
      </c>
      <c r="CY33" s="34">
        <f>HLOOKUP(CY$7+0.5,$I$66:$DJ$120,ROWS($A$10:$A33)+2,FALSE)</f>
        <v>1094</v>
      </c>
      <c r="CZ33" s="34">
        <f>HLOOKUP(CZ$7+0.5,$I$66:$DJ$120,ROWS($A$10:$A33)+2,FALSE)</f>
        <v>599</v>
      </c>
      <c r="DA33" s="34">
        <f>HLOOKUP(DA$7+0.5,$I$66:$DJ$120,ROWS($A$10:$A33)+2,FALSE)</f>
        <v>973</v>
      </c>
      <c r="DB33" s="34">
        <f>HLOOKUP(DB$7+0.5,$I$66:$DJ$120,ROWS($A$10:$A33)+2,FALSE)</f>
        <v>2208</v>
      </c>
      <c r="DC33" s="34">
        <f>HLOOKUP(DC$7+0.5,$I$66:$DJ$120,ROWS($A$10:$A33)+2,FALSE)</f>
        <v>582</v>
      </c>
      <c r="DD33" s="34">
        <f>HLOOKUP(DD$7+0.5,$I$66:$DJ$120,ROWS($A$10:$A33)+2,FALSE)</f>
        <v>167</v>
      </c>
      <c r="DE33" s="34">
        <f>HLOOKUP(DE$7+0.5,$I$66:$DJ$120,ROWS($A$10:$A33)+2,FALSE)</f>
        <v>834</v>
      </c>
      <c r="DF33" s="34">
        <f>HLOOKUP(DF$7+0.5,$I$66:$DJ$120,ROWS($A$10:$A33)+2,FALSE)</f>
        <v>669</v>
      </c>
      <c r="DG33" s="34">
        <f>HLOOKUP(DG$7+0.5,$I$66:$DJ$120,ROWS($A$10:$A33)+2,FALSE)</f>
        <v>301</v>
      </c>
      <c r="DH33" s="34">
        <f>HLOOKUP(DH$7+0.5,$I$66:$DJ$120,ROWS($A$10:$A33)+2,FALSE)</f>
        <v>1002</v>
      </c>
      <c r="DI33" s="34">
        <f>HLOOKUP(DI$7+0.5,$I$66:$DJ$120,ROWS($A$10:$A33)+2,FALSE)</f>
        <v>655</v>
      </c>
      <c r="DJ33" s="34">
        <f>HLOOKUP(DJ$7+0.5,$I$66:$DJ$120,ROWS($A$10:$A33)+2,FALSE)</f>
        <v>857</v>
      </c>
    </row>
    <row r="34" spans="2:114" x14ac:dyDescent="0.25">
      <c r="B34" s="38" t="s">
        <v>31</v>
      </c>
      <c r="C34" s="16">
        <v>5277329</v>
      </c>
      <c r="D34" s="17">
        <v>3380</v>
      </c>
      <c r="E34" s="16">
        <v>4505462</v>
      </c>
      <c r="F34" s="17">
        <v>20788</v>
      </c>
      <c r="G34" s="16">
        <v>646176</v>
      </c>
      <c r="H34" s="17">
        <v>19647</v>
      </c>
      <c r="I34" s="36">
        <f>HLOOKUP(I$7,$I$66:$DJ$120,ROWS($A$10:$A34)+2,FALSE)</f>
        <v>101029</v>
      </c>
      <c r="J34" s="25">
        <f>HLOOKUP(J$7,$I$66:$DJ$120,ROWS($A$10:$A34)+2,FALSE)</f>
        <v>123</v>
      </c>
      <c r="K34" s="25">
        <f>HLOOKUP(K$7,$I$66:$DJ$120,ROWS($A$10:$A34)+2,FALSE)</f>
        <v>893</v>
      </c>
      <c r="L34" s="25">
        <f>HLOOKUP(L$7,$I$66:$DJ$120,ROWS($A$10:$A34)+2,FALSE)</f>
        <v>2314</v>
      </c>
      <c r="M34" s="25">
        <f>HLOOKUP(M$7,$I$66:$DJ$120,ROWS($A$10:$A34)+2,FALSE)</f>
        <v>951</v>
      </c>
      <c r="N34" s="25">
        <f>HLOOKUP(N$7,$I$66:$DJ$120,ROWS($A$10:$A34)+2,FALSE)</f>
        <v>6638</v>
      </c>
      <c r="O34" s="25">
        <f>HLOOKUP(O$7,$I$66:$DJ$120,ROWS($A$10:$A34)+2,FALSE)</f>
        <v>2662</v>
      </c>
      <c r="P34" s="25">
        <f>HLOOKUP(P$7,$I$66:$DJ$120,ROWS($A$10:$A34)+2,FALSE)</f>
        <v>74</v>
      </c>
      <c r="Q34" s="25">
        <f>HLOOKUP(Q$7,$I$66:$DJ$120,ROWS($A$10:$A34)+2,FALSE)</f>
        <v>86</v>
      </c>
      <c r="R34" s="25">
        <f>HLOOKUP(R$7,$I$66:$DJ$120,ROWS($A$10:$A34)+2,FALSE)</f>
        <v>367</v>
      </c>
      <c r="S34" s="25">
        <f>HLOOKUP(S$7,$I$66:$DJ$120,ROWS($A$10:$A34)+2,FALSE)</f>
        <v>2820</v>
      </c>
      <c r="T34" s="25">
        <f>HLOOKUP(T$7,$I$66:$DJ$120,ROWS($A$10:$A34)+2,FALSE)</f>
        <v>840</v>
      </c>
      <c r="U34" s="25">
        <f>HLOOKUP(U$7,$I$66:$DJ$120,ROWS($A$10:$A34)+2,FALSE)</f>
        <v>901</v>
      </c>
      <c r="V34" s="25">
        <f>HLOOKUP(V$7,$I$66:$DJ$120,ROWS($A$10:$A34)+2,FALSE)</f>
        <v>402</v>
      </c>
      <c r="W34" s="25">
        <f>HLOOKUP(W$7,$I$66:$DJ$120,ROWS($A$10:$A34)+2,FALSE)</f>
        <v>8209</v>
      </c>
      <c r="X34" s="25">
        <f>HLOOKUP(X$7,$I$66:$DJ$120,ROWS($A$10:$A34)+2,FALSE)</f>
        <v>786</v>
      </c>
      <c r="Y34" s="25">
        <f>HLOOKUP(Y$7,$I$66:$DJ$120,ROWS($A$10:$A34)+2,FALSE)</f>
        <v>6175</v>
      </c>
      <c r="Z34" s="25">
        <f>HLOOKUP(Z$7,$I$66:$DJ$120,ROWS($A$10:$A34)+2,FALSE)</f>
        <v>606</v>
      </c>
      <c r="AA34" s="25">
        <f>HLOOKUP(AA$7,$I$66:$DJ$120,ROWS($A$10:$A34)+2,FALSE)</f>
        <v>755</v>
      </c>
      <c r="AB34" s="25">
        <f>HLOOKUP(AB$7,$I$66:$DJ$120,ROWS($A$10:$A34)+2,FALSE)</f>
        <v>573</v>
      </c>
      <c r="AC34" s="25">
        <f>HLOOKUP(AC$7,$I$66:$DJ$120,ROWS($A$10:$A34)+2,FALSE)</f>
        <v>321</v>
      </c>
      <c r="AD34" s="25">
        <f>HLOOKUP(AD$7,$I$66:$DJ$120,ROWS($A$10:$A34)+2,FALSE)</f>
        <v>424</v>
      </c>
      <c r="AE34" s="25">
        <f>HLOOKUP(AE$7,$I$66:$DJ$120,ROWS($A$10:$A34)+2,FALSE)</f>
        <v>970</v>
      </c>
      <c r="AF34" s="25">
        <f>HLOOKUP(AF$7,$I$66:$DJ$120,ROWS($A$10:$A34)+2,FALSE)</f>
        <v>5164</v>
      </c>
      <c r="AG34" s="25" t="str">
        <f>HLOOKUP(AG$7,$I$66:$DJ$120,ROWS($A$10:$A34)+2,FALSE)</f>
        <v>N/A</v>
      </c>
      <c r="AH34" s="25">
        <f>HLOOKUP(AH$7,$I$66:$DJ$120,ROWS($A$10:$A34)+2,FALSE)</f>
        <v>549</v>
      </c>
      <c r="AI34" s="25">
        <f>HLOOKUP(AI$7,$I$66:$DJ$120,ROWS($A$10:$A34)+2,FALSE)</f>
        <v>1345</v>
      </c>
      <c r="AJ34" s="25">
        <f>HLOOKUP(AJ$7,$I$66:$DJ$120,ROWS($A$10:$A34)+2,FALSE)</f>
        <v>1457</v>
      </c>
      <c r="AK34" s="25">
        <f>HLOOKUP(AK$7,$I$66:$DJ$120,ROWS($A$10:$A34)+2,FALSE)</f>
        <v>1936</v>
      </c>
      <c r="AL34" s="25">
        <f>HLOOKUP(AL$7,$I$66:$DJ$120,ROWS($A$10:$A34)+2,FALSE)</f>
        <v>2682</v>
      </c>
      <c r="AM34" s="25">
        <f>HLOOKUP(AM$7,$I$66:$DJ$120,ROWS($A$10:$A34)+2,FALSE)</f>
        <v>21</v>
      </c>
      <c r="AN34" s="25">
        <f>HLOOKUP(AN$7,$I$66:$DJ$120,ROWS($A$10:$A34)+2,FALSE)</f>
        <v>631</v>
      </c>
      <c r="AO34" s="25">
        <f>HLOOKUP(AO$7,$I$66:$DJ$120,ROWS($A$10:$A34)+2,FALSE)</f>
        <v>540</v>
      </c>
      <c r="AP34" s="25">
        <f>HLOOKUP(AP$7,$I$66:$DJ$120,ROWS($A$10:$A34)+2,FALSE)</f>
        <v>2416</v>
      </c>
      <c r="AQ34" s="25">
        <f>HLOOKUP(AQ$7,$I$66:$DJ$120,ROWS($A$10:$A34)+2,FALSE)</f>
        <v>845</v>
      </c>
      <c r="AR34" s="25">
        <f>HLOOKUP(AR$7,$I$66:$DJ$120,ROWS($A$10:$A34)+2,FALSE)</f>
        <v>7574</v>
      </c>
      <c r="AS34" s="25">
        <f>HLOOKUP(AS$7,$I$66:$DJ$120,ROWS($A$10:$A34)+2,FALSE)</f>
        <v>1961</v>
      </c>
      <c r="AT34" s="25">
        <f>HLOOKUP(AT$7,$I$66:$DJ$120,ROWS($A$10:$A34)+2,FALSE)</f>
        <v>546</v>
      </c>
      <c r="AU34" s="25">
        <f>HLOOKUP(AU$7,$I$66:$DJ$120,ROWS($A$10:$A34)+2,FALSE)</f>
        <v>1800</v>
      </c>
      <c r="AV34" s="25">
        <f>HLOOKUP(AV$7,$I$66:$DJ$120,ROWS($A$10:$A34)+2,FALSE)</f>
        <v>870</v>
      </c>
      <c r="AW34" s="25">
        <f>HLOOKUP(AW$7,$I$66:$DJ$120,ROWS($A$10:$A34)+2,FALSE)</f>
        <v>0</v>
      </c>
      <c r="AX34" s="25">
        <f>HLOOKUP(AX$7,$I$66:$DJ$120,ROWS($A$10:$A34)+2,FALSE)</f>
        <v>447</v>
      </c>
      <c r="AY34" s="25">
        <f>HLOOKUP(AY$7,$I$66:$DJ$120,ROWS($A$10:$A34)+2,FALSE)</f>
        <v>5305</v>
      </c>
      <c r="AZ34" s="25">
        <f>HLOOKUP(AZ$7,$I$66:$DJ$120,ROWS($A$10:$A34)+2,FALSE)</f>
        <v>874</v>
      </c>
      <c r="BA34" s="25">
        <f>HLOOKUP(BA$7,$I$66:$DJ$120,ROWS($A$10:$A34)+2,FALSE)</f>
        <v>3062</v>
      </c>
      <c r="BB34" s="25">
        <f>HLOOKUP(BB$7,$I$66:$DJ$120,ROWS($A$10:$A34)+2,FALSE)</f>
        <v>919</v>
      </c>
      <c r="BC34" s="25">
        <f>HLOOKUP(BC$7,$I$66:$DJ$120,ROWS($A$10:$A34)+2,FALSE)</f>
        <v>177</v>
      </c>
      <c r="BD34" s="25">
        <f>HLOOKUP(BD$7,$I$66:$DJ$120,ROWS($A$10:$A34)+2,FALSE)</f>
        <v>1034</v>
      </c>
      <c r="BE34" s="25">
        <f>HLOOKUP(BE$7,$I$66:$DJ$120,ROWS($A$10:$A34)+2,FALSE)</f>
        <v>1413</v>
      </c>
      <c r="BF34" s="25">
        <f>HLOOKUP(BF$7,$I$66:$DJ$120,ROWS($A$10:$A34)+2,FALSE)</f>
        <v>92</v>
      </c>
      <c r="BG34" s="25">
        <f>HLOOKUP(BG$7,$I$66:$DJ$120,ROWS($A$10:$A34)+2,FALSE)</f>
        <v>19255</v>
      </c>
      <c r="BH34" s="25">
        <f>HLOOKUP(BH$7,$I$66:$DJ$120,ROWS($A$10:$A34)+2,FALSE)</f>
        <v>224</v>
      </c>
      <c r="BI34" s="25">
        <f>HLOOKUP(BI$7,$I$66:$DJ$120,ROWS($A$10:$A34)+2,FALSE)</f>
        <v>54</v>
      </c>
      <c r="BJ34" s="34">
        <f>HLOOKUP(BJ$7+0.5,$I$66:$DJ$120,ROWS($A$10:$A34)+2,FALSE)</f>
        <v>7052</v>
      </c>
      <c r="BK34" s="34">
        <f>HLOOKUP(BK$7+0.5,$I$66:$DJ$120,ROWS($A$10:$A34)+2,FALSE)</f>
        <v>150</v>
      </c>
      <c r="BL34" s="34">
        <f>HLOOKUP(BL$7+0.5,$I$66:$DJ$120,ROWS($A$10:$A34)+2,FALSE)</f>
        <v>619</v>
      </c>
      <c r="BM34" s="34">
        <f>HLOOKUP(BM$7+0.5,$I$66:$DJ$120,ROWS($A$10:$A34)+2,FALSE)</f>
        <v>1071</v>
      </c>
      <c r="BN34" s="34">
        <f>HLOOKUP(BN$7+0.5,$I$66:$DJ$120,ROWS($A$10:$A34)+2,FALSE)</f>
        <v>599</v>
      </c>
      <c r="BO34" s="34">
        <f>HLOOKUP(BO$7+0.5,$I$66:$DJ$120,ROWS($A$10:$A34)+2,FALSE)</f>
        <v>2072</v>
      </c>
      <c r="BP34" s="34">
        <f>HLOOKUP(BP$7+0.5,$I$66:$DJ$120,ROWS($A$10:$A34)+2,FALSE)</f>
        <v>1023</v>
      </c>
      <c r="BQ34" s="34">
        <f>HLOOKUP(BQ$7+0.5,$I$66:$DJ$120,ROWS($A$10:$A34)+2,FALSE)</f>
        <v>131</v>
      </c>
      <c r="BR34" s="34">
        <f>HLOOKUP(BR$7+0.5,$I$66:$DJ$120,ROWS($A$10:$A34)+2,FALSE)</f>
        <v>143</v>
      </c>
      <c r="BS34" s="34">
        <f>HLOOKUP(BS$7+0.5,$I$66:$DJ$120,ROWS($A$10:$A34)+2,FALSE)</f>
        <v>391</v>
      </c>
      <c r="BT34" s="34">
        <f>HLOOKUP(BT$7+0.5,$I$66:$DJ$120,ROWS($A$10:$A34)+2,FALSE)</f>
        <v>806</v>
      </c>
      <c r="BU34" s="34">
        <f>HLOOKUP(BU$7+0.5,$I$66:$DJ$120,ROWS($A$10:$A34)+2,FALSE)</f>
        <v>467</v>
      </c>
      <c r="BV34" s="34">
        <f>HLOOKUP(BV$7+0.5,$I$66:$DJ$120,ROWS($A$10:$A34)+2,FALSE)</f>
        <v>634</v>
      </c>
      <c r="BW34" s="34">
        <f>HLOOKUP(BW$7+0.5,$I$66:$DJ$120,ROWS($A$10:$A34)+2,FALSE)</f>
        <v>328</v>
      </c>
      <c r="BX34" s="34">
        <f>HLOOKUP(BX$7+0.5,$I$66:$DJ$120,ROWS($A$10:$A34)+2,FALSE)</f>
        <v>2632</v>
      </c>
      <c r="BY34" s="34">
        <f>HLOOKUP(BY$7+0.5,$I$66:$DJ$120,ROWS($A$10:$A34)+2,FALSE)</f>
        <v>470</v>
      </c>
      <c r="BZ34" s="34">
        <f>HLOOKUP(BZ$7+0.5,$I$66:$DJ$120,ROWS($A$10:$A34)+2,FALSE)</f>
        <v>1326</v>
      </c>
      <c r="CA34" s="34">
        <f>HLOOKUP(CA$7+0.5,$I$66:$DJ$120,ROWS($A$10:$A34)+2,FALSE)</f>
        <v>324</v>
      </c>
      <c r="CB34" s="34">
        <f>HLOOKUP(CB$7+0.5,$I$66:$DJ$120,ROWS($A$10:$A34)+2,FALSE)</f>
        <v>580</v>
      </c>
      <c r="CC34" s="34">
        <f>HLOOKUP(CC$7+0.5,$I$66:$DJ$120,ROWS($A$10:$A34)+2,FALSE)</f>
        <v>599</v>
      </c>
      <c r="CD34" s="34">
        <f>HLOOKUP(CD$7+0.5,$I$66:$DJ$120,ROWS($A$10:$A34)+2,FALSE)</f>
        <v>343</v>
      </c>
      <c r="CE34" s="34">
        <f>HLOOKUP(CE$7+0.5,$I$66:$DJ$120,ROWS($A$10:$A34)+2,FALSE)</f>
        <v>382</v>
      </c>
      <c r="CF34" s="34">
        <f>HLOOKUP(CF$7+0.5,$I$66:$DJ$120,ROWS($A$10:$A34)+2,FALSE)</f>
        <v>422</v>
      </c>
      <c r="CG34" s="34">
        <f>HLOOKUP(CG$7+0.5,$I$66:$DJ$120,ROWS($A$10:$A34)+2,FALSE)</f>
        <v>2149</v>
      </c>
      <c r="CH34" s="34" t="str">
        <f>HLOOKUP(CH$7+0.5,$I$66:$DJ$120,ROWS($A$10:$A34)+2,FALSE)</f>
        <v>N/A</v>
      </c>
      <c r="CI34" s="34">
        <f>HLOOKUP(CI$7+0.5,$I$66:$DJ$120,ROWS($A$10:$A34)+2,FALSE)</f>
        <v>593</v>
      </c>
      <c r="CJ34" s="34">
        <f>HLOOKUP(CJ$7+0.5,$I$66:$DJ$120,ROWS($A$10:$A34)+2,FALSE)</f>
        <v>712</v>
      </c>
      <c r="CK34" s="34">
        <f>HLOOKUP(CK$7+0.5,$I$66:$DJ$120,ROWS($A$10:$A34)+2,FALSE)</f>
        <v>859</v>
      </c>
      <c r="CL34" s="34">
        <f>HLOOKUP(CL$7+0.5,$I$66:$DJ$120,ROWS($A$10:$A34)+2,FALSE)</f>
        <v>821</v>
      </c>
      <c r="CM34" s="34">
        <f>HLOOKUP(CM$7+0.5,$I$66:$DJ$120,ROWS($A$10:$A34)+2,FALSE)</f>
        <v>1858</v>
      </c>
      <c r="CN34" s="34">
        <f>HLOOKUP(CN$7+0.5,$I$66:$DJ$120,ROWS($A$10:$A34)+2,FALSE)</f>
        <v>26</v>
      </c>
      <c r="CO34" s="34">
        <f>HLOOKUP(CO$7+0.5,$I$66:$DJ$120,ROWS($A$10:$A34)+2,FALSE)</f>
        <v>522</v>
      </c>
      <c r="CP34" s="34">
        <f>HLOOKUP(CP$7+0.5,$I$66:$DJ$120,ROWS($A$10:$A34)+2,FALSE)</f>
        <v>319</v>
      </c>
      <c r="CQ34" s="34">
        <f>HLOOKUP(CQ$7+0.5,$I$66:$DJ$120,ROWS($A$10:$A34)+2,FALSE)</f>
        <v>913</v>
      </c>
      <c r="CR34" s="34">
        <f>HLOOKUP(CR$7+0.5,$I$66:$DJ$120,ROWS($A$10:$A34)+2,FALSE)</f>
        <v>520</v>
      </c>
      <c r="CS34" s="34">
        <f>HLOOKUP(CS$7+0.5,$I$66:$DJ$120,ROWS($A$10:$A34)+2,FALSE)</f>
        <v>1390</v>
      </c>
      <c r="CT34" s="34">
        <f>HLOOKUP(CT$7+0.5,$I$66:$DJ$120,ROWS($A$10:$A34)+2,FALSE)</f>
        <v>1059</v>
      </c>
      <c r="CU34" s="34">
        <f>HLOOKUP(CU$7+0.5,$I$66:$DJ$120,ROWS($A$10:$A34)+2,FALSE)</f>
        <v>399</v>
      </c>
      <c r="CV34" s="34">
        <f>HLOOKUP(CV$7+0.5,$I$66:$DJ$120,ROWS($A$10:$A34)+2,FALSE)</f>
        <v>1169</v>
      </c>
      <c r="CW34" s="34">
        <f>HLOOKUP(CW$7+0.5,$I$66:$DJ$120,ROWS($A$10:$A34)+2,FALSE)</f>
        <v>509</v>
      </c>
      <c r="CX34" s="34">
        <f>HLOOKUP(CX$7+0.5,$I$66:$DJ$120,ROWS($A$10:$A34)+2,FALSE)</f>
        <v>143</v>
      </c>
      <c r="CY34" s="34">
        <f>HLOOKUP(CY$7+0.5,$I$66:$DJ$120,ROWS($A$10:$A34)+2,FALSE)</f>
        <v>428</v>
      </c>
      <c r="CZ34" s="34">
        <f>HLOOKUP(CZ$7+0.5,$I$66:$DJ$120,ROWS($A$10:$A34)+2,FALSE)</f>
        <v>1596</v>
      </c>
      <c r="DA34" s="34">
        <f>HLOOKUP(DA$7+0.5,$I$66:$DJ$120,ROWS($A$10:$A34)+2,FALSE)</f>
        <v>489</v>
      </c>
      <c r="DB34" s="34">
        <f>HLOOKUP(DB$7+0.5,$I$66:$DJ$120,ROWS($A$10:$A34)+2,FALSE)</f>
        <v>1108</v>
      </c>
      <c r="DC34" s="34">
        <f>HLOOKUP(DC$7+0.5,$I$66:$DJ$120,ROWS($A$10:$A34)+2,FALSE)</f>
        <v>742</v>
      </c>
      <c r="DD34" s="34">
        <f>HLOOKUP(DD$7+0.5,$I$66:$DJ$120,ROWS($A$10:$A34)+2,FALSE)</f>
        <v>161</v>
      </c>
      <c r="DE34" s="34">
        <f>HLOOKUP(DE$7+0.5,$I$66:$DJ$120,ROWS($A$10:$A34)+2,FALSE)</f>
        <v>420</v>
      </c>
      <c r="DF34" s="34">
        <f>HLOOKUP(DF$7+0.5,$I$66:$DJ$120,ROWS($A$10:$A34)+2,FALSE)</f>
        <v>656</v>
      </c>
      <c r="DG34" s="34">
        <f>HLOOKUP(DG$7+0.5,$I$66:$DJ$120,ROWS($A$10:$A34)+2,FALSE)</f>
        <v>98</v>
      </c>
      <c r="DH34" s="34">
        <f>HLOOKUP(DH$7+0.5,$I$66:$DJ$120,ROWS($A$10:$A34)+2,FALSE)</f>
        <v>2960</v>
      </c>
      <c r="DI34" s="34">
        <f>HLOOKUP(DI$7+0.5,$I$66:$DJ$120,ROWS($A$10:$A34)+2,FALSE)</f>
        <v>178</v>
      </c>
      <c r="DJ34" s="34">
        <f>HLOOKUP(DJ$7+0.5,$I$66:$DJ$120,ROWS($A$10:$A34)+2,FALSE)</f>
        <v>91</v>
      </c>
    </row>
    <row r="35" spans="2:114" x14ac:dyDescent="0.25">
      <c r="B35" s="38" t="s">
        <v>32</v>
      </c>
      <c r="C35" s="16">
        <v>2943021</v>
      </c>
      <c r="D35" s="17">
        <v>3088</v>
      </c>
      <c r="E35" s="16">
        <v>2534036</v>
      </c>
      <c r="F35" s="17">
        <v>16620</v>
      </c>
      <c r="G35" s="16">
        <v>332934</v>
      </c>
      <c r="H35" s="17">
        <v>15960</v>
      </c>
      <c r="I35" s="36">
        <f>HLOOKUP(I$7,$I$66:$DJ$120,ROWS($A$10:$A35)+2,FALSE)</f>
        <v>68511</v>
      </c>
      <c r="J35" s="25">
        <f>HLOOKUP(J$7,$I$66:$DJ$120,ROWS($A$10:$A35)+2,FALSE)</f>
        <v>8922</v>
      </c>
      <c r="K35" s="25">
        <f>HLOOKUP(K$7,$I$66:$DJ$120,ROWS($A$10:$A35)+2,FALSE)</f>
        <v>117</v>
      </c>
      <c r="L35" s="25">
        <f>HLOOKUP(L$7,$I$66:$DJ$120,ROWS($A$10:$A35)+2,FALSE)</f>
        <v>556</v>
      </c>
      <c r="M35" s="25">
        <f>HLOOKUP(M$7,$I$66:$DJ$120,ROWS($A$10:$A35)+2,FALSE)</f>
        <v>2315</v>
      </c>
      <c r="N35" s="25">
        <f>HLOOKUP(N$7,$I$66:$DJ$120,ROWS($A$10:$A35)+2,FALSE)</f>
        <v>4723</v>
      </c>
      <c r="O35" s="25">
        <f>HLOOKUP(O$7,$I$66:$DJ$120,ROWS($A$10:$A35)+2,FALSE)</f>
        <v>484</v>
      </c>
      <c r="P35" s="25">
        <f>HLOOKUP(P$7,$I$66:$DJ$120,ROWS($A$10:$A35)+2,FALSE)</f>
        <v>54</v>
      </c>
      <c r="Q35" s="25">
        <f>HLOOKUP(Q$7,$I$66:$DJ$120,ROWS($A$10:$A35)+2,FALSE)</f>
        <v>0</v>
      </c>
      <c r="R35" s="25">
        <f>HLOOKUP(R$7,$I$66:$DJ$120,ROWS($A$10:$A35)+2,FALSE)</f>
        <v>415</v>
      </c>
      <c r="S35" s="25">
        <f>HLOOKUP(S$7,$I$66:$DJ$120,ROWS($A$10:$A35)+2,FALSE)</f>
        <v>6152</v>
      </c>
      <c r="T35" s="25">
        <f>HLOOKUP(T$7,$I$66:$DJ$120,ROWS($A$10:$A35)+2,FALSE)</f>
        <v>3136</v>
      </c>
      <c r="U35" s="25">
        <f>HLOOKUP(U$7,$I$66:$DJ$120,ROWS($A$10:$A35)+2,FALSE)</f>
        <v>369</v>
      </c>
      <c r="V35" s="25">
        <f>HLOOKUP(V$7,$I$66:$DJ$120,ROWS($A$10:$A35)+2,FALSE)</f>
        <v>55</v>
      </c>
      <c r="W35" s="25">
        <f>HLOOKUP(W$7,$I$66:$DJ$120,ROWS($A$10:$A35)+2,FALSE)</f>
        <v>2068</v>
      </c>
      <c r="X35" s="25">
        <f>HLOOKUP(X$7,$I$66:$DJ$120,ROWS($A$10:$A35)+2,FALSE)</f>
        <v>611</v>
      </c>
      <c r="Y35" s="25">
        <f>HLOOKUP(Y$7,$I$66:$DJ$120,ROWS($A$10:$A35)+2,FALSE)</f>
        <v>650</v>
      </c>
      <c r="Z35" s="25">
        <f>HLOOKUP(Z$7,$I$66:$DJ$120,ROWS($A$10:$A35)+2,FALSE)</f>
        <v>66</v>
      </c>
      <c r="AA35" s="25">
        <f>HLOOKUP(AA$7,$I$66:$DJ$120,ROWS($A$10:$A35)+2,FALSE)</f>
        <v>1626</v>
      </c>
      <c r="AB35" s="25">
        <f>HLOOKUP(AB$7,$I$66:$DJ$120,ROWS($A$10:$A35)+2,FALSE)</f>
        <v>7139</v>
      </c>
      <c r="AC35" s="25">
        <f>HLOOKUP(AC$7,$I$66:$DJ$120,ROWS($A$10:$A35)+2,FALSE)</f>
        <v>0</v>
      </c>
      <c r="AD35" s="25">
        <f>HLOOKUP(AD$7,$I$66:$DJ$120,ROWS($A$10:$A35)+2,FALSE)</f>
        <v>265</v>
      </c>
      <c r="AE35" s="25">
        <f>HLOOKUP(AE$7,$I$66:$DJ$120,ROWS($A$10:$A35)+2,FALSE)</f>
        <v>1445</v>
      </c>
      <c r="AF35" s="25">
        <f>HLOOKUP(AF$7,$I$66:$DJ$120,ROWS($A$10:$A35)+2,FALSE)</f>
        <v>1610</v>
      </c>
      <c r="AG35" s="25">
        <f>HLOOKUP(AG$7,$I$66:$DJ$120,ROWS($A$10:$A35)+2,FALSE)</f>
        <v>614</v>
      </c>
      <c r="AH35" s="25" t="str">
        <f>HLOOKUP(AH$7,$I$66:$DJ$120,ROWS($A$10:$A35)+2,FALSE)</f>
        <v>N/A</v>
      </c>
      <c r="AI35" s="25">
        <f>HLOOKUP(AI$7,$I$66:$DJ$120,ROWS($A$10:$A35)+2,FALSE)</f>
        <v>1581</v>
      </c>
      <c r="AJ35" s="25">
        <f>HLOOKUP(AJ$7,$I$66:$DJ$120,ROWS($A$10:$A35)+2,FALSE)</f>
        <v>0</v>
      </c>
      <c r="AK35" s="25">
        <f>HLOOKUP(AK$7,$I$66:$DJ$120,ROWS($A$10:$A35)+2,FALSE)</f>
        <v>118</v>
      </c>
      <c r="AL35" s="25">
        <f>HLOOKUP(AL$7,$I$66:$DJ$120,ROWS($A$10:$A35)+2,FALSE)</f>
        <v>84</v>
      </c>
      <c r="AM35" s="25">
        <f>HLOOKUP(AM$7,$I$66:$DJ$120,ROWS($A$10:$A35)+2,FALSE)</f>
        <v>65</v>
      </c>
      <c r="AN35" s="25">
        <f>HLOOKUP(AN$7,$I$66:$DJ$120,ROWS($A$10:$A35)+2,FALSE)</f>
        <v>269</v>
      </c>
      <c r="AO35" s="25">
        <f>HLOOKUP(AO$7,$I$66:$DJ$120,ROWS($A$10:$A35)+2,FALSE)</f>
        <v>1075</v>
      </c>
      <c r="AP35" s="25">
        <f>HLOOKUP(AP$7,$I$66:$DJ$120,ROWS($A$10:$A35)+2,FALSE)</f>
        <v>364</v>
      </c>
      <c r="AQ35" s="25">
        <f>HLOOKUP(AQ$7,$I$66:$DJ$120,ROWS($A$10:$A35)+2,FALSE)</f>
        <v>483</v>
      </c>
      <c r="AR35" s="25">
        <f>HLOOKUP(AR$7,$I$66:$DJ$120,ROWS($A$10:$A35)+2,FALSE)</f>
        <v>0</v>
      </c>
      <c r="AS35" s="25">
        <f>HLOOKUP(AS$7,$I$66:$DJ$120,ROWS($A$10:$A35)+2,FALSE)</f>
        <v>991</v>
      </c>
      <c r="AT35" s="25">
        <f>HLOOKUP(AT$7,$I$66:$DJ$120,ROWS($A$10:$A35)+2,FALSE)</f>
        <v>566</v>
      </c>
      <c r="AU35" s="25">
        <f>HLOOKUP(AU$7,$I$66:$DJ$120,ROWS($A$10:$A35)+2,FALSE)</f>
        <v>74</v>
      </c>
      <c r="AV35" s="25">
        <f>HLOOKUP(AV$7,$I$66:$DJ$120,ROWS($A$10:$A35)+2,FALSE)</f>
        <v>2568</v>
      </c>
      <c r="AW35" s="25">
        <f>HLOOKUP(AW$7,$I$66:$DJ$120,ROWS($A$10:$A35)+2,FALSE)</f>
        <v>41</v>
      </c>
      <c r="AX35" s="25">
        <f>HLOOKUP(AX$7,$I$66:$DJ$120,ROWS($A$10:$A35)+2,FALSE)</f>
        <v>398</v>
      </c>
      <c r="AY35" s="25">
        <f>HLOOKUP(AY$7,$I$66:$DJ$120,ROWS($A$10:$A35)+2,FALSE)</f>
        <v>6</v>
      </c>
      <c r="AZ35" s="25">
        <f>HLOOKUP(AZ$7,$I$66:$DJ$120,ROWS($A$10:$A35)+2,FALSE)</f>
        <v>7683</v>
      </c>
      <c r="BA35" s="25">
        <f>HLOOKUP(BA$7,$I$66:$DJ$120,ROWS($A$10:$A35)+2,FALSE)</f>
        <v>5243</v>
      </c>
      <c r="BB35" s="25">
        <f>HLOOKUP(BB$7,$I$66:$DJ$120,ROWS($A$10:$A35)+2,FALSE)</f>
        <v>332</v>
      </c>
      <c r="BC35" s="25">
        <f>HLOOKUP(BC$7,$I$66:$DJ$120,ROWS($A$10:$A35)+2,FALSE)</f>
        <v>0</v>
      </c>
      <c r="BD35" s="25">
        <f>HLOOKUP(BD$7,$I$66:$DJ$120,ROWS($A$10:$A35)+2,FALSE)</f>
        <v>1453</v>
      </c>
      <c r="BE35" s="25">
        <f>HLOOKUP(BE$7,$I$66:$DJ$120,ROWS($A$10:$A35)+2,FALSE)</f>
        <v>286</v>
      </c>
      <c r="BF35" s="25">
        <f>HLOOKUP(BF$7,$I$66:$DJ$120,ROWS($A$10:$A35)+2,FALSE)</f>
        <v>303</v>
      </c>
      <c r="BG35" s="25">
        <f>HLOOKUP(BG$7,$I$66:$DJ$120,ROWS($A$10:$A35)+2,FALSE)</f>
        <v>1136</v>
      </c>
      <c r="BH35" s="25">
        <f>HLOOKUP(BH$7,$I$66:$DJ$120,ROWS($A$10:$A35)+2,FALSE)</f>
        <v>0</v>
      </c>
      <c r="BI35" s="25">
        <f>HLOOKUP(BI$7,$I$66:$DJ$120,ROWS($A$10:$A35)+2,FALSE)</f>
        <v>318</v>
      </c>
      <c r="BJ35" s="34">
        <f>HLOOKUP(BJ$7+0.5,$I$66:$DJ$120,ROWS($A$10:$A35)+2,FALSE)</f>
        <v>5606</v>
      </c>
      <c r="BK35" s="34">
        <f>HLOOKUP(BK$7+0.5,$I$66:$DJ$120,ROWS($A$10:$A35)+2,FALSE)</f>
        <v>2639</v>
      </c>
      <c r="BL35" s="34">
        <f>HLOOKUP(BL$7+0.5,$I$66:$DJ$120,ROWS($A$10:$A35)+2,FALSE)</f>
        <v>102</v>
      </c>
      <c r="BM35" s="34">
        <f>HLOOKUP(BM$7+0.5,$I$66:$DJ$120,ROWS($A$10:$A35)+2,FALSE)</f>
        <v>405</v>
      </c>
      <c r="BN35" s="34">
        <f>HLOOKUP(BN$7+0.5,$I$66:$DJ$120,ROWS($A$10:$A35)+2,FALSE)</f>
        <v>1360</v>
      </c>
      <c r="BO35" s="34">
        <f>HLOOKUP(BO$7+0.5,$I$66:$DJ$120,ROWS($A$10:$A35)+2,FALSE)</f>
        <v>1290</v>
      </c>
      <c r="BP35" s="34">
        <f>HLOOKUP(BP$7+0.5,$I$66:$DJ$120,ROWS($A$10:$A35)+2,FALSE)</f>
        <v>453</v>
      </c>
      <c r="BQ35" s="34">
        <f>HLOOKUP(BQ$7+0.5,$I$66:$DJ$120,ROWS($A$10:$A35)+2,FALSE)</f>
        <v>74</v>
      </c>
      <c r="BR35" s="34">
        <f>HLOOKUP(BR$7+0.5,$I$66:$DJ$120,ROWS($A$10:$A35)+2,FALSE)</f>
        <v>206</v>
      </c>
      <c r="BS35" s="34">
        <f>HLOOKUP(BS$7+0.5,$I$66:$DJ$120,ROWS($A$10:$A35)+2,FALSE)</f>
        <v>434</v>
      </c>
      <c r="BT35" s="34">
        <f>HLOOKUP(BT$7+0.5,$I$66:$DJ$120,ROWS($A$10:$A35)+2,FALSE)</f>
        <v>2463</v>
      </c>
      <c r="BU35" s="34">
        <f>HLOOKUP(BU$7+0.5,$I$66:$DJ$120,ROWS($A$10:$A35)+2,FALSE)</f>
        <v>1397</v>
      </c>
      <c r="BV35" s="34">
        <f>HLOOKUP(BV$7+0.5,$I$66:$DJ$120,ROWS($A$10:$A35)+2,FALSE)</f>
        <v>429</v>
      </c>
      <c r="BW35" s="34">
        <f>HLOOKUP(BW$7+0.5,$I$66:$DJ$120,ROWS($A$10:$A35)+2,FALSE)</f>
        <v>82</v>
      </c>
      <c r="BX35" s="34">
        <f>HLOOKUP(BX$7+0.5,$I$66:$DJ$120,ROWS($A$10:$A35)+2,FALSE)</f>
        <v>853</v>
      </c>
      <c r="BY35" s="34">
        <f>HLOOKUP(BY$7+0.5,$I$66:$DJ$120,ROWS($A$10:$A35)+2,FALSE)</f>
        <v>411</v>
      </c>
      <c r="BZ35" s="34">
        <f>HLOOKUP(BZ$7+0.5,$I$66:$DJ$120,ROWS($A$10:$A35)+2,FALSE)</f>
        <v>603</v>
      </c>
      <c r="CA35" s="34">
        <f>HLOOKUP(CA$7+0.5,$I$66:$DJ$120,ROWS($A$10:$A35)+2,FALSE)</f>
        <v>90</v>
      </c>
      <c r="CB35" s="34">
        <f>HLOOKUP(CB$7+0.5,$I$66:$DJ$120,ROWS($A$10:$A35)+2,FALSE)</f>
        <v>841</v>
      </c>
      <c r="CC35" s="34">
        <f>HLOOKUP(CC$7+0.5,$I$66:$DJ$120,ROWS($A$10:$A35)+2,FALSE)</f>
        <v>1767</v>
      </c>
      <c r="CD35" s="34">
        <f>HLOOKUP(CD$7+0.5,$I$66:$DJ$120,ROWS($A$10:$A35)+2,FALSE)</f>
        <v>206</v>
      </c>
      <c r="CE35" s="34">
        <f>HLOOKUP(CE$7+0.5,$I$66:$DJ$120,ROWS($A$10:$A35)+2,FALSE)</f>
        <v>239</v>
      </c>
      <c r="CF35" s="34">
        <f>HLOOKUP(CF$7+0.5,$I$66:$DJ$120,ROWS($A$10:$A35)+2,FALSE)</f>
        <v>1561</v>
      </c>
      <c r="CG35" s="34">
        <f>HLOOKUP(CG$7+0.5,$I$66:$DJ$120,ROWS($A$10:$A35)+2,FALSE)</f>
        <v>900</v>
      </c>
      <c r="CH35" s="34">
        <f>HLOOKUP(CH$7+0.5,$I$66:$DJ$120,ROWS($A$10:$A35)+2,FALSE)</f>
        <v>615</v>
      </c>
      <c r="CI35" s="34" t="str">
        <f>HLOOKUP(CI$7+0.5,$I$66:$DJ$120,ROWS($A$10:$A35)+2,FALSE)</f>
        <v>N/A</v>
      </c>
      <c r="CJ35" s="34">
        <f>HLOOKUP(CJ$7+0.5,$I$66:$DJ$120,ROWS($A$10:$A35)+2,FALSE)</f>
        <v>973</v>
      </c>
      <c r="CK35" s="34">
        <f>HLOOKUP(CK$7+0.5,$I$66:$DJ$120,ROWS($A$10:$A35)+2,FALSE)</f>
        <v>206</v>
      </c>
      <c r="CL35" s="34">
        <f>HLOOKUP(CL$7+0.5,$I$66:$DJ$120,ROWS($A$10:$A35)+2,FALSE)</f>
        <v>198</v>
      </c>
      <c r="CM35" s="34">
        <f>HLOOKUP(CM$7+0.5,$I$66:$DJ$120,ROWS($A$10:$A35)+2,FALSE)</f>
        <v>141</v>
      </c>
      <c r="CN35" s="34">
        <f>HLOOKUP(CN$7+0.5,$I$66:$DJ$120,ROWS($A$10:$A35)+2,FALSE)</f>
        <v>135</v>
      </c>
      <c r="CO35" s="34">
        <f>HLOOKUP(CO$7+0.5,$I$66:$DJ$120,ROWS($A$10:$A35)+2,FALSE)</f>
        <v>293</v>
      </c>
      <c r="CP35" s="34">
        <f>HLOOKUP(CP$7+0.5,$I$66:$DJ$120,ROWS($A$10:$A35)+2,FALSE)</f>
        <v>1040</v>
      </c>
      <c r="CQ35" s="34">
        <f>HLOOKUP(CQ$7+0.5,$I$66:$DJ$120,ROWS($A$10:$A35)+2,FALSE)</f>
        <v>449</v>
      </c>
      <c r="CR35" s="34">
        <f>HLOOKUP(CR$7+0.5,$I$66:$DJ$120,ROWS($A$10:$A35)+2,FALSE)</f>
        <v>299</v>
      </c>
      <c r="CS35" s="34">
        <f>HLOOKUP(CS$7+0.5,$I$66:$DJ$120,ROWS($A$10:$A35)+2,FALSE)</f>
        <v>206</v>
      </c>
      <c r="CT35" s="34">
        <f>HLOOKUP(CT$7+0.5,$I$66:$DJ$120,ROWS($A$10:$A35)+2,FALSE)</f>
        <v>536</v>
      </c>
      <c r="CU35" s="34">
        <f>HLOOKUP(CU$7+0.5,$I$66:$DJ$120,ROWS($A$10:$A35)+2,FALSE)</f>
        <v>362</v>
      </c>
      <c r="CV35" s="34">
        <f>HLOOKUP(CV$7+0.5,$I$66:$DJ$120,ROWS($A$10:$A35)+2,FALSE)</f>
        <v>107</v>
      </c>
      <c r="CW35" s="34">
        <f>HLOOKUP(CW$7+0.5,$I$66:$DJ$120,ROWS($A$10:$A35)+2,FALSE)</f>
        <v>1700</v>
      </c>
      <c r="CX35" s="34">
        <f>HLOOKUP(CX$7+0.5,$I$66:$DJ$120,ROWS($A$10:$A35)+2,FALSE)</f>
        <v>89</v>
      </c>
      <c r="CY35" s="34">
        <f>HLOOKUP(CY$7+0.5,$I$66:$DJ$120,ROWS($A$10:$A35)+2,FALSE)</f>
        <v>320</v>
      </c>
      <c r="CZ35" s="34">
        <f>HLOOKUP(CZ$7+0.5,$I$66:$DJ$120,ROWS($A$10:$A35)+2,FALSE)</f>
        <v>15</v>
      </c>
      <c r="DA35" s="34">
        <f>HLOOKUP(DA$7+0.5,$I$66:$DJ$120,ROWS($A$10:$A35)+2,FALSE)</f>
        <v>2248</v>
      </c>
      <c r="DB35" s="34">
        <f>HLOOKUP(DB$7+0.5,$I$66:$DJ$120,ROWS($A$10:$A35)+2,FALSE)</f>
        <v>1807</v>
      </c>
      <c r="DC35" s="34">
        <f>HLOOKUP(DC$7+0.5,$I$66:$DJ$120,ROWS($A$10:$A35)+2,FALSE)</f>
        <v>520</v>
      </c>
      <c r="DD35" s="34">
        <f>HLOOKUP(DD$7+0.5,$I$66:$DJ$120,ROWS($A$10:$A35)+2,FALSE)</f>
        <v>206</v>
      </c>
      <c r="DE35" s="34">
        <f>HLOOKUP(DE$7+0.5,$I$66:$DJ$120,ROWS($A$10:$A35)+2,FALSE)</f>
        <v>805</v>
      </c>
      <c r="DF35" s="34">
        <f>HLOOKUP(DF$7+0.5,$I$66:$DJ$120,ROWS($A$10:$A35)+2,FALSE)</f>
        <v>252</v>
      </c>
      <c r="DG35" s="34">
        <f>HLOOKUP(DG$7+0.5,$I$66:$DJ$120,ROWS($A$10:$A35)+2,FALSE)</f>
        <v>411</v>
      </c>
      <c r="DH35" s="34">
        <f>HLOOKUP(DH$7+0.5,$I$66:$DJ$120,ROWS($A$10:$A35)+2,FALSE)</f>
        <v>1061</v>
      </c>
      <c r="DI35" s="34">
        <f>HLOOKUP(DI$7+0.5,$I$66:$DJ$120,ROWS($A$10:$A35)+2,FALSE)</f>
        <v>206</v>
      </c>
      <c r="DJ35" s="34">
        <f>HLOOKUP(DJ$7+0.5,$I$66:$DJ$120,ROWS($A$10:$A35)+2,FALSE)</f>
        <v>411</v>
      </c>
    </row>
    <row r="36" spans="2:114" x14ac:dyDescent="0.25">
      <c r="B36" s="38" t="s">
        <v>33</v>
      </c>
      <c r="C36" s="16">
        <v>5937896</v>
      </c>
      <c r="D36" s="17">
        <v>4110</v>
      </c>
      <c r="E36" s="16">
        <v>4963040</v>
      </c>
      <c r="F36" s="17">
        <v>26160</v>
      </c>
      <c r="G36" s="16">
        <v>801046</v>
      </c>
      <c r="H36" s="17">
        <v>25054</v>
      </c>
      <c r="I36" s="36">
        <f>HLOOKUP(I$7,$I$66:$DJ$120,ROWS($A$10:$A36)+2,FALSE)</f>
        <v>149439</v>
      </c>
      <c r="J36" s="25">
        <f>HLOOKUP(J$7,$I$66:$DJ$120,ROWS($A$10:$A36)+2,FALSE)</f>
        <v>1395</v>
      </c>
      <c r="K36" s="25">
        <f>HLOOKUP(K$7,$I$66:$DJ$120,ROWS($A$10:$A36)+2,FALSE)</f>
        <v>2043</v>
      </c>
      <c r="L36" s="25">
        <f>HLOOKUP(L$7,$I$66:$DJ$120,ROWS($A$10:$A36)+2,FALSE)</f>
        <v>2356</v>
      </c>
      <c r="M36" s="25">
        <f>HLOOKUP(M$7,$I$66:$DJ$120,ROWS($A$10:$A36)+2,FALSE)</f>
        <v>6168</v>
      </c>
      <c r="N36" s="25">
        <f>HLOOKUP(N$7,$I$66:$DJ$120,ROWS($A$10:$A36)+2,FALSE)</f>
        <v>8386</v>
      </c>
      <c r="O36" s="25">
        <f>HLOOKUP(O$7,$I$66:$DJ$120,ROWS($A$10:$A36)+2,FALSE)</f>
        <v>3144</v>
      </c>
      <c r="P36" s="25">
        <f>HLOOKUP(P$7,$I$66:$DJ$120,ROWS($A$10:$A36)+2,FALSE)</f>
        <v>1516</v>
      </c>
      <c r="Q36" s="25">
        <f>HLOOKUP(Q$7,$I$66:$DJ$120,ROWS($A$10:$A36)+2,FALSE)</f>
        <v>0</v>
      </c>
      <c r="R36" s="25">
        <f>HLOOKUP(R$7,$I$66:$DJ$120,ROWS($A$10:$A36)+2,FALSE)</f>
        <v>215</v>
      </c>
      <c r="S36" s="25">
        <f>HLOOKUP(S$7,$I$66:$DJ$120,ROWS($A$10:$A36)+2,FALSE)</f>
        <v>4513</v>
      </c>
      <c r="T36" s="25">
        <f>HLOOKUP(T$7,$I$66:$DJ$120,ROWS($A$10:$A36)+2,FALSE)</f>
        <v>2964</v>
      </c>
      <c r="U36" s="25">
        <f>HLOOKUP(U$7,$I$66:$DJ$120,ROWS($A$10:$A36)+2,FALSE)</f>
        <v>871</v>
      </c>
      <c r="V36" s="25">
        <f>HLOOKUP(V$7,$I$66:$DJ$120,ROWS($A$10:$A36)+2,FALSE)</f>
        <v>560</v>
      </c>
      <c r="W36" s="25">
        <f>HLOOKUP(W$7,$I$66:$DJ$120,ROWS($A$10:$A36)+2,FALSE)</f>
        <v>20161</v>
      </c>
      <c r="X36" s="25">
        <f>HLOOKUP(X$7,$I$66:$DJ$120,ROWS($A$10:$A36)+2,FALSE)</f>
        <v>4404</v>
      </c>
      <c r="Y36" s="25">
        <f>HLOOKUP(Y$7,$I$66:$DJ$120,ROWS($A$10:$A36)+2,FALSE)</f>
        <v>4811</v>
      </c>
      <c r="Z36" s="25">
        <f>HLOOKUP(Z$7,$I$66:$DJ$120,ROWS($A$10:$A36)+2,FALSE)</f>
        <v>20884</v>
      </c>
      <c r="AA36" s="25">
        <f>HLOOKUP(AA$7,$I$66:$DJ$120,ROWS($A$10:$A36)+2,FALSE)</f>
        <v>1993</v>
      </c>
      <c r="AB36" s="25">
        <f>HLOOKUP(AB$7,$I$66:$DJ$120,ROWS($A$10:$A36)+2,FALSE)</f>
        <v>1728</v>
      </c>
      <c r="AC36" s="25">
        <f>HLOOKUP(AC$7,$I$66:$DJ$120,ROWS($A$10:$A36)+2,FALSE)</f>
        <v>291</v>
      </c>
      <c r="AD36" s="25">
        <f>HLOOKUP(AD$7,$I$66:$DJ$120,ROWS($A$10:$A36)+2,FALSE)</f>
        <v>716</v>
      </c>
      <c r="AE36" s="25">
        <f>HLOOKUP(AE$7,$I$66:$DJ$120,ROWS($A$10:$A36)+2,FALSE)</f>
        <v>463</v>
      </c>
      <c r="AF36" s="25">
        <f>HLOOKUP(AF$7,$I$66:$DJ$120,ROWS($A$10:$A36)+2,FALSE)</f>
        <v>2830</v>
      </c>
      <c r="AG36" s="25">
        <f>HLOOKUP(AG$7,$I$66:$DJ$120,ROWS($A$10:$A36)+2,FALSE)</f>
        <v>2026</v>
      </c>
      <c r="AH36" s="25">
        <f>HLOOKUP(AH$7,$I$66:$DJ$120,ROWS($A$10:$A36)+2,FALSE)</f>
        <v>1641</v>
      </c>
      <c r="AI36" s="25" t="str">
        <f>HLOOKUP(AI$7,$I$66:$DJ$120,ROWS($A$10:$A36)+2,FALSE)</f>
        <v>N/A</v>
      </c>
      <c r="AJ36" s="25">
        <f>HLOOKUP(AJ$7,$I$66:$DJ$120,ROWS($A$10:$A36)+2,FALSE)</f>
        <v>845</v>
      </c>
      <c r="AK36" s="25">
        <f>HLOOKUP(AK$7,$I$66:$DJ$120,ROWS($A$10:$A36)+2,FALSE)</f>
        <v>4860</v>
      </c>
      <c r="AL36" s="25">
        <f>HLOOKUP(AL$7,$I$66:$DJ$120,ROWS($A$10:$A36)+2,FALSE)</f>
        <v>1544</v>
      </c>
      <c r="AM36" s="25">
        <f>HLOOKUP(AM$7,$I$66:$DJ$120,ROWS($A$10:$A36)+2,FALSE)</f>
        <v>769</v>
      </c>
      <c r="AN36" s="25">
        <f>HLOOKUP(AN$7,$I$66:$DJ$120,ROWS($A$10:$A36)+2,FALSE)</f>
        <v>1114</v>
      </c>
      <c r="AO36" s="25">
        <f>HLOOKUP(AO$7,$I$66:$DJ$120,ROWS($A$10:$A36)+2,FALSE)</f>
        <v>1016</v>
      </c>
      <c r="AP36" s="25">
        <f>HLOOKUP(AP$7,$I$66:$DJ$120,ROWS($A$10:$A36)+2,FALSE)</f>
        <v>2904</v>
      </c>
      <c r="AQ36" s="25">
        <f>HLOOKUP(AQ$7,$I$66:$DJ$120,ROWS($A$10:$A36)+2,FALSE)</f>
        <v>3669</v>
      </c>
      <c r="AR36" s="25">
        <f>HLOOKUP(AR$7,$I$66:$DJ$120,ROWS($A$10:$A36)+2,FALSE)</f>
        <v>977</v>
      </c>
      <c r="AS36" s="25">
        <f>HLOOKUP(AS$7,$I$66:$DJ$120,ROWS($A$10:$A36)+2,FALSE)</f>
        <v>3240</v>
      </c>
      <c r="AT36" s="25">
        <f>HLOOKUP(AT$7,$I$66:$DJ$120,ROWS($A$10:$A36)+2,FALSE)</f>
        <v>6073</v>
      </c>
      <c r="AU36" s="25">
        <f>HLOOKUP(AU$7,$I$66:$DJ$120,ROWS($A$10:$A36)+2,FALSE)</f>
        <v>777</v>
      </c>
      <c r="AV36" s="25">
        <f>HLOOKUP(AV$7,$I$66:$DJ$120,ROWS($A$10:$A36)+2,FALSE)</f>
        <v>1810</v>
      </c>
      <c r="AW36" s="25">
        <f>HLOOKUP(AW$7,$I$66:$DJ$120,ROWS($A$10:$A36)+2,FALSE)</f>
        <v>359</v>
      </c>
      <c r="AX36" s="25">
        <f>HLOOKUP(AX$7,$I$66:$DJ$120,ROWS($A$10:$A36)+2,FALSE)</f>
        <v>267</v>
      </c>
      <c r="AY36" s="25">
        <f>HLOOKUP(AY$7,$I$66:$DJ$120,ROWS($A$10:$A36)+2,FALSE)</f>
        <v>361</v>
      </c>
      <c r="AZ36" s="25">
        <f>HLOOKUP(AZ$7,$I$66:$DJ$120,ROWS($A$10:$A36)+2,FALSE)</f>
        <v>2676</v>
      </c>
      <c r="BA36" s="25">
        <f>HLOOKUP(BA$7,$I$66:$DJ$120,ROWS($A$10:$A36)+2,FALSE)</f>
        <v>10293</v>
      </c>
      <c r="BB36" s="25">
        <f>HLOOKUP(BB$7,$I$66:$DJ$120,ROWS($A$10:$A36)+2,FALSE)</f>
        <v>1697</v>
      </c>
      <c r="BC36" s="25">
        <f>HLOOKUP(BC$7,$I$66:$DJ$120,ROWS($A$10:$A36)+2,FALSE)</f>
        <v>88</v>
      </c>
      <c r="BD36" s="25">
        <f>HLOOKUP(BD$7,$I$66:$DJ$120,ROWS($A$10:$A36)+2,FALSE)</f>
        <v>2684</v>
      </c>
      <c r="BE36" s="25">
        <f>HLOOKUP(BE$7,$I$66:$DJ$120,ROWS($A$10:$A36)+2,FALSE)</f>
        <v>2518</v>
      </c>
      <c r="BF36" s="25">
        <f>HLOOKUP(BF$7,$I$66:$DJ$120,ROWS($A$10:$A36)+2,FALSE)</f>
        <v>196</v>
      </c>
      <c r="BG36" s="25">
        <f>HLOOKUP(BG$7,$I$66:$DJ$120,ROWS($A$10:$A36)+2,FALSE)</f>
        <v>1503</v>
      </c>
      <c r="BH36" s="25">
        <f>HLOOKUP(BH$7,$I$66:$DJ$120,ROWS($A$10:$A36)+2,FALSE)</f>
        <v>1120</v>
      </c>
      <c r="BI36" s="25">
        <f>HLOOKUP(BI$7,$I$66:$DJ$120,ROWS($A$10:$A36)+2,FALSE)</f>
        <v>709</v>
      </c>
      <c r="BJ36" s="34">
        <f>HLOOKUP(BJ$7+0.5,$I$66:$DJ$120,ROWS($A$10:$A36)+2,FALSE)</f>
        <v>9288</v>
      </c>
      <c r="BK36" s="34">
        <f>HLOOKUP(BK$7+0.5,$I$66:$DJ$120,ROWS($A$10:$A36)+2,FALSE)</f>
        <v>654</v>
      </c>
      <c r="BL36" s="34">
        <f>HLOOKUP(BL$7+0.5,$I$66:$DJ$120,ROWS($A$10:$A36)+2,FALSE)</f>
        <v>2471</v>
      </c>
      <c r="BM36" s="34">
        <f>HLOOKUP(BM$7+0.5,$I$66:$DJ$120,ROWS($A$10:$A36)+2,FALSE)</f>
        <v>1028</v>
      </c>
      <c r="BN36" s="34">
        <f>HLOOKUP(BN$7+0.5,$I$66:$DJ$120,ROWS($A$10:$A36)+2,FALSE)</f>
        <v>1528</v>
      </c>
      <c r="BO36" s="34">
        <f>HLOOKUP(BO$7+0.5,$I$66:$DJ$120,ROWS($A$10:$A36)+2,FALSE)</f>
        <v>1909</v>
      </c>
      <c r="BP36" s="34">
        <f>HLOOKUP(BP$7+0.5,$I$66:$DJ$120,ROWS($A$10:$A36)+2,FALSE)</f>
        <v>1163</v>
      </c>
      <c r="BQ36" s="34">
        <f>HLOOKUP(BQ$7+0.5,$I$66:$DJ$120,ROWS($A$10:$A36)+2,FALSE)</f>
        <v>1078</v>
      </c>
      <c r="BR36" s="34">
        <f>HLOOKUP(BR$7+0.5,$I$66:$DJ$120,ROWS($A$10:$A36)+2,FALSE)</f>
        <v>184</v>
      </c>
      <c r="BS36" s="34">
        <f>HLOOKUP(BS$7+0.5,$I$66:$DJ$120,ROWS($A$10:$A36)+2,FALSE)</f>
        <v>254</v>
      </c>
      <c r="BT36" s="34">
        <f>HLOOKUP(BT$7+0.5,$I$66:$DJ$120,ROWS($A$10:$A36)+2,FALSE)</f>
        <v>1398</v>
      </c>
      <c r="BU36" s="34">
        <f>HLOOKUP(BU$7+0.5,$I$66:$DJ$120,ROWS($A$10:$A36)+2,FALSE)</f>
        <v>972</v>
      </c>
      <c r="BV36" s="34">
        <f>HLOOKUP(BV$7+0.5,$I$66:$DJ$120,ROWS($A$10:$A36)+2,FALSE)</f>
        <v>517</v>
      </c>
      <c r="BW36" s="34">
        <f>HLOOKUP(BW$7+0.5,$I$66:$DJ$120,ROWS($A$10:$A36)+2,FALSE)</f>
        <v>439</v>
      </c>
      <c r="BX36" s="34">
        <f>HLOOKUP(BX$7+0.5,$I$66:$DJ$120,ROWS($A$10:$A36)+2,FALSE)</f>
        <v>3086</v>
      </c>
      <c r="BY36" s="34">
        <f>HLOOKUP(BY$7+0.5,$I$66:$DJ$120,ROWS($A$10:$A36)+2,FALSE)</f>
        <v>1588</v>
      </c>
      <c r="BZ36" s="34">
        <f>HLOOKUP(BZ$7+0.5,$I$66:$DJ$120,ROWS($A$10:$A36)+2,FALSE)</f>
        <v>1405</v>
      </c>
      <c r="CA36" s="34">
        <f>HLOOKUP(CA$7+0.5,$I$66:$DJ$120,ROWS($A$10:$A36)+2,FALSE)</f>
        <v>4170</v>
      </c>
      <c r="CB36" s="34">
        <f>HLOOKUP(CB$7+0.5,$I$66:$DJ$120,ROWS($A$10:$A36)+2,FALSE)</f>
        <v>803</v>
      </c>
      <c r="CC36" s="34">
        <f>HLOOKUP(CC$7+0.5,$I$66:$DJ$120,ROWS($A$10:$A36)+2,FALSE)</f>
        <v>905</v>
      </c>
      <c r="CD36" s="34">
        <f>HLOOKUP(CD$7+0.5,$I$66:$DJ$120,ROWS($A$10:$A36)+2,FALSE)</f>
        <v>295</v>
      </c>
      <c r="CE36" s="34">
        <f>HLOOKUP(CE$7+0.5,$I$66:$DJ$120,ROWS($A$10:$A36)+2,FALSE)</f>
        <v>317</v>
      </c>
      <c r="CF36" s="34">
        <f>HLOOKUP(CF$7+0.5,$I$66:$DJ$120,ROWS($A$10:$A36)+2,FALSE)</f>
        <v>306</v>
      </c>
      <c r="CG36" s="34">
        <f>HLOOKUP(CG$7+0.5,$I$66:$DJ$120,ROWS($A$10:$A36)+2,FALSE)</f>
        <v>1176</v>
      </c>
      <c r="CH36" s="34">
        <f>HLOOKUP(CH$7+0.5,$I$66:$DJ$120,ROWS($A$10:$A36)+2,FALSE)</f>
        <v>809</v>
      </c>
      <c r="CI36" s="34">
        <f>HLOOKUP(CI$7+0.5,$I$66:$DJ$120,ROWS($A$10:$A36)+2,FALSE)</f>
        <v>884</v>
      </c>
      <c r="CJ36" s="34" t="str">
        <f>HLOOKUP(CJ$7+0.5,$I$66:$DJ$120,ROWS($A$10:$A36)+2,FALSE)</f>
        <v>N/A</v>
      </c>
      <c r="CK36" s="34">
        <f>HLOOKUP(CK$7+0.5,$I$66:$DJ$120,ROWS($A$10:$A36)+2,FALSE)</f>
        <v>541</v>
      </c>
      <c r="CL36" s="34">
        <f>HLOOKUP(CL$7+0.5,$I$66:$DJ$120,ROWS($A$10:$A36)+2,FALSE)</f>
        <v>1645</v>
      </c>
      <c r="CM36" s="34">
        <f>HLOOKUP(CM$7+0.5,$I$66:$DJ$120,ROWS($A$10:$A36)+2,FALSE)</f>
        <v>830</v>
      </c>
      <c r="CN36" s="34">
        <f>HLOOKUP(CN$7+0.5,$I$66:$DJ$120,ROWS($A$10:$A36)+2,FALSE)</f>
        <v>750</v>
      </c>
      <c r="CO36" s="34">
        <f>HLOOKUP(CO$7+0.5,$I$66:$DJ$120,ROWS($A$10:$A36)+2,FALSE)</f>
        <v>755</v>
      </c>
      <c r="CP36" s="34">
        <f>HLOOKUP(CP$7+0.5,$I$66:$DJ$120,ROWS($A$10:$A36)+2,FALSE)</f>
        <v>718</v>
      </c>
      <c r="CQ36" s="34">
        <f>HLOOKUP(CQ$7+0.5,$I$66:$DJ$120,ROWS($A$10:$A36)+2,FALSE)</f>
        <v>1260</v>
      </c>
      <c r="CR36" s="34">
        <f>HLOOKUP(CR$7+0.5,$I$66:$DJ$120,ROWS($A$10:$A36)+2,FALSE)</f>
        <v>1527</v>
      </c>
      <c r="CS36" s="34">
        <f>HLOOKUP(CS$7+0.5,$I$66:$DJ$120,ROWS($A$10:$A36)+2,FALSE)</f>
        <v>446</v>
      </c>
      <c r="CT36" s="34">
        <f>HLOOKUP(CT$7+0.5,$I$66:$DJ$120,ROWS($A$10:$A36)+2,FALSE)</f>
        <v>1684</v>
      </c>
      <c r="CU36" s="34">
        <f>HLOOKUP(CU$7+0.5,$I$66:$DJ$120,ROWS($A$10:$A36)+2,FALSE)</f>
        <v>2312</v>
      </c>
      <c r="CV36" s="34">
        <f>HLOOKUP(CV$7+0.5,$I$66:$DJ$120,ROWS($A$10:$A36)+2,FALSE)</f>
        <v>538</v>
      </c>
      <c r="CW36" s="34">
        <f>HLOOKUP(CW$7+0.5,$I$66:$DJ$120,ROWS($A$10:$A36)+2,FALSE)</f>
        <v>1085</v>
      </c>
      <c r="CX36" s="34">
        <f>HLOOKUP(CX$7+0.5,$I$66:$DJ$120,ROWS($A$10:$A36)+2,FALSE)</f>
        <v>424</v>
      </c>
      <c r="CY36" s="34">
        <f>HLOOKUP(CY$7+0.5,$I$66:$DJ$120,ROWS($A$10:$A36)+2,FALSE)</f>
        <v>237</v>
      </c>
      <c r="CZ36" s="34">
        <f>HLOOKUP(CZ$7+0.5,$I$66:$DJ$120,ROWS($A$10:$A36)+2,FALSE)</f>
        <v>296</v>
      </c>
      <c r="DA36" s="34">
        <f>HLOOKUP(DA$7+0.5,$I$66:$DJ$120,ROWS($A$10:$A36)+2,FALSE)</f>
        <v>1056</v>
      </c>
      <c r="DB36" s="34">
        <f>HLOOKUP(DB$7+0.5,$I$66:$DJ$120,ROWS($A$10:$A36)+2,FALSE)</f>
        <v>2994</v>
      </c>
      <c r="DC36" s="34">
        <f>HLOOKUP(DC$7+0.5,$I$66:$DJ$120,ROWS($A$10:$A36)+2,FALSE)</f>
        <v>946</v>
      </c>
      <c r="DD36" s="34">
        <f>HLOOKUP(DD$7+0.5,$I$66:$DJ$120,ROWS($A$10:$A36)+2,FALSE)</f>
        <v>195</v>
      </c>
      <c r="DE36" s="34">
        <f>HLOOKUP(DE$7+0.5,$I$66:$DJ$120,ROWS($A$10:$A36)+2,FALSE)</f>
        <v>1493</v>
      </c>
      <c r="DF36" s="34">
        <f>HLOOKUP(DF$7+0.5,$I$66:$DJ$120,ROWS($A$10:$A36)+2,FALSE)</f>
        <v>843</v>
      </c>
      <c r="DG36" s="34">
        <f>HLOOKUP(DG$7+0.5,$I$66:$DJ$120,ROWS($A$10:$A36)+2,FALSE)</f>
        <v>214</v>
      </c>
      <c r="DH36" s="34">
        <f>HLOOKUP(DH$7+0.5,$I$66:$DJ$120,ROWS($A$10:$A36)+2,FALSE)</f>
        <v>671</v>
      </c>
      <c r="DI36" s="34">
        <f>HLOOKUP(DI$7+0.5,$I$66:$DJ$120,ROWS($A$10:$A36)+2,FALSE)</f>
        <v>900</v>
      </c>
      <c r="DJ36" s="34">
        <f>HLOOKUP(DJ$7+0.5,$I$66:$DJ$120,ROWS($A$10:$A36)+2,FALSE)</f>
        <v>463</v>
      </c>
    </row>
    <row r="37" spans="2:114" x14ac:dyDescent="0.25">
      <c r="B37" s="38" t="s">
        <v>34</v>
      </c>
      <c r="C37" s="16">
        <v>987076</v>
      </c>
      <c r="D37" s="17">
        <v>1359</v>
      </c>
      <c r="E37" s="16">
        <v>828254</v>
      </c>
      <c r="F37" s="17">
        <v>8593</v>
      </c>
      <c r="G37" s="16">
        <v>122210</v>
      </c>
      <c r="H37" s="17">
        <v>8386</v>
      </c>
      <c r="I37" s="36">
        <f>HLOOKUP(I$7,$I$66:$DJ$120,ROWS($A$10:$A37)+2,FALSE)</f>
        <v>33553</v>
      </c>
      <c r="J37" s="25">
        <f>HLOOKUP(J$7,$I$66:$DJ$120,ROWS($A$10:$A37)+2,FALSE)</f>
        <v>449</v>
      </c>
      <c r="K37" s="25">
        <f>HLOOKUP(K$7,$I$66:$DJ$120,ROWS($A$10:$A37)+2,FALSE)</f>
        <v>1118</v>
      </c>
      <c r="L37" s="25">
        <f>HLOOKUP(L$7,$I$66:$DJ$120,ROWS($A$10:$A37)+2,FALSE)</f>
        <v>1971</v>
      </c>
      <c r="M37" s="25">
        <f>HLOOKUP(M$7,$I$66:$DJ$120,ROWS($A$10:$A37)+2,FALSE)</f>
        <v>49</v>
      </c>
      <c r="N37" s="25">
        <f>HLOOKUP(N$7,$I$66:$DJ$120,ROWS($A$10:$A37)+2,FALSE)</f>
        <v>3033</v>
      </c>
      <c r="O37" s="25">
        <f>HLOOKUP(O$7,$I$66:$DJ$120,ROWS($A$10:$A37)+2,FALSE)</f>
        <v>2856</v>
      </c>
      <c r="P37" s="25">
        <f>HLOOKUP(P$7,$I$66:$DJ$120,ROWS($A$10:$A37)+2,FALSE)</f>
        <v>58</v>
      </c>
      <c r="Q37" s="25">
        <f>HLOOKUP(Q$7,$I$66:$DJ$120,ROWS($A$10:$A37)+2,FALSE)</f>
        <v>365</v>
      </c>
      <c r="R37" s="25">
        <f>HLOOKUP(R$7,$I$66:$DJ$120,ROWS($A$10:$A37)+2,FALSE)</f>
        <v>0</v>
      </c>
      <c r="S37" s="25">
        <f>HLOOKUP(S$7,$I$66:$DJ$120,ROWS($A$10:$A37)+2,FALSE)</f>
        <v>291</v>
      </c>
      <c r="T37" s="25">
        <f>HLOOKUP(T$7,$I$66:$DJ$120,ROWS($A$10:$A37)+2,FALSE)</f>
        <v>231</v>
      </c>
      <c r="U37" s="25">
        <f>HLOOKUP(U$7,$I$66:$DJ$120,ROWS($A$10:$A37)+2,FALSE)</f>
        <v>32</v>
      </c>
      <c r="V37" s="25">
        <f>HLOOKUP(V$7,$I$66:$DJ$120,ROWS($A$10:$A37)+2,FALSE)</f>
        <v>1543</v>
      </c>
      <c r="W37" s="25">
        <f>HLOOKUP(W$7,$I$66:$DJ$120,ROWS($A$10:$A37)+2,FALSE)</f>
        <v>765</v>
      </c>
      <c r="X37" s="25">
        <f>HLOOKUP(X$7,$I$66:$DJ$120,ROWS($A$10:$A37)+2,FALSE)</f>
        <v>646</v>
      </c>
      <c r="Y37" s="25">
        <f>HLOOKUP(Y$7,$I$66:$DJ$120,ROWS($A$10:$A37)+2,FALSE)</f>
        <v>417</v>
      </c>
      <c r="Z37" s="25">
        <f>HLOOKUP(Z$7,$I$66:$DJ$120,ROWS($A$10:$A37)+2,FALSE)</f>
        <v>845</v>
      </c>
      <c r="AA37" s="25">
        <f>HLOOKUP(AA$7,$I$66:$DJ$120,ROWS($A$10:$A37)+2,FALSE)</f>
        <v>0</v>
      </c>
      <c r="AB37" s="25">
        <f>HLOOKUP(AB$7,$I$66:$DJ$120,ROWS($A$10:$A37)+2,FALSE)</f>
        <v>0</v>
      </c>
      <c r="AC37" s="25">
        <f>HLOOKUP(AC$7,$I$66:$DJ$120,ROWS($A$10:$A37)+2,FALSE)</f>
        <v>71</v>
      </c>
      <c r="AD37" s="25">
        <f>HLOOKUP(AD$7,$I$66:$DJ$120,ROWS($A$10:$A37)+2,FALSE)</f>
        <v>57</v>
      </c>
      <c r="AE37" s="25">
        <f>HLOOKUP(AE$7,$I$66:$DJ$120,ROWS($A$10:$A37)+2,FALSE)</f>
        <v>10</v>
      </c>
      <c r="AF37" s="25">
        <f>HLOOKUP(AF$7,$I$66:$DJ$120,ROWS($A$10:$A37)+2,FALSE)</f>
        <v>353</v>
      </c>
      <c r="AG37" s="25">
        <f>HLOOKUP(AG$7,$I$66:$DJ$120,ROWS($A$10:$A37)+2,FALSE)</f>
        <v>969</v>
      </c>
      <c r="AH37" s="25">
        <f>HLOOKUP(AH$7,$I$66:$DJ$120,ROWS($A$10:$A37)+2,FALSE)</f>
        <v>0</v>
      </c>
      <c r="AI37" s="25">
        <f>HLOOKUP(AI$7,$I$66:$DJ$120,ROWS($A$10:$A37)+2,FALSE)</f>
        <v>158</v>
      </c>
      <c r="AJ37" s="25" t="str">
        <f>HLOOKUP(AJ$7,$I$66:$DJ$120,ROWS($A$10:$A37)+2,FALSE)</f>
        <v>N/A</v>
      </c>
      <c r="AK37" s="25">
        <f>HLOOKUP(AK$7,$I$66:$DJ$120,ROWS($A$10:$A37)+2,FALSE)</f>
        <v>384</v>
      </c>
      <c r="AL37" s="25">
        <f>HLOOKUP(AL$7,$I$66:$DJ$120,ROWS($A$10:$A37)+2,FALSE)</f>
        <v>688</v>
      </c>
      <c r="AM37" s="25">
        <f>HLOOKUP(AM$7,$I$66:$DJ$120,ROWS($A$10:$A37)+2,FALSE)</f>
        <v>0</v>
      </c>
      <c r="AN37" s="25">
        <f>HLOOKUP(AN$7,$I$66:$DJ$120,ROWS($A$10:$A37)+2,FALSE)</f>
        <v>889</v>
      </c>
      <c r="AO37" s="25">
        <f>HLOOKUP(AO$7,$I$66:$DJ$120,ROWS($A$10:$A37)+2,FALSE)</f>
        <v>264</v>
      </c>
      <c r="AP37" s="25">
        <f>HLOOKUP(AP$7,$I$66:$DJ$120,ROWS($A$10:$A37)+2,FALSE)</f>
        <v>422</v>
      </c>
      <c r="AQ37" s="25">
        <f>HLOOKUP(AQ$7,$I$66:$DJ$120,ROWS($A$10:$A37)+2,FALSE)</f>
        <v>1173</v>
      </c>
      <c r="AR37" s="25">
        <f>HLOOKUP(AR$7,$I$66:$DJ$120,ROWS($A$10:$A37)+2,FALSE)</f>
        <v>360</v>
      </c>
      <c r="AS37" s="25">
        <f>HLOOKUP(AS$7,$I$66:$DJ$120,ROWS($A$10:$A37)+2,FALSE)</f>
        <v>321</v>
      </c>
      <c r="AT37" s="25">
        <f>HLOOKUP(AT$7,$I$66:$DJ$120,ROWS($A$10:$A37)+2,FALSE)</f>
        <v>96</v>
      </c>
      <c r="AU37" s="25">
        <f>HLOOKUP(AU$7,$I$66:$DJ$120,ROWS($A$10:$A37)+2,FALSE)</f>
        <v>1959</v>
      </c>
      <c r="AV37" s="25">
        <f>HLOOKUP(AV$7,$I$66:$DJ$120,ROWS($A$10:$A37)+2,FALSE)</f>
        <v>840</v>
      </c>
      <c r="AW37" s="25">
        <f>HLOOKUP(AW$7,$I$66:$DJ$120,ROWS($A$10:$A37)+2,FALSE)</f>
        <v>0</v>
      </c>
      <c r="AX37" s="25">
        <f>HLOOKUP(AX$7,$I$66:$DJ$120,ROWS($A$10:$A37)+2,FALSE)</f>
        <v>77</v>
      </c>
      <c r="AY37" s="25">
        <f>HLOOKUP(AY$7,$I$66:$DJ$120,ROWS($A$10:$A37)+2,FALSE)</f>
        <v>227</v>
      </c>
      <c r="AZ37" s="25">
        <f>HLOOKUP(AZ$7,$I$66:$DJ$120,ROWS($A$10:$A37)+2,FALSE)</f>
        <v>266</v>
      </c>
      <c r="BA37" s="25">
        <f>HLOOKUP(BA$7,$I$66:$DJ$120,ROWS($A$10:$A37)+2,FALSE)</f>
        <v>1329</v>
      </c>
      <c r="BB37" s="25">
        <f>HLOOKUP(BB$7,$I$66:$DJ$120,ROWS($A$10:$A37)+2,FALSE)</f>
        <v>1232</v>
      </c>
      <c r="BC37" s="25">
        <f>HLOOKUP(BC$7,$I$66:$DJ$120,ROWS($A$10:$A37)+2,FALSE)</f>
        <v>53</v>
      </c>
      <c r="BD37" s="25">
        <f>HLOOKUP(BD$7,$I$66:$DJ$120,ROWS($A$10:$A37)+2,FALSE)</f>
        <v>278</v>
      </c>
      <c r="BE37" s="25">
        <f>HLOOKUP(BE$7,$I$66:$DJ$120,ROWS($A$10:$A37)+2,FALSE)</f>
        <v>3835</v>
      </c>
      <c r="BF37" s="25">
        <f>HLOOKUP(BF$7,$I$66:$DJ$120,ROWS($A$10:$A37)+2,FALSE)</f>
        <v>14</v>
      </c>
      <c r="BG37" s="25">
        <f>HLOOKUP(BG$7,$I$66:$DJ$120,ROWS($A$10:$A37)+2,FALSE)</f>
        <v>146</v>
      </c>
      <c r="BH37" s="25">
        <f>HLOOKUP(BH$7,$I$66:$DJ$120,ROWS($A$10:$A37)+2,FALSE)</f>
        <v>2413</v>
      </c>
      <c r="BI37" s="25">
        <f>HLOOKUP(BI$7,$I$66:$DJ$120,ROWS($A$10:$A37)+2,FALSE)</f>
        <v>353</v>
      </c>
      <c r="BJ37" s="34">
        <f>HLOOKUP(BJ$7+0.5,$I$66:$DJ$120,ROWS($A$10:$A37)+2,FALSE)</f>
        <v>4015</v>
      </c>
      <c r="BK37" s="34">
        <f>HLOOKUP(BK$7+0.5,$I$66:$DJ$120,ROWS($A$10:$A37)+2,FALSE)</f>
        <v>318</v>
      </c>
      <c r="BL37" s="34">
        <f>HLOOKUP(BL$7+0.5,$I$66:$DJ$120,ROWS($A$10:$A37)+2,FALSE)</f>
        <v>921</v>
      </c>
      <c r="BM37" s="34">
        <f>HLOOKUP(BM$7+0.5,$I$66:$DJ$120,ROWS($A$10:$A37)+2,FALSE)</f>
        <v>1358</v>
      </c>
      <c r="BN37" s="34">
        <f>HLOOKUP(BN$7+0.5,$I$66:$DJ$120,ROWS($A$10:$A37)+2,FALSE)</f>
        <v>70</v>
      </c>
      <c r="BO37" s="34">
        <f>HLOOKUP(BO$7+0.5,$I$66:$DJ$120,ROWS($A$10:$A37)+2,FALSE)</f>
        <v>1110</v>
      </c>
      <c r="BP37" s="34">
        <f>HLOOKUP(BP$7+0.5,$I$66:$DJ$120,ROWS($A$10:$A37)+2,FALSE)</f>
        <v>1265</v>
      </c>
      <c r="BQ37" s="34">
        <f>HLOOKUP(BQ$7+0.5,$I$66:$DJ$120,ROWS($A$10:$A37)+2,FALSE)</f>
        <v>72</v>
      </c>
      <c r="BR37" s="34">
        <f>HLOOKUP(BR$7+0.5,$I$66:$DJ$120,ROWS($A$10:$A37)+2,FALSE)</f>
        <v>392</v>
      </c>
      <c r="BS37" s="34">
        <f>HLOOKUP(BS$7+0.5,$I$66:$DJ$120,ROWS($A$10:$A37)+2,FALSE)</f>
        <v>165</v>
      </c>
      <c r="BT37" s="34">
        <f>HLOOKUP(BT$7+0.5,$I$66:$DJ$120,ROWS($A$10:$A37)+2,FALSE)</f>
        <v>235</v>
      </c>
      <c r="BU37" s="34">
        <f>HLOOKUP(BU$7+0.5,$I$66:$DJ$120,ROWS($A$10:$A37)+2,FALSE)</f>
        <v>193</v>
      </c>
      <c r="BV37" s="34">
        <f>HLOOKUP(BV$7+0.5,$I$66:$DJ$120,ROWS($A$10:$A37)+2,FALSE)</f>
        <v>35</v>
      </c>
      <c r="BW37" s="34">
        <f>HLOOKUP(BW$7+0.5,$I$66:$DJ$120,ROWS($A$10:$A37)+2,FALSE)</f>
        <v>1005</v>
      </c>
      <c r="BX37" s="34">
        <f>HLOOKUP(BX$7+0.5,$I$66:$DJ$120,ROWS($A$10:$A37)+2,FALSE)</f>
        <v>526</v>
      </c>
      <c r="BY37" s="34">
        <f>HLOOKUP(BY$7+0.5,$I$66:$DJ$120,ROWS($A$10:$A37)+2,FALSE)</f>
        <v>646</v>
      </c>
      <c r="BZ37" s="34">
        <f>HLOOKUP(BZ$7+0.5,$I$66:$DJ$120,ROWS($A$10:$A37)+2,FALSE)</f>
        <v>307</v>
      </c>
      <c r="CA37" s="34">
        <f>HLOOKUP(CA$7+0.5,$I$66:$DJ$120,ROWS($A$10:$A37)+2,FALSE)</f>
        <v>492</v>
      </c>
      <c r="CB37" s="34">
        <f>HLOOKUP(CB$7+0.5,$I$66:$DJ$120,ROWS($A$10:$A37)+2,FALSE)</f>
        <v>165</v>
      </c>
      <c r="CC37" s="34">
        <f>HLOOKUP(CC$7+0.5,$I$66:$DJ$120,ROWS($A$10:$A37)+2,FALSE)</f>
        <v>165</v>
      </c>
      <c r="CD37" s="34">
        <f>HLOOKUP(CD$7+0.5,$I$66:$DJ$120,ROWS($A$10:$A37)+2,FALSE)</f>
        <v>127</v>
      </c>
      <c r="CE37" s="34">
        <f>HLOOKUP(CE$7+0.5,$I$66:$DJ$120,ROWS($A$10:$A37)+2,FALSE)</f>
        <v>71</v>
      </c>
      <c r="CF37" s="34">
        <f>HLOOKUP(CF$7+0.5,$I$66:$DJ$120,ROWS($A$10:$A37)+2,FALSE)</f>
        <v>18</v>
      </c>
      <c r="CG37" s="34">
        <f>HLOOKUP(CG$7+0.5,$I$66:$DJ$120,ROWS($A$10:$A37)+2,FALSE)</f>
        <v>295</v>
      </c>
      <c r="CH37" s="34">
        <f>HLOOKUP(CH$7+0.5,$I$66:$DJ$120,ROWS($A$10:$A37)+2,FALSE)</f>
        <v>634</v>
      </c>
      <c r="CI37" s="34">
        <f>HLOOKUP(CI$7+0.5,$I$66:$DJ$120,ROWS($A$10:$A37)+2,FALSE)</f>
        <v>165</v>
      </c>
      <c r="CJ37" s="34">
        <f>HLOOKUP(CJ$7+0.5,$I$66:$DJ$120,ROWS($A$10:$A37)+2,FALSE)</f>
        <v>220</v>
      </c>
      <c r="CK37" s="34" t="str">
        <f>HLOOKUP(CK$7+0.5,$I$66:$DJ$120,ROWS($A$10:$A37)+2,FALSE)</f>
        <v>N/A</v>
      </c>
      <c r="CL37" s="34">
        <f>HLOOKUP(CL$7+0.5,$I$66:$DJ$120,ROWS($A$10:$A37)+2,FALSE)</f>
        <v>392</v>
      </c>
      <c r="CM37" s="34">
        <f>HLOOKUP(CM$7+0.5,$I$66:$DJ$120,ROWS($A$10:$A37)+2,FALSE)</f>
        <v>543</v>
      </c>
      <c r="CN37" s="34">
        <f>HLOOKUP(CN$7+0.5,$I$66:$DJ$120,ROWS($A$10:$A37)+2,FALSE)</f>
        <v>165</v>
      </c>
      <c r="CO37" s="34">
        <f>HLOOKUP(CO$7+0.5,$I$66:$DJ$120,ROWS($A$10:$A37)+2,FALSE)</f>
        <v>589</v>
      </c>
      <c r="CP37" s="34">
        <f>HLOOKUP(CP$7+0.5,$I$66:$DJ$120,ROWS($A$10:$A37)+2,FALSE)</f>
        <v>389</v>
      </c>
      <c r="CQ37" s="34">
        <f>HLOOKUP(CQ$7+0.5,$I$66:$DJ$120,ROWS($A$10:$A37)+2,FALSE)</f>
        <v>377</v>
      </c>
      <c r="CR37" s="34">
        <f>HLOOKUP(CR$7+0.5,$I$66:$DJ$120,ROWS($A$10:$A37)+2,FALSE)</f>
        <v>982</v>
      </c>
      <c r="CS37" s="34">
        <f>HLOOKUP(CS$7+0.5,$I$66:$DJ$120,ROWS($A$10:$A37)+2,FALSE)</f>
        <v>250</v>
      </c>
      <c r="CT37" s="34">
        <f>HLOOKUP(CT$7+0.5,$I$66:$DJ$120,ROWS($A$10:$A37)+2,FALSE)</f>
        <v>409</v>
      </c>
      <c r="CU37" s="34">
        <f>HLOOKUP(CU$7+0.5,$I$66:$DJ$120,ROWS($A$10:$A37)+2,FALSE)</f>
        <v>127</v>
      </c>
      <c r="CV37" s="34">
        <f>HLOOKUP(CV$7+0.5,$I$66:$DJ$120,ROWS($A$10:$A37)+2,FALSE)</f>
        <v>914</v>
      </c>
      <c r="CW37" s="34">
        <f>HLOOKUP(CW$7+0.5,$I$66:$DJ$120,ROWS($A$10:$A37)+2,FALSE)</f>
        <v>640</v>
      </c>
      <c r="CX37" s="34">
        <f>HLOOKUP(CX$7+0.5,$I$66:$DJ$120,ROWS($A$10:$A37)+2,FALSE)</f>
        <v>165</v>
      </c>
      <c r="CY37" s="34">
        <f>HLOOKUP(CY$7+0.5,$I$66:$DJ$120,ROWS($A$10:$A37)+2,FALSE)</f>
        <v>92</v>
      </c>
      <c r="CZ37" s="34">
        <f>HLOOKUP(CZ$7+0.5,$I$66:$DJ$120,ROWS($A$10:$A37)+2,FALSE)</f>
        <v>233</v>
      </c>
      <c r="DA37" s="34">
        <f>HLOOKUP(DA$7+0.5,$I$66:$DJ$120,ROWS($A$10:$A37)+2,FALSE)</f>
        <v>237</v>
      </c>
      <c r="DB37" s="34">
        <f>HLOOKUP(DB$7+0.5,$I$66:$DJ$120,ROWS($A$10:$A37)+2,FALSE)</f>
        <v>643</v>
      </c>
      <c r="DC37" s="34">
        <f>HLOOKUP(DC$7+0.5,$I$66:$DJ$120,ROWS($A$10:$A37)+2,FALSE)</f>
        <v>623</v>
      </c>
      <c r="DD37" s="34">
        <f>HLOOKUP(DD$7+0.5,$I$66:$DJ$120,ROWS($A$10:$A37)+2,FALSE)</f>
        <v>71</v>
      </c>
      <c r="DE37" s="34">
        <f>HLOOKUP(DE$7+0.5,$I$66:$DJ$120,ROWS($A$10:$A37)+2,FALSE)</f>
        <v>288</v>
      </c>
      <c r="DF37" s="34">
        <f>HLOOKUP(DF$7+0.5,$I$66:$DJ$120,ROWS($A$10:$A37)+2,FALSE)</f>
        <v>1160</v>
      </c>
      <c r="DG37" s="34">
        <f>HLOOKUP(DG$7+0.5,$I$66:$DJ$120,ROWS($A$10:$A37)+2,FALSE)</f>
        <v>28</v>
      </c>
      <c r="DH37" s="34">
        <f>HLOOKUP(DH$7+0.5,$I$66:$DJ$120,ROWS($A$10:$A37)+2,FALSE)</f>
        <v>184</v>
      </c>
      <c r="DI37" s="34">
        <f>HLOOKUP(DI$7+0.5,$I$66:$DJ$120,ROWS($A$10:$A37)+2,FALSE)</f>
        <v>1709</v>
      </c>
      <c r="DJ37" s="34">
        <f>HLOOKUP(DJ$7+0.5,$I$66:$DJ$120,ROWS($A$10:$A37)+2,FALSE)</f>
        <v>522</v>
      </c>
    </row>
    <row r="38" spans="2:114" x14ac:dyDescent="0.25">
      <c r="B38" s="38" t="s">
        <v>35</v>
      </c>
      <c r="C38" s="16">
        <v>1817126</v>
      </c>
      <c r="D38" s="17">
        <v>2304</v>
      </c>
      <c r="E38" s="16">
        <v>1505191</v>
      </c>
      <c r="F38" s="17">
        <v>11978</v>
      </c>
      <c r="G38" s="16">
        <v>253269</v>
      </c>
      <c r="H38" s="17">
        <v>10841</v>
      </c>
      <c r="I38" s="36">
        <f>HLOOKUP(I$7,$I$66:$DJ$120,ROWS($A$10:$A38)+2,FALSE)</f>
        <v>52070</v>
      </c>
      <c r="J38" s="25">
        <f>HLOOKUP(J$7,$I$66:$DJ$120,ROWS($A$10:$A38)+2,FALSE)</f>
        <v>169</v>
      </c>
      <c r="K38" s="25">
        <f>HLOOKUP(K$7,$I$66:$DJ$120,ROWS($A$10:$A38)+2,FALSE)</f>
        <v>721</v>
      </c>
      <c r="L38" s="25">
        <f>HLOOKUP(L$7,$I$66:$DJ$120,ROWS($A$10:$A38)+2,FALSE)</f>
        <v>1646</v>
      </c>
      <c r="M38" s="25">
        <f>HLOOKUP(M$7,$I$66:$DJ$120,ROWS($A$10:$A38)+2,FALSE)</f>
        <v>161</v>
      </c>
      <c r="N38" s="25">
        <f>HLOOKUP(N$7,$I$66:$DJ$120,ROWS($A$10:$A38)+2,FALSE)</f>
        <v>5124</v>
      </c>
      <c r="O38" s="25">
        <f>HLOOKUP(O$7,$I$66:$DJ$120,ROWS($A$10:$A38)+2,FALSE)</f>
        <v>3245</v>
      </c>
      <c r="P38" s="25">
        <f>HLOOKUP(P$7,$I$66:$DJ$120,ROWS($A$10:$A38)+2,FALSE)</f>
        <v>381</v>
      </c>
      <c r="Q38" s="25">
        <f>HLOOKUP(Q$7,$I$66:$DJ$120,ROWS($A$10:$A38)+2,FALSE)</f>
        <v>0</v>
      </c>
      <c r="R38" s="25">
        <f>HLOOKUP(R$7,$I$66:$DJ$120,ROWS($A$10:$A38)+2,FALSE)</f>
        <v>29</v>
      </c>
      <c r="S38" s="25">
        <f>HLOOKUP(S$7,$I$66:$DJ$120,ROWS($A$10:$A38)+2,FALSE)</f>
        <v>1105</v>
      </c>
      <c r="T38" s="25">
        <f>HLOOKUP(T$7,$I$66:$DJ$120,ROWS($A$10:$A38)+2,FALSE)</f>
        <v>434</v>
      </c>
      <c r="U38" s="25">
        <f>HLOOKUP(U$7,$I$66:$DJ$120,ROWS($A$10:$A38)+2,FALSE)</f>
        <v>275</v>
      </c>
      <c r="V38" s="25">
        <f>HLOOKUP(V$7,$I$66:$DJ$120,ROWS($A$10:$A38)+2,FALSE)</f>
        <v>506</v>
      </c>
      <c r="W38" s="25">
        <f>HLOOKUP(W$7,$I$66:$DJ$120,ROWS($A$10:$A38)+2,FALSE)</f>
        <v>1415</v>
      </c>
      <c r="X38" s="25">
        <f>HLOOKUP(X$7,$I$66:$DJ$120,ROWS($A$10:$A38)+2,FALSE)</f>
        <v>615</v>
      </c>
      <c r="Y38" s="25">
        <f>HLOOKUP(Y$7,$I$66:$DJ$120,ROWS($A$10:$A38)+2,FALSE)</f>
        <v>9575</v>
      </c>
      <c r="Z38" s="25">
        <f>HLOOKUP(Z$7,$I$66:$DJ$120,ROWS($A$10:$A38)+2,FALSE)</f>
        <v>3040</v>
      </c>
      <c r="AA38" s="25">
        <f>HLOOKUP(AA$7,$I$66:$DJ$120,ROWS($A$10:$A38)+2,FALSE)</f>
        <v>352</v>
      </c>
      <c r="AB38" s="25">
        <f>HLOOKUP(AB$7,$I$66:$DJ$120,ROWS($A$10:$A38)+2,FALSE)</f>
        <v>222</v>
      </c>
      <c r="AC38" s="25">
        <f>HLOOKUP(AC$7,$I$66:$DJ$120,ROWS($A$10:$A38)+2,FALSE)</f>
        <v>122</v>
      </c>
      <c r="AD38" s="25">
        <f>HLOOKUP(AD$7,$I$66:$DJ$120,ROWS($A$10:$A38)+2,FALSE)</f>
        <v>318</v>
      </c>
      <c r="AE38" s="25">
        <f>HLOOKUP(AE$7,$I$66:$DJ$120,ROWS($A$10:$A38)+2,FALSE)</f>
        <v>0</v>
      </c>
      <c r="AF38" s="25">
        <f>HLOOKUP(AF$7,$I$66:$DJ$120,ROWS($A$10:$A38)+2,FALSE)</f>
        <v>683</v>
      </c>
      <c r="AG38" s="25">
        <f>HLOOKUP(AG$7,$I$66:$DJ$120,ROWS($A$10:$A38)+2,FALSE)</f>
        <v>1455</v>
      </c>
      <c r="AH38" s="25">
        <f>HLOOKUP(AH$7,$I$66:$DJ$120,ROWS($A$10:$A38)+2,FALSE)</f>
        <v>424</v>
      </c>
      <c r="AI38" s="25">
        <f>HLOOKUP(AI$7,$I$66:$DJ$120,ROWS($A$10:$A38)+2,FALSE)</f>
        <v>1848</v>
      </c>
      <c r="AJ38" s="25">
        <f>HLOOKUP(AJ$7,$I$66:$DJ$120,ROWS($A$10:$A38)+2,FALSE)</f>
        <v>64</v>
      </c>
      <c r="AK38" s="25" t="str">
        <f>HLOOKUP(AK$7,$I$66:$DJ$120,ROWS($A$10:$A38)+2,FALSE)</f>
        <v>N/A</v>
      </c>
      <c r="AL38" s="25">
        <f>HLOOKUP(AL$7,$I$66:$DJ$120,ROWS($A$10:$A38)+2,FALSE)</f>
        <v>240</v>
      </c>
      <c r="AM38" s="25">
        <f>HLOOKUP(AM$7,$I$66:$DJ$120,ROWS($A$10:$A38)+2,FALSE)</f>
        <v>0</v>
      </c>
      <c r="AN38" s="25">
        <f>HLOOKUP(AN$7,$I$66:$DJ$120,ROWS($A$10:$A38)+2,FALSE)</f>
        <v>119</v>
      </c>
      <c r="AO38" s="25">
        <f>HLOOKUP(AO$7,$I$66:$DJ$120,ROWS($A$10:$A38)+2,FALSE)</f>
        <v>242</v>
      </c>
      <c r="AP38" s="25">
        <f>HLOOKUP(AP$7,$I$66:$DJ$120,ROWS($A$10:$A38)+2,FALSE)</f>
        <v>544</v>
      </c>
      <c r="AQ38" s="25">
        <f>HLOOKUP(AQ$7,$I$66:$DJ$120,ROWS($A$10:$A38)+2,FALSE)</f>
        <v>829</v>
      </c>
      <c r="AR38" s="25">
        <f>HLOOKUP(AR$7,$I$66:$DJ$120,ROWS($A$10:$A38)+2,FALSE)</f>
        <v>292</v>
      </c>
      <c r="AS38" s="25">
        <f>HLOOKUP(AS$7,$I$66:$DJ$120,ROWS($A$10:$A38)+2,FALSE)</f>
        <v>268</v>
      </c>
      <c r="AT38" s="25">
        <f>HLOOKUP(AT$7,$I$66:$DJ$120,ROWS($A$10:$A38)+2,FALSE)</f>
        <v>1255</v>
      </c>
      <c r="AU38" s="25">
        <f>HLOOKUP(AU$7,$I$66:$DJ$120,ROWS($A$10:$A38)+2,FALSE)</f>
        <v>1556</v>
      </c>
      <c r="AV38" s="25">
        <f>HLOOKUP(AV$7,$I$66:$DJ$120,ROWS($A$10:$A38)+2,FALSE)</f>
        <v>252</v>
      </c>
      <c r="AW38" s="25">
        <f>HLOOKUP(AW$7,$I$66:$DJ$120,ROWS($A$10:$A38)+2,FALSE)</f>
        <v>0</v>
      </c>
      <c r="AX38" s="25">
        <f>HLOOKUP(AX$7,$I$66:$DJ$120,ROWS($A$10:$A38)+2,FALSE)</f>
        <v>243</v>
      </c>
      <c r="AY38" s="25">
        <f>HLOOKUP(AY$7,$I$66:$DJ$120,ROWS($A$10:$A38)+2,FALSE)</f>
        <v>2999</v>
      </c>
      <c r="AZ38" s="25">
        <f>HLOOKUP(AZ$7,$I$66:$DJ$120,ROWS($A$10:$A38)+2,FALSE)</f>
        <v>226</v>
      </c>
      <c r="BA38" s="25">
        <f>HLOOKUP(BA$7,$I$66:$DJ$120,ROWS($A$10:$A38)+2,FALSE)</f>
        <v>5343</v>
      </c>
      <c r="BB38" s="25">
        <f>HLOOKUP(BB$7,$I$66:$DJ$120,ROWS($A$10:$A38)+2,FALSE)</f>
        <v>734</v>
      </c>
      <c r="BC38" s="25">
        <f>HLOOKUP(BC$7,$I$66:$DJ$120,ROWS($A$10:$A38)+2,FALSE)</f>
        <v>0</v>
      </c>
      <c r="BD38" s="25">
        <f>HLOOKUP(BD$7,$I$66:$DJ$120,ROWS($A$10:$A38)+2,FALSE)</f>
        <v>615</v>
      </c>
      <c r="BE38" s="25">
        <f>HLOOKUP(BE$7,$I$66:$DJ$120,ROWS($A$10:$A38)+2,FALSE)</f>
        <v>835</v>
      </c>
      <c r="BF38" s="25">
        <f>HLOOKUP(BF$7,$I$66:$DJ$120,ROWS($A$10:$A38)+2,FALSE)</f>
        <v>24</v>
      </c>
      <c r="BG38" s="25">
        <f>HLOOKUP(BG$7,$I$66:$DJ$120,ROWS($A$10:$A38)+2,FALSE)</f>
        <v>560</v>
      </c>
      <c r="BH38" s="25">
        <f>HLOOKUP(BH$7,$I$66:$DJ$120,ROWS($A$10:$A38)+2,FALSE)</f>
        <v>965</v>
      </c>
      <c r="BI38" s="25">
        <f>HLOOKUP(BI$7,$I$66:$DJ$120,ROWS($A$10:$A38)+2,FALSE)</f>
        <v>0</v>
      </c>
      <c r="BJ38" s="34">
        <f>HLOOKUP(BJ$7+0.5,$I$66:$DJ$120,ROWS($A$10:$A38)+2,FALSE)</f>
        <v>5507</v>
      </c>
      <c r="BK38" s="34">
        <f>HLOOKUP(BK$7+0.5,$I$66:$DJ$120,ROWS($A$10:$A38)+2,FALSE)</f>
        <v>271</v>
      </c>
      <c r="BL38" s="34">
        <f>HLOOKUP(BL$7+0.5,$I$66:$DJ$120,ROWS($A$10:$A38)+2,FALSE)</f>
        <v>785</v>
      </c>
      <c r="BM38" s="34">
        <f>HLOOKUP(BM$7+0.5,$I$66:$DJ$120,ROWS($A$10:$A38)+2,FALSE)</f>
        <v>898</v>
      </c>
      <c r="BN38" s="34">
        <f>HLOOKUP(BN$7+0.5,$I$66:$DJ$120,ROWS($A$10:$A38)+2,FALSE)</f>
        <v>146</v>
      </c>
      <c r="BO38" s="34">
        <f>HLOOKUP(BO$7+0.5,$I$66:$DJ$120,ROWS($A$10:$A38)+2,FALSE)</f>
        <v>1727</v>
      </c>
      <c r="BP38" s="34">
        <f>HLOOKUP(BP$7+0.5,$I$66:$DJ$120,ROWS($A$10:$A38)+2,FALSE)</f>
        <v>962</v>
      </c>
      <c r="BQ38" s="34">
        <f>HLOOKUP(BQ$7+0.5,$I$66:$DJ$120,ROWS($A$10:$A38)+2,FALSE)</f>
        <v>372</v>
      </c>
      <c r="BR38" s="34">
        <f>HLOOKUP(BR$7+0.5,$I$66:$DJ$120,ROWS($A$10:$A38)+2,FALSE)</f>
        <v>155</v>
      </c>
      <c r="BS38" s="34">
        <f>HLOOKUP(BS$7+0.5,$I$66:$DJ$120,ROWS($A$10:$A38)+2,FALSE)</f>
        <v>48</v>
      </c>
      <c r="BT38" s="34">
        <f>HLOOKUP(BT$7+0.5,$I$66:$DJ$120,ROWS($A$10:$A38)+2,FALSE)</f>
        <v>499</v>
      </c>
      <c r="BU38" s="34">
        <f>HLOOKUP(BU$7+0.5,$I$66:$DJ$120,ROWS($A$10:$A38)+2,FALSE)</f>
        <v>358</v>
      </c>
      <c r="BV38" s="34">
        <f>HLOOKUP(BV$7+0.5,$I$66:$DJ$120,ROWS($A$10:$A38)+2,FALSE)</f>
        <v>215</v>
      </c>
      <c r="BW38" s="34">
        <f>HLOOKUP(BW$7+0.5,$I$66:$DJ$120,ROWS($A$10:$A38)+2,FALSE)</f>
        <v>464</v>
      </c>
      <c r="BX38" s="34">
        <f>HLOOKUP(BX$7+0.5,$I$66:$DJ$120,ROWS($A$10:$A38)+2,FALSE)</f>
        <v>777</v>
      </c>
      <c r="BY38" s="34">
        <f>HLOOKUP(BY$7+0.5,$I$66:$DJ$120,ROWS($A$10:$A38)+2,FALSE)</f>
        <v>541</v>
      </c>
      <c r="BZ38" s="34">
        <f>HLOOKUP(BZ$7+0.5,$I$66:$DJ$120,ROWS($A$10:$A38)+2,FALSE)</f>
        <v>2602</v>
      </c>
      <c r="CA38" s="34">
        <f>HLOOKUP(CA$7+0.5,$I$66:$DJ$120,ROWS($A$10:$A38)+2,FALSE)</f>
        <v>1210</v>
      </c>
      <c r="CB38" s="34">
        <f>HLOOKUP(CB$7+0.5,$I$66:$DJ$120,ROWS($A$10:$A38)+2,FALSE)</f>
        <v>457</v>
      </c>
      <c r="CC38" s="34">
        <f>HLOOKUP(CC$7+0.5,$I$66:$DJ$120,ROWS($A$10:$A38)+2,FALSE)</f>
        <v>253</v>
      </c>
      <c r="CD38" s="34">
        <f>HLOOKUP(CD$7+0.5,$I$66:$DJ$120,ROWS($A$10:$A38)+2,FALSE)</f>
        <v>127</v>
      </c>
      <c r="CE38" s="34">
        <f>HLOOKUP(CE$7+0.5,$I$66:$DJ$120,ROWS($A$10:$A38)+2,FALSE)</f>
        <v>344</v>
      </c>
      <c r="CF38" s="34">
        <f>HLOOKUP(CF$7+0.5,$I$66:$DJ$120,ROWS($A$10:$A38)+2,FALSE)</f>
        <v>155</v>
      </c>
      <c r="CG38" s="34">
        <f>HLOOKUP(CG$7+0.5,$I$66:$DJ$120,ROWS($A$10:$A38)+2,FALSE)</f>
        <v>435</v>
      </c>
      <c r="CH38" s="34">
        <f>HLOOKUP(CH$7+0.5,$I$66:$DJ$120,ROWS($A$10:$A38)+2,FALSE)</f>
        <v>1009</v>
      </c>
      <c r="CI38" s="34">
        <f>HLOOKUP(CI$7+0.5,$I$66:$DJ$120,ROWS($A$10:$A38)+2,FALSE)</f>
        <v>430</v>
      </c>
      <c r="CJ38" s="34">
        <f>HLOOKUP(CJ$7+0.5,$I$66:$DJ$120,ROWS($A$10:$A38)+2,FALSE)</f>
        <v>771</v>
      </c>
      <c r="CK38" s="34">
        <f>HLOOKUP(CK$7+0.5,$I$66:$DJ$120,ROWS($A$10:$A38)+2,FALSE)</f>
        <v>88</v>
      </c>
      <c r="CL38" s="34" t="str">
        <f>HLOOKUP(CL$7+0.5,$I$66:$DJ$120,ROWS($A$10:$A38)+2,FALSE)</f>
        <v>N/A</v>
      </c>
      <c r="CM38" s="34">
        <f>HLOOKUP(CM$7+0.5,$I$66:$DJ$120,ROWS($A$10:$A38)+2,FALSE)</f>
        <v>165</v>
      </c>
      <c r="CN38" s="34">
        <f>HLOOKUP(CN$7+0.5,$I$66:$DJ$120,ROWS($A$10:$A38)+2,FALSE)</f>
        <v>155</v>
      </c>
      <c r="CO38" s="34">
        <f>HLOOKUP(CO$7+0.5,$I$66:$DJ$120,ROWS($A$10:$A38)+2,FALSE)</f>
        <v>101</v>
      </c>
      <c r="CP38" s="34">
        <f>HLOOKUP(CP$7+0.5,$I$66:$DJ$120,ROWS($A$10:$A38)+2,FALSE)</f>
        <v>326</v>
      </c>
      <c r="CQ38" s="34">
        <f>HLOOKUP(CQ$7+0.5,$I$66:$DJ$120,ROWS($A$10:$A38)+2,FALSE)</f>
        <v>349</v>
      </c>
      <c r="CR38" s="34">
        <f>HLOOKUP(CR$7+0.5,$I$66:$DJ$120,ROWS($A$10:$A38)+2,FALSE)</f>
        <v>872</v>
      </c>
      <c r="CS38" s="34">
        <f>HLOOKUP(CS$7+0.5,$I$66:$DJ$120,ROWS($A$10:$A38)+2,FALSE)</f>
        <v>213</v>
      </c>
      <c r="CT38" s="34">
        <f>HLOOKUP(CT$7+0.5,$I$66:$DJ$120,ROWS($A$10:$A38)+2,FALSE)</f>
        <v>250</v>
      </c>
      <c r="CU38" s="34">
        <f>HLOOKUP(CU$7+0.5,$I$66:$DJ$120,ROWS($A$10:$A38)+2,FALSE)</f>
        <v>884</v>
      </c>
      <c r="CV38" s="34">
        <f>HLOOKUP(CV$7+0.5,$I$66:$DJ$120,ROWS($A$10:$A38)+2,FALSE)</f>
        <v>1249</v>
      </c>
      <c r="CW38" s="34">
        <f>HLOOKUP(CW$7+0.5,$I$66:$DJ$120,ROWS($A$10:$A38)+2,FALSE)</f>
        <v>179</v>
      </c>
      <c r="CX38" s="34">
        <f>HLOOKUP(CX$7+0.5,$I$66:$DJ$120,ROWS($A$10:$A38)+2,FALSE)</f>
        <v>155</v>
      </c>
      <c r="CY38" s="34">
        <f>HLOOKUP(CY$7+0.5,$I$66:$DJ$120,ROWS($A$10:$A38)+2,FALSE)</f>
        <v>285</v>
      </c>
      <c r="CZ38" s="34">
        <f>HLOOKUP(CZ$7+0.5,$I$66:$DJ$120,ROWS($A$10:$A38)+2,FALSE)</f>
        <v>1280</v>
      </c>
      <c r="DA38" s="34">
        <f>HLOOKUP(DA$7+0.5,$I$66:$DJ$120,ROWS($A$10:$A38)+2,FALSE)</f>
        <v>244</v>
      </c>
      <c r="DB38" s="34">
        <f>HLOOKUP(DB$7+0.5,$I$66:$DJ$120,ROWS($A$10:$A38)+2,FALSE)</f>
        <v>2737</v>
      </c>
      <c r="DC38" s="34">
        <f>HLOOKUP(DC$7+0.5,$I$66:$DJ$120,ROWS($A$10:$A38)+2,FALSE)</f>
        <v>507</v>
      </c>
      <c r="DD38" s="34">
        <f>HLOOKUP(DD$7+0.5,$I$66:$DJ$120,ROWS($A$10:$A38)+2,FALSE)</f>
        <v>155</v>
      </c>
      <c r="DE38" s="34">
        <f>HLOOKUP(DE$7+0.5,$I$66:$DJ$120,ROWS($A$10:$A38)+2,FALSE)</f>
        <v>478</v>
      </c>
      <c r="DF38" s="34">
        <f>HLOOKUP(DF$7+0.5,$I$66:$DJ$120,ROWS($A$10:$A38)+2,FALSE)</f>
        <v>593</v>
      </c>
      <c r="DG38" s="34">
        <f>HLOOKUP(DG$7+0.5,$I$66:$DJ$120,ROWS($A$10:$A38)+2,FALSE)</f>
        <v>40</v>
      </c>
      <c r="DH38" s="34">
        <f>HLOOKUP(DH$7+0.5,$I$66:$DJ$120,ROWS($A$10:$A38)+2,FALSE)</f>
        <v>427</v>
      </c>
      <c r="DI38" s="34">
        <f>HLOOKUP(DI$7+0.5,$I$66:$DJ$120,ROWS($A$10:$A38)+2,FALSE)</f>
        <v>421</v>
      </c>
      <c r="DJ38" s="34">
        <f>HLOOKUP(DJ$7+0.5,$I$66:$DJ$120,ROWS($A$10:$A38)+2,FALSE)</f>
        <v>155</v>
      </c>
    </row>
    <row r="39" spans="2:114" x14ac:dyDescent="0.25">
      <c r="B39" s="38" t="s">
        <v>36</v>
      </c>
      <c r="C39" s="16">
        <v>2688336</v>
      </c>
      <c r="D39" s="17">
        <v>3578</v>
      </c>
      <c r="E39" s="16">
        <v>2084668</v>
      </c>
      <c r="F39" s="17">
        <v>23272</v>
      </c>
      <c r="G39" s="16">
        <v>480317</v>
      </c>
      <c r="H39" s="17">
        <v>23514</v>
      </c>
      <c r="I39" s="36">
        <f>HLOOKUP(I$7,$I$66:$DJ$120,ROWS($A$10:$A39)+2,FALSE)</f>
        <v>110345</v>
      </c>
      <c r="J39" s="25">
        <f>HLOOKUP(J$7,$I$66:$DJ$120,ROWS($A$10:$A39)+2,FALSE)</f>
        <v>280</v>
      </c>
      <c r="K39" s="25">
        <f>HLOOKUP(K$7,$I$66:$DJ$120,ROWS($A$10:$A39)+2,FALSE)</f>
        <v>597</v>
      </c>
      <c r="L39" s="25">
        <f>HLOOKUP(L$7,$I$66:$DJ$120,ROWS($A$10:$A39)+2,FALSE)</f>
        <v>10142</v>
      </c>
      <c r="M39" s="25">
        <f>HLOOKUP(M$7,$I$66:$DJ$120,ROWS($A$10:$A39)+2,FALSE)</f>
        <v>310</v>
      </c>
      <c r="N39" s="25">
        <f>HLOOKUP(N$7,$I$66:$DJ$120,ROWS($A$10:$A39)+2,FALSE)</f>
        <v>40114</v>
      </c>
      <c r="O39" s="25">
        <f>HLOOKUP(O$7,$I$66:$DJ$120,ROWS($A$10:$A39)+2,FALSE)</f>
        <v>2714</v>
      </c>
      <c r="P39" s="25">
        <f>HLOOKUP(P$7,$I$66:$DJ$120,ROWS($A$10:$A39)+2,FALSE)</f>
        <v>189</v>
      </c>
      <c r="Q39" s="25">
        <f>HLOOKUP(Q$7,$I$66:$DJ$120,ROWS($A$10:$A39)+2,FALSE)</f>
        <v>184</v>
      </c>
      <c r="R39" s="25">
        <f>HLOOKUP(R$7,$I$66:$DJ$120,ROWS($A$10:$A39)+2,FALSE)</f>
        <v>983</v>
      </c>
      <c r="S39" s="25">
        <f>HLOOKUP(S$7,$I$66:$DJ$120,ROWS($A$10:$A39)+2,FALSE)</f>
        <v>2923</v>
      </c>
      <c r="T39" s="25">
        <f>HLOOKUP(T$7,$I$66:$DJ$120,ROWS($A$10:$A39)+2,FALSE)</f>
        <v>1731</v>
      </c>
      <c r="U39" s="25">
        <f>HLOOKUP(U$7,$I$66:$DJ$120,ROWS($A$10:$A39)+2,FALSE)</f>
        <v>4093</v>
      </c>
      <c r="V39" s="25">
        <f>HLOOKUP(V$7,$I$66:$DJ$120,ROWS($A$10:$A39)+2,FALSE)</f>
        <v>3929</v>
      </c>
      <c r="W39" s="25">
        <f>HLOOKUP(W$7,$I$66:$DJ$120,ROWS($A$10:$A39)+2,FALSE)</f>
        <v>1668</v>
      </c>
      <c r="X39" s="25">
        <f>HLOOKUP(X$7,$I$66:$DJ$120,ROWS($A$10:$A39)+2,FALSE)</f>
        <v>855</v>
      </c>
      <c r="Y39" s="25">
        <f>HLOOKUP(Y$7,$I$66:$DJ$120,ROWS($A$10:$A39)+2,FALSE)</f>
        <v>114</v>
      </c>
      <c r="Z39" s="25">
        <f>HLOOKUP(Z$7,$I$66:$DJ$120,ROWS($A$10:$A39)+2,FALSE)</f>
        <v>602</v>
      </c>
      <c r="AA39" s="25">
        <f>HLOOKUP(AA$7,$I$66:$DJ$120,ROWS($A$10:$A39)+2,FALSE)</f>
        <v>628</v>
      </c>
      <c r="AB39" s="25">
        <f>HLOOKUP(AB$7,$I$66:$DJ$120,ROWS($A$10:$A39)+2,FALSE)</f>
        <v>78</v>
      </c>
      <c r="AC39" s="25">
        <f>HLOOKUP(AC$7,$I$66:$DJ$120,ROWS($A$10:$A39)+2,FALSE)</f>
        <v>49</v>
      </c>
      <c r="AD39" s="25">
        <f>HLOOKUP(AD$7,$I$66:$DJ$120,ROWS($A$10:$A39)+2,FALSE)</f>
        <v>931</v>
      </c>
      <c r="AE39" s="25">
        <f>HLOOKUP(AE$7,$I$66:$DJ$120,ROWS($A$10:$A39)+2,FALSE)</f>
        <v>256</v>
      </c>
      <c r="AF39" s="25">
        <f>HLOOKUP(AF$7,$I$66:$DJ$120,ROWS($A$10:$A39)+2,FALSE)</f>
        <v>1663</v>
      </c>
      <c r="AG39" s="25">
        <f>HLOOKUP(AG$7,$I$66:$DJ$120,ROWS($A$10:$A39)+2,FALSE)</f>
        <v>1055</v>
      </c>
      <c r="AH39" s="25">
        <f>HLOOKUP(AH$7,$I$66:$DJ$120,ROWS($A$10:$A39)+2,FALSE)</f>
        <v>203</v>
      </c>
      <c r="AI39" s="25">
        <f>HLOOKUP(AI$7,$I$66:$DJ$120,ROWS($A$10:$A39)+2,FALSE)</f>
        <v>335</v>
      </c>
      <c r="AJ39" s="25">
        <f>HLOOKUP(AJ$7,$I$66:$DJ$120,ROWS($A$10:$A39)+2,FALSE)</f>
        <v>1137</v>
      </c>
      <c r="AK39" s="25">
        <f>HLOOKUP(AK$7,$I$66:$DJ$120,ROWS($A$10:$A39)+2,FALSE)</f>
        <v>32</v>
      </c>
      <c r="AL39" s="25" t="str">
        <f>HLOOKUP(AL$7,$I$66:$DJ$120,ROWS($A$10:$A39)+2,FALSE)</f>
        <v>N/A</v>
      </c>
      <c r="AM39" s="25">
        <f>HLOOKUP(AM$7,$I$66:$DJ$120,ROWS($A$10:$A39)+2,FALSE)</f>
        <v>0</v>
      </c>
      <c r="AN39" s="25">
        <f>HLOOKUP(AN$7,$I$66:$DJ$120,ROWS($A$10:$A39)+2,FALSE)</f>
        <v>2118</v>
      </c>
      <c r="AO39" s="25">
        <f>HLOOKUP(AO$7,$I$66:$DJ$120,ROWS($A$10:$A39)+2,FALSE)</f>
        <v>2136</v>
      </c>
      <c r="AP39" s="25">
        <f>HLOOKUP(AP$7,$I$66:$DJ$120,ROWS($A$10:$A39)+2,FALSE)</f>
        <v>1516</v>
      </c>
      <c r="AQ39" s="25">
        <f>HLOOKUP(AQ$7,$I$66:$DJ$120,ROWS($A$10:$A39)+2,FALSE)</f>
        <v>1333</v>
      </c>
      <c r="AR39" s="25">
        <f>HLOOKUP(AR$7,$I$66:$DJ$120,ROWS($A$10:$A39)+2,FALSE)</f>
        <v>0</v>
      </c>
      <c r="AS39" s="25">
        <f>HLOOKUP(AS$7,$I$66:$DJ$120,ROWS($A$10:$A39)+2,FALSE)</f>
        <v>1354</v>
      </c>
      <c r="AT39" s="25">
        <f>HLOOKUP(AT$7,$I$66:$DJ$120,ROWS($A$10:$A39)+2,FALSE)</f>
        <v>258</v>
      </c>
      <c r="AU39" s="25">
        <f>HLOOKUP(AU$7,$I$66:$DJ$120,ROWS($A$10:$A39)+2,FALSE)</f>
        <v>1691</v>
      </c>
      <c r="AV39" s="25">
        <f>HLOOKUP(AV$7,$I$66:$DJ$120,ROWS($A$10:$A39)+2,FALSE)</f>
        <v>570</v>
      </c>
      <c r="AW39" s="25">
        <f>HLOOKUP(AW$7,$I$66:$DJ$120,ROWS($A$10:$A39)+2,FALSE)</f>
        <v>86</v>
      </c>
      <c r="AX39" s="25">
        <f>HLOOKUP(AX$7,$I$66:$DJ$120,ROWS($A$10:$A39)+2,FALSE)</f>
        <v>165</v>
      </c>
      <c r="AY39" s="25">
        <f>HLOOKUP(AY$7,$I$66:$DJ$120,ROWS($A$10:$A39)+2,FALSE)</f>
        <v>588</v>
      </c>
      <c r="AZ39" s="25">
        <f>HLOOKUP(AZ$7,$I$66:$DJ$120,ROWS($A$10:$A39)+2,FALSE)</f>
        <v>96</v>
      </c>
      <c r="BA39" s="25">
        <f>HLOOKUP(BA$7,$I$66:$DJ$120,ROWS($A$10:$A39)+2,FALSE)</f>
        <v>7249</v>
      </c>
      <c r="BB39" s="25">
        <f>HLOOKUP(BB$7,$I$66:$DJ$120,ROWS($A$10:$A39)+2,FALSE)</f>
        <v>3365</v>
      </c>
      <c r="BC39" s="25">
        <f>HLOOKUP(BC$7,$I$66:$DJ$120,ROWS($A$10:$A39)+2,FALSE)</f>
        <v>0</v>
      </c>
      <c r="BD39" s="25">
        <f>HLOOKUP(BD$7,$I$66:$DJ$120,ROWS($A$10:$A39)+2,FALSE)</f>
        <v>1740</v>
      </c>
      <c r="BE39" s="25">
        <f>HLOOKUP(BE$7,$I$66:$DJ$120,ROWS($A$10:$A39)+2,FALSE)</f>
        <v>4680</v>
      </c>
      <c r="BF39" s="25">
        <f>HLOOKUP(BF$7,$I$66:$DJ$120,ROWS($A$10:$A39)+2,FALSE)</f>
        <v>0</v>
      </c>
      <c r="BG39" s="25">
        <f>HLOOKUP(BG$7,$I$66:$DJ$120,ROWS($A$10:$A39)+2,FALSE)</f>
        <v>2672</v>
      </c>
      <c r="BH39" s="25">
        <f>HLOOKUP(BH$7,$I$66:$DJ$120,ROWS($A$10:$A39)+2,FALSE)</f>
        <v>933</v>
      </c>
      <c r="BI39" s="25">
        <f>HLOOKUP(BI$7,$I$66:$DJ$120,ROWS($A$10:$A39)+2,FALSE)</f>
        <v>153</v>
      </c>
      <c r="BJ39" s="34">
        <f>HLOOKUP(BJ$7+0.5,$I$66:$DJ$120,ROWS($A$10:$A39)+2,FALSE)</f>
        <v>9419</v>
      </c>
      <c r="BK39" s="34">
        <f>HLOOKUP(BK$7+0.5,$I$66:$DJ$120,ROWS($A$10:$A39)+2,FALSE)</f>
        <v>330</v>
      </c>
      <c r="BL39" s="34">
        <f>HLOOKUP(BL$7+0.5,$I$66:$DJ$120,ROWS($A$10:$A39)+2,FALSE)</f>
        <v>525</v>
      </c>
      <c r="BM39" s="34">
        <f>HLOOKUP(BM$7+0.5,$I$66:$DJ$120,ROWS($A$10:$A39)+2,FALSE)</f>
        <v>4338</v>
      </c>
      <c r="BN39" s="34">
        <f>HLOOKUP(BN$7+0.5,$I$66:$DJ$120,ROWS($A$10:$A39)+2,FALSE)</f>
        <v>358</v>
      </c>
      <c r="BO39" s="34">
        <f>HLOOKUP(BO$7+0.5,$I$66:$DJ$120,ROWS($A$10:$A39)+2,FALSE)</f>
        <v>5354</v>
      </c>
      <c r="BP39" s="34">
        <f>HLOOKUP(BP$7+0.5,$I$66:$DJ$120,ROWS($A$10:$A39)+2,FALSE)</f>
        <v>1470</v>
      </c>
      <c r="BQ39" s="34">
        <f>HLOOKUP(BQ$7+0.5,$I$66:$DJ$120,ROWS($A$10:$A39)+2,FALSE)</f>
        <v>163</v>
      </c>
      <c r="BR39" s="34">
        <f>HLOOKUP(BR$7+0.5,$I$66:$DJ$120,ROWS($A$10:$A39)+2,FALSE)</f>
        <v>226</v>
      </c>
      <c r="BS39" s="34">
        <f>HLOOKUP(BS$7+0.5,$I$66:$DJ$120,ROWS($A$10:$A39)+2,FALSE)</f>
        <v>1261</v>
      </c>
      <c r="BT39" s="34">
        <f>HLOOKUP(BT$7+0.5,$I$66:$DJ$120,ROWS($A$10:$A39)+2,FALSE)</f>
        <v>1608</v>
      </c>
      <c r="BU39" s="34">
        <f>HLOOKUP(BU$7+0.5,$I$66:$DJ$120,ROWS($A$10:$A39)+2,FALSE)</f>
        <v>909</v>
      </c>
      <c r="BV39" s="34">
        <f>HLOOKUP(BV$7+0.5,$I$66:$DJ$120,ROWS($A$10:$A39)+2,FALSE)</f>
        <v>2643</v>
      </c>
      <c r="BW39" s="34">
        <f>HLOOKUP(BW$7+0.5,$I$66:$DJ$120,ROWS($A$10:$A39)+2,FALSE)</f>
        <v>1734</v>
      </c>
      <c r="BX39" s="34">
        <f>HLOOKUP(BX$7+0.5,$I$66:$DJ$120,ROWS($A$10:$A39)+2,FALSE)</f>
        <v>1031</v>
      </c>
      <c r="BY39" s="34">
        <f>HLOOKUP(BY$7+0.5,$I$66:$DJ$120,ROWS($A$10:$A39)+2,FALSE)</f>
        <v>781</v>
      </c>
      <c r="BZ39" s="34">
        <f>HLOOKUP(BZ$7+0.5,$I$66:$DJ$120,ROWS($A$10:$A39)+2,FALSE)</f>
        <v>188</v>
      </c>
      <c r="CA39" s="34">
        <f>HLOOKUP(CA$7+0.5,$I$66:$DJ$120,ROWS($A$10:$A39)+2,FALSE)</f>
        <v>734</v>
      </c>
      <c r="CB39" s="34">
        <f>HLOOKUP(CB$7+0.5,$I$66:$DJ$120,ROWS($A$10:$A39)+2,FALSE)</f>
        <v>620</v>
      </c>
      <c r="CC39" s="34">
        <f>HLOOKUP(CC$7+0.5,$I$66:$DJ$120,ROWS($A$10:$A39)+2,FALSE)</f>
        <v>128</v>
      </c>
      <c r="CD39" s="34">
        <f>HLOOKUP(CD$7+0.5,$I$66:$DJ$120,ROWS($A$10:$A39)+2,FALSE)</f>
        <v>80</v>
      </c>
      <c r="CE39" s="34">
        <f>HLOOKUP(CE$7+0.5,$I$66:$DJ$120,ROWS($A$10:$A39)+2,FALSE)</f>
        <v>701</v>
      </c>
      <c r="CF39" s="34">
        <f>HLOOKUP(CF$7+0.5,$I$66:$DJ$120,ROWS($A$10:$A39)+2,FALSE)</f>
        <v>255</v>
      </c>
      <c r="CG39" s="34">
        <f>HLOOKUP(CG$7+0.5,$I$66:$DJ$120,ROWS($A$10:$A39)+2,FALSE)</f>
        <v>831</v>
      </c>
      <c r="CH39" s="34">
        <f>HLOOKUP(CH$7+0.5,$I$66:$DJ$120,ROWS($A$10:$A39)+2,FALSE)</f>
        <v>1329</v>
      </c>
      <c r="CI39" s="34">
        <f>HLOOKUP(CI$7+0.5,$I$66:$DJ$120,ROWS($A$10:$A39)+2,FALSE)</f>
        <v>279</v>
      </c>
      <c r="CJ39" s="34">
        <f>HLOOKUP(CJ$7+0.5,$I$66:$DJ$120,ROWS($A$10:$A39)+2,FALSE)</f>
        <v>237</v>
      </c>
      <c r="CK39" s="34">
        <f>HLOOKUP(CK$7+0.5,$I$66:$DJ$120,ROWS($A$10:$A39)+2,FALSE)</f>
        <v>740</v>
      </c>
      <c r="CL39" s="34">
        <f>HLOOKUP(CL$7+0.5,$I$66:$DJ$120,ROWS($A$10:$A39)+2,FALSE)</f>
        <v>37</v>
      </c>
      <c r="CM39" s="34" t="str">
        <f>HLOOKUP(CM$7+0.5,$I$66:$DJ$120,ROWS($A$10:$A39)+2,FALSE)</f>
        <v>N/A</v>
      </c>
      <c r="CN39" s="34">
        <f>HLOOKUP(CN$7+0.5,$I$66:$DJ$120,ROWS($A$10:$A39)+2,FALSE)</f>
        <v>234</v>
      </c>
      <c r="CO39" s="34">
        <f>HLOOKUP(CO$7+0.5,$I$66:$DJ$120,ROWS($A$10:$A39)+2,FALSE)</f>
        <v>1709</v>
      </c>
      <c r="CP39" s="34">
        <f>HLOOKUP(CP$7+0.5,$I$66:$DJ$120,ROWS($A$10:$A39)+2,FALSE)</f>
        <v>1429</v>
      </c>
      <c r="CQ39" s="34">
        <f>HLOOKUP(CQ$7+0.5,$I$66:$DJ$120,ROWS($A$10:$A39)+2,FALSE)</f>
        <v>819</v>
      </c>
      <c r="CR39" s="34">
        <f>HLOOKUP(CR$7+0.5,$I$66:$DJ$120,ROWS($A$10:$A39)+2,FALSE)</f>
        <v>895</v>
      </c>
      <c r="CS39" s="34">
        <f>HLOOKUP(CS$7+0.5,$I$66:$DJ$120,ROWS($A$10:$A39)+2,FALSE)</f>
        <v>234</v>
      </c>
      <c r="CT39" s="34">
        <f>HLOOKUP(CT$7+0.5,$I$66:$DJ$120,ROWS($A$10:$A39)+2,FALSE)</f>
        <v>894</v>
      </c>
      <c r="CU39" s="34">
        <f>HLOOKUP(CU$7+0.5,$I$66:$DJ$120,ROWS($A$10:$A39)+2,FALSE)</f>
        <v>254</v>
      </c>
      <c r="CV39" s="34">
        <f>HLOOKUP(CV$7+0.5,$I$66:$DJ$120,ROWS($A$10:$A39)+2,FALSE)</f>
        <v>695</v>
      </c>
      <c r="CW39" s="34">
        <f>HLOOKUP(CW$7+0.5,$I$66:$DJ$120,ROWS($A$10:$A39)+2,FALSE)</f>
        <v>581</v>
      </c>
      <c r="CX39" s="34">
        <f>HLOOKUP(CX$7+0.5,$I$66:$DJ$120,ROWS($A$10:$A39)+2,FALSE)</f>
        <v>148</v>
      </c>
      <c r="CY39" s="34">
        <f>HLOOKUP(CY$7+0.5,$I$66:$DJ$120,ROWS($A$10:$A39)+2,FALSE)</f>
        <v>273</v>
      </c>
      <c r="CZ39" s="34">
        <f>HLOOKUP(CZ$7+0.5,$I$66:$DJ$120,ROWS($A$10:$A39)+2,FALSE)</f>
        <v>557</v>
      </c>
      <c r="DA39" s="34">
        <f>HLOOKUP(DA$7+0.5,$I$66:$DJ$120,ROWS($A$10:$A39)+2,FALSE)</f>
        <v>150</v>
      </c>
      <c r="DB39" s="34">
        <f>HLOOKUP(DB$7+0.5,$I$66:$DJ$120,ROWS($A$10:$A39)+2,FALSE)</f>
        <v>3923</v>
      </c>
      <c r="DC39" s="34">
        <f>HLOOKUP(DC$7+0.5,$I$66:$DJ$120,ROWS($A$10:$A39)+2,FALSE)</f>
        <v>2105</v>
      </c>
      <c r="DD39" s="34">
        <f>HLOOKUP(DD$7+0.5,$I$66:$DJ$120,ROWS($A$10:$A39)+2,FALSE)</f>
        <v>234</v>
      </c>
      <c r="DE39" s="34">
        <f>HLOOKUP(DE$7+0.5,$I$66:$DJ$120,ROWS($A$10:$A39)+2,FALSE)</f>
        <v>1369</v>
      </c>
      <c r="DF39" s="34">
        <f>HLOOKUP(DF$7+0.5,$I$66:$DJ$120,ROWS($A$10:$A39)+2,FALSE)</f>
        <v>1646</v>
      </c>
      <c r="DG39" s="34">
        <f>HLOOKUP(DG$7+0.5,$I$66:$DJ$120,ROWS($A$10:$A39)+2,FALSE)</f>
        <v>234</v>
      </c>
      <c r="DH39" s="34">
        <f>HLOOKUP(DH$7+0.5,$I$66:$DJ$120,ROWS($A$10:$A39)+2,FALSE)</f>
        <v>2369</v>
      </c>
      <c r="DI39" s="34">
        <f>HLOOKUP(DI$7+0.5,$I$66:$DJ$120,ROWS($A$10:$A39)+2,FALSE)</f>
        <v>702</v>
      </c>
      <c r="DJ39" s="34">
        <f>HLOOKUP(DJ$7+0.5,$I$66:$DJ$120,ROWS($A$10:$A39)+2,FALSE)</f>
        <v>258</v>
      </c>
    </row>
    <row r="40" spans="2:114" x14ac:dyDescent="0.25">
      <c r="B40" s="38" t="s">
        <v>37</v>
      </c>
      <c r="C40" s="16">
        <v>1305678</v>
      </c>
      <c r="D40" s="17">
        <v>2046</v>
      </c>
      <c r="E40" s="16">
        <v>1141236</v>
      </c>
      <c r="F40" s="17">
        <v>9064</v>
      </c>
      <c r="G40" s="16">
        <v>122129</v>
      </c>
      <c r="H40" s="17">
        <v>8186</v>
      </c>
      <c r="I40" s="36">
        <f>HLOOKUP(I$7,$I$66:$DJ$120,ROWS($A$10:$A40)+2,FALSE)</f>
        <v>37000</v>
      </c>
      <c r="J40" s="25">
        <f>HLOOKUP(J$7,$I$66:$DJ$120,ROWS($A$10:$A40)+2,FALSE)</f>
        <v>193</v>
      </c>
      <c r="K40" s="25">
        <f>HLOOKUP(K$7,$I$66:$DJ$120,ROWS($A$10:$A40)+2,FALSE)</f>
        <v>0</v>
      </c>
      <c r="L40" s="25">
        <f>HLOOKUP(L$7,$I$66:$DJ$120,ROWS($A$10:$A40)+2,FALSE)</f>
        <v>246</v>
      </c>
      <c r="M40" s="25">
        <f>HLOOKUP(M$7,$I$66:$DJ$120,ROWS($A$10:$A40)+2,FALSE)</f>
        <v>22</v>
      </c>
      <c r="N40" s="25">
        <f>HLOOKUP(N$7,$I$66:$DJ$120,ROWS($A$10:$A40)+2,FALSE)</f>
        <v>547</v>
      </c>
      <c r="O40" s="25">
        <f>HLOOKUP(O$7,$I$66:$DJ$120,ROWS($A$10:$A40)+2,FALSE)</f>
        <v>403</v>
      </c>
      <c r="P40" s="25">
        <f>HLOOKUP(P$7,$I$66:$DJ$120,ROWS($A$10:$A40)+2,FALSE)</f>
        <v>1617</v>
      </c>
      <c r="Q40" s="25">
        <f>HLOOKUP(Q$7,$I$66:$DJ$120,ROWS($A$10:$A40)+2,FALSE)</f>
        <v>20</v>
      </c>
      <c r="R40" s="25">
        <f>HLOOKUP(R$7,$I$66:$DJ$120,ROWS($A$10:$A40)+2,FALSE)</f>
        <v>68</v>
      </c>
      <c r="S40" s="25">
        <f>HLOOKUP(S$7,$I$66:$DJ$120,ROWS($A$10:$A40)+2,FALSE)</f>
        <v>1970</v>
      </c>
      <c r="T40" s="25">
        <f>HLOOKUP(T$7,$I$66:$DJ$120,ROWS($A$10:$A40)+2,FALSE)</f>
        <v>535</v>
      </c>
      <c r="U40" s="25">
        <f>HLOOKUP(U$7,$I$66:$DJ$120,ROWS($A$10:$A40)+2,FALSE)</f>
        <v>0</v>
      </c>
      <c r="V40" s="25">
        <f>HLOOKUP(V$7,$I$66:$DJ$120,ROWS($A$10:$A40)+2,FALSE)</f>
        <v>0</v>
      </c>
      <c r="W40" s="25">
        <f>HLOOKUP(W$7,$I$66:$DJ$120,ROWS($A$10:$A40)+2,FALSE)</f>
        <v>478</v>
      </c>
      <c r="X40" s="25">
        <f>HLOOKUP(X$7,$I$66:$DJ$120,ROWS($A$10:$A40)+2,FALSE)</f>
        <v>470</v>
      </c>
      <c r="Y40" s="25">
        <f>HLOOKUP(Y$7,$I$66:$DJ$120,ROWS($A$10:$A40)+2,FALSE)</f>
        <v>47</v>
      </c>
      <c r="Z40" s="25">
        <f>HLOOKUP(Z$7,$I$66:$DJ$120,ROWS($A$10:$A40)+2,FALSE)</f>
        <v>0</v>
      </c>
      <c r="AA40" s="25">
        <f>HLOOKUP(AA$7,$I$66:$DJ$120,ROWS($A$10:$A40)+2,FALSE)</f>
        <v>0</v>
      </c>
      <c r="AB40" s="25">
        <f>HLOOKUP(AB$7,$I$66:$DJ$120,ROWS($A$10:$A40)+2,FALSE)</f>
        <v>0</v>
      </c>
      <c r="AC40" s="25">
        <f>HLOOKUP(AC$7,$I$66:$DJ$120,ROWS($A$10:$A40)+2,FALSE)</f>
        <v>3080</v>
      </c>
      <c r="AD40" s="25">
        <f>HLOOKUP(AD$7,$I$66:$DJ$120,ROWS($A$10:$A40)+2,FALSE)</f>
        <v>222</v>
      </c>
      <c r="AE40" s="25">
        <f>HLOOKUP(AE$7,$I$66:$DJ$120,ROWS($A$10:$A40)+2,FALSE)</f>
        <v>15526</v>
      </c>
      <c r="AF40" s="25">
        <f>HLOOKUP(AF$7,$I$66:$DJ$120,ROWS($A$10:$A40)+2,FALSE)</f>
        <v>155</v>
      </c>
      <c r="AG40" s="25">
        <f>HLOOKUP(AG$7,$I$66:$DJ$120,ROWS($A$10:$A40)+2,FALSE)</f>
        <v>104</v>
      </c>
      <c r="AH40" s="25">
        <f>HLOOKUP(AH$7,$I$66:$DJ$120,ROWS($A$10:$A40)+2,FALSE)</f>
        <v>160</v>
      </c>
      <c r="AI40" s="25">
        <f>HLOOKUP(AI$7,$I$66:$DJ$120,ROWS($A$10:$A40)+2,FALSE)</f>
        <v>153</v>
      </c>
      <c r="AJ40" s="25">
        <f>HLOOKUP(AJ$7,$I$66:$DJ$120,ROWS($A$10:$A40)+2,FALSE)</f>
        <v>230</v>
      </c>
      <c r="AK40" s="25">
        <f>HLOOKUP(AK$7,$I$66:$DJ$120,ROWS($A$10:$A40)+2,FALSE)</f>
        <v>33</v>
      </c>
      <c r="AL40" s="25">
        <f>HLOOKUP(AL$7,$I$66:$DJ$120,ROWS($A$10:$A40)+2,FALSE)</f>
        <v>186</v>
      </c>
      <c r="AM40" s="25" t="str">
        <f>HLOOKUP(AM$7,$I$66:$DJ$120,ROWS($A$10:$A40)+2,FALSE)</f>
        <v>N/A</v>
      </c>
      <c r="AN40" s="25">
        <f>HLOOKUP(AN$7,$I$66:$DJ$120,ROWS($A$10:$A40)+2,FALSE)</f>
        <v>294</v>
      </c>
      <c r="AO40" s="25">
        <f>HLOOKUP(AO$7,$I$66:$DJ$120,ROWS($A$10:$A40)+2,FALSE)</f>
        <v>186</v>
      </c>
      <c r="AP40" s="25">
        <f>HLOOKUP(AP$7,$I$66:$DJ$120,ROWS($A$10:$A40)+2,FALSE)</f>
        <v>1471</v>
      </c>
      <c r="AQ40" s="25">
        <f>HLOOKUP(AQ$7,$I$66:$DJ$120,ROWS($A$10:$A40)+2,FALSE)</f>
        <v>1297</v>
      </c>
      <c r="AR40" s="25">
        <f>HLOOKUP(AR$7,$I$66:$DJ$120,ROWS($A$10:$A40)+2,FALSE)</f>
        <v>47</v>
      </c>
      <c r="AS40" s="25">
        <f>HLOOKUP(AS$7,$I$66:$DJ$120,ROWS($A$10:$A40)+2,FALSE)</f>
        <v>248</v>
      </c>
      <c r="AT40" s="25">
        <f>HLOOKUP(AT$7,$I$66:$DJ$120,ROWS($A$10:$A40)+2,FALSE)</f>
        <v>0</v>
      </c>
      <c r="AU40" s="25">
        <f>HLOOKUP(AU$7,$I$66:$DJ$120,ROWS($A$10:$A40)+2,FALSE)</f>
        <v>198</v>
      </c>
      <c r="AV40" s="25">
        <f>HLOOKUP(AV$7,$I$66:$DJ$120,ROWS($A$10:$A40)+2,FALSE)</f>
        <v>1015</v>
      </c>
      <c r="AW40" s="25">
        <f>HLOOKUP(AW$7,$I$66:$DJ$120,ROWS($A$10:$A40)+2,FALSE)</f>
        <v>608</v>
      </c>
      <c r="AX40" s="25">
        <f>HLOOKUP(AX$7,$I$66:$DJ$120,ROWS($A$10:$A40)+2,FALSE)</f>
        <v>588</v>
      </c>
      <c r="AY40" s="25">
        <f>HLOOKUP(AY$7,$I$66:$DJ$120,ROWS($A$10:$A40)+2,FALSE)</f>
        <v>86</v>
      </c>
      <c r="AZ40" s="25">
        <f>HLOOKUP(AZ$7,$I$66:$DJ$120,ROWS($A$10:$A40)+2,FALSE)</f>
        <v>126</v>
      </c>
      <c r="BA40" s="25">
        <f>HLOOKUP(BA$7,$I$66:$DJ$120,ROWS($A$10:$A40)+2,FALSE)</f>
        <v>605</v>
      </c>
      <c r="BB40" s="25">
        <f>HLOOKUP(BB$7,$I$66:$DJ$120,ROWS($A$10:$A40)+2,FALSE)</f>
        <v>158</v>
      </c>
      <c r="BC40" s="25">
        <f>HLOOKUP(BC$7,$I$66:$DJ$120,ROWS($A$10:$A40)+2,FALSE)</f>
        <v>2138</v>
      </c>
      <c r="BD40" s="25">
        <f>HLOOKUP(BD$7,$I$66:$DJ$120,ROWS($A$10:$A40)+2,FALSE)</f>
        <v>880</v>
      </c>
      <c r="BE40" s="25">
        <f>HLOOKUP(BE$7,$I$66:$DJ$120,ROWS($A$10:$A40)+2,FALSE)</f>
        <v>428</v>
      </c>
      <c r="BF40" s="25">
        <f>HLOOKUP(BF$7,$I$66:$DJ$120,ROWS($A$10:$A40)+2,FALSE)</f>
        <v>0</v>
      </c>
      <c r="BG40" s="25">
        <f>HLOOKUP(BG$7,$I$66:$DJ$120,ROWS($A$10:$A40)+2,FALSE)</f>
        <v>0</v>
      </c>
      <c r="BH40" s="25">
        <f>HLOOKUP(BH$7,$I$66:$DJ$120,ROWS($A$10:$A40)+2,FALSE)</f>
        <v>162</v>
      </c>
      <c r="BI40" s="25">
        <f>HLOOKUP(BI$7,$I$66:$DJ$120,ROWS($A$10:$A40)+2,FALSE)</f>
        <v>0</v>
      </c>
      <c r="BJ40" s="34">
        <f>HLOOKUP(BJ$7+0.5,$I$66:$DJ$120,ROWS($A$10:$A40)+2,FALSE)</f>
        <v>3717</v>
      </c>
      <c r="BK40" s="34">
        <f>HLOOKUP(BK$7+0.5,$I$66:$DJ$120,ROWS($A$10:$A40)+2,FALSE)</f>
        <v>237</v>
      </c>
      <c r="BL40" s="34">
        <f>HLOOKUP(BL$7+0.5,$I$66:$DJ$120,ROWS($A$10:$A40)+2,FALSE)</f>
        <v>184</v>
      </c>
      <c r="BM40" s="34">
        <f>HLOOKUP(BM$7+0.5,$I$66:$DJ$120,ROWS($A$10:$A40)+2,FALSE)</f>
        <v>210</v>
      </c>
      <c r="BN40" s="34">
        <f>HLOOKUP(BN$7+0.5,$I$66:$DJ$120,ROWS($A$10:$A40)+2,FALSE)</f>
        <v>37</v>
      </c>
      <c r="BO40" s="34">
        <f>HLOOKUP(BO$7+0.5,$I$66:$DJ$120,ROWS($A$10:$A40)+2,FALSE)</f>
        <v>334</v>
      </c>
      <c r="BP40" s="34">
        <f>HLOOKUP(BP$7+0.5,$I$66:$DJ$120,ROWS($A$10:$A40)+2,FALSE)</f>
        <v>313</v>
      </c>
      <c r="BQ40" s="34">
        <f>HLOOKUP(BQ$7+0.5,$I$66:$DJ$120,ROWS($A$10:$A40)+2,FALSE)</f>
        <v>519</v>
      </c>
      <c r="BR40" s="34">
        <f>HLOOKUP(BR$7+0.5,$I$66:$DJ$120,ROWS($A$10:$A40)+2,FALSE)</f>
        <v>32</v>
      </c>
      <c r="BS40" s="34">
        <f>HLOOKUP(BS$7+0.5,$I$66:$DJ$120,ROWS($A$10:$A40)+2,FALSE)</f>
        <v>112</v>
      </c>
      <c r="BT40" s="34">
        <f>HLOOKUP(BT$7+0.5,$I$66:$DJ$120,ROWS($A$10:$A40)+2,FALSE)</f>
        <v>813</v>
      </c>
      <c r="BU40" s="34">
        <f>HLOOKUP(BU$7+0.5,$I$66:$DJ$120,ROWS($A$10:$A40)+2,FALSE)</f>
        <v>449</v>
      </c>
      <c r="BV40" s="34">
        <f>HLOOKUP(BV$7+0.5,$I$66:$DJ$120,ROWS($A$10:$A40)+2,FALSE)</f>
        <v>184</v>
      </c>
      <c r="BW40" s="34">
        <f>HLOOKUP(BW$7+0.5,$I$66:$DJ$120,ROWS($A$10:$A40)+2,FALSE)</f>
        <v>184</v>
      </c>
      <c r="BX40" s="34">
        <f>HLOOKUP(BX$7+0.5,$I$66:$DJ$120,ROWS($A$10:$A40)+2,FALSE)</f>
        <v>402</v>
      </c>
      <c r="BY40" s="34">
        <f>HLOOKUP(BY$7+0.5,$I$66:$DJ$120,ROWS($A$10:$A40)+2,FALSE)</f>
        <v>394</v>
      </c>
      <c r="BZ40" s="34">
        <f>HLOOKUP(BZ$7+0.5,$I$66:$DJ$120,ROWS($A$10:$A40)+2,FALSE)</f>
        <v>78</v>
      </c>
      <c r="CA40" s="34">
        <f>HLOOKUP(CA$7+0.5,$I$66:$DJ$120,ROWS($A$10:$A40)+2,FALSE)</f>
        <v>184</v>
      </c>
      <c r="CB40" s="34">
        <f>HLOOKUP(CB$7+0.5,$I$66:$DJ$120,ROWS($A$10:$A40)+2,FALSE)</f>
        <v>184</v>
      </c>
      <c r="CC40" s="34">
        <f>HLOOKUP(CC$7+0.5,$I$66:$DJ$120,ROWS($A$10:$A40)+2,FALSE)</f>
        <v>184</v>
      </c>
      <c r="CD40" s="34">
        <f>HLOOKUP(CD$7+0.5,$I$66:$DJ$120,ROWS($A$10:$A40)+2,FALSE)</f>
        <v>1064</v>
      </c>
      <c r="CE40" s="34">
        <f>HLOOKUP(CE$7+0.5,$I$66:$DJ$120,ROWS($A$10:$A40)+2,FALSE)</f>
        <v>177</v>
      </c>
      <c r="CF40" s="34">
        <f>HLOOKUP(CF$7+0.5,$I$66:$DJ$120,ROWS($A$10:$A40)+2,FALSE)</f>
        <v>2811</v>
      </c>
      <c r="CG40" s="34">
        <f>HLOOKUP(CG$7+0.5,$I$66:$DJ$120,ROWS($A$10:$A40)+2,FALSE)</f>
        <v>165</v>
      </c>
      <c r="CH40" s="34">
        <f>HLOOKUP(CH$7+0.5,$I$66:$DJ$120,ROWS($A$10:$A40)+2,FALSE)</f>
        <v>145</v>
      </c>
      <c r="CI40" s="34">
        <f>HLOOKUP(CI$7+0.5,$I$66:$DJ$120,ROWS($A$10:$A40)+2,FALSE)</f>
        <v>258</v>
      </c>
      <c r="CJ40" s="34">
        <f>HLOOKUP(CJ$7+0.5,$I$66:$DJ$120,ROWS($A$10:$A40)+2,FALSE)</f>
        <v>181</v>
      </c>
      <c r="CK40" s="34">
        <f>HLOOKUP(CK$7+0.5,$I$66:$DJ$120,ROWS($A$10:$A40)+2,FALSE)</f>
        <v>378</v>
      </c>
      <c r="CL40" s="34">
        <f>HLOOKUP(CL$7+0.5,$I$66:$DJ$120,ROWS($A$10:$A40)+2,FALSE)</f>
        <v>54</v>
      </c>
      <c r="CM40" s="34">
        <f>HLOOKUP(CM$7+0.5,$I$66:$DJ$120,ROWS($A$10:$A40)+2,FALSE)</f>
        <v>231</v>
      </c>
      <c r="CN40" s="34" t="str">
        <f>HLOOKUP(CN$7+0.5,$I$66:$DJ$120,ROWS($A$10:$A40)+2,FALSE)</f>
        <v>N/A</v>
      </c>
      <c r="CO40" s="34">
        <f>HLOOKUP(CO$7+0.5,$I$66:$DJ$120,ROWS($A$10:$A40)+2,FALSE)</f>
        <v>247</v>
      </c>
      <c r="CP40" s="34">
        <f>HLOOKUP(CP$7+0.5,$I$66:$DJ$120,ROWS($A$10:$A40)+2,FALSE)</f>
        <v>179</v>
      </c>
      <c r="CQ40" s="34">
        <f>HLOOKUP(CQ$7+0.5,$I$66:$DJ$120,ROWS($A$10:$A40)+2,FALSE)</f>
        <v>510</v>
      </c>
      <c r="CR40" s="34">
        <f>HLOOKUP(CR$7+0.5,$I$66:$DJ$120,ROWS($A$10:$A40)+2,FALSE)</f>
        <v>649</v>
      </c>
      <c r="CS40" s="34">
        <f>HLOOKUP(CS$7+0.5,$I$66:$DJ$120,ROWS($A$10:$A40)+2,FALSE)</f>
        <v>79</v>
      </c>
      <c r="CT40" s="34">
        <f>HLOOKUP(CT$7+0.5,$I$66:$DJ$120,ROWS($A$10:$A40)+2,FALSE)</f>
        <v>223</v>
      </c>
      <c r="CU40" s="34">
        <f>HLOOKUP(CU$7+0.5,$I$66:$DJ$120,ROWS($A$10:$A40)+2,FALSE)</f>
        <v>184</v>
      </c>
      <c r="CV40" s="34">
        <f>HLOOKUP(CV$7+0.5,$I$66:$DJ$120,ROWS($A$10:$A40)+2,FALSE)</f>
        <v>267</v>
      </c>
      <c r="CW40" s="34">
        <f>HLOOKUP(CW$7+0.5,$I$66:$DJ$120,ROWS($A$10:$A40)+2,FALSE)</f>
        <v>569</v>
      </c>
      <c r="CX40" s="34">
        <f>HLOOKUP(CX$7+0.5,$I$66:$DJ$120,ROWS($A$10:$A40)+2,FALSE)</f>
        <v>301</v>
      </c>
      <c r="CY40" s="34">
        <f>HLOOKUP(CY$7+0.5,$I$66:$DJ$120,ROWS($A$10:$A40)+2,FALSE)</f>
        <v>757</v>
      </c>
      <c r="CZ40" s="34">
        <f>HLOOKUP(CZ$7+0.5,$I$66:$DJ$120,ROWS($A$10:$A40)+2,FALSE)</f>
        <v>102</v>
      </c>
      <c r="DA40" s="34">
        <f>HLOOKUP(DA$7+0.5,$I$66:$DJ$120,ROWS($A$10:$A40)+2,FALSE)</f>
        <v>159</v>
      </c>
      <c r="DB40" s="34">
        <f>HLOOKUP(DB$7+0.5,$I$66:$DJ$120,ROWS($A$10:$A40)+2,FALSE)</f>
        <v>438</v>
      </c>
      <c r="DC40" s="34">
        <f>HLOOKUP(DC$7+0.5,$I$66:$DJ$120,ROWS($A$10:$A40)+2,FALSE)</f>
        <v>271</v>
      </c>
      <c r="DD40" s="34">
        <f>HLOOKUP(DD$7+0.5,$I$66:$DJ$120,ROWS($A$10:$A40)+2,FALSE)</f>
        <v>991</v>
      </c>
      <c r="DE40" s="34">
        <f>HLOOKUP(DE$7+0.5,$I$66:$DJ$120,ROWS($A$10:$A40)+2,FALSE)</f>
        <v>575</v>
      </c>
      <c r="DF40" s="34">
        <f>HLOOKUP(DF$7+0.5,$I$66:$DJ$120,ROWS($A$10:$A40)+2,FALSE)</f>
        <v>497</v>
      </c>
      <c r="DG40" s="34">
        <f>HLOOKUP(DG$7+0.5,$I$66:$DJ$120,ROWS($A$10:$A40)+2,FALSE)</f>
        <v>184</v>
      </c>
      <c r="DH40" s="34">
        <f>HLOOKUP(DH$7+0.5,$I$66:$DJ$120,ROWS($A$10:$A40)+2,FALSE)</f>
        <v>184</v>
      </c>
      <c r="DI40" s="34">
        <f>HLOOKUP(DI$7+0.5,$I$66:$DJ$120,ROWS($A$10:$A40)+2,FALSE)</f>
        <v>218</v>
      </c>
      <c r="DJ40" s="34">
        <f>HLOOKUP(DJ$7+0.5,$I$66:$DJ$120,ROWS($A$10:$A40)+2,FALSE)</f>
        <v>184</v>
      </c>
    </row>
    <row r="41" spans="2:114" x14ac:dyDescent="0.25">
      <c r="B41" s="38" t="s">
        <v>38</v>
      </c>
      <c r="C41" s="15">
        <v>8719952</v>
      </c>
      <c r="D41" s="14">
        <v>4595</v>
      </c>
      <c r="E41" s="15">
        <v>7825661</v>
      </c>
      <c r="F41" s="14">
        <v>21158</v>
      </c>
      <c r="G41" s="15">
        <v>693380</v>
      </c>
      <c r="H41" s="14">
        <v>21063</v>
      </c>
      <c r="I41" s="36">
        <f>HLOOKUP(I$7,$I$66:$DJ$120,ROWS($A$10:$A41)+2,FALSE)</f>
        <v>140194</v>
      </c>
      <c r="J41" s="25">
        <f>HLOOKUP(J$7,$I$66:$DJ$120,ROWS($A$10:$A41)+2,FALSE)</f>
        <v>189</v>
      </c>
      <c r="K41" s="25">
        <f>HLOOKUP(K$7,$I$66:$DJ$120,ROWS($A$10:$A41)+2,FALSE)</f>
        <v>1198</v>
      </c>
      <c r="L41" s="25">
        <f>HLOOKUP(L$7,$I$66:$DJ$120,ROWS($A$10:$A41)+2,FALSE)</f>
        <v>3784</v>
      </c>
      <c r="M41" s="25">
        <f>HLOOKUP(M$7,$I$66:$DJ$120,ROWS($A$10:$A41)+2,FALSE)</f>
        <v>57</v>
      </c>
      <c r="N41" s="25">
        <f>HLOOKUP(N$7,$I$66:$DJ$120,ROWS($A$10:$A41)+2,FALSE)</f>
        <v>5986</v>
      </c>
      <c r="O41" s="25">
        <f>HLOOKUP(O$7,$I$66:$DJ$120,ROWS($A$10:$A41)+2,FALSE)</f>
        <v>2203</v>
      </c>
      <c r="P41" s="25">
        <f>HLOOKUP(P$7,$I$66:$DJ$120,ROWS($A$10:$A41)+2,FALSE)</f>
        <v>1924</v>
      </c>
      <c r="Q41" s="25">
        <f>HLOOKUP(Q$7,$I$66:$DJ$120,ROWS($A$10:$A41)+2,FALSE)</f>
        <v>2100</v>
      </c>
      <c r="R41" s="25">
        <f>HLOOKUP(R$7,$I$66:$DJ$120,ROWS($A$10:$A41)+2,FALSE)</f>
        <v>781</v>
      </c>
      <c r="S41" s="25">
        <f>HLOOKUP(S$7,$I$66:$DJ$120,ROWS($A$10:$A41)+2,FALSE)</f>
        <v>12907</v>
      </c>
      <c r="T41" s="25">
        <f>HLOOKUP(T$7,$I$66:$DJ$120,ROWS($A$10:$A41)+2,FALSE)</f>
        <v>4268</v>
      </c>
      <c r="U41" s="25">
        <f>HLOOKUP(U$7,$I$66:$DJ$120,ROWS($A$10:$A41)+2,FALSE)</f>
        <v>264</v>
      </c>
      <c r="V41" s="25">
        <f>HLOOKUP(V$7,$I$66:$DJ$120,ROWS($A$10:$A41)+2,FALSE)</f>
        <v>256</v>
      </c>
      <c r="W41" s="25">
        <f>HLOOKUP(W$7,$I$66:$DJ$120,ROWS($A$10:$A41)+2,FALSE)</f>
        <v>3690</v>
      </c>
      <c r="X41" s="25">
        <f>HLOOKUP(X$7,$I$66:$DJ$120,ROWS($A$10:$A41)+2,FALSE)</f>
        <v>718</v>
      </c>
      <c r="Y41" s="25">
        <f>HLOOKUP(Y$7,$I$66:$DJ$120,ROWS($A$10:$A41)+2,FALSE)</f>
        <v>332</v>
      </c>
      <c r="Z41" s="25">
        <f>HLOOKUP(Z$7,$I$66:$DJ$120,ROWS($A$10:$A41)+2,FALSE)</f>
        <v>317</v>
      </c>
      <c r="AA41" s="25">
        <f>HLOOKUP(AA$7,$I$66:$DJ$120,ROWS($A$10:$A41)+2,FALSE)</f>
        <v>102</v>
      </c>
      <c r="AB41" s="25">
        <f>HLOOKUP(AB$7,$I$66:$DJ$120,ROWS($A$10:$A41)+2,FALSE)</f>
        <v>871</v>
      </c>
      <c r="AC41" s="25">
        <f>HLOOKUP(AC$7,$I$66:$DJ$120,ROWS($A$10:$A41)+2,FALSE)</f>
        <v>624</v>
      </c>
      <c r="AD41" s="25">
        <f>HLOOKUP(AD$7,$I$66:$DJ$120,ROWS($A$10:$A41)+2,FALSE)</f>
        <v>5335</v>
      </c>
      <c r="AE41" s="25">
        <f>HLOOKUP(AE$7,$I$66:$DJ$120,ROWS($A$10:$A41)+2,FALSE)</f>
        <v>4675</v>
      </c>
      <c r="AF41" s="25">
        <f>HLOOKUP(AF$7,$I$66:$DJ$120,ROWS($A$10:$A41)+2,FALSE)</f>
        <v>1889</v>
      </c>
      <c r="AG41" s="25">
        <f>HLOOKUP(AG$7,$I$66:$DJ$120,ROWS($A$10:$A41)+2,FALSE)</f>
        <v>1261</v>
      </c>
      <c r="AH41" s="25">
        <f>HLOOKUP(AH$7,$I$66:$DJ$120,ROWS($A$10:$A41)+2,FALSE)</f>
        <v>510</v>
      </c>
      <c r="AI41" s="25">
        <f>HLOOKUP(AI$7,$I$66:$DJ$120,ROWS($A$10:$A41)+2,FALSE)</f>
        <v>583</v>
      </c>
      <c r="AJ41" s="25">
        <f>HLOOKUP(AJ$7,$I$66:$DJ$120,ROWS($A$10:$A41)+2,FALSE)</f>
        <v>49</v>
      </c>
      <c r="AK41" s="25">
        <f>HLOOKUP(AK$7,$I$66:$DJ$120,ROWS($A$10:$A41)+2,FALSE)</f>
        <v>312</v>
      </c>
      <c r="AL41" s="25">
        <f>HLOOKUP(AL$7,$I$66:$DJ$120,ROWS($A$10:$A41)+2,FALSE)</f>
        <v>899</v>
      </c>
      <c r="AM41" s="25">
        <f>HLOOKUP(AM$7,$I$66:$DJ$120,ROWS($A$10:$A41)+2,FALSE)</f>
        <v>499</v>
      </c>
      <c r="AN41" s="25" t="str">
        <f>HLOOKUP(AN$7,$I$66:$DJ$120,ROWS($A$10:$A41)+2,FALSE)</f>
        <v>N/A</v>
      </c>
      <c r="AO41" s="25">
        <f>HLOOKUP(AO$7,$I$66:$DJ$120,ROWS($A$10:$A41)+2,FALSE)</f>
        <v>355</v>
      </c>
      <c r="AP41" s="25">
        <f>HLOOKUP(AP$7,$I$66:$DJ$120,ROWS($A$10:$A41)+2,FALSE)</f>
        <v>40815</v>
      </c>
      <c r="AQ41" s="25">
        <f>HLOOKUP(AQ$7,$I$66:$DJ$120,ROWS($A$10:$A41)+2,FALSE)</f>
        <v>2482</v>
      </c>
      <c r="AR41" s="25">
        <f>HLOOKUP(AR$7,$I$66:$DJ$120,ROWS($A$10:$A41)+2,FALSE)</f>
        <v>61</v>
      </c>
      <c r="AS41" s="25">
        <f>HLOOKUP(AS$7,$I$66:$DJ$120,ROWS($A$10:$A41)+2,FALSE)</f>
        <v>1121</v>
      </c>
      <c r="AT41" s="25">
        <f>HLOOKUP(AT$7,$I$66:$DJ$120,ROWS($A$10:$A41)+2,FALSE)</f>
        <v>773</v>
      </c>
      <c r="AU41" s="25">
        <f>HLOOKUP(AU$7,$I$66:$DJ$120,ROWS($A$10:$A41)+2,FALSE)</f>
        <v>360</v>
      </c>
      <c r="AV41" s="25">
        <f>HLOOKUP(AV$7,$I$66:$DJ$120,ROWS($A$10:$A41)+2,FALSE)</f>
        <v>19733</v>
      </c>
      <c r="AW41" s="25">
        <f>HLOOKUP(AW$7,$I$66:$DJ$120,ROWS($A$10:$A41)+2,FALSE)</f>
        <v>463</v>
      </c>
      <c r="AX41" s="25">
        <f>HLOOKUP(AX$7,$I$66:$DJ$120,ROWS($A$10:$A41)+2,FALSE)</f>
        <v>1586</v>
      </c>
      <c r="AY41" s="25">
        <f>HLOOKUP(AY$7,$I$66:$DJ$120,ROWS($A$10:$A41)+2,FALSE)</f>
        <v>0</v>
      </c>
      <c r="AZ41" s="25">
        <f>HLOOKUP(AZ$7,$I$66:$DJ$120,ROWS($A$10:$A41)+2,FALSE)</f>
        <v>1412</v>
      </c>
      <c r="BA41" s="25">
        <f>HLOOKUP(BA$7,$I$66:$DJ$120,ROWS($A$10:$A41)+2,FALSE)</f>
        <v>3801</v>
      </c>
      <c r="BB41" s="25">
        <f>HLOOKUP(BB$7,$I$66:$DJ$120,ROWS($A$10:$A41)+2,FALSE)</f>
        <v>256</v>
      </c>
      <c r="BC41" s="25">
        <f>HLOOKUP(BC$7,$I$66:$DJ$120,ROWS($A$10:$A41)+2,FALSE)</f>
        <v>0</v>
      </c>
      <c r="BD41" s="25">
        <f>HLOOKUP(BD$7,$I$66:$DJ$120,ROWS($A$10:$A41)+2,FALSE)</f>
        <v>4458</v>
      </c>
      <c r="BE41" s="25">
        <f>HLOOKUP(BE$7,$I$66:$DJ$120,ROWS($A$10:$A41)+2,FALSE)</f>
        <v>2454</v>
      </c>
      <c r="BF41" s="25">
        <f>HLOOKUP(BF$7,$I$66:$DJ$120,ROWS($A$10:$A41)+2,FALSE)</f>
        <v>1252</v>
      </c>
      <c r="BG41" s="25">
        <f>HLOOKUP(BG$7,$I$66:$DJ$120,ROWS($A$10:$A41)+2,FALSE)</f>
        <v>214</v>
      </c>
      <c r="BH41" s="25">
        <f>HLOOKUP(BH$7,$I$66:$DJ$120,ROWS($A$10:$A41)+2,FALSE)</f>
        <v>15</v>
      </c>
      <c r="BI41" s="25">
        <f>HLOOKUP(BI$7,$I$66:$DJ$120,ROWS($A$10:$A41)+2,FALSE)</f>
        <v>4312</v>
      </c>
      <c r="BJ41" s="34">
        <f>HLOOKUP(BJ$7+0.5,$I$66:$DJ$120,ROWS($A$10:$A41)+2,FALSE)</f>
        <v>8607</v>
      </c>
      <c r="BK41" s="34">
        <f>HLOOKUP(BK$7+0.5,$I$66:$DJ$120,ROWS($A$10:$A41)+2,FALSE)</f>
        <v>209</v>
      </c>
      <c r="BL41" s="34">
        <f>HLOOKUP(BL$7+0.5,$I$66:$DJ$120,ROWS($A$10:$A41)+2,FALSE)</f>
        <v>790</v>
      </c>
      <c r="BM41" s="34">
        <f>HLOOKUP(BM$7+0.5,$I$66:$DJ$120,ROWS($A$10:$A41)+2,FALSE)</f>
        <v>2287</v>
      </c>
      <c r="BN41" s="34">
        <f>HLOOKUP(BN$7+0.5,$I$66:$DJ$120,ROWS($A$10:$A41)+2,FALSE)</f>
        <v>97</v>
      </c>
      <c r="BO41" s="34">
        <f>HLOOKUP(BO$7+0.5,$I$66:$DJ$120,ROWS($A$10:$A41)+2,FALSE)</f>
        <v>1519</v>
      </c>
      <c r="BP41" s="34">
        <f>HLOOKUP(BP$7+0.5,$I$66:$DJ$120,ROWS($A$10:$A41)+2,FALSE)</f>
        <v>1931</v>
      </c>
      <c r="BQ41" s="34">
        <f>HLOOKUP(BQ$7+0.5,$I$66:$DJ$120,ROWS($A$10:$A41)+2,FALSE)</f>
        <v>845</v>
      </c>
      <c r="BR41" s="34">
        <f>HLOOKUP(BR$7+0.5,$I$66:$DJ$120,ROWS($A$10:$A41)+2,FALSE)</f>
        <v>1025</v>
      </c>
      <c r="BS41" s="34">
        <f>HLOOKUP(BS$7+0.5,$I$66:$DJ$120,ROWS($A$10:$A41)+2,FALSE)</f>
        <v>409</v>
      </c>
      <c r="BT41" s="34">
        <f>HLOOKUP(BT$7+0.5,$I$66:$DJ$120,ROWS($A$10:$A41)+2,FALSE)</f>
        <v>3313</v>
      </c>
      <c r="BU41" s="34">
        <f>HLOOKUP(BU$7+0.5,$I$66:$DJ$120,ROWS($A$10:$A41)+2,FALSE)</f>
        <v>2025</v>
      </c>
      <c r="BV41" s="34">
        <f>HLOOKUP(BV$7+0.5,$I$66:$DJ$120,ROWS($A$10:$A41)+2,FALSE)</f>
        <v>307</v>
      </c>
      <c r="BW41" s="34">
        <f>HLOOKUP(BW$7+0.5,$I$66:$DJ$120,ROWS($A$10:$A41)+2,FALSE)</f>
        <v>262</v>
      </c>
      <c r="BX41" s="34">
        <f>HLOOKUP(BX$7+0.5,$I$66:$DJ$120,ROWS($A$10:$A41)+2,FALSE)</f>
        <v>1572</v>
      </c>
      <c r="BY41" s="34">
        <f>HLOOKUP(BY$7+0.5,$I$66:$DJ$120,ROWS($A$10:$A41)+2,FALSE)</f>
        <v>436</v>
      </c>
      <c r="BZ41" s="34">
        <f>HLOOKUP(BZ$7+0.5,$I$66:$DJ$120,ROWS($A$10:$A41)+2,FALSE)</f>
        <v>441</v>
      </c>
      <c r="CA41" s="34">
        <f>HLOOKUP(CA$7+0.5,$I$66:$DJ$120,ROWS($A$10:$A41)+2,FALSE)</f>
        <v>306</v>
      </c>
      <c r="CB41" s="34">
        <f>HLOOKUP(CB$7+0.5,$I$66:$DJ$120,ROWS($A$10:$A41)+2,FALSE)</f>
        <v>125</v>
      </c>
      <c r="CC41" s="34">
        <f>HLOOKUP(CC$7+0.5,$I$66:$DJ$120,ROWS($A$10:$A41)+2,FALSE)</f>
        <v>590</v>
      </c>
      <c r="CD41" s="34">
        <f>HLOOKUP(CD$7+0.5,$I$66:$DJ$120,ROWS($A$10:$A41)+2,FALSE)</f>
        <v>629</v>
      </c>
      <c r="CE41" s="34">
        <f>HLOOKUP(CE$7+0.5,$I$66:$DJ$120,ROWS($A$10:$A41)+2,FALSE)</f>
        <v>2324</v>
      </c>
      <c r="CF41" s="34">
        <f>HLOOKUP(CF$7+0.5,$I$66:$DJ$120,ROWS($A$10:$A41)+2,FALSE)</f>
        <v>1356</v>
      </c>
      <c r="CG41" s="34">
        <f>HLOOKUP(CG$7+0.5,$I$66:$DJ$120,ROWS($A$10:$A41)+2,FALSE)</f>
        <v>1056</v>
      </c>
      <c r="CH41" s="34">
        <f>HLOOKUP(CH$7+0.5,$I$66:$DJ$120,ROWS($A$10:$A41)+2,FALSE)</f>
        <v>1200</v>
      </c>
      <c r="CI41" s="34">
        <f>HLOOKUP(CI$7+0.5,$I$66:$DJ$120,ROWS($A$10:$A41)+2,FALSE)</f>
        <v>677</v>
      </c>
      <c r="CJ41" s="34">
        <f>HLOOKUP(CJ$7+0.5,$I$66:$DJ$120,ROWS($A$10:$A41)+2,FALSE)</f>
        <v>544</v>
      </c>
      <c r="CK41" s="34">
        <f>HLOOKUP(CK$7+0.5,$I$66:$DJ$120,ROWS($A$10:$A41)+2,FALSE)</f>
        <v>80</v>
      </c>
      <c r="CL41" s="34">
        <f>HLOOKUP(CL$7+0.5,$I$66:$DJ$120,ROWS($A$10:$A41)+2,FALSE)</f>
        <v>429</v>
      </c>
      <c r="CM41" s="34">
        <f>HLOOKUP(CM$7+0.5,$I$66:$DJ$120,ROWS($A$10:$A41)+2,FALSE)</f>
        <v>566</v>
      </c>
      <c r="CN41" s="34">
        <f>HLOOKUP(CN$7+0.5,$I$66:$DJ$120,ROWS($A$10:$A41)+2,FALSE)</f>
        <v>360</v>
      </c>
      <c r="CO41" s="34" t="str">
        <f>HLOOKUP(CO$7+0.5,$I$66:$DJ$120,ROWS($A$10:$A41)+2,FALSE)</f>
        <v>N/A</v>
      </c>
      <c r="CP41" s="34">
        <f>HLOOKUP(CP$7+0.5,$I$66:$DJ$120,ROWS($A$10:$A41)+2,FALSE)</f>
        <v>537</v>
      </c>
      <c r="CQ41" s="34">
        <f>HLOOKUP(CQ$7+0.5,$I$66:$DJ$120,ROWS($A$10:$A41)+2,FALSE)</f>
        <v>4703</v>
      </c>
      <c r="CR41" s="34">
        <f>HLOOKUP(CR$7+0.5,$I$66:$DJ$120,ROWS($A$10:$A41)+2,FALSE)</f>
        <v>1416</v>
      </c>
      <c r="CS41" s="34">
        <f>HLOOKUP(CS$7+0.5,$I$66:$DJ$120,ROWS($A$10:$A41)+2,FALSE)</f>
        <v>103</v>
      </c>
      <c r="CT41" s="34">
        <f>HLOOKUP(CT$7+0.5,$I$66:$DJ$120,ROWS($A$10:$A41)+2,FALSE)</f>
        <v>608</v>
      </c>
      <c r="CU41" s="34">
        <f>HLOOKUP(CU$7+0.5,$I$66:$DJ$120,ROWS($A$10:$A41)+2,FALSE)</f>
        <v>707</v>
      </c>
      <c r="CV41" s="34">
        <f>HLOOKUP(CV$7+0.5,$I$66:$DJ$120,ROWS($A$10:$A41)+2,FALSE)</f>
        <v>331</v>
      </c>
      <c r="CW41" s="34">
        <f>HLOOKUP(CW$7+0.5,$I$66:$DJ$120,ROWS($A$10:$A41)+2,FALSE)</f>
        <v>2951</v>
      </c>
      <c r="CX41" s="34">
        <f>HLOOKUP(CX$7+0.5,$I$66:$DJ$120,ROWS($A$10:$A41)+2,FALSE)</f>
        <v>319</v>
      </c>
      <c r="CY41" s="34">
        <f>HLOOKUP(CY$7+0.5,$I$66:$DJ$120,ROWS($A$10:$A41)+2,FALSE)</f>
        <v>789</v>
      </c>
      <c r="CZ41" s="34">
        <f>HLOOKUP(CZ$7+0.5,$I$66:$DJ$120,ROWS($A$10:$A41)+2,FALSE)</f>
        <v>198</v>
      </c>
      <c r="DA41" s="34">
        <f>HLOOKUP(DA$7+0.5,$I$66:$DJ$120,ROWS($A$10:$A41)+2,FALSE)</f>
        <v>782</v>
      </c>
      <c r="DB41" s="34">
        <f>HLOOKUP(DB$7+0.5,$I$66:$DJ$120,ROWS($A$10:$A41)+2,FALSE)</f>
        <v>1818</v>
      </c>
      <c r="DC41" s="34">
        <f>HLOOKUP(DC$7+0.5,$I$66:$DJ$120,ROWS($A$10:$A41)+2,FALSE)</f>
        <v>229</v>
      </c>
      <c r="DD41" s="34">
        <f>HLOOKUP(DD$7+0.5,$I$66:$DJ$120,ROWS($A$10:$A41)+2,FALSE)</f>
        <v>198</v>
      </c>
      <c r="DE41" s="34">
        <f>HLOOKUP(DE$7+0.5,$I$66:$DJ$120,ROWS($A$10:$A41)+2,FALSE)</f>
        <v>1750</v>
      </c>
      <c r="DF41" s="34">
        <f>HLOOKUP(DF$7+0.5,$I$66:$DJ$120,ROWS($A$10:$A41)+2,FALSE)</f>
        <v>1946</v>
      </c>
      <c r="DG41" s="34">
        <f>HLOOKUP(DG$7+0.5,$I$66:$DJ$120,ROWS($A$10:$A41)+2,FALSE)</f>
        <v>1293</v>
      </c>
      <c r="DH41" s="34">
        <f>HLOOKUP(DH$7+0.5,$I$66:$DJ$120,ROWS($A$10:$A41)+2,FALSE)</f>
        <v>259</v>
      </c>
      <c r="DI41" s="34">
        <f>HLOOKUP(DI$7+0.5,$I$66:$DJ$120,ROWS($A$10:$A41)+2,FALSE)</f>
        <v>29</v>
      </c>
      <c r="DJ41" s="34">
        <f>HLOOKUP(DJ$7+0.5,$I$66:$DJ$120,ROWS($A$10:$A41)+2,FALSE)</f>
        <v>1535</v>
      </c>
    </row>
    <row r="42" spans="2:114" x14ac:dyDescent="0.25">
      <c r="B42" s="38" t="s">
        <v>39</v>
      </c>
      <c r="C42" s="15">
        <v>2055293</v>
      </c>
      <c r="D42" s="14">
        <v>2718</v>
      </c>
      <c r="E42" s="15">
        <v>1753413</v>
      </c>
      <c r="F42" s="14">
        <v>15690</v>
      </c>
      <c r="G42" s="15">
        <v>228218</v>
      </c>
      <c r="H42" s="14">
        <v>13801</v>
      </c>
      <c r="I42" s="36">
        <f>HLOOKUP(I$7,$I$66:$DJ$120,ROWS($A$10:$A42)+2,FALSE)</f>
        <v>62130</v>
      </c>
      <c r="J42" s="25">
        <f>HLOOKUP(J$7,$I$66:$DJ$120,ROWS($A$10:$A42)+2,FALSE)</f>
        <v>410</v>
      </c>
      <c r="K42" s="25">
        <f>HLOOKUP(K$7,$I$66:$DJ$120,ROWS($A$10:$A42)+2,FALSE)</f>
        <v>416</v>
      </c>
      <c r="L42" s="25">
        <f>HLOOKUP(L$7,$I$66:$DJ$120,ROWS($A$10:$A42)+2,FALSE)</f>
        <v>7444</v>
      </c>
      <c r="M42" s="25">
        <f>HLOOKUP(M$7,$I$66:$DJ$120,ROWS($A$10:$A42)+2,FALSE)</f>
        <v>682</v>
      </c>
      <c r="N42" s="25">
        <f>HLOOKUP(N$7,$I$66:$DJ$120,ROWS($A$10:$A42)+2,FALSE)</f>
        <v>7066</v>
      </c>
      <c r="O42" s="25">
        <f>HLOOKUP(O$7,$I$66:$DJ$120,ROWS($A$10:$A42)+2,FALSE)</f>
        <v>5525</v>
      </c>
      <c r="P42" s="25">
        <f>HLOOKUP(P$7,$I$66:$DJ$120,ROWS($A$10:$A42)+2,FALSE)</f>
        <v>0</v>
      </c>
      <c r="Q42" s="25">
        <f>HLOOKUP(Q$7,$I$66:$DJ$120,ROWS($A$10:$A42)+2,FALSE)</f>
        <v>0</v>
      </c>
      <c r="R42" s="25">
        <f>HLOOKUP(R$7,$I$66:$DJ$120,ROWS($A$10:$A42)+2,FALSE)</f>
        <v>212</v>
      </c>
      <c r="S42" s="25">
        <f>HLOOKUP(S$7,$I$66:$DJ$120,ROWS($A$10:$A42)+2,FALSE)</f>
        <v>2806</v>
      </c>
      <c r="T42" s="25">
        <f>HLOOKUP(T$7,$I$66:$DJ$120,ROWS($A$10:$A42)+2,FALSE)</f>
        <v>676</v>
      </c>
      <c r="U42" s="25">
        <f>HLOOKUP(U$7,$I$66:$DJ$120,ROWS($A$10:$A42)+2,FALSE)</f>
        <v>81</v>
      </c>
      <c r="V42" s="25">
        <f>HLOOKUP(V$7,$I$66:$DJ$120,ROWS($A$10:$A42)+2,FALSE)</f>
        <v>355</v>
      </c>
      <c r="W42" s="25">
        <f>HLOOKUP(W$7,$I$66:$DJ$120,ROWS($A$10:$A42)+2,FALSE)</f>
        <v>466</v>
      </c>
      <c r="X42" s="25">
        <f>HLOOKUP(X$7,$I$66:$DJ$120,ROWS($A$10:$A42)+2,FALSE)</f>
        <v>2030</v>
      </c>
      <c r="Y42" s="25">
        <f>HLOOKUP(Y$7,$I$66:$DJ$120,ROWS($A$10:$A42)+2,FALSE)</f>
        <v>0</v>
      </c>
      <c r="Z42" s="25">
        <f>HLOOKUP(Z$7,$I$66:$DJ$120,ROWS($A$10:$A42)+2,FALSE)</f>
        <v>1333</v>
      </c>
      <c r="AA42" s="25">
        <f>HLOOKUP(AA$7,$I$66:$DJ$120,ROWS($A$10:$A42)+2,FALSE)</f>
        <v>87</v>
      </c>
      <c r="AB42" s="25">
        <f>HLOOKUP(AB$7,$I$66:$DJ$120,ROWS($A$10:$A42)+2,FALSE)</f>
        <v>184</v>
      </c>
      <c r="AC42" s="25">
        <f>HLOOKUP(AC$7,$I$66:$DJ$120,ROWS($A$10:$A42)+2,FALSE)</f>
        <v>510</v>
      </c>
      <c r="AD42" s="25">
        <f>HLOOKUP(AD$7,$I$66:$DJ$120,ROWS($A$10:$A42)+2,FALSE)</f>
        <v>2277</v>
      </c>
      <c r="AE42" s="25">
        <f>HLOOKUP(AE$7,$I$66:$DJ$120,ROWS($A$10:$A42)+2,FALSE)</f>
        <v>252</v>
      </c>
      <c r="AF42" s="25">
        <f>HLOOKUP(AF$7,$I$66:$DJ$120,ROWS($A$10:$A42)+2,FALSE)</f>
        <v>908</v>
      </c>
      <c r="AG42" s="25">
        <f>HLOOKUP(AG$7,$I$66:$DJ$120,ROWS($A$10:$A42)+2,FALSE)</f>
        <v>438</v>
      </c>
      <c r="AH42" s="25">
        <f>HLOOKUP(AH$7,$I$66:$DJ$120,ROWS($A$10:$A42)+2,FALSE)</f>
        <v>556</v>
      </c>
      <c r="AI42" s="25">
        <f>HLOOKUP(AI$7,$I$66:$DJ$120,ROWS($A$10:$A42)+2,FALSE)</f>
        <v>1183</v>
      </c>
      <c r="AJ42" s="25">
        <f>HLOOKUP(AJ$7,$I$66:$DJ$120,ROWS($A$10:$A42)+2,FALSE)</f>
        <v>544</v>
      </c>
      <c r="AK42" s="25">
        <f>HLOOKUP(AK$7,$I$66:$DJ$120,ROWS($A$10:$A42)+2,FALSE)</f>
        <v>353</v>
      </c>
      <c r="AL42" s="25">
        <f>HLOOKUP(AL$7,$I$66:$DJ$120,ROWS($A$10:$A42)+2,FALSE)</f>
        <v>2099</v>
      </c>
      <c r="AM42" s="25">
        <f>HLOOKUP(AM$7,$I$66:$DJ$120,ROWS($A$10:$A42)+2,FALSE)</f>
        <v>114</v>
      </c>
      <c r="AN42" s="25">
        <f>HLOOKUP(AN$7,$I$66:$DJ$120,ROWS($A$10:$A42)+2,FALSE)</f>
        <v>245</v>
      </c>
      <c r="AO42" s="25" t="str">
        <f>HLOOKUP(AO$7,$I$66:$DJ$120,ROWS($A$10:$A42)+2,FALSE)</f>
        <v>N/A</v>
      </c>
      <c r="AP42" s="25">
        <f>HLOOKUP(AP$7,$I$66:$DJ$120,ROWS($A$10:$A42)+2,FALSE)</f>
        <v>1445</v>
      </c>
      <c r="AQ42" s="25">
        <f>HLOOKUP(AQ$7,$I$66:$DJ$120,ROWS($A$10:$A42)+2,FALSE)</f>
        <v>522</v>
      </c>
      <c r="AR42" s="25">
        <f>HLOOKUP(AR$7,$I$66:$DJ$120,ROWS($A$10:$A42)+2,FALSE)</f>
        <v>264</v>
      </c>
      <c r="AS42" s="25">
        <f>HLOOKUP(AS$7,$I$66:$DJ$120,ROWS($A$10:$A42)+2,FALSE)</f>
        <v>1742</v>
      </c>
      <c r="AT42" s="25">
        <f>HLOOKUP(AT$7,$I$66:$DJ$120,ROWS($A$10:$A42)+2,FALSE)</f>
        <v>234</v>
      </c>
      <c r="AU42" s="25">
        <f>HLOOKUP(AU$7,$I$66:$DJ$120,ROWS($A$10:$A42)+2,FALSE)</f>
        <v>916</v>
      </c>
      <c r="AV42" s="25">
        <f>HLOOKUP(AV$7,$I$66:$DJ$120,ROWS($A$10:$A42)+2,FALSE)</f>
        <v>492</v>
      </c>
      <c r="AW42" s="25">
        <f>HLOOKUP(AW$7,$I$66:$DJ$120,ROWS($A$10:$A42)+2,FALSE)</f>
        <v>0</v>
      </c>
      <c r="AX42" s="25">
        <f>HLOOKUP(AX$7,$I$66:$DJ$120,ROWS($A$10:$A42)+2,FALSE)</f>
        <v>145</v>
      </c>
      <c r="AY42" s="25">
        <f>HLOOKUP(AY$7,$I$66:$DJ$120,ROWS($A$10:$A42)+2,FALSE)</f>
        <v>240</v>
      </c>
      <c r="AZ42" s="25">
        <f>HLOOKUP(AZ$7,$I$66:$DJ$120,ROWS($A$10:$A42)+2,FALSE)</f>
        <v>899</v>
      </c>
      <c r="BA42" s="25">
        <f>HLOOKUP(BA$7,$I$66:$DJ$120,ROWS($A$10:$A42)+2,FALSE)</f>
        <v>13633</v>
      </c>
      <c r="BB42" s="25">
        <f>HLOOKUP(BB$7,$I$66:$DJ$120,ROWS($A$10:$A42)+2,FALSE)</f>
        <v>303</v>
      </c>
      <c r="BC42" s="25">
        <f>HLOOKUP(BC$7,$I$66:$DJ$120,ROWS($A$10:$A42)+2,FALSE)</f>
        <v>71</v>
      </c>
      <c r="BD42" s="25">
        <f>HLOOKUP(BD$7,$I$66:$DJ$120,ROWS($A$10:$A42)+2,FALSE)</f>
        <v>425</v>
      </c>
      <c r="BE42" s="25">
        <f>HLOOKUP(BE$7,$I$66:$DJ$120,ROWS($A$10:$A42)+2,FALSE)</f>
        <v>924</v>
      </c>
      <c r="BF42" s="25">
        <f>HLOOKUP(BF$7,$I$66:$DJ$120,ROWS($A$10:$A42)+2,FALSE)</f>
        <v>0</v>
      </c>
      <c r="BG42" s="25">
        <f>HLOOKUP(BG$7,$I$66:$DJ$120,ROWS($A$10:$A42)+2,FALSE)</f>
        <v>340</v>
      </c>
      <c r="BH42" s="25">
        <f>HLOOKUP(BH$7,$I$66:$DJ$120,ROWS($A$10:$A42)+2,FALSE)</f>
        <v>283</v>
      </c>
      <c r="BI42" s="25">
        <f>HLOOKUP(BI$7,$I$66:$DJ$120,ROWS($A$10:$A42)+2,FALSE)</f>
        <v>99</v>
      </c>
      <c r="BJ42" s="34">
        <f>HLOOKUP(BJ$7+0.5,$I$66:$DJ$120,ROWS($A$10:$A42)+2,FALSE)</f>
        <v>7330</v>
      </c>
      <c r="BK42" s="34">
        <f>HLOOKUP(BK$7+0.5,$I$66:$DJ$120,ROWS($A$10:$A42)+2,FALSE)</f>
        <v>494</v>
      </c>
      <c r="BL42" s="34">
        <f>HLOOKUP(BL$7+0.5,$I$66:$DJ$120,ROWS($A$10:$A42)+2,FALSE)</f>
        <v>446</v>
      </c>
      <c r="BM42" s="34">
        <f>HLOOKUP(BM$7+0.5,$I$66:$DJ$120,ROWS($A$10:$A42)+2,FALSE)</f>
        <v>3409</v>
      </c>
      <c r="BN42" s="34">
        <f>HLOOKUP(BN$7+0.5,$I$66:$DJ$120,ROWS($A$10:$A42)+2,FALSE)</f>
        <v>607</v>
      </c>
      <c r="BO42" s="34">
        <f>HLOOKUP(BO$7+0.5,$I$66:$DJ$120,ROWS($A$10:$A42)+2,FALSE)</f>
        <v>2324</v>
      </c>
      <c r="BP42" s="34">
        <f>HLOOKUP(BP$7+0.5,$I$66:$DJ$120,ROWS($A$10:$A42)+2,FALSE)</f>
        <v>1537</v>
      </c>
      <c r="BQ42" s="34">
        <f>HLOOKUP(BQ$7+0.5,$I$66:$DJ$120,ROWS($A$10:$A42)+2,FALSE)</f>
        <v>198</v>
      </c>
      <c r="BR42" s="34">
        <f>HLOOKUP(BR$7+0.5,$I$66:$DJ$120,ROWS($A$10:$A42)+2,FALSE)</f>
        <v>198</v>
      </c>
      <c r="BS42" s="34">
        <f>HLOOKUP(BS$7+0.5,$I$66:$DJ$120,ROWS($A$10:$A42)+2,FALSE)</f>
        <v>336</v>
      </c>
      <c r="BT42" s="34">
        <f>HLOOKUP(BT$7+0.5,$I$66:$DJ$120,ROWS($A$10:$A42)+2,FALSE)</f>
        <v>1557</v>
      </c>
      <c r="BU42" s="34">
        <f>HLOOKUP(BU$7+0.5,$I$66:$DJ$120,ROWS($A$10:$A42)+2,FALSE)</f>
        <v>406</v>
      </c>
      <c r="BV42" s="34">
        <f>HLOOKUP(BV$7+0.5,$I$66:$DJ$120,ROWS($A$10:$A42)+2,FALSE)</f>
        <v>128</v>
      </c>
      <c r="BW42" s="34">
        <f>HLOOKUP(BW$7+0.5,$I$66:$DJ$120,ROWS($A$10:$A42)+2,FALSE)</f>
        <v>326</v>
      </c>
      <c r="BX42" s="34">
        <f>HLOOKUP(BX$7+0.5,$I$66:$DJ$120,ROWS($A$10:$A42)+2,FALSE)</f>
        <v>315</v>
      </c>
      <c r="BY42" s="34">
        <f>HLOOKUP(BY$7+0.5,$I$66:$DJ$120,ROWS($A$10:$A42)+2,FALSE)</f>
        <v>2244</v>
      </c>
      <c r="BZ42" s="34">
        <f>HLOOKUP(BZ$7+0.5,$I$66:$DJ$120,ROWS($A$10:$A42)+2,FALSE)</f>
        <v>198</v>
      </c>
      <c r="CA42" s="34">
        <f>HLOOKUP(CA$7+0.5,$I$66:$DJ$120,ROWS($A$10:$A42)+2,FALSE)</f>
        <v>1078</v>
      </c>
      <c r="CB42" s="34">
        <f>HLOOKUP(CB$7+0.5,$I$66:$DJ$120,ROWS($A$10:$A42)+2,FALSE)</f>
        <v>152</v>
      </c>
      <c r="CC42" s="34">
        <f>HLOOKUP(CC$7+0.5,$I$66:$DJ$120,ROWS($A$10:$A42)+2,FALSE)</f>
        <v>244</v>
      </c>
      <c r="CD42" s="34">
        <f>HLOOKUP(CD$7+0.5,$I$66:$DJ$120,ROWS($A$10:$A42)+2,FALSE)</f>
        <v>384</v>
      </c>
      <c r="CE42" s="34">
        <f>HLOOKUP(CE$7+0.5,$I$66:$DJ$120,ROWS($A$10:$A42)+2,FALSE)</f>
        <v>1964</v>
      </c>
      <c r="CF42" s="34">
        <f>HLOOKUP(CF$7+0.5,$I$66:$DJ$120,ROWS($A$10:$A42)+2,FALSE)</f>
        <v>213</v>
      </c>
      <c r="CG42" s="34">
        <f>HLOOKUP(CG$7+0.5,$I$66:$DJ$120,ROWS($A$10:$A42)+2,FALSE)</f>
        <v>699</v>
      </c>
      <c r="CH42" s="34">
        <f>HLOOKUP(CH$7+0.5,$I$66:$DJ$120,ROWS($A$10:$A42)+2,FALSE)</f>
        <v>435</v>
      </c>
      <c r="CI42" s="34">
        <f>HLOOKUP(CI$7+0.5,$I$66:$DJ$120,ROWS($A$10:$A42)+2,FALSE)</f>
        <v>553</v>
      </c>
      <c r="CJ42" s="34">
        <f>HLOOKUP(CJ$7+0.5,$I$66:$DJ$120,ROWS($A$10:$A42)+2,FALSE)</f>
        <v>877</v>
      </c>
      <c r="CK42" s="34">
        <f>HLOOKUP(CK$7+0.5,$I$66:$DJ$120,ROWS($A$10:$A42)+2,FALSE)</f>
        <v>340</v>
      </c>
      <c r="CL42" s="34">
        <f>HLOOKUP(CL$7+0.5,$I$66:$DJ$120,ROWS($A$10:$A42)+2,FALSE)</f>
        <v>312</v>
      </c>
      <c r="CM42" s="34">
        <f>HLOOKUP(CM$7+0.5,$I$66:$DJ$120,ROWS($A$10:$A42)+2,FALSE)</f>
        <v>1159</v>
      </c>
      <c r="CN42" s="34">
        <f>HLOOKUP(CN$7+0.5,$I$66:$DJ$120,ROWS($A$10:$A42)+2,FALSE)</f>
        <v>130</v>
      </c>
      <c r="CO42" s="34">
        <f>HLOOKUP(CO$7+0.5,$I$66:$DJ$120,ROWS($A$10:$A42)+2,FALSE)</f>
        <v>229</v>
      </c>
      <c r="CP42" s="34" t="str">
        <f>HLOOKUP(CP$7+0.5,$I$66:$DJ$120,ROWS($A$10:$A42)+2,FALSE)</f>
        <v>N/A</v>
      </c>
      <c r="CQ42" s="34">
        <f>HLOOKUP(CQ$7+0.5,$I$66:$DJ$120,ROWS($A$10:$A42)+2,FALSE)</f>
        <v>781</v>
      </c>
      <c r="CR42" s="34">
        <f>HLOOKUP(CR$7+0.5,$I$66:$DJ$120,ROWS($A$10:$A42)+2,FALSE)</f>
        <v>300</v>
      </c>
      <c r="CS42" s="34">
        <f>HLOOKUP(CS$7+0.5,$I$66:$DJ$120,ROWS($A$10:$A42)+2,FALSE)</f>
        <v>310</v>
      </c>
      <c r="CT42" s="34">
        <f>HLOOKUP(CT$7+0.5,$I$66:$DJ$120,ROWS($A$10:$A42)+2,FALSE)</f>
        <v>1115</v>
      </c>
      <c r="CU42" s="34">
        <f>HLOOKUP(CU$7+0.5,$I$66:$DJ$120,ROWS($A$10:$A42)+2,FALSE)</f>
        <v>203</v>
      </c>
      <c r="CV42" s="34">
        <f>HLOOKUP(CV$7+0.5,$I$66:$DJ$120,ROWS($A$10:$A42)+2,FALSE)</f>
        <v>655</v>
      </c>
      <c r="CW42" s="34">
        <f>HLOOKUP(CW$7+0.5,$I$66:$DJ$120,ROWS($A$10:$A42)+2,FALSE)</f>
        <v>284</v>
      </c>
      <c r="CX42" s="34">
        <f>HLOOKUP(CX$7+0.5,$I$66:$DJ$120,ROWS($A$10:$A42)+2,FALSE)</f>
        <v>198</v>
      </c>
      <c r="CY42" s="34">
        <f>HLOOKUP(CY$7+0.5,$I$66:$DJ$120,ROWS($A$10:$A42)+2,FALSE)</f>
        <v>204</v>
      </c>
      <c r="CZ42" s="34">
        <f>HLOOKUP(CZ$7+0.5,$I$66:$DJ$120,ROWS($A$10:$A42)+2,FALSE)</f>
        <v>281</v>
      </c>
      <c r="DA42" s="34">
        <f>HLOOKUP(DA$7+0.5,$I$66:$DJ$120,ROWS($A$10:$A42)+2,FALSE)</f>
        <v>577</v>
      </c>
      <c r="DB42" s="34">
        <f>HLOOKUP(DB$7+0.5,$I$66:$DJ$120,ROWS($A$10:$A42)+2,FALSE)</f>
        <v>3724</v>
      </c>
      <c r="DC42" s="34">
        <f>HLOOKUP(DC$7+0.5,$I$66:$DJ$120,ROWS($A$10:$A42)+2,FALSE)</f>
        <v>218</v>
      </c>
      <c r="DD42" s="34">
        <f>HLOOKUP(DD$7+0.5,$I$66:$DJ$120,ROWS($A$10:$A42)+2,FALSE)</f>
        <v>120</v>
      </c>
      <c r="DE42" s="34">
        <f>HLOOKUP(DE$7+0.5,$I$66:$DJ$120,ROWS($A$10:$A42)+2,FALSE)</f>
        <v>337</v>
      </c>
      <c r="DF42" s="34">
        <f>HLOOKUP(DF$7+0.5,$I$66:$DJ$120,ROWS($A$10:$A42)+2,FALSE)</f>
        <v>616</v>
      </c>
      <c r="DG42" s="34">
        <f>HLOOKUP(DG$7+0.5,$I$66:$DJ$120,ROWS($A$10:$A42)+2,FALSE)</f>
        <v>198</v>
      </c>
      <c r="DH42" s="34">
        <f>HLOOKUP(DH$7+0.5,$I$66:$DJ$120,ROWS($A$10:$A42)+2,FALSE)</f>
        <v>342</v>
      </c>
      <c r="DI42" s="34">
        <f>HLOOKUP(DI$7+0.5,$I$66:$DJ$120,ROWS($A$10:$A42)+2,FALSE)</f>
        <v>313</v>
      </c>
      <c r="DJ42" s="34">
        <f>HLOOKUP(DJ$7+0.5,$I$66:$DJ$120,ROWS($A$10:$A42)+2,FALSE)</f>
        <v>158</v>
      </c>
    </row>
    <row r="43" spans="2:114" x14ac:dyDescent="0.25">
      <c r="B43" s="38" t="s">
        <v>40</v>
      </c>
      <c r="C43" s="15">
        <v>19248685</v>
      </c>
      <c r="D43" s="14">
        <v>7023</v>
      </c>
      <c r="E43" s="15">
        <v>17055260</v>
      </c>
      <c r="F43" s="14">
        <v>37016</v>
      </c>
      <c r="G43" s="15">
        <v>1756105</v>
      </c>
      <c r="H43" s="14">
        <v>32216</v>
      </c>
      <c r="I43" s="36">
        <f>HLOOKUP(I$7,$I$66:$DJ$120,ROWS($A$10:$A43)+2,FALSE)</f>
        <v>282209</v>
      </c>
      <c r="J43" s="25">
        <f>HLOOKUP(J$7,$I$66:$DJ$120,ROWS($A$10:$A43)+2,FALSE)</f>
        <v>1812</v>
      </c>
      <c r="K43" s="25">
        <f>HLOOKUP(K$7,$I$66:$DJ$120,ROWS($A$10:$A43)+2,FALSE)</f>
        <v>6124</v>
      </c>
      <c r="L43" s="25">
        <f>HLOOKUP(L$7,$I$66:$DJ$120,ROWS($A$10:$A43)+2,FALSE)</f>
        <v>2821</v>
      </c>
      <c r="M43" s="25">
        <f>HLOOKUP(M$7,$I$66:$DJ$120,ROWS($A$10:$A43)+2,FALSE)</f>
        <v>1041</v>
      </c>
      <c r="N43" s="25">
        <f>HLOOKUP(N$7,$I$66:$DJ$120,ROWS($A$10:$A43)+2,FALSE)</f>
        <v>25761</v>
      </c>
      <c r="O43" s="25">
        <f>HLOOKUP(O$7,$I$66:$DJ$120,ROWS($A$10:$A43)+2,FALSE)</f>
        <v>3724</v>
      </c>
      <c r="P43" s="25">
        <f>HLOOKUP(P$7,$I$66:$DJ$120,ROWS($A$10:$A43)+2,FALSE)</f>
        <v>15123</v>
      </c>
      <c r="Q43" s="25">
        <f>HLOOKUP(Q$7,$I$66:$DJ$120,ROWS($A$10:$A43)+2,FALSE)</f>
        <v>1124</v>
      </c>
      <c r="R43" s="25">
        <f>HLOOKUP(R$7,$I$66:$DJ$120,ROWS($A$10:$A43)+2,FALSE)</f>
        <v>3702</v>
      </c>
      <c r="S43" s="25">
        <f>HLOOKUP(S$7,$I$66:$DJ$120,ROWS($A$10:$A43)+2,FALSE)</f>
        <v>29344</v>
      </c>
      <c r="T43" s="25">
        <f>HLOOKUP(T$7,$I$66:$DJ$120,ROWS($A$10:$A43)+2,FALSE)</f>
        <v>10584</v>
      </c>
      <c r="U43" s="25">
        <f>HLOOKUP(U$7,$I$66:$DJ$120,ROWS($A$10:$A43)+2,FALSE)</f>
        <v>1002</v>
      </c>
      <c r="V43" s="25">
        <f>HLOOKUP(V$7,$I$66:$DJ$120,ROWS($A$10:$A43)+2,FALSE)</f>
        <v>434</v>
      </c>
      <c r="W43" s="25">
        <f>HLOOKUP(W$7,$I$66:$DJ$120,ROWS($A$10:$A43)+2,FALSE)</f>
        <v>6914</v>
      </c>
      <c r="X43" s="25">
        <f>HLOOKUP(X$7,$I$66:$DJ$120,ROWS($A$10:$A43)+2,FALSE)</f>
        <v>2198</v>
      </c>
      <c r="Y43" s="25">
        <f>HLOOKUP(Y$7,$I$66:$DJ$120,ROWS($A$10:$A43)+2,FALSE)</f>
        <v>928</v>
      </c>
      <c r="Z43" s="25">
        <f>HLOOKUP(Z$7,$I$66:$DJ$120,ROWS($A$10:$A43)+2,FALSE)</f>
        <v>838</v>
      </c>
      <c r="AA43" s="25">
        <f>HLOOKUP(AA$7,$I$66:$DJ$120,ROWS($A$10:$A43)+2,FALSE)</f>
        <v>2414</v>
      </c>
      <c r="AB43" s="25">
        <f>HLOOKUP(AB$7,$I$66:$DJ$120,ROWS($A$10:$A43)+2,FALSE)</f>
        <v>1495</v>
      </c>
      <c r="AC43" s="25">
        <f>HLOOKUP(AC$7,$I$66:$DJ$120,ROWS($A$10:$A43)+2,FALSE)</f>
        <v>2915</v>
      </c>
      <c r="AD43" s="25">
        <f>HLOOKUP(AD$7,$I$66:$DJ$120,ROWS($A$10:$A43)+2,FALSE)</f>
        <v>5037</v>
      </c>
      <c r="AE43" s="25">
        <f>HLOOKUP(AE$7,$I$66:$DJ$120,ROWS($A$10:$A43)+2,FALSE)</f>
        <v>14646</v>
      </c>
      <c r="AF43" s="25">
        <f>HLOOKUP(AF$7,$I$66:$DJ$120,ROWS($A$10:$A43)+2,FALSE)</f>
        <v>3936</v>
      </c>
      <c r="AG43" s="25">
        <f>HLOOKUP(AG$7,$I$66:$DJ$120,ROWS($A$10:$A43)+2,FALSE)</f>
        <v>1824</v>
      </c>
      <c r="AH43" s="25">
        <f>HLOOKUP(AH$7,$I$66:$DJ$120,ROWS($A$10:$A43)+2,FALSE)</f>
        <v>401</v>
      </c>
      <c r="AI43" s="25">
        <f>HLOOKUP(AI$7,$I$66:$DJ$120,ROWS($A$10:$A43)+2,FALSE)</f>
        <v>1417</v>
      </c>
      <c r="AJ43" s="25">
        <f>HLOOKUP(AJ$7,$I$66:$DJ$120,ROWS($A$10:$A43)+2,FALSE)</f>
        <v>391</v>
      </c>
      <c r="AK43" s="25">
        <f>HLOOKUP(AK$7,$I$66:$DJ$120,ROWS($A$10:$A43)+2,FALSE)</f>
        <v>579</v>
      </c>
      <c r="AL43" s="25">
        <f>HLOOKUP(AL$7,$I$66:$DJ$120,ROWS($A$10:$A43)+2,FALSE)</f>
        <v>1785</v>
      </c>
      <c r="AM43" s="25">
        <f>HLOOKUP(AM$7,$I$66:$DJ$120,ROWS($A$10:$A43)+2,FALSE)</f>
        <v>2972</v>
      </c>
      <c r="AN43" s="25">
        <f>HLOOKUP(AN$7,$I$66:$DJ$120,ROWS($A$10:$A43)+2,FALSE)</f>
        <v>41450</v>
      </c>
      <c r="AO43" s="25">
        <f>HLOOKUP(AO$7,$I$66:$DJ$120,ROWS($A$10:$A43)+2,FALSE)</f>
        <v>461</v>
      </c>
      <c r="AP43" s="25" t="str">
        <f>HLOOKUP(AP$7,$I$66:$DJ$120,ROWS($A$10:$A43)+2,FALSE)</f>
        <v>N/A</v>
      </c>
      <c r="AQ43" s="25">
        <f>HLOOKUP(AQ$7,$I$66:$DJ$120,ROWS($A$10:$A43)+2,FALSE)</f>
        <v>9336</v>
      </c>
      <c r="AR43" s="25">
        <f>HLOOKUP(AR$7,$I$66:$DJ$120,ROWS($A$10:$A43)+2,FALSE)</f>
        <v>374</v>
      </c>
      <c r="AS43" s="25">
        <f>HLOOKUP(AS$7,$I$66:$DJ$120,ROWS($A$10:$A43)+2,FALSE)</f>
        <v>5191</v>
      </c>
      <c r="AT43" s="25">
        <f>HLOOKUP(AT$7,$I$66:$DJ$120,ROWS($A$10:$A43)+2,FALSE)</f>
        <v>1425</v>
      </c>
      <c r="AU43" s="25">
        <f>HLOOKUP(AU$7,$I$66:$DJ$120,ROWS($A$10:$A43)+2,FALSE)</f>
        <v>2189</v>
      </c>
      <c r="AV43" s="25">
        <f>HLOOKUP(AV$7,$I$66:$DJ$120,ROWS($A$10:$A43)+2,FALSE)</f>
        <v>26596</v>
      </c>
      <c r="AW43" s="25">
        <f>HLOOKUP(AW$7,$I$66:$DJ$120,ROWS($A$10:$A43)+2,FALSE)</f>
        <v>1393</v>
      </c>
      <c r="AX43" s="25">
        <f>HLOOKUP(AX$7,$I$66:$DJ$120,ROWS($A$10:$A43)+2,FALSE)</f>
        <v>6947</v>
      </c>
      <c r="AY43" s="25">
        <f>HLOOKUP(AY$7,$I$66:$DJ$120,ROWS($A$10:$A43)+2,FALSE)</f>
        <v>112</v>
      </c>
      <c r="AZ43" s="25">
        <f>HLOOKUP(AZ$7,$I$66:$DJ$120,ROWS($A$10:$A43)+2,FALSE)</f>
        <v>2660</v>
      </c>
      <c r="BA43" s="25">
        <f>HLOOKUP(BA$7,$I$66:$DJ$120,ROWS($A$10:$A43)+2,FALSE)</f>
        <v>9151</v>
      </c>
      <c r="BB43" s="25">
        <f>HLOOKUP(BB$7,$I$66:$DJ$120,ROWS($A$10:$A43)+2,FALSE)</f>
        <v>773</v>
      </c>
      <c r="BC43" s="25">
        <f>HLOOKUP(BC$7,$I$66:$DJ$120,ROWS($A$10:$A43)+2,FALSE)</f>
        <v>3882</v>
      </c>
      <c r="BD43" s="25">
        <f>HLOOKUP(BD$7,$I$66:$DJ$120,ROWS($A$10:$A43)+2,FALSE)</f>
        <v>10800</v>
      </c>
      <c r="BE43" s="25">
        <f>HLOOKUP(BE$7,$I$66:$DJ$120,ROWS($A$10:$A43)+2,FALSE)</f>
        <v>2986</v>
      </c>
      <c r="BF43" s="25">
        <f>HLOOKUP(BF$7,$I$66:$DJ$120,ROWS($A$10:$A43)+2,FALSE)</f>
        <v>631</v>
      </c>
      <c r="BG43" s="25">
        <f>HLOOKUP(BG$7,$I$66:$DJ$120,ROWS($A$10:$A43)+2,FALSE)</f>
        <v>1878</v>
      </c>
      <c r="BH43" s="25">
        <f>HLOOKUP(BH$7,$I$66:$DJ$120,ROWS($A$10:$A43)+2,FALSE)</f>
        <v>688</v>
      </c>
      <c r="BI43" s="25">
        <f>HLOOKUP(BI$7,$I$66:$DJ$120,ROWS($A$10:$A43)+2,FALSE)</f>
        <v>10582</v>
      </c>
      <c r="BJ43" s="34">
        <f>HLOOKUP(BJ$7+0.5,$I$66:$DJ$120,ROWS($A$10:$A43)+2,FALSE)</f>
        <v>11956</v>
      </c>
      <c r="BK43" s="34">
        <f>HLOOKUP(BK$7+0.5,$I$66:$DJ$120,ROWS($A$10:$A43)+2,FALSE)</f>
        <v>1002</v>
      </c>
      <c r="BL43" s="34">
        <f>HLOOKUP(BL$7+0.5,$I$66:$DJ$120,ROWS($A$10:$A43)+2,FALSE)</f>
        <v>2270</v>
      </c>
      <c r="BM43" s="34">
        <f>HLOOKUP(BM$7+0.5,$I$66:$DJ$120,ROWS($A$10:$A43)+2,FALSE)</f>
        <v>1100</v>
      </c>
      <c r="BN43" s="34">
        <f>HLOOKUP(BN$7+0.5,$I$66:$DJ$120,ROWS($A$10:$A43)+2,FALSE)</f>
        <v>734</v>
      </c>
      <c r="BO43" s="34">
        <f>HLOOKUP(BO$7+0.5,$I$66:$DJ$120,ROWS($A$10:$A43)+2,FALSE)</f>
        <v>3856</v>
      </c>
      <c r="BP43" s="34">
        <f>HLOOKUP(BP$7+0.5,$I$66:$DJ$120,ROWS($A$10:$A43)+2,FALSE)</f>
        <v>1151</v>
      </c>
      <c r="BQ43" s="34">
        <f>HLOOKUP(BQ$7+0.5,$I$66:$DJ$120,ROWS($A$10:$A43)+2,FALSE)</f>
        <v>3667</v>
      </c>
      <c r="BR43" s="34">
        <f>HLOOKUP(BR$7+0.5,$I$66:$DJ$120,ROWS($A$10:$A43)+2,FALSE)</f>
        <v>588</v>
      </c>
      <c r="BS43" s="34">
        <f>HLOOKUP(BS$7+0.5,$I$66:$DJ$120,ROWS($A$10:$A43)+2,FALSE)</f>
        <v>1051</v>
      </c>
      <c r="BT43" s="34">
        <f>HLOOKUP(BT$7+0.5,$I$66:$DJ$120,ROWS($A$10:$A43)+2,FALSE)</f>
        <v>4718</v>
      </c>
      <c r="BU43" s="34">
        <f>HLOOKUP(BU$7+0.5,$I$66:$DJ$120,ROWS($A$10:$A43)+2,FALSE)</f>
        <v>2320</v>
      </c>
      <c r="BV43" s="34">
        <f>HLOOKUP(BV$7+0.5,$I$66:$DJ$120,ROWS($A$10:$A43)+2,FALSE)</f>
        <v>973</v>
      </c>
      <c r="BW43" s="34">
        <f>HLOOKUP(BW$7+0.5,$I$66:$DJ$120,ROWS($A$10:$A43)+2,FALSE)</f>
        <v>377</v>
      </c>
      <c r="BX43" s="34">
        <f>HLOOKUP(BX$7+0.5,$I$66:$DJ$120,ROWS($A$10:$A43)+2,FALSE)</f>
        <v>1720</v>
      </c>
      <c r="BY43" s="34">
        <f>HLOOKUP(BY$7+0.5,$I$66:$DJ$120,ROWS($A$10:$A43)+2,FALSE)</f>
        <v>958</v>
      </c>
      <c r="BZ43" s="34">
        <f>HLOOKUP(BZ$7+0.5,$I$66:$DJ$120,ROWS($A$10:$A43)+2,FALSE)</f>
        <v>783</v>
      </c>
      <c r="CA43" s="34">
        <f>HLOOKUP(CA$7+0.5,$I$66:$DJ$120,ROWS($A$10:$A43)+2,FALSE)</f>
        <v>397</v>
      </c>
      <c r="CB43" s="34">
        <f>HLOOKUP(CB$7+0.5,$I$66:$DJ$120,ROWS($A$10:$A43)+2,FALSE)</f>
        <v>1223</v>
      </c>
      <c r="CC43" s="34">
        <f>HLOOKUP(CC$7+0.5,$I$66:$DJ$120,ROWS($A$10:$A43)+2,FALSE)</f>
        <v>916</v>
      </c>
      <c r="CD43" s="34">
        <f>HLOOKUP(CD$7+0.5,$I$66:$DJ$120,ROWS($A$10:$A43)+2,FALSE)</f>
        <v>1114</v>
      </c>
      <c r="CE43" s="34">
        <f>HLOOKUP(CE$7+0.5,$I$66:$DJ$120,ROWS($A$10:$A43)+2,FALSE)</f>
        <v>1192</v>
      </c>
      <c r="CF43" s="34">
        <f>HLOOKUP(CF$7+0.5,$I$66:$DJ$120,ROWS($A$10:$A43)+2,FALSE)</f>
        <v>2367</v>
      </c>
      <c r="CG43" s="34">
        <f>HLOOKUP(CG$7+0.5,$I$66:$DJ$120,ROWS($A$10:$A43)+2,FALSE)</f>
        <v>947</v>
      </c>
      <c r="CH43" s="34">
        <f>HLOOKUP(CH$7+0.5,$I$66:$DJ$120,ROWS($A$10:$A43)+2,FALSE)</f>
        <v>678</v>
      </c>
      <c r="CI43" s="34">
        <f>HLOOKUP(CI$7+0.5,$I$66:$DJ$120,ROWS($A$10:$A43)+2,FALSE)</f>
        <v>266</v>
      </c>
      <c r="CJ43" s="34">
        <f>HLOOKUP(CJ$7+0.5,$I$66:$DJ$120,ROWS($A$10:$A43)+2,FALSE)</f>
        <v>595</v>
      </c>
      <c r="CK43" s="34">
        <f>HLOOKUP(CK$7+0.5,$I$66:$DJ$120,ROWS($A$10:$A43)+2,FALSE)</f>
        <v>282</v>
      </c>
      <c r="CL43" s="34">
        <f>HLOOKUP(CL$7+0.5,$I$66:$DJ$120,ROWS($A$10:$A43)+2,FALSE)</f>
        <v>553</v>
      </c>
      <c r="CM43" s="34">
        <f>HLOOKUP(CM$7+0.5,$I$66:$DJ$120,ROWS($A$10:$A43)+2,FALSE)</f>
        <v>1037</v>
      </c>
      <c r="CN43" s="34">
        <f>HLOOKUP(CN$7+0.5,$I$66:$DJ$120,ROWS($A$10:$A43)+2,FALSE)</f>
        <v>1172</v>
      </c>
      <c r="CO43" s="34">
        <f>HLOOKUP(CO$7+0.5,$I$66:$DJ$120,ROWS($A$10:$A43)+2,FALSE)</f>
        <v>4170</v>
      </c>
      <c r="CP43" s="34">
        <f>HLOOKUP(CP$7+0.5,$I$66:$DJ$120,ROWS($A$10:$A43)+2,FALSE)</f>
        <v>276</v>
      </c>
      <c r="CQ43" s="34" t="str">
        <f>HLOOKUP(CQ$7+0.5,$I$66:$DJ$120,ROWS($A$10:$A43)+2,FALSE)</f>
        <v>N/A</v>
      </c>
      <c r="CR43" s="34">
        <f>HLOOKUP(CR$7+0.5,$I$66:$DJ$120,ROWS($A$10:$A43)+2,FALSE)</f>
        <v>1874</v>
      </c>
      <c r="CS43" s="34">
        <f>HLOOKUP(CS$7+0.5,$I$66:$DJ$120,ROWS($A$10:$A43)+2,FALSE)</f>
        <v>266</v>
      </c>
      <c r="CT43" s="34">
        <f>HLOOKUP(CT$7+0.5,$I$66:$DJ$120,ROWS($A$10:$A43)+2,FALSE)</f>
        <v>1717</v>
      </c>
      <c r="CU43" s="34">
        <f>HLOOKUP(CU$7+0.5,$I$66:$DJ$120,ROWS($A$10:$A43)+2,FALSE)</f>
        <v>887</v>
      </c>
      <c r="CV43" s="34">
        <f>HLOOKUP(CV$7+0.5,$I$66:$DJ$120,ROWS($A$10:$A43)+2,FALSE)</f>
        <v>977</v>
      </c>
      <c r="CW43" s="34">
        <f>HLOOKUP(CW$7+0.5,$I$66:$DJ$120,ROWS($A$10:$A43)+2,FALSE)</f>
        <v>3427</v>
      </c>
      <c r="CX43" s="34">
        <f>HLOOKUP(CX$7+0.5,$I$66:$DJ$120,ROWS($A$10:$A43)+2,FALSE)</f>
        <v>663</v>
      </c>
      <c r="CY43" s="34">
        <f>HLOOKUP(CY$7+0.5,$I$66:$DJ$120,ROWS($A$10:$A43)+2,FALSE)</f>
        <v>2791</v>
      </c>
      <c r="CZ43" s="34">
        <f>HLOOKUP(CZ$7+0.5,$I$66:$DJ$120,ROWS($A$10:$A43)+2,FALSE)</f>
        <v>121</v>
      </c>
      <c r="DA43" s="34">
        <f>HLOOKUP(DA$7+0.5,$I$66:$DJ$120,ROWS($A$10:$A43)+2,FALSE)</f>
        <v>1051</v>
      </c>
      <c r="DB43" s="34">
        <f>HLOOKUP(DB$7+0.5,$I$66:$DJ$120,ROWS($A$10:$A43)+2,FALSE)</f>
        <v>2132</v>
      </c>
      <c r="DC43" s="34">
        <f>HLOOKUP(DC$7+0.5,$I$66:$DJ$120,ROWS($A$10:$A43)+2,FALSE)</f>
        <v>482</v>
      </c>
      <c r="DD43" s="34">
        <f>HLOOKUP(DD$7+0.5,$I$66:$DJ$120,ROWS($A$10:$A43)+2,FALSE)</f>
        <v>1242</v>
      </c>
      <c r="DE43" s="34">
        <f>HLOOKUP(DE$7+0.5,$I$66:$DJ$120,ROWS($A$10:$A43)+2,FALSE)</f>
        <v>2343</v>
      </c>
      <c r="DF43" s="34">
        <f>HLOOKUP(DF$7+0.5,$I$66:$DJ$120,ROWS($A$10:$A43)+2,FALSE)</f>
        <v>1367</v>
      </c>
      <c r="DG43" s="34">
        <f>HLOOKUP(DG$7+0.5,$I$66:$DJ$120,ROWS($A$10:$A43)+2,FALSE)</f>
        <v>470</v>
      </c>
      <c r="DH43" s="34">
        <f>HLOOKUP(DH$7+0.5,$I$66:$DJ$120,ROWS($A$10:$A43)+2,FALSE)</f>
        <v>1014</v>
      </c>
      <c r="DI43" s="34">
        <f>HLOOKUP(DI$7+0.5,$I$66:$DJ$120,ROWS($A$10:$A43)+2,FALSE)</f>
        <v>645</v>
      </c>
      <c r="DJ43" s="34">
        <f>HLOOKUP(DJ$7+0.5,$I$66:$DJ$120,ROWS($A$10:$A43)+2,FALSE)</f>
        <v>3796</v>
      </c>
    </row>
    <row r="44" spans="2:114" x14ac:dyDescent="0.25">
      <c r="B44" s="38" t="s">
        <v>41</v>
      </c>
      <c r="C44" s="15">
        <v>9539412</v>
      </c>
      <c r="D44" s="14">
        <v>5364</v>
      </c>
      <c r="E44" s="15">
        <v>8070238</v>
      </c>
      <c r="F44" s="14">
        <v>36924</v>
      </c>
      <c r="G44" s="15">
        <v>1160510</v>
      </c>
      <c r="H44" s="14">
        <v>33476</v>
      </c>
      <c r="I44" s="36">
        <f>HLOOKUP(I$7,$I$66:$DJ$120,ROWS($A$10:$A44)+2,FALSE)</f>
        <v>265291</v>
      </c>
      <c r="J44" s="25">
        <f>HLOOKUP(J$7,$I$66:$DJ$120,ROWS($A$10:$A44)+2,FALSE)</f>
        <v>5420</v>
      </c>
      <c r="K44" s="25">
        <f>HLOOKUP(K$7,$I$66:$DJ$120,ROWS($A$10:$A44)+2,FALSE)</f>
        <v>3991</v>
      </c>
      <c r="L44" s="25">
        <f>HLOOKUP(L$7,$I$66:$DJ$120,ROWS($A$10:$A44)+2,FALSE)</f>
        <v>4286</v>
      </c>
      <c r="M44" s="25">
        <f>HLOOKUP(M$7,$I$66:$DJ$120,ROWS($A$10:$A44)+2,FALSE)</f>
        <v>327</v>
      </c>
      <c r="N44" s="25">
        <f>HLOOKUP(N$7,$I$66:$DJ$120,ROWS($A$10:$A44)+2,FALSE)</f>
        <v>15373</v>
      </c>
      <c r="O44" s="25">
        <f>HLOOKUP(O$7,$I$66:$DJ$120,ROWS($A$10:$A44)+2,FALSE)</f>
        <v>3919</v>
      </c>
      <c r="P44" s="25">
        <f>HLOOKUP(P$7,$I$66:$DJ$120,ROWS($A$10:$A44)+2,FALSE)</f>
        <v>1975</v>
      </c>
      <c r="Q44" s="25">
        <f>HLOOKUP(Q$7,$I$66:$DJ$120,ROWS($A$10:$A44)+2,FALSE)</f>
        <v>954</v>
      </c>
      <c r="R44" s="25">
        <f>HLOOKUP(R$7,$I$66:$DJ$120,ROWS($A$10:$A44)+2,FALSE)</f>
        <v>1135</v>
      </c>
      <c r="S44" s="25">
        <f>HLOOKUP(S$7,$I$66:$DJ$120,ROWS($A$10:$A44)+2,FALSE)</f>
        <v>28044</v>
      </c>
      <c r="T44" s="25">
        <f>HLOOKUP(T$7,$I$66:$DJ$120,ROWS($A$10:$A44)+2,FALSE)</f>
        <v>16192</v>
      </c>
      <c r="U44" s="25">
        <f>HLOOKUP(U$7,$I$66:$DJ$120,ROWS($A$10:$A44)+2,FALSE)</f>
        <v>1806</v>
      </c>
      <c r="V44" s="25">
        <f>HLOOKUP(V$7,$I$66:$DJ$120,ROWS($A$10:$A44)+2,FALSE)</f>
        <v>675</v>
      </c>
      <c r="W44" s="25">
        <f>HLOOKUP(W$7,$I$66:$DJ$120,ROWS($A$10:$A44)+2,FALSE)</f>
        <v>5971</v>
      </c>
      <c r="X44" s="25">
        <f>HLOOKUP(X$7,$I$66:$DJ$120,ROWS($A$10:$A44)+2,FALSE)</f>
        <v>3228</v>
      </c>
      <c r="Y44" s="25">
        <f>HLOOKUP(Y$7,$I$66:$DJ$120,ROWS($A$10:$A44)+2,FALSE)</f>
        <v>654</v>
      </c>
      <c r="Z44" s="25">
        <f>HLOOKUP(Z$7,$I$66:$DJ$120,ROWS($A$10:$A44)+2,FALSE)</f>
        <v>4995</v>
      </c>
      <c r="AA44" s="25">
        <f>HLOOKUP(AA$7,$I$66:$DJ$120,ROWS($A$10:$A44)+2,FALSE)</f>
        <v>1637</v>
      </c>
      <c r="AB44" s="25">
        <f>HLOOKUP(AB$7,$I$66:$DJ$120,ROWS($A$10:$A44)+2,FALSE)</f>
        <v>2936</v>
      </c>
      <c r="AC44" s="25">
        <f>HLOOKUP(AC$7,$I$66:$DJ$120,ROWS($A$10:$A44)+2,FALSE)</f>
        <v>824</v>
      </c>
      <c r="AD44" s="25">
        <f>HLOOKUP(AD$7,$I$66:$DJ$120,ROWS($A$10:$A44)+2,FALSE)</f>
        <v>10485</v>
      </c>
      <c r="AE44" s="25">
        <f>HLOOKUP(AE$7,$I$66:$DJ$120,ROWS($A$10:$A44)+2,FALSE)</f>
        <v>9053</v>
      </c>
      <c r="AF44" s="25">
        <f>HLOOKUP(AF$7,$I$66:$DJ$120,ROWS($A$10:$A44)+2,FALSE)</f>
        <v>7530</v>
      </c>
      <c r="AG44" s="25">
        <f>HLOOKUP(AG$7,$I$66:$DJ$120,ROWS($A$10:$A44)+2,FALSE)</f>
        <v>1294</v>
      </c>
      <c r="AH44" s="25">
        <f>HLOOKUP(AH$7,$I$66:$DJ$120,ROWS($A$10:$A44)+2,FALSE)</f>
        <v>1273</v>
      </c>
      <c r="AI44" s="25">
        <f>HLOOKUP(AI$7,$I$66:$DJ$120,ROWS($A$10:$A44)+2,FALSE)</f>
        <v>2638</v>
      </c>
      <c r="AJ44" s="25">
        <f>HLOOKUP(AJ$7,$I$66:$DJ$120,ROWS($A$10:$A44)+2,FALSE)</f>
        <v>563</v>
      </c>
      <c r="AK44" s="25">
        <f>HLOOKUP(AK$7,$I$66:$DJ$120,ROWS($A$10:$A44)+2,FALSE)</f>
        <v>1056</v>
      </c>
      <c r="AL44" s="25">
        <f>HLOOKUP(AL$7,$I$66:$DJ$120,ROWS($A$10:$A44)+2,FALSE)</f>
        <v>1048</v>
      </c>
      <c r="AM44" s="25">
        <f>HLOOKUP(AM$7,$I$66:$DJ$120,ROWS($A$10:$A44)+2,FALSE)</f>
        <v>2078</v>
      </c>
      <c r="AN44" s="25">
        <f>HLOOKUP(AN$7,$I$66:$DJ$120,ROWS($A$10:$A44)+2,FALSE)</f>
        <v>10374</v>
      </c>
      <c r="AO44" s="25">
        <f>HLOOKUP(AO$7,$I$66:$DJ$120,ROWS($A$10:$A44)+2,FALSE)</f>
        <v>1737</v>
      </c>
      <c r="AP44" s="25">
        <f>HLOOKUP(AP$7,$I$66:$DJ$120,ROWS($A$10:$A44)+2,FALSE)</f>
        <v>18321</v>
      </c>
      <c r="AQ44" s="25" t="str">
        <f>HLOOKUP(AQ$7,$I$66:$DJ$120,ROWS($A$10:$A44)+2,FALSE)</f>
        <v>N/A</v>
      </c>
      <c r="AR44" s="25">
        <f>HLOOKUP(AR$7,$I$66:$DJ$120,ROWS($A$10:$A44)+2,FALSE)</f>
        <v>189</v>
      </c>
      <c r="AS44" s="25">
        <f>HLOOKUP(AS$7,$I$66:$DJ$120,ROWS($A$10:$A44)+2,FALSE)</f>
        <v>10187</v>
      </c>
      <c r="AT44" s="25">
        <f>HLOOKUP(AT$7,$I$66:$DJ$120,ROWS($A$10:$A44)+2,FALSE)</f>
        <v>1390</v>
      </c>
      <c r="AU44" s="25">
        <f>HLOOKUP(AU$7,$I$66:$DJ$120,ROWS($A$10:$A44)+2,FALSE)</f>
        <v>1175</v>
      </c>
      <c r="AV44" s="25">
        <f>HLOOKUP(AV$7,$I$66:$DJ$120,ROWS($A$10:$A44)+2,FALSE)</f>
        <v>9450</v>
      </c>
      <c r="AW44" s="25">
        <f>HLOOKUP(AW$7,$I$66:$DJ$120,ROWS($A$10:$A44)+2,FALSE)</f>
        <v>444</v>
      </c>
      <c r="AX44" s="25">
        <f>HLOOKUP(AX$7,$I$66:$DJ$120,ROWS($A$10:$A44)+2,FALSE)</f>
        <v>20427</v>
      </c>
      <c r="AY44" s="25">
        <f>HLOOKUP(AY$7,$I$66:$DJ$120,ROWS($A$10:$A44)+2,FALSE)</f>
        <v>565</v>
      </c>
      <c r="AZ44" s="25">
        <f>HLOOKUP(AZ$7,$I$66:$DJ$120,ROWS($A$10:$A44)+2,FALSE)</f>
        <v>6057</v>
      </c>
      <c r="BA44" s="25">
        <f>HLOOKUP(BA$7,$I$66:$DJ$120,ROWS($A$10:$A44)+2,FALSE)</f>
        <v>6621</v>
      </c>
      <c r="BB44" s="25">
        <f>HLOOKUP(BB$7,$I$66:$DJ$120,ROWS($A$10:$A44)+2,FALSE)</f>
        <v>961</v>
      </c>
      <c r="BC44" s="25">
        <f>HLOOKUP(BC$7,$I$66:$DJ$120,ROWS($A$10:$A44)+2,FALSE)</f>
        <v>212</v>
      </c>
      <c r="BD44" s="25">
        <f>HLOOKUP(BD$7,$I$66:$DJ$120,ROWS($A$10:$A44)+2,FALSE)</f>
        <v>27302</v>
      </c>
      <c r="BE44" s="25">
        <f>HLOOKUP(BE$7,$I$66:$DJ$120,ROWS($A$10:$A44)+2,FALSE)</f>
        <v>3295</v>
      </c>
      <c r="BF44" s="25">
        <f>HLOOKUP(BF$7,$I$66:$DJ$120,ROWS($A$10:$A44)+2,FALSE)</f>
        <v>2780</v>
      </c>
      <c r="BG44" s="25">
        <f>HLOOKUP(BG$7,$I$66:$DJ$120,ROWS($A$10:$A44)+2,FALSE)</f>
        <v>2291</v>
      </c>
      <c r="BH44" s="25">
        <f>HLOOKUP(BH$7,$I$66:$DJ$120,ROWS($A$10:$A44)+2,FALSE)</f>
        <v>153</v>
      </c>
      <c r="BI44" s="25">
        <f>HLOOKUP(BI$7,$I$66:$DJ$120,ROWS($A$10:$A44)+2,FALSE)</f>
        <v>844</v>
      </c>
      <c r="BJ44" s="34">
        <f>HLOOKUP(BJ$7+0.5,$I$66:$DJ$120,ROWS($A$10:$A44)+2,FALSE)</f>
        <v>16660</v>
      </c>
      <c r="BK44" s="34">
        <f>HLOOKUP(BK$7+0.5,$I$66:$DJ$120,ROWS($A$10:$A44)+2,FALSE)</f>
        <v>2338</v>
      </c>
      <c r="BL44" s="34">
        <f>HLOOKUP(BL$7+0.5,$I$66:$DJ$120,ROWS($A$10:$A44)+2,FALSE)</f>
        <v>2185</v>
      </c>
      <c r="BM44" s="34">
        <f>HLOOKUP(BM$7+0.5,$I$66:$DJ$120,ROWS($A$10:$A44)+2,FALSE)</f>
        <v>2860</v>
      </c>
      <c r="BN44" s="34">
        <f>HLOOKUP(BN$7+0.5,$I$66:$DJ$120,ROWS($A$10:$A44)+2,FALSE)</f>
        <v>322</v>
      </c>
      <c r="BO44" s="34">
        <f>HLOOKUP(BO$7+0.5,$I$66:$DJ$120,ROWS($A$10:$A44)+2,FALSE)</f>
        <v>5531</v>
      </c>
      <c r="BP44" s="34">
        <f>HLOOKUP(BP$7+0.5,$I$66:$DJ$120,ROWS($A$10:$A44)+2,FALSE)</f>
        <v>1645</v>
      </c>
      <c r="BQ44" s="34">
        <f>HLOOKUP(BQ$7+0.5,$I$66:$DJ$120,ROWS($A$10:$A44)+2,FALSE)</f>
        <v>820</v>
      </c>
      <c r="BR44" s="34">
        <f>HLOOKUP(BR$7+0.5,$I$66:$DJ$120,ROWS($A$10:$A44)+2,FALSE)</f>
        <v>600</v>
      </c>
      <c r="BS44" s="34">
        <f>HLOOKUP(BS$7+0.5,$I$66:$DJ$120,ROWS($A$10:$A44)+2,FALSE)</f>
        <v>591</v>
      </c>
      <c r="BT44" s="34">
        <f>HLOOKUP(BT$7+0.5,$I$66:$DJ$120,ROWS($A$10:$A44)+2,FALSE)</f>
        <v>4471</v>
      </c>
      <c r="BU44" s="34">
        <f>HLOOKUP(BU$7+0.5,$I$66:$DJ$120,ROWS($A$10:$A44)+2,FALSE)</f>
        <v>3163</v>
      </c>
      <c r="BV44" s="34">
        <f>HLOOKUP(BV$7+0.5,$I$66:$DJ$120,ROWS($A$10:$A44)+2,FALSE)</f>
        <v>1362</v>
      </c>
      <c r="BW44" s="34">
        <f>HLOOKUP(BW$7+0.5,$I$66:$DJ$120,ROWS($A$10:$A44)+2,FALSE)</f>
        <v>615</v>
      </c>
      <c r="BX44" s="34">
        <f>HLOOKUP(BX$7+0.5,$I$66:$DJ$120,ROWS($A$10:$A44)+2,FALSE)</f>
        <v>2065</v>
      </c>
      <c r="BY44" s="34">
        <f>HLOOKUP(BY$7+0.5,$I$66:$DJ$120,ROWS($A$10:$A44)+2,FALSE)</f>
        <v>1379</v>
      </c>
      <c r="BZ44" s="34">
        <f>HLOOKUP(BZ$7+0.5,$I$66:$DJ$120,ROWS($A$10:$A44)+2,FALSE)</f>
        <v>530</v>
      </c>
      <c r="CA44" s="34">
        <f>HLOOKUP(CA$7+0.5,$I$66:$DJ$120,ROWS($A$10:$A44)+2,FALSE)</f>
        <v>4644</v>
      </c>
      <c r="CB44" s="34">
        <f>HLOOKUP(CB$7+0.5,$I$66:$DJ$120,ROWS($A$10:$A44)+2,FALSE)</f>
        <v>786</v>
      </c>
      <c r="CC44" s="34">
        <f>HLOOKUP(CC$7+0.5,$I$66:$DJ$120,ROWS($A$10:$A44)+2,FALSE)</f>
        <v>1135</v>
      </c>
      <c r="CD44" s="34">
        <f>HLOOKUP(CD$7+0.5,$I$66:$DJ$120,ROWS($A$10:$A44)+2,FALSE)</f>
        <v>663</v>
      </c>
      <c r="CE44" s="34">
        <f>HLOOKUP(CE$7+0.5,$I$66:$DJ$120,ROWS($A$10:$A44)+2,FALSE)</f>
        <v>2304</v>
      </c>
      <c r="CF44" s="34">
        <f>HLOOKUP(CF$7+0.5,$I$66:$DJ$120,ROWS($A$10:$A44)+2,FALSE)</f>
        <v>4920</v>
      </c>
      <c r="CG44" s="34">
        <f>HLOOKUP(CG$7+0.5,$I$66:$DJ$120,ROWS($A$10:$A44)+2,FALSE)</f>
        <v>2879</v>
      </c>
      <c r="CH44" s="34">
        <f>HLOOKUP(CH$7+0.5,$I$66:$DJ$120,ROWS($A$10:$A44)+2,FALSE)</f>
        <v>825</v>
      </c>
      <c r="CI44" s="34">
        <f>HLOOKUP(CI$7+0.5,$I$66:$DJ$120,ROWS($A$10:$A44)+2,FALSE)</f>
        <v>829</v>
      </c>
      <c r="CJ44" s="34">
        <f>HLOOKUP(CJ$7+0.5,$I$66:$DJ$120,ROWS($A$10:$A44)+2,FALSE)</f>
        <v>1150</v>
      </c>
      <c r="CK44" s="34">
        <f>HLOOKUP(CK$7+0.5,$I$66:$DJ$120,ROWS($A$10:$A44)+2,FALSE)</f>
        <v>549</v>
      </c>
      <c r="CL44" s="34">
        <f>HLOOKUP(CL$7+0.5,$I$66:$DJ$120,ROWS($A$10:$A44)+2,FALSE)</f>
        <v>1334</v>
      </c>
      <c r="CM44" s="34">
        <f>HLOOKUP(CM$7+0.5,$I$66:$DJ$120,ROWS($A$10:$A44)+2,FALSE)</f>
        <v>716</v>
      </c>
      <c r="CN44" s="34">
        <f>HLOOKUP(CN$7+0.5,$I$66:$DJ$120,ROWS($A$10:$A44)+2,FALSE)</f>
        <v>1738</v>
      </c>
      <c r="CO44" s="34">
        <f>HLOOKUP(CO$7+0.5,$I$66:$DJ$120,ROWS($A$10:$A44)+2,FALSE)</f>
        <v>2643</v>
      </c>
      <c r="CP44" s="34">
        <f>HLOOKUP(CP$7+0.5,$I$66:$DJ$120,ROWS($A$10:$A44)+2,FALSE)</f>
        <v>1297</v>
      </c>
      <c r="CQ44" s="34">
        <f>HLOOKUP(CQ$7+0.5,$I$66:$DJ$120,ROWS($A$10:$A44)+2,FALSE)</f>
        <v>3621</v>
      </c>
      <c r="CR44" s="34" t="str">
        <f>HLOOKUP(CR$7+0.5,$I$66:$DJ$120,ROWS($A$10:$A44)+2,FALSE)</f>
        <v>N/A</v>
      </c>
      <c r="CS44" s="34">
        <f>HLOOKUP(CS$7+0.5,$I$66:$DJ$120,ROWS($A$10:$A44)+2,FALSE)</f>
        <v>272</v>
      </c>
      <c r="CT44" s="34">
        <f>HLOOKUP(CT$7+0.5,$I$66:$DJ$120,ROWS($A$10:$A44)+2,FALSE)</f>
        <v>3649</v>
      </c>
      <c r="CU44" s="34">
        <f>HLOOKUP(CU$7+0.5,$I$66:$DJ$120,ROWS($A$10:$A44)+2,FALSE)</f>
        <v>684</v>
      </c>
      <c r="CV44" s="34">
        <f>HLOOKUP(CV$7+0.5,$I$66:$DJ$120,ROWS($A$10:$A44)+2,FALSE)</f>
        <v>826</v>
      </c>
      <c r="CW44" s="34">
        <f>HLOOKUP(CW$7+0.5,$I$66:$DJ$120,ROWS($A$10:$A44)+2,FALSE)</f>
        <v>2770</v>
      </c>
      <c r="CX44" s="34">
        <f>HLOOKUP(CX$7+0.5,$I$66:$DJ$120,ROWS($A$10:$A44)+2,FALSE)</f>
        <v>384</v>
      </c>
      <c r="CY44" s="34">
        <f>HLOOKUP(CY$7+0.5,$I$66:$DJ$120,ROWS($A$10:$A44)+2,FALSE)</f>
        <v>3260</v>
      </c>
      <c r="CZ44" s="34">
        <f>HLOOKUP(CZ$7+0.5,$I$66:$DJ$120,ROWS($A$10:$A44)+2,FALSE)</f>
        <v>609</v>
      </c>
      <c r="DA44" s="34">
        <f>HLOOKUP(DA$7+0.5,$I$66:$DJ$120,ROWS($A$10:$A44)+2,FALSE)</f>
        <v>2083</v>
      </c>
      <c r="DB44" s="34">
        <f>HLOOKUP(DB$7+0.5,$I$66:$DJ$120,ROWS($A$10:$A44)+2,FALSE)</f>
        <v>2034</v>
      </c>
      <c r="DC44" s="34">
        <f>HLOOKUP(DC$7+0.5,$I$66:$DJ$120,ROWS($A$10:$A44)+2,FALSE)</f>
        <v>692</v>
      </c>
      <c r="DD44" s="34">
        <f>HLOOKUP(DD$7+0.5,$I$66:$DJ$120,ROWS($A$10:$A44)+2,FALSE)</f>
        <v>345</v>
      </c>
      <c r="DE44" s="34">
        <f>HLOOKUP(DE$7+0.5,$I$66:$DJ$120,ROWS($A$10:$A44)+2,FALSE)</f>
        <v>4012</v>
      </c>
      <c r="DF44" s="34">
        <f>HLOOKUP(DF$7+0.5,$I$66:$DJ$120,ROWS($A$10:$A44)+2,FALSE)</f>
        <v>1566</v>
      </c>
      <c r="DG44" s="34">
        <f>HLOOKUP(DG$7+0.5,$I$66:$DJ$120,ROWS($A$10:$A44)+2,FALSE)</f>
        <v>1517</v>
      </c>
      <c r="DH44" s="34">
        <f>HLOOKUP(DH$7+0.5,$I$66:$DJ$120,ROWS($A$10:$A44)+2,FALSE)</f>
        <v>1192</v>
      </c>
      <c r="DI44" s="34">
        <f>HLOOKUP(DI$7+0.5,$I$66:$DJ$120,ROWS($A$10:$A44)+2,FALSE)</f>
        <v>228</v>
      </c>
      <c r="DJ44" s="34">
        <f>HLOOKUP(DJ$7+0.5,$I$66:$DJ$120,ROWS($A$10:$A44)+2,FALSE)</f>
        <v>447</v>
      </c>
    </row>
    <row r="45" spans="2:114" x14ac:dyDescent="0.25">
      <c r="B45" s="38" t="s">
        <v>42</v>
      </c>
      <c r="C45" s="15">
        <v>675161</v>
      </c>
      <c r="D45" s="14">
        <v>1047</v>
      </c>
      <c r="E45" s="15">
        <v>559906</v>
      </c>
      <c r="F45" s="14">
        <v>6503</v>
      </c>
      <c r="G45" s="15">
        <v>79837</v>
      </c>
      <c r="H45" s="14">
        <v>6140</v>
      </c>
      <c r="I45" s="36">
        <f>HLOOKUP(I$7,$I$66:$DJ$120,ROWS($A$10:$A45)+2,FALSE)</f>
        <v>32510</v>
      </c>
      <c r="J45" s="25">
        <f>HLOOKUP(J$7,$I$66:$DJ$120,ROWS($A$10:$A45)+2,FALSE)</f>
        <v>97</v>
      </c>
      <c r="K45" s="25">
        <f>HLOOKUP(K$7,$I$66:$DJ$120,ROWS($A$10:$A45)+2,FALSE)</f>
        <v>393</v>
      </c>
      <c r="L45" s="25">
        <f>HLOOKUP(L$7,$I$66:$DJ$120,ROWS($A$10:$A45)+2,FALSE)</f>
        <v>1313</v>
      </c>
      <c r="M45" s="25">
        <f>HLOOKUP(M$7,$I$66:$DJ$120,ROWS($A$10:$A45)+2,FALSE)</f>
        <v>249</v>
      </c>
      <c r="N45" s="25">
        <f>HLOOKUP(N$7,$I$66:$DJ$120,ROWS($A$10:$A45)+2,FALSE)</f>
        <v>1356</v>
      </c>
      <c r="O45" s="25">
        <f>HLOOKUP(O$7,$I$66:$DJ$120,ROWS($A$10:$A45)+2,FALSE)</f>
        <v>1229</v>
      </c>
      <c r="P45" s="25">
        <f>HLOOKUP(P$7,$I$66:$DJ$120,ROWS($A$10:$A45)+2,FALSE)</f>
        <v>0</v>
      </c>
      <c r="Q45" s="25">
        <f>HLOOKUP(Q$7,$I$66:$DJ$120,ROWS($A$10:$A45)+2,FALSE)</f>
        <v>84</v>
      </c>
      <c r="R45" s="25">
        <f>HLOOKUP(R$7,$I$66:$DJ$120,ROWS($A$10:$A45)+2,FALSE)</f>
        <v>0</v>
      </c>
      <c r="S45" s="25">
        <f>HLOOKUP(S$7,$I$66:$DJ$120,ROWS($A$10:$A45)+2,FALSE)</f>
        <v>459</v>
      </c>
      <c r="T45" s="25">
        <f>HLOOKUP(T$7,$I$66:$DJ$120,ROWS($A$10:$A45)+2,FALSE)</f>
        <v>364</v>
      </c>
      <c r="U45" s="25">
        <f>HLOOKUP(U$7,$I$66:$DJ$120,ROWS($A$10:$A45)+2,FALSE)</f>
        <v>138</v>
      </c>
      <c r="V45" s="25">
        <f>HLOOKUP(V$7,$I$66:$DJ$120,ROWS($A$10:$A45)+2,FALSE)</f>
        <v>1209</v>
      </c>
      <c r="W45" s="25">
        <f>HLOOKUP(W$7,$I$66:$DJ$120,ROWS($A$10:$A45)+2,FALSE)</f>
        <v>571</v>
      </c>
      <c r="X45" s="25">
        <f>HLOOKUP(X$7,$I$66:$DJ$120,ROWS($A$10:$A45)+2,FALSE)</f>
        <v>130</v>
      </c>
      <c r="Y45" s="25">
        <f>HLOOKUP(Y$7,$I$66:$DJ$120,ROWS($A$10:$A45)+2,FALSE)</f>
        <v>208</v>
      </c>
      <c r="Z45" s="25">
        <f>HLOOKUP(Z$7,$I$66:$DJ$120,ROWS($A$10:$A45)+2,FALSE)</f>
        <v>75</v>
      </c>
      <c r="AA45" s="25">
        <f>HLOOKUP(AA$7,$I$66:$DJ$120,ROWS($A$10:$A45)+2,FALSE)</f>
        <v>0</v>
      </c>
      <c r="AB45" s="25">
        <f>HLOOKUP(AB$7,$I$66:$DJ$120,ROWS($A$10:$A45)+2,FALSE)</f>
        <v>422</v>
      </c>
      <c r="AC45" s="25">
        <f>HLOOKUP(AC$7,$I$66:$DJ$120,ROWS($A$10:$A45)+2,FALSE)</f>
        <v>50</v>
      </c>
      <c r="AD45" s="25">
        <f>HLOOKUP(AD$7,$I$66:$DJ$120,ROWS($A$10:$A45)+2,FALSE)</f>
        <v>10</v>
      </c>
      <c r="AE45" s="25">
        <f>HLOOKUP(AE$7,$I$66:$DJ$120,ROWS($A$10:$A45)+2,FALSE)</f>
        <v>369</v>
      </c>
      <c r="AF45" s="25">
        <f>HLOOKUP(AF$7,$I$66:$DJ$120,ROWS($A$10:$A45)+2,FALSE)</f>
        <v>328</v>
      </c>
      <c r="AG45" s="25">
        <f>HLOOKUP(AG$7,$I$66:$DJ$120,ROWS($A$10:$A45)+2,FALSE)</f>
        <v>12244</v>
      </c>
      <c r="AH45" s="25">
        <f>HLOOKUP(AH$7,$I$66:$DJ$120,ROWS($A$10:$A45)+2,FALSE)</f>
        <v>80</v>
      </c>
      <c r="AI45" s="25">
        <f>HLOOKUP(AI$7,$I$66:$DJ$120,ROWS($A$10:$A45)+2,FALSE)</f>
        <v>330</v>
      </c>
      <c r="AJ45" s="25">
        <f>HLOOKUP(AJ$7,$I$66:$DJ$120,ROWS($A$10:$A45)+2,FALSE)</f>
        <v>1227</v>
      </c>
      <c r="AK45" s="25">
        <f>HLOOKUP(AK$7,$I$66:$DJ$120,ROWS($A$10:$A45)+2,FALSE)</f>
        <v>218</v>
      </c>
      <c r="AL45" s="25">
        <f>HLOOKUP(AL$7,$I$66:$DJ$120,ROWS($A$10:$A45)+2,FALSE)</f>
        <v>845</v>
      </c>
      <c r="AM45" s="25">
        <f>HLOOKUP(AM$7,$I$66:$DJ$120,ROWS($A$10:$A45)+2,FALSE)</f>
        <v>0</v>
      </c>
      <c r="AN45" s="25">
        <f>HLOOKUP(AN$7,$I$66:$DJ$120,ROWS($A$10:$A45)+2,FALSE)</f>
        <v>183</v>
      </c>
      <c r="AO45" s="25">
        <f>HLOOKUP(AO$7,$I$66:$DJ$120,ROWS($A$10:$A45)+2,FALSE)</f>
        <v>99</v>
      </c>
      <c r="AP45" s="25">
        <f>HLOOKUP(AP$7,$I$66:$DJ$120,ROWS($A$10:$A45)+2,FALSE)</f>
        <v>264</v>
      </c>
      <c r="AQ45" s="25">
        <f>HLOOKUP(AQ$7,$I$66:$DJ$120,ROWS($A$10:$A45)+2,FALSE)</f>
        <v>900</v>
      </c>
      <c r="AR45" s="25" t="str">
        <f>HLOOKUP(AR$7,$I$66:$DJ$120,ROWS($A$10:$A45)+2,FALSE)</f>
        <v>N/A</v>
      </c>
      <c r="AS45" s="25">
        <f>HLOOKUP(AS$7,$I$66:$DJ$120,ROWS($A$10:$A45)+2,FALSE)</f>
        <v>286</v>
      </c>
      <c r="AT45" s="25">
        <f>HLOOKUP(AT$7,$I$66:$DJ$120,ROWS($A$10:$A45)+2,FALSE)</f>
        <v>59</v>
      </c>
      <c r="AU45" s="25">
        <f>HLOOKUP(AU$7,$I$66:$DJ$120,ROWS($A$10:$A45)+2,FALSE)</f>
        <v>264</v>
      </c>
      <c r="AV45" s="25">
        <f>HLOOKUP(AV$7,$I$66:$DJ$120,ROWS($A$10:$A45)+2,FALSE)</f>
        <v>652</v>
      </c>
      <c r="AW45" s="25">
        <f>HLOOKUP(AW$7,$I$66:$DJ$120,ROWS($A$10:$A45)+2,FALSE)</f>
        <v>0</v>
      </c>
      <c r="AX45" s="25">
        <f>HLOOKUP(AX$7,$I$66:$DJ$120,ROWS($A$10:$A45)+2,FALSE)</f>
        <v>1</v>
      </c>
      <c r="AY45" s="25">
        <f>HLOOKUP(AY$7,$I$66:$DJ$120,ROWS($A$10:$A45)+2,FALSE)</f>
        <v>1293</v>
      </c>
      <c r="AZ45" s="25">
        <f>HLOOKUP(AZ$7,$I$66:$DJ$120,ROWS($A$10:$A45)+2,FALSE)</f>
        <v>113</v>
      </c>
      <c r="BA45" s="25">
        <f>HLOOKUP(BA$7,$I$66:$DJ$120,ROWS($A$10:$A45)+2,FALSE)</f>
        <v>1862</v>
      </c>
      <c r="BB45" s="25">
        <f>HLOOKUP(BB$7,$I$66:$DJ$120,ROWS($A$10:$A45)+2,FALSE)</f>
        <v>429</v>
      </c>
      <c r="BC45" s="25">
        <f>HLOOKUP(BC$7,$I$66:$DJ$120,ROWS($A$10:$A45)+2,FALSE)</f>
        <v>0</v>
      </c>
      <c r="BD45" s="25">
        <f>HLOOKUP(BD$7,$I$66:$DJ$120,ROWS($A$10:$A45)+2,FALSE)</f>
        <v>166</v>
      </c>
      <c r="BE45" s="25">
        <f>HLOOKUP(BE$7,$I$66:$DJ$120,ROWS($A$10:$A45)+2,FALSE)</f>
        <v>404</v>
      </c>
      <c r="BF45" s="25">
        <f>HLOOKUP(BF$7,$I$66:$DJ$120,ROWS($A$10:$A45)+2,FALSE)</f>
        <v>0</v>
      </c>
      <c r="BG45" s="25">
        <f>HLOOKUP(BG$7,$I$66:$DJ$120,ROWS($A$10:$A45)+2,FALSE)</f>
        <v>1398</v>
      </c>
      <c r="BH45" s="25">
        <f>HLOOKUP(BH$7,$I$66:$DJ$120,ROWS($A$10:$A45)+2,FALSE)</f>
        <v>139</v>
      </c>
      <c r="BI45" s="25">
        <f>HLOOKUP(BI$7,$I$66:$DJ$120,ROWS($A$10:$A45)+2,FALSE)</f>
        <v>76</v>
      </c>
      <c r="BJ45" s="34">
        <f>HLOOKUP(BJ$7+0.5,$I$66:$DJ$120,ROWS($A$10:$A45)+2,FALSE)</f>
        <v>3641</v>
      </c>
      <c r="BK45" s="34">
        <f>HLOOKUP(BK$7+0.5,$I$66:$DJ$120,ROWS($A$10:$A45)+2,FALSE)</f>
        <v>125</v>
      </c>
      <c r="BL45" s="34">
        <f>HLOOKUP(BL$7+0.5,$I$66:$DJ$120,ROWS($A$10:$A45)+2,FALSE)</f>
        <v>365</v>
      </c>
      <c r="BM45" s="34">
        <f>HLOOKUP(BM$7+0.5,$I$66:$DJ$120,ROWS($A$10:$A45)+2,FALSE)</f>
        <v>613</v>
      </c>
      <c r="BN45" s="34">
        <f>HLOOKUP(BN$7+0.5,$I$66:$DJ$120,ROWS($A$10:$A45)+2,FALSE)</f>
        <v>293</v>
      </c>
      <c r="BO45" s="34">
        <f>HLOOKUP(BO$7+0.5,$I$66:$DJ$120,ROWS($A$10:$A45)+2,FALSE)</f>
        <v>1011</v>
      </c>
      <c r="BP45" s="34">
        <f>HLOOKUP(BP$7+0.5,$I$66:$DJ$120,ROWS($A$10:$A45)+2,FALSE)</f>
        <v>612</v>
      </c>
      <c r="BQ45" s="34">
        <f>HLOOKUP(BQ$7+0.5,$I$66:$DJ$120,ROWS($A$10:$A45)+2,FALSE)</f>
        <v>143</v>
      </c>
      <c r="BR45" s="34">
        <f>HLOOKUP(BR$7+0.5,$I$66:$DJ$120,ROWS($A$10:$A45)+2,FALSE)</f>
        <v>100</v>
      </c>
      <c r="BS45" s="34">
        <f>HLOOKUP(BS$7+0.5,$I$66:$DJ$120,ROWS($A$10:$A45)+2,FALSE)</f>
        <v>143</v>
      </c>
      <c r="BT45" s="34">
        <f>HLOOKUP(BT$7+0.5,$I$66:$DJ$120,ROWS($A$10:$A45)+2,FALSE)</f>
        <v>303</v>
      </c>
      <c r="BU45" s="34">
        <f>HLOOKUP(BU$7+0.5,$I$66:$DJ$120,ROWS($A$10:$A45)+2,FALSE)</f>
        <v>410</v>
      </c>
      <c r="BV45" s="34">
        <f>HLOOKUP(BV$7+0.5,$I$66:$DJ$120,ROWS($A$10:$A45)+2,FALSE)</f>
        <v>216</v>
      </c>
      <c r="BW45" s="34">
        <f>HLOOKUP(BW$7+0.5,$I$66:$DJ$120,ROWS($A$10:$A45)+2,FALSE)</f>
        <v>817</v>
      </c>
      <c r="BX45" s="34">
        <f>HLOOKUP(BX$7+0.5,$I$66:$DJ$120,ROWS($A$10:$A45)+2,FALSE)</f>
        <v>504</v>
      </c>
      <c r="BY45" s="34">
        <f>HLOOKUP(BY$7+0.5,$I$66:$DJ$120,ROWS($A$10:$A45)+2,FALSE)</f>
        <v>171</v>
      </c>
      <c r="BZ45" s="34">
        <f>HLOOKUP(BZ$7+0.5,$I$66:$DJ$120,ROWS($A$10:$A45)+2,FALSE)</f>
        <v>178</v>
      </c>
      <c r="CA45" s="34">
        <f>HLOOKUP(CA$7+0.5,$I$66:$DJ$120,ROWS($A$10:$A45)+2,FALSE)</f>
        <v>96</v>
      </c>
      <c r="CB45" s="34">
        <f>HLOOKUP(CB$7+0.5,$I$66:$DJ$120,ROWS($A$10:$A45)+2,FALSE)</f>
        <v>143</v>
      </c>
      <c r="CC45" s="34">
        <f>HLOOKUP(CC$7+0.5,$I$66:$DJ$120,ROWS($A$10:$A45)+2,FALSE)</f>
        <v>441</v>
      </c>
      <c r="CD45" s="34">
        <f>HLOOKUP(CD$7+0.5,$I$66:$DJ$120,ROWS($A$10:$A45)+2,FALSE)</f>
        <v>72</v>
      </c>
      <c r="CE45" s="34">
        <f>HLOOKUP(CE$7+0.5,$I$66:$DJ$120,ROWS($A$10:$A45)+2,FALSE)</f>
        <v>16</v>
      </c>
      <c r="CF45" s="34">
        <f>HLOOKUP(CF$7+0.5,$I$66:$DJ$120,ROWS($A$10:$A45)+2,FALSE)</f>
        <v>359</v>
      </c>
      <c r="CG45" s="34">
        <f>HLOOKUP(CG$7+0.5,$I$66:$DJ$120,ROWS($A$10:$A45)+2,FALSE)</f>
        <v>324</v>
      </c>
      <c r="CH45" s="34">
        <f>HLOOKUP(CH$7+0.5,$I$66:$DJ$120,ROWS($A$10:$A45)+2,FALSE)</f>
        <v>2374</v>
      </c>
      <c r="CI45" s="34">
        <f>HLOOKUP(CI$7+0.5,$I$66:$DJ$120,ROWS($A$10:$A45)+2,FALSE)</f>
        <v>143</v>
      </c>
      <c r="CJ45" s="34">
        <f>HLOOKUP(CJ$7+0.5,$I$66:$DJ$120,ROWS($A$10:$A45)+2,FALSE)</f>
        <v>284</v>
      </c>
      <c r="CK45" s="34">
        <f>HLOOKUP(CK$7+0.5,$I$66:$DJ$120,ROWS($A$10:$A45)+2,FALSE)</f>
        <v>612</v>
      </c>
      <c r="CL45" s="34">
        <f>HLOOKUP(CL$7+0.5,$I$66:$DJ$120,ROWS($A$10:$A45)+2,FALSE)</f>
        <v>170</v>
      </c>
      <c r="CM45" s="34">
        <f>HLOOKUP(CM$7+0.5,$I$66:$DJ$120,ROWS($A$10:$A45)+2,FALSE)</f>
        <v>860</v>
      </c>
      <c r="CN45" s="34">
        <f>HLOOKUP(CN$7+0.5,$I$66:$DJ$120,ROWS($A$10:$A45)+2,FALSE)</f>
        <v>143</v>
      </c>
      <c r="CO45" s="34">
        <f>HLOOKUP(CO$7+0.5,$I$66:$DJ$120,ROWS($A$10:$A45)+2,FALSE)</f>
        <v>306</v>
      </c>
      <c r="CP45" s="34">
        <f>HLOOKUP(CP$7+0.5,$I$66:$DJ$120,ROWS($A$10:$A45)+2,FALSE)</f>
        <v>112</v>
      </c>
      <c r="CQ45" s="34">
        <f>HLOOKUP(CQ$7+0.5,$I$66:$DJ$120,ROWS($A$10:$A45)+2,FALSE)</f>
        <v>233</v>
      </c>
      <c r="CR45" s="34">
        <f>HLOOKUP(CR$7+0.5,$I$66:$DJ$120,ROWS($A$10:$A45)+2,FALSE)</f>
        <v>678</v>
      </c>
      <c r="CS45" s="34" t="str">
        <f>HLOOKUP(CS$7+0.5,$I$66:$DJ$120,ROWS($A$10:$A45)+2,FALSE)</f>
        <v>N/A</v>
      </c>
      <c r="CT45" s="34">
        <f>HLOOKUP(CT$7+0.5,$I$66:$DJ$120,ROWS($A$10:$A45)+2,FALSE)</f>
        <v>248</v>
      </c>
      <c r="CU45" s="34">
        <f>HLOOKUP(CU$7+0.5,$I$66:$DJ$120,ROWS($A$10:$A45)+2,FALSE)</f>
        <v>68</v>
      </c>
      <c r="CV45" s="34">
        <f>HLOOKUP(CV$7+0.5,$I$66:$DJ$120,ROWS($A$10:$A45)+2,FALSE)</f>
        <v>256</v>
      </c>
      <c r="CW45" s="34">
        <f>HLOOKUP(CW$7+0.5,$I$66:$DJ$120,ROWS($A$10:$A45)+2,FALSE)</f>
        <v>637</v>
      </c>
      <c r="CX45" s="34">
        <f>HLOOKUP(CX$7+0.5,$I$66:$DJ$120,ROWS($A$10:$A45)+2,FALSE)</f>
        <v>143</v>
      </c>
      <c r="CY45" s="34">
        <f>HLOOKUP(CY$7+0.5,$I$66:$DJ$120,ROWS($A$10:$A45)+2,FALSE)</f>
        <v>2</v>
      </c>
      <c r="CZ45" s="34">
        <f>HLOOKUP(CZ$7+0.5,$I$66:$DJ$120,ROWS($A$10:$A45)+2,FALSE)</f>
        <v>714</v>
      </c>
      <c r="DA45" s="34">
        <f>HLOOKUP(DA$7+0.5,$I$66:$DJ$120,ROWS($A$10:$A45)+2,FALSE)</f>
        <v>120</v>
      </c>
      <c r="DB45" s="34">
        <f>HLOOKUP(DB$7+0.5,$I$66:$DJ$120,ROWS($A$10:$A45)+2,FALSE)</f>
        <v>1029</v>
      </c>
      <c r="DC45" s="34">
        <f>HLOOKUP(DC$7+0.5,$I$66:$DJ$120,ROWS($A$10:$A45)+2,FALSE)</f>
        <v>427</v>
      </c>
      <c r="DD45" s="34">
        <f>HLOOKUP(DD$7+0.5,$I$66:$DJ$120,ROWS($A$10:$A45)+2,FALSE)</f>
        <v>143</v>
      </c>
      <c r="DE45" s="34">
        <f>HLOOKUP(DE$7+0.5,$I$66:$DJ$120,ROWS($A$10:$A45)+2,FALSE)</f>
        <v>202</v>
      </c>
      <c r="DF45" s="34">
        <f>HLOOKUP(DF$7+0.5,$I$66:$DJ$120,ROWS($A$10:$A45)+2,FALSE)</f>
        <v>312</v>
      </c>
      <c r="DG45" s="34">
        <f>HLOOKUP(DG$7+0.5,$I$66:$DJ$120,ROWS($A$10:$A45)+2,FALSE)</f>
        <v>143</v>
      </c>
      <c r="DH45" s="34">
        <f>HLOOKUP(DH$7+0.5,$I$66:$DJ$120,ROWS($A$10:$A45)+2,FALSE)</f>
        <v>601</v>
      </c>
      <c r="DI45" s="34">
        <f>HLOOKUP(DI$7+0.5,$I$66:$DJ$120,ROWS($A$10:$A45)+2,FALSE)</f>
        <v>102</v>
      </c>
      <c r="DJ45" s="34">
        <f>HLOOKUP(DJ$7+0.5,$I$66:$DJ$120,ROWS($A$10:$A45)+2,FALSE)</f>
        <v>110</v>
      </c>
    </row>
    <row r="46" spans="2:114" x14ac:dyDescent="0.25">
      <c r="B46" s="38" t="s">
        <v>43</v>
      </c>
      <c r="C46" s="15">
        <v>11418944</v>
      </c>
      <c r="D46" s="14">
        <v>4418</v>
      </c>
      <c r="E46" s="15">
        <v>9764366</v>
      </c>
      <c r="F46" s="14">
        <v>32087</v>
      </c>
      <c r="G46" s="15">
        <v>1425709</v>
      </c>
      <c r="H46" s="14">
        <v>29701</v>
      </c>
      <c r="I46" s="36">
        <f>HLOOKUP(I$7,$I$66:$DJ$120,ROWS($A$10:$A46)+2,FALSE)</f>
        <v>191778</v>
      </c>
      <c r="J46" s="25">
        <f>HLOOKUP(J$7,$I$66:$DJ$120,ROWS($A$10:$A46)+2,FALSE)</f>
        <v>1567</v>
      </c>
      <c r="K46" s="25">
        <f>HLOOKUP(K$7,$I$66:$DJ$120,ROWS($A$10:$A46)+2,FALSE)</f>
        <v>1637</v>
      </c>
      <c r="L46" s="25">
        <f>HLOOKUP(L$7,$I$66:$DJ$120,ROWS($A$10:$A46)+2,FALSE)</f>
        <v>6763</v>
      </c>
      <c r="M46" s="25">
        <f>HLOOKUP(M$7,$I$66:$DJ$120,ROWS($A$10:$A46)+2,FALSE)</f>
        <v>1952</v>
      </c>
      <c r="N46" s="25">
        <f>HLOOKUP(N$7,$I$66:$DJ$120,ROWS($A$10:$A46)+2,FALSE)</f>
        <v>9032</v>
      </c>
      <c r="O46" s="25">
        <f>HLOOKUP(O$7,$I$66:$DJ$120,ROWS($A$10:$A46)+2,FALSE)</f>
        <v>2690</v>
      </c>
      <c r="P46" s="25">
        <f>HLOOKUP(P$7,$I$66:$DJ$120,ROWS($A$10:$A46)+2,FALSE)</f>
        <v>1189</v>
      </c>
      <c r="Q46" s="25">
        <f>HLOOKUP(Q$7,$I$66:$DJ$120,ROWS($A$10:$A46)+2,FALSE)</f>
        <v>263</v>
      </c>
      <c r="R46" s="25">
        <f>HLOOKUP(R$7,$I$66:$DJ$120,ROWS($A$10:$A46)+2,FALSE)</f>
        <v>587</v>
      </c>
      <c r="S46" s="25">
        <f>HLOOKUP(S$7,$I$66:$DJ$120,ROWS($A$10:$A46)+2,FALSE)</f>
        <v>16492</v>
      </c>
      <c r="T46" s="25">
        <f>HLOOKUP(T$7,$I$66:$DJ$120,ROWS($A$10:$A46)+2,FALSE)</f>
        <v>4290</v>
      </c>
      <c r="U46" s="25">
        <f>HLOOKUP(U$7,$I$66:$DJ$120,ROWS($A$10:$A46)+2,FALSE)</f>
        <v>1044</v>
      </c>
      <c r="V46" s="25">
        <f>HLOOKUP(V$7,$I$66:$DJ$120,ROWS($A$10:$A46)+2,FALSE)</f>
        <v>312</v>
      </c>
      <c r="W46" s="25">
        <f>HLOOKUP(W$7,$I$66:$DJ$120,ROWS($A$10:$A46)+2,FALSE)</f>
        <v>7027</v>
      </c>
      <c r="X46" s="25">
        <f>HLOOKUP(X$7,$I$66:$DJ$120,ROWS($A$10:$A46)+2,FALSE)</f>
        <v>11588</v>
      </c>
      <c r="Y46" s="25">
        <f>HLOOKUP(Y$7,$I$66:$DJ$120,ROWS($A$10:$A46)+2,FALSE)</f>
        <v>1146</v>
      </c>
      <c r="Z46" s="25">
        <f>HLOOKUP(Z$7,$I$66:$DJ$120,ROWS($A$10:$A46)+2,FALSE)</f>
        <v>657</v>
      </c>
      <c r="AA46" s="25">
        <f>HLOOKUP(AA$7,$I$66:$DJ$120,ROWS($A$10:$A46)+2,FALSE)</f>
        <v>12744</v>
      </c>
      <c r="AB46" s="25">
        <f>HLOOKUP(AB$7,$I$66:$DJ$120,ROWS($A$10:$A46)+2,FALSE)</f>
        <v>1872</v>
      </c>
      <c r="AC46" s="25">
        <f>HLOOKUP(AC$7,$I$66:$DJ$120,ROWS($A$10:$A46)+2,FALSE)</f>
        <v>0</v>
      </c>
      <c r="AD46" s="25">
        <f>HLOOKUP(AD$7,$I$66:$DJ$120,ROWS($A$10:$A46)+2,FALSE)</f>
        <v>4982</v>
      </c>
      <c r="AE46" s="25">
        <f>HLOOKUP(AE$7,$I$66:$DJ$120,ROWS($A$10:$A46)+2,FALSE)</f>
        <v>2101</v>
      </c>
      <c r="AF46" s="25">
        <f>HLOOKUP(AF$7,$I$66:$DJ$120,ROWS($A$10:$A46)+2,FALSE)</f>
        <v>14330</v>
      </c>
      <c r="AG46" s="25">
        <f>HLOOKUP(AG$7,$I$66:$DJ$120,ROWS($A$10:$A46)+2,FALSE)</f>
        <v>1788</v>
      </c>
      <c r="AH46" s="25">
        <f>HLOOKUP(AH$7,$I$66:$DJ$120,ROWS($A$10:$A46)+2,FALSE)</f>
        <v>691</v>
      </c>
      <c r="AI46" s="25">
        <f>HLOOKUP(AI$7,$I$66:$DJ$120,ROWS($A$10:$A46)+2,FALSE)</f>
        <v>2003</v>
      </c>
      <c r="AJ46" s="25">
        <f>HLOOKUP(AJ$7,$I$66:$DJ$120,ROWS($A$10:$A46)+2,FALSE)</f>
        <v>101</v>
      </c>
      <c r="AK46" s="25">
        <f>HLOOKUP(AK$7,$I$66:$DJ$120,ROWS($A$10:$A46)+2,FALSE)</f>
        <v>1176</v>
      </c>
      <c r="AL46" s="25">
        <f>HLOOKUP(AL$7,$I$66:$DJ$120,ROWS($A$10:$A46)+2,FALSE)</f>
        <v>1851</v>
      </c>
      <c r="AM46" s="25">
        <f>HLOOKUP(AM$7,$I$66:$DJ$120,ROWS($A$10:$A46)+2,FALSE)</f>
        <v>1992</v>
      </c>
      <c r="AN46" s="25">
        <f>HLOOKUP(AN$7,$I$66:$DJ$120,ROWS($A$10:$A46)+2,FALSE)</f>
        <v>3936</v>
      </c>
      <c r="AO46" s="25">
        <f>HLOOKUP(AO$7,$I$66:$DJ$120,ROWS($A$10:$A46)+2,FALSE)</f>
        <v>255</v>
      </c>
      <c r="AP46" s="25">
        <f>HLOOKUP(AP$7,$I$66:$DJ$120,ROWS($A$10:$A46)+2,FALSE)</f>
        <v>8784</v>
      </c>
      <c r="AQ46" s="25">
        <f>HLOOKUP(AQ$7,$I$66:$DJ$120,ROWS($A$10:$A46)+2,FALSE)</f>
        <v>4572</v>
      </c>
      <c r="AR46" s="25">
        <f>HLOOKUP(AR$7,$I$66:$DJ$120,ROWS($A$10:$A46)+2,FALSE)</f>
        <v>204</v>
      </c>
      <c r="AS46" s="25" t="str">
        <f>HLOOKUP(AS$7,$I$66:$DJ$120,ROWS($A$10:$A46)+2,FALSE)</f>
        <v>N/A</v>
      </c>
      <c r="AT46" s="25">
        <f>HLOOKUP(AT$7,$I$66:$DJ$120,ROWS($A$10:$A46)+2,FALSE)</f>
        <v>2333</v>
      </c>
      <c r="AU46" s="25">
        <f>HLOOKUP(AU$7,$I$66:$DJ$120,ROWS($A$10:$A46)+2,FALSE)</f>
        <v>1326</v>
      </c>
      <c r="AV46" s="25">
        <f>HLOOKUP(AV$7,$I$66:$DJ$120,ROWS($A$10:$A46)+2,FALSE)</f>
        <v>14292</v>
      </c>
      <c r="AW46" s="25">
        <f>HLOOKUP(AW$7,$I$66:$DJ$120,ROWS($A$10:$A46)+2,FALSE)</f>
        <v>369</v>
      </c>
      <c r="AX46" s="25">
        <f>HLOOKUP(AX$7,$I$66:$DJ$120,ROWS($A$10:$A46)+2,FALSE)</f>
        <v>3826</v>
      </c>
      <c r="AY46" s="25">
        <f>HLOOKUP(AY$7,$I$66:$DJ$120,ROWS($A$10:$A46)+2,FALSE)</f>
        <v>34</v>
      </c>
      <c r="AZ46" s="25">
        <f>HLOOKUP(AZ$7,$I$66:$DJ$120,ROWS($A$10:$A46)+2,FALSE)</f>
        <v>6468</v>
      </c>
      <c r="BA46" s="25">
        <f>HLOOKUP(BA$7,$I$66:$DJ$120,ROWS($A$10:$A46)+2,FALSE)</f>
        <v>11987</v>
      </c>
      <c r="BB46" s="25">
        <f>HLOOKUP(BB$7,$I$66:$DJ$120,ROWS($A$10:$A46)+2,FALSE)</f>
        <v>691</v>
      </c>
      <c r="BC46" s="25">
        <f>HLOOKUP(BC$7,$I$66:$DJ$120,ROWS($A$10:$A46)+2,FALSE)</f>
        <v>68</v>
      </c>
      <c r="BD46" s="25">
        <f>HLOOKUP(BD$7,$I$66:$DJ$120,ROWS($A$10:$A46)+2,FALSE)</f>
        <v>5425</v>
      </c>
      <c r="BE46" s="25">
        <f>HLOOKUP(BE$7,$I$66:$DJ$120,ROWS($A$10:$A46)+2,FALSE)</f>
        <v>1979</v>
      </c>
      <c r="BF46" s="25">
        <f>HLOOKUP(BF$7,$I$66:$DJ$120,ROWS($A$10:$A46)+2,FALSE)</f>
        <v>7548</v>
      </c>
      <c r="BG46" s="25">
        <f>HLOOKUP(BG$7,$I$66:$DJ$120,ROWS($A$10:$A46)+2,FALSE)</f>
        <v>2534</v>
      </c>
      <c r="BH46" s="25">
        <f>HLOOKUP(BH$7,$I$66:$DJ$120,ROWS($A$10:$A46)+2,FALSE)</f>
        <v>1280</v>
      </c>
      <c r="BI46" s="25">
        <f>HLOOKUP(BI$7,$I$66:$DJ$120,ROWS($A$10:$A46)+2,FALSE)</f>
        <v>1607</v>
      </c>
      <c r="BJ46" s="34">
        <f>HLOOKUP(BJ$7+0.5,$I$66:$DJ$120,ROWS($A$10:$A46)+2,FALSE)</f>
        <v>11799</v>
      </c>
      <c r="BK46" s="34">
        <f>HLOOKUP(BK$7+0.5,$I$66:$DJ$120,ROWS($A$10:$A46)+2,FALSE)</f>
        <v>705</v>
      </c>
      <c r="BL46" s="34">
        <f>HLOOKUP(BL$7+0.5,$I$66:$DJ$120,ROWS($A$10:$A46)+2,FALSE)</f>
        <v>1579</v>
      </c>
      <c r="BM46" s="34">
        <f>HLOOKUP(BM$7+0.5,$I$66:$DJ$120,ROWS($A$10:$A46)+2,FALSE)</f>
        <v>3193</v>
      </c>
      <c r="BN46" s="34">
        <f>HLOOKUP(BN$7+0.5,$I$66:$DJ$120,ROWS($A$10:$A46)+2,FALSE)</f>
        <v>1128</v>
      </c>
      <c r="BO46" s="34">
        <f>HLOOKUP(BO$7+0.5,$I$66:$DJ$120,ROWS($A$10:$A46)+2,FALSE)</f>
        <v>1771</v>
      </c>
      <c r="BP46" s="34">
        <f>HLOOKUP(BP$7+0.5,$I$66:$DJ$120,ROWS($A$10:$A46)+2,FALSE)</f>
        <v>1023</v>
      </c>
      <c r="BQ46" s="34">
        <f>HLOOKUP(BQ$7+0.5,$I$66:$DJ$120,ROWS($A$10:$A46)+2,FALSE)</f>
        <v>663</v>
      </c>
      <c r="BR46" s="34">
        <f>HLOOKUP(BR$7+0.5,$I$66:$DJ$120,ROWS($A$10:$A46)+2,FALSE)</f>
        <v>270</v>
      </c>
      <c r="BS46" s="34">
        <f>HLOOKUP(BS$7+0.5,$I$66:$DJ$120,ROWS($A$10:$A46)+2,FALSE)</f>
        <v>449</v>
      </c>
      <c r="BT46" s="34">
        <f>HLOOKUP(BT$7+0.5,$I$66:$DJ$120,ROWS($A$10:$A46)+2,FALSE)</f>
        <v>3173</v>
      </c>
      <c r="BU46" s="34">
        <f>HLOOKUP(BU$7+0.5,$I$66:$DJ$120,ROWS($A$10:$A46)+2,FALSE)</f>
        <v>1143</v>
      </c>
      <c r="BV46" s="34">
        <f>HLOOKUP(BV$7+0.5,$I$66:$DJ$120,ROWS($A$10:$A46)+2,FALSE)</f>
        <v>694</v>
      </c>
      <c r="BW46" s="34">
        <f>HLOOKUP(BW$7+0.5,$I$66:$DJ$120,ROWS($A$10:$A46)+2,FALSE)</f>
        <v>223</v>
      </c>
      <c r="BX46" s="34">
        <f>HLOOKUP(BX$7+0.5,$I$66:$DJ$120,ROWS($A$10:$A46)+2,FALSE)</f>
        <v>1504</v>
      </c>
      <c r="BY46" s="34">
        <f>HLOOKUP(BY$7+0.5,$I$66:$DJ$120,ROWS($A$10:$A46)+2,FALSE)</f>
        <v>2147</v>
      </c>
      <c r="BZ46" s="34">
        <f>HLOOKUP(BZ$7+0.5,$I$66:$DJ$120,ROWS($A$10:$A46)+2,FALSE)</f>
        <v>614</v>
      </c>
      <c r="CA46" s="34">
        <f>HLOOKUP(CA$7+0.5,$I$66:$DJ$120,ROWS($A$10:$A46)+2,FALSE)</f>
        <v>519</v>
      </c>
      <c r="CB46" s="34">
        <f>HLOOKUP(CB$7+0.5,$I$66:$DJ$120,ROWS($A$10:$A46)+2,FALSE)</f>
        <v>3507</v>
      </c>
      <c r="CC46" s="34">
        <f>HLOOKUP(CC$7+0.5,$I$66:$DJ$120,ROWS($A$10:$A46)+2,FALSE)</f>
        <v>1784</v>
      </c>
      <c r="CD46" s="34">
        <f>HLOOKUP(CD$7+0.5,$I$66:$DJ$120,ROWS($A$10:$A46)+2,FALSE)</f>
        <v>187</v>
      </c>
      <c r="CE46" s="34">
        <f>HLOOKUP(CE$7+0.5,$I$66:$DJ$120,ROWS($A$10:$A46)+2,FALSE)</f>
        <v>1578</v>
      </c>
      <c r="CF46" s="34">
        <f>HLOOKUP(CF$7+0.5,$I$66:$DJ$120,ROWS($A$10:$A46)+2,FALSE)</f>
        <v>1008</v>
      </c>
      <c r="CG46" s="34">
        <f>HLOOKUP(CG$7+0.5,$I$66:$DJ$120,ROWS($A$10:$A46)+2,FALSE)</f>
        <v>2896</v>
      </c>
      <c r="CH46" s="34">
        <f>HLOOKUP(CH$7+0.5,$I$66:$DJ$120,ROWS($A$10:$A46)+2,FALSE)</f>
        <v>784</v>
      </c>
      <c r="CI46" s="34">
        <f>HLOOKUP(CI$7+0.5,$I$66:$DJ$120,ROWS($A$10:$A46)+2,FALSE)</f>
        <v>462</v>
      </c>
      <c r="CJ46" s="34">
        <f>HLOOKUP(CJ$7+0.5,$I$66:$DJ$120,ROWS($A$10:$A46)+2,FALSE)</f>
        <v>873</v>
      </c>
      <c r="CK46" s="34">
        <f>HLOOKUP(CK$7+0.5,$I$66:$DJ$120,ROWS($A$10:$A46)+2,FALSE)</f>
        <v>172</v>
      </c>
      <c r="CL46" s="34">
        <f>HLOOKUP(CL$7+0.5,$I$66:$DJ$120,ROWS($A$10:$A46)+2,FALSE)</f>
        <v>616</v>
      </c>
      <c r="CM46" s="34">
        <f>HLOOKUP(CM$7+0.5,$I$66:$DJ$120,ROWS($A$10:$A46)+2,FALSE)</f>
        <v>1107</v>
      </c>
      <c r="CN46" s="34">
        <f>HLOOKUP(CN$7+0.5,$I$66:$DJ$120,ROWS($A$10:$A46)+2,FALSE)</f>
        <v>1509</v>
      </c>
      <c r="CO46" s="34">
        <f>HLOOKUP(CO$7+0.5,$I$66:$DJ$120,ROWS($A$10:$A46)+2,FALSE)</f>
        <v>1643</v>
      </c>
      <c r="CP46" s="34">
        <f>HLOOKUP(CP$7+0.5,$I$66:$DJ$120,ROWS($A$10:$A46)+2,FALSE)</f>
        <v>287</v>
      </c>
      <c r="CQ46" s="34">
        <f>HLOOKUP(CQ$7+0.5,$I$66:$DJ$120,ROWS($A$10:$A46)+2,FALSE)</f>
        <v>2659</v>
      </c>
      <c r="CR46" s="34">
        <f>HLOOKUP(CR$7+0.5,$I$66:$DJ$120,ROWS($A$10:$A46)+2,FALSE)</f>
        <v>1270</v>
      </c>
      <c r="CS46" s="34">
        <f>HLOOKUP(CS$7+0.5,$I$66:$DJ$120,ROWS($A$10:$A46)+2,FALSE)</f>
        <v>270</v>
      </c>
      <c r="CT46" s="34" t="str">
        <f>HLOOKUP(CT$7+0.5,$I$66:$DJ$120,ROWS($A$10:$A46)+2,FALSE)</f>
        <v>N/A</v>
      </c>
      <c r="CU46" s="34">
        <f>HLOOKUP(CU$7+0.5,$I$66:$DJ$120,ROWS($A$10:$A46)+2,FALSE)</f>
        <v>1263</v>
      </c>
      <c r="CV46" s="34">
        <f>HLOOKUP(CV$7+0.5,$I$66:$DJ$120,ROWS($A$10:$A46)+2,FALSE)</f>
        <v>614</v>
      </c>
      <c r="CW46" s="34">
        <f>HLOOKUP(CW$7+0.5,$I$66:$DJ$120,ROWS($A$10:$A46)+2,FALSE)</f>
        <v>2842</v>
      </c>
      <c r="CX46" s="34">
        <f>HLOOKUP(CX$7+0.5,$I$66:$DJ$120,ROWS($A$10:$A46)+2,FALSE)</f>
        <v>353</v>
      </c>
      <c r="CY46" s="34">
        <f>HLOOKUP(CY$7+0.5,$I$66:$DJ$120,ROWS($A$10:$A46)+2,FALSE)</f>
        <v>1192</v>
      </c>
      <c r="CZ46" s="34">
        <f>HLOOKUP(CZ$7+0.5,$I$66:$DJ$120,ROWS($A$10:$A46)+2,FALSE)</f>
        <v>68</v>
      </c>
      <c r="DA46" s="34">
        <f>HLOOKUP(DA$7+0.5,$I$66:$DJ$120,ROWS($A$10:$A46)+2,FALSE)</f>
        <v>2336</v>
      </c>
      <c r="DB46" s="34">
        <f>HLOOKUP(DB$7+0.5,$I$66:$DJ$120,ROWS($A$10:$A46)+2,FALSE)</f>
        <v>4302</v>
      </c>
      <c r="DC46" s="34">
        <f>HLOOKUP(DC$7+0.5,$I$66:$DJ$120,ROWS($A$10:$A46)+2,FALSE)</f>
        <v>469</v>
      </c>
      <c r="DD46" s="34">
        <f>HLOOKUP(DD$7+0.5,$I$66:$DJ$120,ROWS($A$10:$A46)+2,FALSE)</f>
        <v>77</v>
      </c>
      <c r="DE46" s="34">
        <f>HLOOKUP(DE$7+0.5,$I$66:$DJ$120,ROWS($A$10:$A46)+2,FALSE)</f>
        <v>2020</v>
      </c>
      <c r="DF46" s="34">
        <f>HLOOKUP(DF$7+0.5,$I$66:$DJ$120,ROWS($A$10:$A46)+2,FALSE)</f>
        <v>965</v>
      </c>
      <c r="DG46" s="34">
        <f>HLOOKUP(DG$7+0.5,$I$66:$DJ$120,ROWS($A$10:$A46)+2,FALSE)</f>
        <v>1866</v>
      </c>
      <c r="DH46" s="34">
        <f>HLOOKUP(DH$7+0.5,$I$66:$DJ$120,ROWS($A$10:$A46)+2,FALSE)</f>
        <v>1620</v>
      </c>
      <c r="DI46" s="34">
        <f>HLOOKUP(DI$7+0.5,$I$66:$DJ$120,ROWS($A$10:$A46)+2,FALSE)</f>
        <v>793</v>
      </c>
      <c r="DJ46" s="34">
        <f>HLOOKUP(DJ$7+0.5,$I$66:$DJ$120,ROWS($A$10:$A46)+2,FALSE)</f>
        <v>1062</v>
      </c>
    </row>
    <row r="47" spans="2:114" x14ac:dyDescent="0.25">
      <c r="B47" s="38" t="s">
        <v>44</v>
      </c>
      <c r="C47" s="15">
        <v>3742698</v>
      </c>
      <c r="D47" s="14">
        <v>2585</v>
      </c>
      <c r="E47" s="15">
        <v>3089041</v>
      </c>
      <c r="F47" s="14">
        <v>15209</v>
      </c>
      <c r="G47" s="15">
        <v>528498</v>
      </c>
      <c r="H47" s="14">
        <v>15584</v>
      </c>
      <c r="I47" s="36">
        <f>HLOOKUP(I$7,$I$66:$DJ$120,ROWS($A$10:$A47)+2,FALSE)</f>
        <v>108878</v>
      </c>
      <c r="J47" s="25">
        <f>HLOOKUP(J$7,$I$66:$DJ$120,ROWS($A$10:$A47)+2,FALSE)</f>
        <v>591</v>
      </c>
      <c r="K47" s="25">
        <f>HLOOKUP(K$7,$I$66:$DJ$120,ROWS($A$10:$A47)+2,FALSE)</f>
        <v>1137</v>
      </c>
      <c r="L47" s="25">
        <f>HLOOKUP(L$7,$I$66:$DJ$120,ROWS($A$10:$A47)+2,FALSE)</f>
        <v>3770</v>
      </c>
      <c r="M47" s="25">
        <f>HLOOKUP(M$7,$I$66:$DJ$120,ROWS($A$10:$A47)+2,FALSE)</f>
        <v>6894</v>
      </c>
      <c r="N47" s="25">
        <f>HLOOKUP(N$7,$I$66:$DJ$120,ROWS($A$10:$A47)+2,FALSE)</f>
        <v>8233</v>
      </c>
      <c r="O47" s="25">
        <f>HLOOKUP(O$7,$I$66:$DJ$120,ROWS($A$10:$A47)+2,FALSE)</f>
        <v>3273</v>
      </c>
      <c r="P47" s="25">
        <f>HLOOKUP(P$7,$I$66:$DJ$120,ROWS($A$10:$A47)+2,FALSE)</f>
        <v>97</v>
      </c>
      <c r="Q47" s="25">
        <f>HLOOKUP(Q$7,$I$66:$DJ$120,ROWS($A$10:$A47)+2,FALSE)</f>
        <v>66</v>
      </c>
      <c r="R47" s="25">
        <f>HLOOKUP(R$7,$I$66:$DJ$120,ROWS($A$10:$A47)+2,FALSE)</f>
        <v>191</v>
      </c>
      <c r="S47" s="25">
        <f>HLOOKUP(S$7,$I$66:$DJ$120,ROWS($A$10:$A47)+2,FALSE)</f>
        <v>6056</v>
      </c>
      <c r="T47" s="25">
        <f>HLOOKUP(T$7,$I$66:$DJ$120,ROWS($A$10:$A47)+2,FALSE)</f>
        <v>3514</v>
      </c>
      <c r="U47" s="25">
        <f>HLOOKUP(U$7,$I$66:$DJ$120,ROWS($A$10:$A47)+2,FALSE)</f>
        <v>140</v>
      </c>
      <c r="V47" s="25">
        <f>HLOOKUP(V$7,$I$66:$DJ$120,ROWS($A$10:$A47)+2,FALSE)</f>
        <v>21</v>
      </c>
      <c r="W47" s="25">
        <f>HLOOKUP(W$7,$I$66:$DJ$120,ROWS($A$10:$A47)+2,FALSE)</f>
        <v>2179</v>
      </c>
      <c r="X47" s="25">
        <f>HLOOKUP(X$7,$I$66:$DJ$120,ROWS($A$10:$A47)+2,FALSE)</f>
        <v>2113</v>
      </c>
      <c r="Y47" s="25">
        <f>HLOOKUP(Y$7,$I$66:$DJ$120,ROWS($A$10:$A47)+2,FALSE)</f>
        <v>580</v>
      </c>
      <c r="Z47" s="25">
        <f>HLOOKUP(Z$7,$I$66:$DJ$120,ROWS($A$10:$A47)+2,FALSE)</f>
        <v>4626</v>
      </c>
      <c r="AA47" s="25">
        <f>HLOOKUP(AA$7,$I$66:$DJ$120,ROWS($A$10:$A47)+2,FALSE)</f>
        <v>1398</v>
      </c>
      <c r="AB47" s="25">
        <f>HLOOKUP(AB$7,$I$66:$DJ$120,ROWS($A$10:$A47)+2,FALSE)</f>
        <v>1934</v>
      </c>
      <c r="AC47" s="25">
        <f>HLOOKUP(AC$7,$I$66:$DJ$120,ROWS($A$10:$A47)+2,FALSE)</f>
        <v>271</v>
      </c>
      <c r="AD47" s="25">
        <f>HLOOKUP(AD$7,$I$66:$DJ$120,ROWS($A$10:$A47)+2,FALSE)</f>
        <v>432</v>
      </c>
      <c r="AE47" s="25">
        <f>HLOOKUP(AE$7,$I$66:$DJ$120,ROWS($A$10:$A47)+2,FALSE)</f>
        <v>160</v>
      </c>
      <c r="AF47" s="25">
        <f>HLOOKUP(AF$7,$I$66:$DJ$120,ROWS($A$10:$A47)+2,FALSE)</f>
        <v>1038</v>
      </c>
      <c r="AG47" s="25">
        <f>HLOOKUP(AG$7,$I$66:$DJ$120,ROWS($A$10:$A47)+2,FALSE)</f>
        <v>497</v>
      </c>
      <c r="AH47" s="25">
        <f>HLOOKUP(AH$7,$I$66:$DJ$120,ROWS($A$10:$A47)+2,FALSE)</f>
        <v>199</v>
      </c>
      <c r="AI47" s="25">
        <f>HLOOKUP(AI$7,$I$66:$DJ$120,ROWS($A$10:$A47)+2,FALSE)</f>
        <v>5781</v>
      </c>
      <c r="AJ47" s="25">
        <f>HLOOKUP(AJ$7,$I$66:$DJ$120,ROWS($A$10:$A47)+2,FALSE)</f>
        <v>803</v>
      </c>
      <c r="AK47" s="25">
        <f>HLOOKUP(AK$7,$I$66:$DJ$120,ROWS($A$10:$A47)+2,FALSE)</f>
        <v>1979</v>
      </c>
      <c r="AL47" s="25">
        <f>HLOOKUP(AL$7,$I$66:$DJ$120,ROWS($A$10:$A47)+2,FALSE)</f>
        <v>705</v>
      </c>
      <c r="AM47" s="25">
        <f>HLOOKUP(AM$7,$I$66:$DJ$120,ROWS($A$10:$A47)+2,FALSE)</f>
        <v>0</v>
      </c>
      <c r="AN47" s="25">
        <f>HLOOKUP(AN$7,$I$66:$DJ$120,ROWS($A$10:$A47)+2,FALSE)</f>
        <v>391</v>
      </c>
      <c r="AO47" s="25">
        <f>HLOOKUP(AO$7,$I$66:$DJ$120,ROWS($A$10:$A47)+2,FALSE)</f>
        <v>403</v>
      </c>
      <c r="AP47" s="25">
        <f>HLOOKUP(AP$7,$I$66:$DJ$120,ROWS($A$10:$A47)+2,FALSE)</f>
        <v>1858</v>
      </c>
      <c r="AQ47" s="25">
        <f>HLOOKUP(AQ$7,$I$66:$DJ$120,ROWS($A$10:$A47)+2,FALSE)</f>
        <v>1322</v>
      </c>
      <c r="AR47" s="25">
        <f>HLOOKUP(AR$7,$I$66:$DJ$120,ROWS($A$10:$A47)+2,FALSE)</f>
        <v>928</v>
      </c>
      <c r="AS47" s="25">
        <f>HLOOKUP(AS$7,$I$66:$DJ$120,ROWS($A$10:$A47)+2,FALSE)</f>
        <v>1608</v>
      </c>
      <c r="AT47" s="25" t="str">
        <f>HLOOKUP(AT$7,$I$66:$DJ$120,ROWS($A$10:$A47)+2,FALSE)</f>
        <v>N/A</v>
      </c>
      <c r="AU47" s="25">
        <f>HLOOKUP(AU$7,$I$66:$DJ$120,ROWS($A$10:$A47)+2,FALSE)</f>
        <v>917</v>
      </c>
      <c r="AV47" s="25">
        <f>HLOOKUP(AV$7,$I$66:$DJ$120,ROWS($A$10:$A47)+2,FALSE)</f>
        <v>1116</v>
      </c>
      <c r="AW47" s="25">
        <f>HLOOKUP(AW$7,$I$66:$DJ$120,ROWS($A$10:$A47)+2,FALSE)</f>
        <v>152</v>
      </c>
      <c r="AX47" s="25">
        <f>HLOOKUP(AX$7,$I$66:$DJ$120,ROWS($A$10:$A47)+2,FALSE)</f>
        <v>2015</v>
      </c>
      <c r="AY47" s="25">
        <f>HLOOKUP(AY$7,$I$66:$DJ$120,ROWS($A$10:$A47)+2,FALSE)</f>
        <v>600</v>
      </c>
      <c r="AZ47" s="25">
        <f>HLOOKUP(AZ$7,$I$66:$DJ$120,ROWS($A$10:$A47)+2,FALSE)</f>
        <v>1700</v>
      </c>
      <c r="BA47" s="25">
        <f>HLOOKUP(BA$7,$I$66:$DJ$120,ROWS($A$10:$A47)+2,FALSE)</f>
        <v>31595</v>
      </c>
      <c r="BB47" s="25">
        <f>HLOOKUP(BB$7,$I$66:$DJ$120,ROWS($A$10:$A47)+2,FALSE)</f>
        <v>587</v>
      </c>
      <c r="BC47" s="25">
        <f>HLOOKUP(BC$7,$I$66:$DJ$120,ROWS($A$10:$A47)+2,FALSE)</f>
        <v>0</v>
      </c>
      <c r="BD47" s="25">
        <f>HLOOKUP(BD$7,$I$66:$DJ$120,ROWS($A$10:$A47)+2,FALSE)</f>
        <v>1013</v>
      </c>
      <c r="BE47" s="25">
        <f>HLOOKUP(BE$7,$I$66:$DJ$120,ROWS($A$10:$A47)+2,FALSE)</f>
        <v>1246</v>
      </c>
      <c r="BF47" s="25">
        <f>HLOOKUP(BF$7,$I$66:$DJ$120,ROWS($A$10:$A47)+2,FALSE)</f>
        <v>44</v>
      </c>
      <c r="BG47" s="25">
        <f>HLOOKUP(BG$7,$I$66:$DJ$120,ROWS($A$10:$A47)+2,FALSE)</f>
        <v>942</v>
      </c>
      <c r="BH47" s="25">
        <f>HLOOKUP(BH$7,$I$66:$DJ$120,ROWS($A$10:$A47)+2,FALSE)</f>
        <v>1763</v>
      </c>
      <c r="BI47" s="25">
        <f>HLOOKUP(BI$7,$I$66:$DJ$120,ROWS($A$10:$A47)+2,FALSE)</f>
        <v>105</v>
      </c>
      <c r="BJ47" s="34">
        <f>HLOOKUP(BJ$7+0.5,$I$66:$DJ$120,ROWS($A$10:$A47)+2,FALSE)</f>
        <v>7998</v>
      </c>
      <c r="BK47" s="34">
        <f>HLOOKUP(BK$7+0.5,$I$66:$DJ$120,ROWS($A$10:$A47)+2,FALSE)</f>
        <v>368</v>
      </c>
      <c r="BL47" s="34">
        <f>HLOOKUP(BL$7+0.5,$I$66:$DJ$120,ROWS($A$10:$A47)+2,FALSE)</f>
        <v>857</v>
      </c>
      <c r="BM47" s="34">
        <f>HLOOKUP(BM$7+0.5,$I$66:$DJ$120,ROWS($A$10:$A47)+2,FALSE)</f>
        <v>1522</v>
      </c>
      <c r="BN47" s="34">
        <f>HLOOKUP(BN$7+0.5,$I$66:$DJ$120,ROWS($A$10:$A47)+2,FALSE)</f>
        <v>2060</v>
      </c>
      <c r="BO47" s="34">
        <f>HLOOKUP(BO$7+0.5,$I$66:$DJ$120,ROWS($A$10:$A47)+2,FALSE)</f>
        <v>2583</v>
      </c>
      <c r="BP47" s="34">
        <f>HLOOKUP(BP$7+0.5,$I$66:$DJ$120,ROWS($A$10:$A47)+2,FALSE)</f>
        <v>1511</v>
      </c>
      <c r="BQ47" s="34">
        <f>HLOOKUP(BQ$7+0.5,$I$66:$DJ$120,ROWS($A$10:$A47)+2,FALSE)</f>
        <v>138</v>
      </c>
      <c r="BR47" s="34">
        <f>HLOOKUP(BR$7+0.5,$I$66:$DJ$120,ROWS($A$10:$A47)+2,FALSE)</f>
        <v>110</v>
      </c>
      <c r="BS47" s="34">
        <f>HLOOKUP(BS$7+0.5,$I$66:$DJ$120,ROWS($A$10:$A47)+2,FALSE)</f>
        <v>234</v>
      </c>
      <c r="BT47" s="34">
        <f>HLOOKUP(BT$7+0.5,$I$66:$DJ$120,ROWS($A$10:$A47)+2,FALSE)</f>
        <v>1588</v>
      </c>
      <c r="BU47" s="34">
        <f>HLOOKUP(BU$7+0.5,$I$66:$DJ$120,ROWS($A$10:$A47)+2,FALSE)</f>
        <v>1642</v>
      </c>
      <c r="BV47" s="34">
        <f>HLOOKUP(BV$7+0.5,$I$66:$DJ$120,ROWS($A$10:$A47)+2,FALSE)</f>
        <v>148</v>
      </c>
      <c r="BW47" s="34">
        <f>HLOOKUP(BW$7+0.5,$I$66:$DJ$120,ROWS($A$10:$A47)+2,FALSE)</f>
        <v>35</v>
      </c>
      <c r="BX47" s="34">
        <f>HLOOKUP(BX$7+0.5,$I$66:$DJ$120,ROWS($A$10:$A47)+2,FALSE)</f>
        <v>1297</v>
      </c>
      <c r="BY47" s="34">
        <f>HLOOKUP(BY$7+0.5,$I$66:$DJ$120,ROWS($A$10:$A47)+2,FALSE)</f>
        <v>1098</v>
      </c>
      <c r="BZ47" s="34">
        <f>HLOOKUP(BZ$7+0.5,$I$66:$DJ$120,ROWS($A$10:$A47)+2,FALSE)</f>
        <v>536</v>
      </c>
      <c r="CA47" s="34">
        <f>HLOOKUP(CA$7+0.5,$I$66:$DJ$120,ROWS($A$10:$A47)+2,FALSE)</f>
        <v>1250</v>
      </c>
      <c r="CB47" s="34">
        <f>HLOOKUP(CB$7+0.5,$I$66:$DJ$120,ROWS($A$10:$A47)+2,FALSE)</f>
        <v>747</v>
      </c>
      <c r="CC47" s="34">
        <f>HLOOKUP(CC$7+0.5,$I$66:$DJ$120,ROWS($A$10:$A47)+2,FALSE)</f>
        <v>727</v>
      </c>
      <c r="CD47" s="34">
        <f>HLOOKUP(CD$7+0.5,$I$66:$DJ$120,ROWS($A$10:$A47)+2,FALSE)</f>
        <v>425</v>
      </c>
      <c r="CE47" s="34">
        <f>HLOOKUP(CE$7+0.5,$I$66:$DJ$120,ROWS($A$10:$A47)+2,FALSE)</f>
        <v>312</v>
      </c>
      <c r="CF47" s="34">
        <f>HLOOKUP(CF$7+0.5,$I$66:$DJ$120,ROWS($A$10:$A47)+2,FALSE)</f>
        <v>103</v>
      </c>
      <c r="CG47" s="34">
        <f>HLOOKUP(CG$7+0.5,$I$66:$DJ$120,ROWS($A$10:$A47)+2,FALSE)</f>
        <v>848</v>
      </c>
      <c r="CH47" s="34">
        <f>HLOOKUP(CH$7+0.5,$I$66:$DJ$120,ROWS($A$10:$A47)+2,FALSE)</f>
        <v>341</v>
      </c>
      <c r="CI47" s="34">
        <f>HLOOKUP(CI$7+0.5,$I$66:$DJ$120,ROWS($A$10:$A47)+2,FALSE)</f>
        <v>202</v>
      </c>
      <c r="CJ47" s="34">
        <f>HLOOKUP(CJ$7+0.5,$I$66:$DJ$120,ROWS($A$10:$A47)+2,FALSE)</f>
        <v>1311</v>
      </c>
      <c r="CK47" s="34">
        <f>HLOOKUP(CK$7+0.5,$I$66:$DJ$120,ROWS($A$10:$A47)+2,FALSE)</f>
        <v>793</v>
      </c>
      <c r="CL47" s="34">
        <f>HLOOKUP(CL$7+0.5,$I$66:$DJ$120,ROWS($A$10:$A47)+2,FALSE)</f>
        <v>1196</v>
      </c>
      <c r="CM47" s="34">
        <f>HLOOKUP(CM$7+0.5,$I$66:$DJ$120,ROWS($A$10:$A47)+2,FALSE)</f>
        <v>532</v>
      </c>
      <c r="CN47" s="34">
        <f>HLOOKUP(CN$7+0.5,$I$66:$DJ$120,ROWS($A$10:$A47)+2,FALSE)</f>
        <v>163</v>
      </c>
      <c r="CO47" s="34">
        <f>HLOOKUP(CO$7+0.5,$I$66:$DJ$120,ROWS($A$10:$A47)+2,FALSE)</f>
        <v>333</v>
      </c>
      <c r="CP47" s="34">
        <f>HLOOKUP(CP$7+0.5,$I$66:$DJ$120,ROWS($A$10:$A47)+2,FALSE)</f>
        <v>259</v>
      </c>
      <c r="CQ47" s="34">
        <f>HLOOKUP(CQ$7+0.5,$I$66:$DJ$120,ROWS($A$10:$A47)+2,FALSE)</f>
        <v>925</v>
      </c>
      <c r="CR47" s="34">
        <f>HLOOKUP(CR$7+0.5,$I$66:$DJ$120,ROWS($A$10:$A47)+2,FALSE)</f>
        <v>800</v>
      </c>
      <c r="CS47" s="34">
        <f>HLOOKUP(CS$7+0.5,$I$66:$DJ$120,ROWS($A$10:$A47)+2,FALSE)</f>
        <v>805</v>
      </c>
      <c r="CT47" s="34">
        <f>HLOOKUP(CT$7+0.5,$I$66:$DJ$120,ROWS($A$10:$A47)+2,FALSE)</f>
        <v>791</v>
      </c>
      <c r="CU47" s="34" t="str">
        <f>HLOOKUP(CU$7+0.5,$I$66:$DJ$120,ROWS($A$10:$A47)+2,FALSE)</f>
        <v>N/A</v>
      </c>
      <c r="CV47" s="34">
        <f>HLOOKUP(CV$7+0.5,$I$66:$DJ$120,ROWS($A$10:$A47)+2,FALSE)</f>
        <v>713</v>
      </c>
      <c r="CW47" s="34">
        <f>HLOOKUP(CW$7+0.5,$I$66:$DJ$120,ROWS($A$10:$A47)+2,FALSE)</f>
        <v>492</v>
      </c>
      <c r="CX47" s="34">
        <f>HLOOKUP(CX$7+0.5,$I$66:$DJ$120,ROWS($A$10:$A47)+2,FALSE)</f>
        <v>179</v>
      </c>
      <c r="CY47" s="34">
        <f>HLOOKUP(CY$7+0.5,$I$66:$DJ$120,ROWS($A$10:$A47)+2,FALSE)</f>
        <v>971</v>
      </c>
      <c r="CZ47" s="34">
        <f>HLOOKUP(CZ$7+0.5,$I$66:$DJ$120,ROWS($A$10:$A47)+2,FALSE)</f>
        <v>379</v>
      </c>
      <c r="DA47" s="34">
        <f>HLOOKUP(DA$7+0.5,$I$66:$DJ$120,ROWS($A$10:$A47)+2,FALSE)</f>
        <v>1101</v>
      </c>
      <c r="DB47" s="34">
        <f>HLOOKUP(DB$7+0.5,$I$66:$DJ$120,ROWS($A$10:$A47)+2,FALSE)</f>
        <v>4987</v>
      </c>
      <c r="DC47" s="34">
        <f>HLOOKUP(DC$7+0.5,$I$66:$DJ$120,ROWS($A$10:$A47)+2,FALSE)</f>
        <v>450</v>
      </c>
      <c r="DD47" s="34">
        <f>HLOOKUP(DD$7+0.5,$I$66:$DJ$120,ROWS($A$10:$A47)+2,FALSE)</f>
        <v>163</v>
      </c>
      <c r="DE47" s="34">
        <f>HLOOKUP(DE$7+0.5,$I$66:$DJ$120,ROWS($A$10:$A47)+2,FALSE)</f>
        <v>610</v>
      </c>
      <c r="DF47" s="34">
        <f>HLOOKUP(DF$7+0.5,$I$66:$DJ$120,ROWS($A$10:$A47)+2,FALSE)</f>
        <v>620</v>
      </c>
      <c r="DG47" s="34">
        <f>HLOOKUP(DG$7+0.5,$I$66:$DJ$120,ROWS($A$10:$A47)+2,FALSE)</f>
        <v>68</v>
      </c>
      <c r="DH47" s="34">
        <f>HLOOKUP(DH$7+0.5,$I$66:$DJ$120,ROWS($A$10:$A47)+2,FALSE)</f>
        <v>474</v>
      </c>
      <c r="DI47" s="34">
        <f>HLOOKUP(DI$7+0.5,$I$66:$DJ$120,ROWS($A$10:$A47)+2,FALSE)</f>
        <v>1572</v>
      </c>
      <c r="DJ47" s="34">
        <f>HLOOKUP(DJ$7+0.5,$I$66:$DJ$120,ROWS($A$10:$A47)+2,FALSE)</f>
        <v>139</v>
      </c>
    </row>
    <row r="48" spans="2:114" x14ac:dyDescent="0.25">
      <c r="B48" s="38" t="s">
        <v>45</v>
      </c>
      <c r="C48" s="15">
        <v>3828714</v>
      </c>
      <c r="D48" s="14">
        <v>3857</v>
      </c>
      <c r="E48" s="15">
        <v>3128121</v>
      </c>
      <c r="F48" s="14">
        <v>20096</v>
      </c>
      <c r="G48" s="15">
        <v>549332</v>
      </c>
      <c r="H48" s="14">
        <v>19087</v>
      </c>
      <c r="I48" s="36">
        <f>HLOOKUP(I$7,$I$66:$DJ$120,ROWS($A$10:$A48)+2,FALSE)</f>
        <v>127906</v>
      </c>
      <c r="J48" s="25">
        <f>HLOOKUP(J$7,$I$66:$DJ$120,ROWS($A$10:$A48)+2,FALSE)</f>
        <v>758</v>
      </c>
      <c r="K48" s="25">
        <f>HLOOKUP(K$7,$I$66:$DJ$120,ROWS($A$10:$A48)+2,FALSE)</f>
        <v>1935</v>
      </c>
      <c r="L48" s="25">
        <f>HLOOKUP(L$7,$I$66:$DJ$120,ROWS($A$10:$A48)+2,FALSE)</f>
        <v>7911</v>
      </c>
      <c r="M48" s="25">
        <f>HLOOKUP(M$7,$I$66:$DJ$120,ROWS($A$10:$A48)+2,FALSE)</f>
        <v>988</v>
      </c>
      <c r="N48" s="25">
        <f>HLOOKUP(N$7,$I$66:$DJ$120,ROWS($A$10:$A48)+2,FALSE)</f>
        <v>34214</v>
      </c>
      <c r="O48" s="25">
        <f>HLOOKUP(O$7,$I$66:$DJ$120,ROWS($A$10:$A48)+2,FALSE)</f>
        <v>2110</v>
      </c>
      <c r="P48" s="25">
        <f>HLOOKUP(P$7,$I$66:$DJ$120,ROWS($A$10:$A48)+2,FALSE)</f>
        <v>949</v>
      </c>
      <c r="Q48" s="25">
        <f>HLOOKUP(Q$7,$I$66:$DJ$120,ROWS($A$10:$A48)+2,FALSE)</f>
        <v>251</v>
      </c>
      <c r="R48" s="25">
        <f>HLOOKUP(R$7,$I$66:$DJ$120,ROWS($A$10:$A48)+2,FALSE)</f>
        <v>349</v>
      </c>
      <c r="S48" s="25">
        <f>HLOOKUP(S$7,$I$66:$DJ$120,ROWS($A$10:$A48)+2,FALSE)</f>
        <v>3384</v>
      </c>
      <c r="T48" s="25">
        <f>HLOOKUP(T$7,$I$66:$DJ$120,ROWS($A$10:$A48)+2,FALSE)</f>
        <v>1946</v>
      </c>
      <c r="U48" s="25">
        <f>HLOOKUP(U$7,$I$66:$DJ$120,ROWS($A$10:$A48)+2,FALSE)</f>
        <v>2491</v>
      </c>
      <c r="V48" s="25">
        <f>HLOOKUP(V$7,$I$66:$DJ$120,ROWS($A$10:$A48)+2,FALSE)</f>
        <v>6236</v>
      </c>
      <c r="W48" s="25">
        <f>HLOOKUP(W$7,$I$66:$DJ$120,ROWS($A$10:$A48)+2,FALSE)</f>
        <v>1350</v>
      </c>
      <c r="X48" s="25">
        <f>HLOOKUP(X$7,$I$66:$DJ$120,ROWS($A$10:$A48)+2,FALSE)</f>
        <v>1371</v>
      </c>
      <c r="Y48" s="25">
        <f>HLOOKUP(Y$7,$I$66:$DJ$120,ROWS($A$10:$A48)+2,FALSE)</f>
        <v>659</v>
      </c>
      <c r="Z48" s="25">
        <f>HLOOKUP(Z$7,$I$66:$DJ$120,ROWS($A$10:$A48)+2,FALSE)</f>
        <v>1263</v>
      </c>
      <c r="AA48" s="25">
        <f>HLOOKUP(AA$7,$I$66:$DJ$120,ROWS($A$10:$A48)+2,FALSE)</f>
        <v>71</v>
      </c>
      <c r="AB48" s="25">
        <f>HLOOKUP(AB$7,$I$66:$DJ$120,ROWS($A$10:$A48)+2,FALSE)</f>
        <v>0</v>
      </c>
      <c r="AC48" s="25">
        <f>HLOOKUP(AC$7,$I$66:$DJ$120,ROWS($A$10:$A48)+2,FALSE)</f>
        <v>269</v>
      </c>
      <c r="AD48" s="25">
        <f>HLOOKUP(AD$7,$I$66:$DJ$120,ROWS($A$10:$A48)+2,FALSE)</f>
        <v>453</v>
      </c>
      <c r="AE48" s="25">
        <f>HLOOKUP(AE$7,$I$66:$DJ$120,ROWS($A$10:$A48)+2,FALSE)</f>
        <v>1423</v>
      </c>
      <c r="AF48" s="25">
        <f>HLOOKUP(AF$7,$I$66:$DJ$120,ROWS($A$10:$A48)+2,FALSE)</f>
        <v>1652</v>
      </c>
      <c r="AG48" s="25">
        <f>HLOOKUP(AG$7,$I$66:$DJ$120,ROWS($A$10:$A48)+2,FALSE)</f>
        <v>1413</v>
      </c>
      <c r="AH48" s="25">
        <f>HLOOKUP(AH$7,$I$66:$DJ$120,ROWS($A$10:$A48)+2,FALSE)</f>
        <v>7</v>
      </c>
      <c r="AI48" s="25">
        <f>HLOOKUP(AI$7,$I$66:$DJ$120,ROWS($A$10:$A48)+2,FALSE)</f>
        <v>1172</v>
      </c>
      <c r="AJ48" s="25">
        <f>HLOOKUP(AJ$7,$I$66:$DJ$120,ROWS($A$10:$A48)+2,FALSE)</f>
        <v>1079</v>
      </c>
      <c r="AK48" s="25">
        <f>HLOOKUP(AK$7,$I$66:$DJ$120,ROWS($A$10:$A48)+2,FALSE)</f>
        <v>324</v>
      </c>
      <c r="AL48" s="25">
        <f>HLOOKUP(AL$7,$I$66:$DJ$120,ROWS($A$10:$A48)+2,FALSE)</f>
        <v>7222</v>
      </c>
      <c r="AM48" s="25">
        <f>HLOOKUP(AM$7,$I$66:$DJ$120,ROWS($A$10:$A48)+2,FALSE)</f>
        <v>427</v>
      </c>
      <c r="AN48" s="25">
        <f>HLOOKUP(AN$7,$I$66:$DJ$120,ROWS($A$10:$A48)+2,FALSE)</f>
        <v>1322</v>
      </c>
      <c r="AO48" s="25">
        <f>HLOOKUP(AO$7,$I$66:$DJ$120,ROWS($A$10:$A48)+2,FALSE)</f>
        <v>537</v>
      </c>
      <c r="AP48" s="25">
        <f>HLOOKUP(AP$7,$I$66:$DJ$120,ROWS($A$10:$A48)+2,FALSE)</f>
        <v>2056</v>
      </c>
      <c r="AQ48" s="25">
        <f>HLOOKUP(AQ$7,$I$66:$DJ$120,ROWS($A$10:$A48)+2,FALSE)</f>
        <v>1099</v>
      </c>
      <c r="AR48" s="25">
        <f>HLOOKUP(AR$7,$I$66:$DJ$120,ROWS($A$10:$A48)+2,FALSE)</f>
        <v>313</v>
      </c>
      <c r="AS48" s="25">
        <f>HLOOKUP(AS$7,$I$66:$DJ$120,ROWS($A$10:$A48)+2,FALSE)</f>
        <v>949</v>
      </c>
      <c r="AT48" s="25">
        <f>HLOOKUP(AT$7,$I$66:$DJ$120,ROWS($A$10:$A48)+2,FALSE)</f>
        <v>2034</v>
      </c>
      <c r="AU48" s="25" t="str">
        <f>HLOOKUP(AU$7,$I$66:$DJ$120,ROWS($A$10:$A48)+2,FALSE)</f>
        <v>N/A</v>
      </c>
      <c r="AV48" s="25">
        <f>HLOOKUP(AV$7,$I$66:$DJ$120,ROWS($A$10:$A48)+2,FALSE)</f>
        <v>1407</v>
      </c>
      <c r="AW48" s="25">
        <f>HLOOKUP(AW$7,$I$66:$DJ$120,ROWS($A$10:$A48)+2,FALSE)</f>
        <v>0</v>
      </c>
      <c r="AX48" s="25">
        <f>HLOOKUP(AX$7,$I$66:$DJ$120,ROWS($A$10:$A48)+2,FALSE)</f>
        <v>370</v>
      </c>
      <c r="AY48" s="25">
        <f>HLOOKUP(AY$7,$I$66:$DJ$120,ROWS($A$10:$A48)+2,FALSE)</f>
        <v>417</v>
      </c>
      <c r="AZ48" s="25">
        <f>HLOOKUP(AZ$7,$I$66:$DJ$120,ROWS($A$10:$A48)+2,FALSE)</f>
        <v>673</v>
      </c>
      <c r="BA48" s="25">
        <f>HLOOKUP(BA$7,$I$66:$DJ$120,ROWS($A$10:$A48)+2,FALSE)</f>
        <v>4498</v>
      </c>
      <c r="BB48" s="25">
        <f>HLOOKUP(BB$7,$I$66:$DJ$120,ROWS($A$10:$A48)+2,FALSE)</f>
        <v>3443</v>
      </c>
      <c r="BC48" s="25">
        <f>HLOOKUP(BC$7,$I$66:$DJ$120,ROWS($A$10:$A48)+2,FALSE)</f>
        <v>176</v>
      </c>
      <c r="BD48" s="25">
        <f>HLOOKUP(BD$7,$I$66:$DJ$120,ROWS($A$10:$A48)+2,FALSE)</f>
        <v>1179</v>
      </c>
      <c r="BE48" s="25">
        <f>HLOOKUP(BE$7,$I$66:$DJ$120,ROWS($A$10:$A48)+2,FALSE)</f>
        <v>21862</v>
      </c>
      <c r="BF48" s="25">
        <f>HLOOKUP(BF$7,$I$66:$DJ$120,ROWS($A$10:$A48)+2,FALSE)</f>
        <v>66</v>
      </c>
      <c r="BG48" s="25">
        <f>HLOOKUP(BG$7,$I$66:$DJ$120,ROWS($A$10:$A48)+2,FALSE)</f>
        <v>914</v>
      </c>
      <c r="BH48" s="25">
        <f>HLOOKUP(BH$7,$I$66:$DJ$120,ROWS($A$10:$A48)+2,FALSE)</f>
        <v>914</v>
      </c>
      <c r="BI48" s="25">
        <f>HLOOKUP(BI$7,$I$66:$DJ$120,ROWS($A$10:$A48)+2,FALSE)</f>
        <v>4</v>
      </c>
      <c r="BJ48" s="34">
        <f>HLOOKUP(BJ$7+0.5,$I$66:$DJ$120,ROWS($A$10:$A48)+2,FALSE)</f>
        <v>9071</v>
      </c>
      <c r="BK48" s="34">
        <f>HLOOKUP(BK$7+0.5,$I$66:$DJ$120,ROWS($A$10:$A48)+2,FALSE)</f>
        <v>1071</v>
      </c>
      <c r="BL48" s="34">
        <f>HLOOKUP(BL$7+0.5,$I$66:$DJ$120,ROWS($A$10:$A48)+2,FALSE)</f>
        <v>1062</v>
      </c>
      <c r="BM48" s="34">
        <f>HLOOKUP(BM$7+0.5,$I$66:$DJ$120,ROWS($A$10:$A48)+2,FALSE)</f>
        <v>3054</v>
      </c>
      <c r="BN48" s="34">
        <f>HLOOKUP(BN$7+0.5,$I$66:$DJ$120,ROWS($A$10:$A48)+2,FALSE)</f>
        <v>1155</v>
      </c>
      <c r="BO48" s="34">
        <f>HLOOKUP(BO$7+0.5,$I$66:$DJ$120,ROWS($A$10:$A48)+2,FALSE)</f>
        <v>4555</v>
      </c>
      <c r="BP48" s="34">
        <f>HLOOKUP(BP$7+0.5,$I$66:$DJ$120,ROWS($A$10:$A48)+2,FALSE)</f>
        <v>659</v>
      </c>
      <c r="BQ48" s="34">
        <f>HLOOKUP(BQ$7+0.5,$I$66:$DJ$120,ROWS($A$10:$A48)+2,FALSE)</f>
        <v>564</v>
      </c>
      <c r="BR48" s="34">
        <f>HLOOKUP(BR$7+0.5,$I$66:$DJ$120,ROWS($A$10:$A48)+2,FALSE)</f>
        <v>264</v>
      </c>
      <c r="BS48" s="34">
        <f>HLOOKUP(BS$7+0.5,$I$66:$DJ$120,ROWS($A$10:$A48)+2,FALSE)</f>
        <v>291</v>
      </c>
      <c r="BT48" s="34">
        <f>HLOOKUP(BT$7+0.5,$I$66:$DJ$120,ROWS($A$10:$A48)+2,FALSE)</f>
        <v>1934</v>
      </c>
      <c r="BU48" s="34">
        <f>HLOOKUP(BU$7+0.5,$I$66:$DJ$120,ROWS($A$10:$A48)+2,FALSE)</f>
        <v>1914</v>
      </c>
      <c r="BV48" s="34">
        <f>HLOOKUP(BV$7+0.5,$I$66:$DJ$120,ROWS($A$10:$A48)+2,FALSE)</f>
        <v>1173</v>
      </c>
      <c r="BW48" s="34">
        <f>HLOOKUP(BW$7+0.5,$I$66:$DJ$120,ROWS($A$10:$A48)+2,FALSE)</f>
        <v>2097</v>
      </c>
      <c r="BX48" s="34">
        <f>HLOOKUP(BX$7+0.5,$I$66:$DJ$120,ROWS($A$10:$A48)+2,FALSE)</f>
        <v>663</v>
      </c>
      <c r="BY48" s="34">
        <f>HLOOKUP(BY$7+0.5,$I$66:$DJ$120,ROWS($A$10:$A48)+2,FALSE)</f>
        <v>1707</v>
      </c>
      <c r="BZ48" s="34">
        <f>HLOOKUP(BZ$7+0.5,$I$66:$DJ$120,ROWS($A$10:$A48)+2,FALSE)</f>
        <v>627</v>
      </c>
      <c r="CA48" s="34">
        <f>HLOOKUP(CA$7+0.5,$I$66:$DJ$120,ROWS($A$10:$A48)+2,FALSE)</f>
        <v>1355</v>
      </c>
      <c r="CB48" s="34">
        <f>HLOOKUP(CB$7+0.5,$I$66:$DJ$120,ROWS($A$10:$A48)+2,FALSE)</f>
        <v>118</v>
      </c>
      <c r="CC48" s="34">
        <f>HLOOKUP(CC$7+0.5,$I$66:$DJ$120,ROWS($A$10:$A48)+2,FALSE)</f>
        <v>203</v>
      </c>
      <c r="CD48" s="34">
        <f>HLOOKUP(CD$7+0.5,$I$66:$DJ$120,ROWS($A$10:$A48)+2,FALSE)</f>
        <v>320</v>
      </c>
      <c r="CE48" s="34">
        <f>HLOOKUP(CE$7+0.5,$I$66:$DJ$120,ROWS($A$10:$A48)+2,FALSE)</f>
        <v>482</v>
      </c>
      <c r="CF48" s="34">
        <f>HLOOKUP(CF$7+0.5,$I$66:$DJ$120,ROWS($A$10:$A48)+2,FALSE)</f>
        <v>768</v>
      </c>
      <c r="CG48" s="34">
        <f>HLOOKUP(CG$7+0.5,$I$66:$DJ$120,ROWS($A$10:$A48)+2,FALSE)</f>
        <v>1174</v>
      </c>
      <c r="CH48" s="34">
        <f>HLOOKUP(CH$7+0.5,$I$66:$DJ$120,ROWS($A$10:$A48)+2,FALSE)</f>
        <v>863</v>
      </c>
      <c r="CI48" s="34">
        <f>HLOOKUP(CI$7+0.5,$I$66:$DJ$120,ROWS($A$10:$A48)+2,FALSE)</f>
        <v>14</v>
      </c>
      <c r="CJ48" s="34">
        <f>HLOOKUP(CJ$7+0.5,$I$66:$DJ$120,ROWS($A$10:$A48)+2,FALSE)</f>
        <v>664</v>
      </c>
      <c r="CK48" s="34">
        <f>HLOOKUP(CK$7+0.5,$I$66:$DJ$120,ROWS($A$10:$A48)+2,FALSE)</f>
        <v>784</v>
      </c>
      <c r="CL48" s="34">
        <f>HLOOKUP(CL$7+0.5,$I$66:$DJ$120,ROWS($A$10:$A48)+2,FALSE)</f>
        <v>342</v>
      </c>
      <c r="CM48" s="34">
        <f>HLOOKUP(CM$7+0.5,$I$66:$DJ$120,ROWS($A$10:$A48)+2,FALSE)</f>
        <v>3426</v>
      </c>
      <c r="CN48" s="34">
        <f>HLOOKUP(CN$7+0.5,$I$66:$DJ$120,ROWS($A$10:$A48)+2,FALSE)</f>
        <v>404</v>
      </c>
      <c r="CO48" s="34">
        <f>HLOOKUP(CO$7+0.5,$I$66:$DJ$120,ROWS($A$10:$A48)+2,FALSE)</f>
        <v>771</v>
      </c>
      <c r="CP48" s="34">
        <f>HLOOKUP(CP$7+0.5,$I$66:$DJ$120,ROWS($A$10:$A48)+2,FALSE)</f>
        <v>449</v>
      </c>
      <c r="CQ48" s="34">
        <f>HLOOKUP(CQ$7+0.5,$I$66:$DJ$120,ROWS($A$10:$A48)+2,FALSE)</f>
        <v>850</v>
      </c>
      <c r="CR48" s="34">
        <f>HLOOKUP(CR$7+0.5,$I$66:$DJ$120,ROWS($A$10:$A48)+2,FALSE)</f>
        <v>740</v>
      </c>
      <c r="CS48" s="34">
        <f>HLOOKUP(CS$7+0.5,$I$66:$DJ$120,ROWS($A$10:$A48)+2,FALSE)</f>
        <v>340</v>
      </c>
      <c r="CT48" s="34">
        <f>HLOOKUP(CT$7+0.5,$I$66:$DJ$120,ROWS($A$10:$A48)+2,FALSE)</f>
        <v>789</v>
      </c>
      <c r="CU48" s="34">
        <f>HLOOKUP(CU$7+0.5,$I$66:$DJ$120,ROWS($A$10:$A48)+2,FALSE)</f>
        <v>1244</v>
      </c>
      <c r="CV48" s="34" t="str">
        <f>HLOOKUP(CV$7+0.5,$I$66:$DJ$120,ROWS($A$10:$A48)+2,FALSE)</f>
        <v>N/A</v>
      </c>
      <c r="CW48" s="34">
        <f>HLOOKUP(CW$7+0.5,$I$66:$DJ$120,ROWS($A$10:$A48)+2,FALSE)</f>
        <v>775</v>
      </c>
      <c r="CX48" s="34">
        <f>HLOOKUP(CX$7+0.5,$I$66:$DJ$120,ROWS($A$10:$A48)+2,FALSE)</f>
        <v>203</v>
      </c>
      <c r="CY48" s="34">
        <f>HLOOKUP(CY$7+0.5,$I$66:$DJ$120,ROWS($A$10:$A48)+2,FALSE)</f>
        <v>292</v>
      </c>
      <c r="CZ48" s="34">
        <f>HLOOKUP(CZ$7+0.5,$I$66:$DJ$120,ROWS($A$10:$A48)+2,FALSE)</f>
        <v>395</v>
      </c>
      <c r="DA48" s="34">
        <f>HLOOKUP(DA$7+0.5,$I$66:$DJ$120,ROWS($A$10:$A48)+2,FALSE)</f>
        <v>420</v>
      </c>
      <c r="DB48" s="34">
        <f>HLOOKUP(DB$7+0.5,$I$66:$DJ$120,ROWS($A$10:$A48)+2,FALSE)</f>
        <v>2398</v>
      </c>
      <c r="DC48" s="34">
        <f>HLOOKUP(DC$7+0.5,$I$66:$DJ$120,ROWS($A$10:$A48)+2,FALSE)</f>
        <v>1781</v>
      </c>
      <c r="DD48" s="34">
        <f>HLOOKUP(DD$7+0.5,$I$66:$DJ$120,ROWS($A$10:$A48)+2,FALSE)</f>
        <v>203</v>
      </c>
      <c r="DE48" s="34">
        <f>HLOOKUP(DE$7+0.5,$I$66:$DJ$120,ROWS($A$10:$A48)+2,FALSE)</f>
        <v>619</v>
      </c>
      <c r="DF48" s="34">
        <f>HLOOKUP(DF$7+0.5,$I$66:$DJ$120,ROWS($A$10:$A48)+2,FALSE)</f>
        <v>3732</v>
      </c>
      <c r="DG48" s="34">
        <f>HLOOKUP(DG$7+0.5,$I$66:$DJ$120,ROWS($A$10:$A48)+2,FALSE)</f>
        <v>115</v>
      </c>
      <c r="DH48" s="34">
        <f>HLOOKUP(DH$7+0.5,$I$66:$DJ$120,ROWS($A$10:$A48)+2,FALSE)</f>
        <v>697</v>
      </c>
      <c r="DI48" s="34">
        <f>HLOOKUP(DI$7+0.5,$I$66:$DJ$120,ROWS($A$10:$A48)+2,FALSE)</f>
        <v>880</v>
      </c>
      <c r="DJ48" s="34">
        <f>HLOOKUP(DJ$7+0.5,$I$66:$DJ$120,ROWS($A$10:$A48)+2,FALSE)</f>
        <v>8</v>
      </c>
    </row>
    <row r="49" spans="2:114" x14ac:dyDescent="0.25">
      <c r="B49" s="38" t="s">
        <v>46</v>
      </c>
      <c r="C49" s="15">
        <v>12610486</v>
      </c>
      <c r="D49" s="14">
        <v>5092</v>
      </c>
      <c r="E49" s="15">
        <v>11099077</v>
      </c>
      <c r="F49" s="14">
        <v>27780</v>
      </c>
      <c r="G49" s="15">
        <v>1224564</v>
      </c>
      <c r="H49" s="14">
        <v>25195</v>
      </c>
      <c r="I49" s="36">
        <f>HLOOKUP(I$7,$I$66:$DJ$120,ROWS($A$10:$A49)+2,FALSE)</f>
        <v>234291</v>
      </c>
      <c r="J49" s="25">
        <f>HLOOKUP(J$7,$I$66:$DJ$120,ROWS($A$10:$A49)+2,FALSE)</f>
        <v>1332</v>
      </c>
      <c r="K49" s="25">
        <f>HLOOKUP(K$7,$I$66:$DJ$120,ROWS($A$10:$A49)+2,FALSE)</f>
        <v>759</v>
      </c>
      <c r="L49" s="25">
        <f>HLOOKUP(L$7,$I$66:$DJ$120,ROWS($A$10:$A49)+2,FALSE)</f>
        <v>2278</v>
      </c>
      <c r="M49" s="25">
        <f>HLOOKUP(M$7,$I$66:$DJ$120,ROWS($A$10:$A49)+2,FALSE)</f>
        <v>582</v>
      </c>
      <c r="N49" s="25">
        <f>HLOOKUP(N$7,$I$66:$DJ$120,ROWS($A$10:$A49)+2,FALSE)</f>
        <v>10672</v>
      </c>
      <c r="O49" s="25">
        <f>HLOOKUP(O$7,$I$66:$DJ$120,ROWS($A$10:$A49)+2,FALSE)</f>
        <v>2491</v>
      </c>
      <c r="P49" s="25">
        <f>HLOOKUP(P$7,$I$66:$DJ$120,ROWS($A$10:$A49)+2,FALSE)</f>
        <v>4150</v>
      </c>
      <c r="Q49" s="25">
        <f>HLOOKUP(Q$7,$I$66:$DJ$120,ROWS($A$10:$A49)+2,FALSE)</f>
        <v>5177</v>
      </c>
      <c r="R49" s="25">
        <f>HLOOKUP(R$7,$I$66:$DJ$120,ROWS($A$10:$A49)+2,FALSE)</f>
        <v>1401</v>
      </c>
      <c r="S49" s="25">
        <f>HLOOKUP(S$7,$I$66:$DJ$120,ROWS($A$10:$A49)+2,FALSE)</f>
        <v>19299</v>
      </c>
      <c r="T49" s="25">
        <f>HLOOKUP(T$7,$I$66:$DJ$120,ROWS($A$10:$A49)+2,FALSE)</f>
        <v>4627</v>
      </c>
      <c r="U49" s="25">
        <f>HLOOKUP(U$7,$I$66:$DJ$120,ROWS($A$10:$A49)+2,FALSE)</f>
        <v>495</v>
      </c>
      <c r="V49" s="25">
        <f>HLOOKUP(V$7,$I$66:$DJ$120,ROWS($A$10:$A49)+2,FALSE)</f>
        <v>236</v>
      </c>
      <c r="W49" s="25">
        <f>HLOOKUP(W$7,$I$66:$DJ$120,ROWS($A$10:$A49)+2,FALSE)</f>
        <v>3902</v>
      </c>
      <c r="X49" s="25">
        <f>HLOOKUP(X$7,$I$66:$DJ$120,ROWS($A$10:$A49)+2,FALSE)</f>
        <v>4086</v>
      </c>
      <c r="Y49" s="25">
        <f>HLOOKUP(Y$7,$I$66:$DJ$120,ROWS($A$10:$A49)+2,FALSE)</f>
        <v>1176</v>
      </c>
      <c r="Z49" s="25">
        <f>HLOOKUP(Z$7,$I$66:$DJ$120,ROWS($A$10:$A49)+2,FALSE)</f>
        <v>2323</v>
      </c>
      <c r="AA49" s="25">
        <f>HLOOKUP(AA$7,$I$66:$DJ$120,ROWS($A$10:$A49)+2,FALSE)</f>
        <v>4013</v>
      </c>
      <c r="AB49" s="25">
        <f>HLOOKUP(AB$7,$I$66:$DJ$120,ROWS($A$10:$A49)+2,FALSE)</f>
        <v>615</v>
      </c>
      <c r="AC49" s="25">
        <f>HLOOKUP(AC$7,$I$66:$DJ$120,ROWS($A$10:$A49)+2,FALSE)</f>
        <v>608</v>
      </c>
      <c r="AD49" s="25">
        <f>HLOOKUP(AD$7,$I$66:$DJ$120,ROWS($A$10:$A49)+2,FALSE)</f>
        <v>17751</v>
      </c>
      <c r="AE49" s="25">
        <f>HLOOKUP(AE$7,$I$66:$DJ$120,ROWS($A$10:$A49)+2,FALSE)</f>
        <v>6284</v>
      </c>
      <c r="AF49" s="25">
        <f>HLOOKUP(AF$7,$I$66:$DJ$120,ROWS($A$10:$A49)+2,FALSE)</f>
        <v>4406</v>
      </c>
      <c r="AG49" s="25">
        <f>HLOOKUP(AG$7,$I$66:$DJ$120,ROWS($A$10:$A49)+2,FALSE)</f>
        <v>853</v>
      </c>
      <c r="AH49" s="25">
        <f>HLOOKUP(AH$7,$I$66:$DJ$120,ROWS($A$10:$A49)+2,FALSE)</f>
        <v>1238</v>
      </c>
      <c r="AI49" s="25">
        <f>HLOOKUP(AI$7,$I$66:$DJ$120,ROWS($A$10:$A49)+2,FALSE)</f>
        <v>1761</v>
      </c>
      <c r="AJ49" s="25">
        <f>HLOOKUP(AJ$7,$I$66:$DJ$120,ROWS($A$10:$A49)+2,FALSE)</f>
        <v>338</v>
      </c>
      <c r="AK49" s="25">
        <f>HLOOKUP(AK$7,$I$66:$DJ$120,ROWS($A$10:$A49)+2,FALSE)</f>
        <v>582</v>
      </c>
      <c r="AL49" s="25">
        <f>HLOOKUP(AL$7,$I$66:$DJ$120,ROWS($A$10:$A49)+2,FALSE)</f>
        <v>1057</v>
      </c>
      <c r="AM49" s="25">
        <f>HLOOKUP(AM$7,$I$66:$DJ$120,ROWS($A$10:$A49)+2,FALSE)</f>
        <v>1326</v>
      </c>
      <c r="AN49" s="25">
        <f>HLOOKUP(AN$7,$I$66:$DJ$120,ROWS($A$10:$A49)+2,FALSE)</f>
        <v>36133</v>
      </c>
      <c r="AO49" s="25">
        <f>HLOOKUP(AO$7,$I$66:$DJ$120,ROWS($A$10:$A49)+2,FALSE)</f>
        <v>325</v>
      </c>
      <c r="AP49" s="25">
        <f>HLOOKUP(AP$7,$I$66:$DJ$120,ROWS($A$10:$A49)+2,FALSE)</f>
        <v>29436</v>
      </c>
      <c r="AQ49" s="25">
        <f>HLOOKUP(AQ$7,$I$66:$DJ$120,ROWS($A$10:$A49)+2,FALSE)</f>
        <v>11254</v>
      </c>
      <c r="AR49" s="25">
        <f>HLOOKUP(AR$7,$I$66:$DJ$120,ROWS($A$10:$A49)+2,FALSE)</f>
        <v>195</v>
      </c>
      <c r="AS49" s="25">
        <f>HLOOKUP(AS$7,$I$66:$DJ$120,ROWS($A$10:$A49)+2,FALSE)</f>
        <v>13075</v>
      </c>
      <c r="AT49" s="25">
        <f>HLOOKUP(AT$7,$I$66:$DJ$120,ROWS($A$10:$A49)+2,FALSE)</f>
        <v>283</v>
      </c>
      <c r="AU49" s="25">
        <f>HLOOKUP(AU$7,$I$66:$DJ$120,ROWS($A$10:$A49)+2,FALSE)</f>
        <v>1594</v>
      </c>
      <c r="AV49" s="25" t="str">
        <f>HLOOKUP(AV$7,$I$66:$DJ$120,ROWS($A$10:$A49)+2,FALSE)</f>
        <v>N/A</v>
      </c>
      <c r="AW49" s="25">
        <f>HLOOKUP(AW$7,$I$66:$DJ$120,ROWS($A$10:$A49)+2,FALSE)</f>
        <v>799</v>
      </c>
      <c r="AX49" s="25">
        <f>HLOOKUP(AX$7,$I$66:$DJ$120,ROWS($A$10:$A49)+2,FALSE)</f>
        <v>3438</v>
      </c>
      <c r="AY49" s="25">
        <f>HLOOKUP(AY$7,$I$66:$DJ$120,ROWS($A$10:$A49)+2,FALSE)</f>
        <v>142</v>
      </c>
      <c r="AZ49" s="25">
        <f>HLOOKUP(AZ$7,$I$66:$DJ$120,ROWS($A$10:$A49)+2,FALSE)</f>
        <v>3742</v>
      </c>
      <c r="BA49" s="25">
        <f>HLOOKUP(BA$7,$I$66:$DJ$120,ROWS($A$10:$A49)+2,FALSE)</f>
        <v>7006</v>
      </c>
      <c r="BB49" s="25">
        <f>HLOOKUP(BB$7,$I$66:$DJ$120,ROWS($A$10:$A49)+2,FALSE)</f>
        <v>1246</v>
      </c>
      <c r="BC49" s="25">
        <f>HLOOKUP(BC$7,$I$66:$DJ$120,ROWS($A$10:$A49)+2,FALSE)</f>
        <v>446</v>
      </c>
      <c r="BD49" s="25">
        <f>HLOOKUP(BD$7,$I$66:$DJ$120,ROWS($A$10:$A49)+2,FALSE)</f>
        <v>8419</v>
      </c>
      <c r="BE49" s="25">
        <f>HLOOKUP(BE$7,$I$66:$DJ$120,ROWS($A$10:$A49)+2,FALSE)</f>
        <v>3688</v>
      </c>
      <c r="BF49" s="25">
        <f>HLOOKUP(BF$7,$I$66:$DJ$120,ROWS($A$10:$A49)+2,FALSE)</f>
        <v>4631</v>
      </c>
      <c r="BG49" s="25">
        <f>HLOOKUP(BG$7,$I$66:$DJ$120,ROWS($A$10:$A49)+2,FALSE)</f>
        <v>2426</v>
      </c>
      <c r="BH49" s="25">
        <f>HLOOKUP(BH$7,$I$66:$DJ$120,ROWS($A$10:$A49)+2,FALSE)</f>
        <v>195</v>
      </c>
      <c r="BI49" s="25">
        <f>HLOOKUP(BI$7,$I$66:$DJ$120,ROWS($A$10:$A49)+2,FALSE)</f>
        <v>2723</v>
      </c>
      <c r="BJ49" s="34">
        <f>HLOOKUP(BJ$7+0.5,$I$66:$DJ$120,ROWS($A$10:$A49)+2,FALSE)</f>
        <v>11246</v>
      </c>
      <c r="BK49" s="34">
        <f>HLOOKUP(BK$7+0.5,$I$66:$DJ$120,ROWS($A$10:$A49)+2,FALSE)</f>
        <v>684</v>
      </c>
      <c r="BL49" s="34">
        <f>HLOOKUP(BL$7+0.5,$I$66:$DJ$120,ROWS($A$10:$A49)+2,FALSE)</f>
        <v>664</v>
      </c>
      <c r="BM49" s="34">
        <f>HLOOKUP(BM$7+0.5,$I$66:$DJ$120,ROWS($A$10:$A49)+2,FALSE)</f>
        <v>917</v>
      </c>
      <c r="BN49" s="34">
        <f>HLOOKUP(BN$7+0.5,$I$66:$DJ$120,ROWS($A$10:$A49)+2,FALSE)</f>
        <v>601</v>
      </c>
      <c r="BO49" s="34">
        <f>HLOOKUP(BO$7+0.5,$I$66:$DJ$120,ROWS($A$10:$A49)+2,FALSE)</f>
        <v>2349</v>
      </c>
      <c r="BP49" s="34">
        <f>HLOOKUP(BP$7+0.5,$I$66:$DJ$120,ROWS($A$10:$A49)+2,FALSE)</f>
        <v>1027</v>
      </c>
      <c r="BQ49" s="34">
        <f>HLOOKUP(BQ$7+0.5,$I$66:$DJ$120,ROWS($A$10:$A49)+2,FALSE)</f>
        <v>993</v>
      </c>
      <c r="BR49" s="34">
        <f>HLOOKUP(BR$7+0.5,$I$66:$DJ$120,ROWS($A$10:$A49)+2,FALSE)</f>
        <v>1304</v>
      </c>
      <c r="BS49" s="34">
        <f>HLOOKUP(BS$7+0.5,$I$66:$DJ$120,ROWS($A$10:$A49)+2,FALSE)</f>
        <v>584</v>
      </c>
      <c r="BT49" s="34">
        <f>HLOOKUP(BT$7+0.5,$I$66:$DJ$120,ROWS($A$10:$A49)+2,FALSE)</f>
        <v>3790</v>
      </c>
      <c r="BU49" s="34">
        <f>HLOOKUP(BU$7+0.5,$I$66:$DJ$120,ROWS($A$10:$A49)+2,FALSE)</f>
        <v>1185</v>
      </c>
      <c r="BV49" s="34">
        <f>HLOOKUP(BV$7+0.5,$I$66:$DJ$120,ROWS($A$10:$A49)+2,FALSE)</f>
        <v>369</v>
      </c>
      <c r="BW49" s="34">
        <f>HLOOKUP(BW$7+0.5,$I$66:$DJ$120,ROWS($A$10:$A49)+2,FALSE)</f>
        <v>223</v>
      </c>
      <c r="BX49" s="34">
        <f>HLOOKUP(BX$7+0.5,$I$66:$DJ$120,ROWS($A$10:$A49)+2,FALSE)</f>
        <v>1438</v>
      </c>
      <c r="BY49" s="34">
        <f>HLOOKUP(BY$7+0.5,$I$66:$DJ$120,ROWS($A$10:$A49)+2,FALSE)</f>
        <v>1429</v>
      </c>
      <c r="BZ49" s="34">
        <f>HLOOKUP(BZ$7+0.5,$I$66:$DJ$120,ROWS($A$10:$A49)+2,FALSE)</f>
        <v>960</v>
      </c>
      <c r="CA49" s="34">
        <f>HLOOKUP(CA$7+0.5,$I$66:$DJ$120,ROWS($A$10:$A49)+2,FALSE)</f>
        <v>1449</v>
      </c>
      <c r="CB49" s="34">
        <f>HLOOKUP(CB$7+0.5,$I$66:$DJ$120,ROWS($A$10:$A49)+2,FALSE)</f>
        <v>1826</v>
      </c>
      <c r="CC49" s="34">
        <f>HLOOKUP(CC$7+0.5,$I$66:$DJ$120,ROWS($A$10:$A49)+2,FALSE)</f>
        <v>294</v>
      </c>
      <c r="CD49" s="34">
        <f>HLOOKUP(CD$7+0.5,$I$66:$DJ$120,ROWS($A$10:$A49)+2,FALSE)</f>
        <v>328</v>
      </c>
      <c r="CE49" s="34">
        <f>HLOOKUP(CE$7+0.5,$I$66:$DJ$120,ROWS($A$10:$A49)+2,FALSE)</f>
        <v>3723</v>
      </c>
      <c r="CF49" s="34">
        <f>HLOOKUP(CF$7+0.5,$I$66:$DJ$120,ROWS($A$10:$A49)+2,FALSE)</f>
        <v>1711</v>
      </c>
      <c r="CG49" s="34">
        <f>HLOOKUP(CG$7+0.5,$I$66:$DJ$120,ROWS($A$10:$A49)+2,FALSE)</f>
        <v>1278</v>
      </c>
      <c r="CH49" s="34">
        <f>HLOOKUP(CH$7+0.5,$I$66:$DJ$120,ROWS($A$10:$A49)+2,FALSE)</f>
        <v>592</v>
      </c>
      <c r="CI49" s="34">
        <f>HLOOKUP(CI$7+0.5,$I$66:$DJ$120,ROWS($A$10:$A49)+2,FALSE)</f>
        <v>943</v>
      </c>
      <c r="CJ49" s="34">
        <f>HLOOKUP(CJ$7+0.5,$I$66:$DJ$120,ROWS($A$10:$A49)+2,FALSE)</f>
        <v>1063</v>
      </c>
      <c r="CK49" s="34">
        <f>HLOOKUP(CK$7+0.5,$I$66:$DJ$120,ROWS($A$10:$A49)+2,FALSE)</f>
        <v>308</v>
      </c>
      <c r="CL49" s="34">
        <f>HLOOKUP(CL$7+0.5,$I$66:$DJ$120,ROWS($A$10:$A49)+2,FALSE)</f>
        <v>439</v>
      </c>
      <c r="CM49" s="34">
        <f>HLOOKUP(CM$7+0.5,$I$66:$DJ$120,ROWS($A$10:$A49)+2,FALSE)</f>
        <v>501</v>
      </c>
      <c r="CN49" s="34">
        <f>HLOOKUP(CN$7+0.5,$I$66:$DJ$120,ROWS($A$10:$A49)+2,FALSE)</f>
        <v>520</v>
      </c>
      <c r="CO49" s="34">
        <f>HLOOKUP(CO$7+0.5,$I$66:$DJ$120,ROWS($A$10:$A49)+2,FALSE)</f>
        <v>4167</v>
      </c>
      <c r="CP49" s="34">
        <f>HLOOKUP(CP$7+0.5,$I$66:$DJ$120,ROWS($A$10:$A49)+2,FALSE)</f>
        <v>405</v>
      </c>
      <c r="CQ49" s="34">
        <f>HLOOKUP(CQ$7+0.5,$I$66:$DJ$120,ROWS($A$10:$A49)+2,FALSE)</f>
        <v>3921</v>
      </c>
      <c r="CR49" s="34">
        <f>HLOOKUP(CR$7+0.5,$I$66:$DJ$120,ROWS($A$10:$A49)+2,FALSE)</f>
        <v>3103</v>
      </c>
      <c r="CS49" s="34">
        <f>HLOOKUP(CS$7+0.5,$I$66:$DJ$120,ROWS($A$10:$A49)+2,FALSE)</f>
        <v>208</v>
      </c>
      <c r="CT49" s="34">
        <f>HLOOKUP(CT$7+0.5,$I$66:$DJ$120,ROWS($A$10:$A49)+2,FALSE)</f>
        <v>2133</v>
      </c>
      <c r="CU49" s="34">
        <f>HLOOKUP(CU$7+0.5,$I$66:$DJ$120,ROWS($A$10:$A49)+2,FALSE)</f>
        <v>220</v>
      </c>
      <c r="CV49" s="34">
        <f>HLOOKUP(CV$7+0.5,$I$66:$DJ$120,ROWS($A$10:$A49)+2,FALSE)</f>
        <v>1022</v>
      </c>
      <c r="CW49" s="34" t="str">
        <f>HLOOKUP(CW$7+0.5,$I$66:$DJ$120,ROWS($A$10:$A49)+2,FALSE)</f>
        <v>N/A</v>
      </c>
      <c r="CX49" s="34">
        <f>HLOOKUP(CX$7+0.5,$I$66:$DJ$120,ROWS($A$10:$A49)+2,FALSE)</f>
        <v>558</v>
      </c>
      <c r="CY49" s="34">
        <f>HLOOKUP(CY$7+0.5,$I$66:$DJ$120,ROWS($A$10:$A49)+2,FALSE)</f>
        <v>1057</v>
      </c>
      <c r="CZ49" s="34">
        <f>HLOOKUP(CZ$7+0.5,$I$66:$DJ$120,ROWS($A$10:$A49)+2,FALSE)</f>
        <v>140</v>
      </c>
      <c r="DA49" s="34">
        <f>HLOOKUP(DA$7+0.5,$I$66:$DJ$120,ROWS($A$10:$A49)+2,FALSE)</f>
        <v>1402</v>
      </c>
      <c r="DB49" s="34">
        <f>HLOOKUP(DB$7+0.5,$I$66:$DJ$120,ROWS($A$10:$A49)+2,FALSE)</f>
        <v>1441</v>
      </c>
      <c r="DC49" s="34">
        <f>HLOOKUP(DC$7+0.5,$I$66:$DJ$120,ROWS($A$10:$A49)+2,FALSE)</f>
        <v>776</v>
      </c>
      <c r="DD49" s="34">
        <f>HLOOKUP(DD$7+0.5,$I$66:$DJ$120,ROWS($A$10:$A49)+2,FALSE)</f>
        <v>327</v>
      </c>
      <c r="DE49" s="34">
        <f>HLOOKUP(DE$7+0.5,$I$66:$DJ$120,ROWS($A$10:$A49)+2,FALSE)</f>
        <v>1530</v>
      </c>
      <c r="DF49" s="34">
        <f>HLOOKUP(DF$7+0.5,$I$66:$DJ$120,ROWS($A$10:$A49)+2,FALSE)</f>
        <v>1533</v>
      </c>
      <c r="DG49" s="34">
        <f>HLOOKUP(DG$7+0.5,$I$66:$DJ$120,ROWS($A$10:$A49)+2,FALSE)</f>
        <v>1483</v>
      </c>
      <c r="DH49" s="34">
        <f>HLOOKUP(DH$7+0.5,$I$66:$DJ$120,ROWS($A$10:$A49)+2,FALSE)</f>
        <v>1046</v>
      </c>
      <c r="DI49" s="34">
        <f>HLOOKUP(DI$7+0.5,$I$66:$DJ$120,ROWS($A$10:$A49)+2,FALSE)</f>
        <v>237</v>
      </c>
      <c r="DJ49" s="34">
        <f>HLOOKUP(DJ$7+0.5,$I$66:$DJ$120,ROWS($A$10:$A49)+2,FALSE)</f>
        <v>1294</v>
      </c>
    </row>
    <row r="50" spans="2:114" x14ac:dyDescent="0.25">
      <c r="B50" s="38" t="s">
        <v>47</v>
      </c>
      <c r="C50" s="15">
        <v>1040022</v>
      </c>
      <c r="D50" s="14">
        <v>1440</v>
      </c>
      <c r="E50" s="15">
        <v>903786</v>
      </c>
      <c r="F50" s="14">
        <v>8645</v>
      </c>
      <c r="G50" s="15">
        <v>101689</v>
      </c>
      <c r="H50" s="14">
        <v>7813</v>
      </c>
      <c r="I50" s="36">
        <f>HLOOKUP(I$7,$I$66:$DJ$120,ROWS($A$10:$A50)+2,FALSE)</f>
        <v>26769</v>
      </c>
      <c r="J50" s="25">
        <f>HLOOKUP(J$7,$I$66:$DJ$120,ROWS($A$10:$A50)+2,FALSE)</f>
        <v>0</v>
      </c>
      <c r="K50" s="25">
        <f>HLOOKUP(K$7,$I$66:$DJ$120,ROWS($A$10:$A50)+2,FALSE)</f>
        <v>0</v>
      </c>
      <c r="L50" s="25">
        <f>HLOOKUP(L$7,$I$66:$DJ$120,ROWS($A$10:$A50)+2,FALSE)</f>
        <v>214</v>
      </c>
      <c r="M50" s="25">
        <f>HLOOKUP(M$7,$I$66:$DJ$120,ROWS($A$10:$A50)+2,FALSE)</f>
        <v>0</v>
      </c>
      <c r="N50" s="25">
        <f>HLOOKUP(N$7,$I$66:$DJ$120,ROWS($A$10:$A50)+2,FALSE)</f>
        <v>1949</v>
      </c>
      <c r="O50" s="25">
        <f>HLOOKUP(O$7,$I$66:$DJ$120,ROWS($A$10:$A50)+2,FALSE)</f>
        <v>301</v>
      </c>
      <c r="P50" s="25">
        <f>HLOOKUP(P$7,$I$66:$DJ$120,ROWS($A$10:$A50)+2,FALSE)</f>
        <v>2613</v>
      </c>
      <c r="Q50" s="25">
        <f>HLOOKUP(Q$7,$I$66:$DJ$120,ROWS($A$10:$A50)+2,FALSE)</f>
        <v>0</v>
      </c>
      <c r="R50" s="25">
        <f>HLOOKUP(R$7,$I$66:$DJ$120,ROWS($A$10:$A50)+2,FALSE)</f>
        <v>0</v>
      </c>
      <c r="S50" s="25">
        <f>HLOOKUP(S$7,$I$66:$DJ$120,ROWS($A$10:$A50)+2,FALSE)</f>
        <v>2230</v>
      </c>
      <c r="T50" s="25">
        <f>HLOOKUP(T$7,$I$66:$DJ$120,ROWS($A$10:$A50)+2,FALSE)</f>
        <v>476</v>
      </c>
      <c r="U50" s="25">
        <f>HLOOKUP(U$7,$I$66:$DJ$120,ROWS($A$10:$A50)+2,FALSE)</f>
        <v>0</v>
      </c>
      <c r="V50" s="25">
        <f>HLOOKUP(V$7,$I$66:$DJ$120,ROWS($A$10:$A50)+2,FALSE)</f>
        <v>107</v>
      </c>
      <c r="W50" s="25">
        <f>HLOOKUP(W$7,$I$66:$DJ$120,ROWS($A$10:$A50)+2,FALSE)</f>
        <v>373</v>
      </c>
      <c r="X50" s="25">
        <f>HLOOKUP(X$7,$I$66:$DJ$120,ROWS($A$10:$A50)+2,FALSE)</f>
        <v>41</v>
      </c>
      <c r="Y50" s="25">
        <f>HLOOKUP(Y$7,$I$66:$DJ$120,ROWS($A$10:$A50)+2,FALSE)</f>
        <v>82</v>
      </c>
      <c r="Z50" s="25">
        <f>HLOOKUP(Z$7,$I$66:$DJ$120,ROWS($A$10:$A50)+2,FALSE)</f>
        <v>374</v>
      </c>
      <c r="AA50" s="25">
        <f>HLOOKUP(AA$7,$I$66:$DJ$120,ROWS($A$10:$A50)+2,FALSE)</f>
        <v>211</v>
      </c>
      <c r="AB50" s="25">
        <f>HLOOKUP(AB$7,$I$66:$DJ$120,ROWS($A$10:$A50)+2,FALSE)</f>
        <v>121</v>
      </c>
      <c r="AC50" s="25">
        <f>HLOOKUP(AC$7,$I$66:$DJ$120,ROWS($A$10:$A50)+2,FALSE)</f>
        <v>228</v>
      </c>
      <c r="AD50" s="25">
        <f>HLOOKUP(AD$7,$I$66:$DJ$120,ROWS($A$10:$A50)+2,FALSE)</f>
        <v>472</v>
      </c>
      <c r="AE50" s="25">
        <f>HLOOKUP(AE$7,$I$66:$DJ$120,ROWS($A$10:$A50)+2,FALSE)</f>
        <v>7715</v>
      </c>
      <c r="AF50" s="25">
        <f>HLOOKUP(AF$7,$I$66:$DJ$120,ROWS($A$10:$A50)+2,FALSE)</f>
        <v>178</v>
      </c>
      <c r="AG50" s="25">
        <f>HLOOKUP(AG$7,$I$66:$DJ$120,ROWS($A$10:$A50)+2,FALSE)</f>
        <v>27</v>
      </c>
      <c r="AH50" s="25">
        <f>HLOOKUP(AH$7,$I$66:$DJ$120,ROWS($A$10:$A50)+2,FALSE)</f>
        <v>0</v>
      </c>
      <c r="AI50" s="25">
        <f>HLOOKUP(AI$7,$I$66:$DJ$120,ROWS($A$10:$A50)+2,FALSE)</f>
        <v>109</v>
      </c>
      <c r="AJ50" s="25">
        <f>HLOOKUP(AJ$7,$I$66:$DJ$120,ROWS($A$10:$A50)+2,FALSE)</f>
        <v>0</v>
      </c>
      <c r="AK50" s="25">
        <f>HLOOKUP(AK$7,$I$66:$DJ$120,ROWS($A$10:$A50)+2,FALSE)</f>
        <v>0</v>
      </c>
      <c r="AL50" s="25">
        <f>HLOOKUP(AL$7,$I$66:$DJ$120,ROWS($A$10:$A50)+2,FALSE)</f>
        <v>0</v>
      </c>
      <c r="AM50" s="25">
        <f>HLOOKUP(AM$7,$I$66:$DJ$120,ROWS($A$10:$A50)+2,FALSE)</f>
        <v>941</v>
      </c>
      <c r="AN50" s="25">
        <f>HLOOKUP(AN$7,$I$66:$DJ$120,ROWS($A$10:$A50)+2,FALSE)</f>
        <v>1224</v>
      </c>
      <c r="AO50" s="25">
        <f>HLOOKUP(AO$7,$I$66:$DJ$120,ROWS($A$10:$A50)+2,FALSE)</f>
        <v>93</v>
      </c>
      <c r="AP50" s="25">
        <f>HLOOKUP(AP$7,$I$66:$DJ$120,ROWS($A$10:$A50)+2,FALSE)</f>
        <v>2776</v>
      </c>
      <c r="AQ50" s="25">
        <f>HLOOKUP(AQ$7,$I$66:$DJ$120,ROWS($A$10:$A50)+2,FALSE)</f>
        <v>259</v>
      </c>
      <c r="AR50" s="25">
        <f>HLOOKUP(AR$7,$I$66:$DJ$120,ROWS($A$10:$A50)+2,FALSE)</f>
        <v>0</v>
      </c>
      <c r="AS50" s="25">
        <f>HLOOKUP(AS$7,$I$66:$DJ$120,ROWS($A$10:$A50)+2,FALSE)</f>
        <v>60</v>
      </c>
      <c r="AT50" s="25">
        <f>HLOOKUP(AT$7,$I$66:$DJ$120,ROWS($A$10:$A50)+2,FALSE)</f>
        <v>0</v>
      </c>
      <c r="AU50" s="25">
        <f>HLOOKUP(AU$7,$I$66:$DJ$120,ROWS($A$10:$A50)+2,FALSE)</f>
        <v>57</v>
      </c>
      <c r="AV50" s="25">
        <f>HLOOKUP(AV$7,$I$66:$DJ$120,ROWS($A$10:$A50)+2,FALSE)</f>
        <v>1125</v>
      </c>
      <c r="AW50" s="25" t="str">
        <f>HLOOKUP(AW$7,$I$66:$DJ$120,ROWS($A$10:$A50)+2,FALSE)</f>
        <v>N/A</v>
      </c>
      <c r="AX50" s="25">
        <f>HLOOKUP(AX$7,$I$66:$DJ$120,ROWS($A$10:$A50)+2,FALSE)</f>
        <v>223</v>
      </c>
      <c r="AY50" s="25">
        <f>HLOOKUP(AY$7,$I$66:$DJ$120,ROWS($A$10:$A50)+2,FALSE)</f>
        <v>0</v>
      </c>
      <c r="AZ50" s="25">
        <f>HLOOKUP(AZ$7,$I$66:$DJ$120,ROWS($A$10:$A50)+2,FALSE)</f>
        <v>210</v>
      </c>
      <c r="BA50" s="25">
        <f>HLOOKUP(BA$7,$I$66:$DJ$120,ROWS($A$10:$A50)+2,FALSE)</f>
        <v>207</v>
      </c>
      <c r="BB50" s="25">
        <f>HLOOKUP(BB$7,$I$66:$DJ$120,ROWS($A$10:$A50)+2,FALSE)</f>
        <v>181</v>
      </c>
      <c r="BC50" s="25">
        <f>HLOOKUP(BC$7,$I$66:$DJ$120,ROWS($A$10:$A50)+2,FALSE)</f>
        <v>621</v>
      </c>
      <c r="BD50" s="25">
        <f>HLOOKUP(BD$7,$I$66:$DJ$120,ROWS($A$10:$A50)+2,FALSE)</f>
        <v>485</v>
      </c>
      <c r="BE50" s="25">
        <f>HLOOKUP(BE$7,$I$66:$DJ$120,ROWS($A$10:$A50)+2,FALSE)</f>
        <v>262</v>
      </c>
      <c r="BF50" s="25">
        <f>HLOOKUP(BF$7,$I$66:$DJ$120,ROWS($A$10:$A50)+2,FALSE)</f>
        <v>199</v>
      </c>
      <c r="BG50" s="25">
        <f>HLOOKUP(BG$7,$I$66:$DJ$120,ROWS($A$10:$A50)+2,FALSE)</f>
        <v>2</v>
      </c>
      <c r="BH50" s="25">
        <f>HLOOKUP(BH$7,$I$66:$DJ$120,ROWS($A$10:$A50)+2,FALSE)</f>
        <v>23</v>
      </c>
      <c r="BI50" s="25">
        <f>HLOOKUP(BI$7,$I$66:$DJ$120,ROWS($A$10:$A50)+2,FALSE)</f>
        <v>293</v>
      </c>
      <c r="BJ50" s="34">
        <f>HLOOKUP(BJ$7+0.5,$I$66:$DJ$120,ROWS($A$10:$A50)+2,FALSE)</f>
        <v>2836</v>
      </c>
      <c r="BK50" s="34">
        <f>HLOOKUP(BK$7+0.5,$I$66:$DJ$120,ROWS($A$10:$A50)+2,FALSE)</f>
        <v>207</v>
      </c>
      <c r="BL50" s="34">
        <f>HLOOKUP(BL$7+0.5,$I$66:$DJ$120,ROWS($A$10:$A50)+2,FALSE)</f>
        <v>207</v>
      </c>
      <c r="BM50" s="34">
        <f>HLOOKUP(BM$7+0.5,$I$66:$DJ$120,ROWS($A$10:$A50)+2,FALSE)</f>
        <v>348</v>
      </c>
      <c r="BN50" s="34">
        <f>HLOOKUP(BN$7+0.5,$I$66:$DJ$120,ROWS($A$10:$A50)+2,FALSE)</f>
        <v>207</v>
      </c>
      <c r="BO50" s="34">
        <f>HLOOKUP(BO$7+0.5,$I$66:$DJ$120,ROWS($A$10:$A50)+2,FALSE)</f>
        <v>734</v>
      </c>
      <c r="BP50" s="34">
        <f>HLOOKUP(BP$7+0.5,$I$66:$DJ$120,ROWS($A$10:$A50)+2,FALSE)</f>
        <v>271</v>
      </c>
      <c r="BQ50" s="34">
        <f>HLOOKUP(BQ$7+0.5,$I$66:$DJ$120,ROWS($A$10:$A50)+2,FALSE)</f>
        <v>984</v>
      </c>
      <c r="BR50" s="34">
        <f>HLOOKUP(BR$7+0.5,$I$66:$DJ$120,ROWS($A$10:$A50)+2,FALSE)</f>
        <v>207</v>
      </c>
      <c r="BS50" s="34">
        <f>HLOOKUP(BS$7+0.5,$I$66:$DJ$120,ROWS($A$10:$A50)+2,FALSE)</f>
        <v>207</v>
      </c>
      <c r="BT50" s="34">
        <f>HLOOKUP(BT$7+0.5,$I$66:$DJ$120,ROWS($A$10:$A50)+2,FALSE)</f>
        <v>915</v>
      </c>
      <c r="BU50" s="34">
        <f>HLOOKUP(BU$7+0.5,$I$66:$DJ$120,ROWS($A$10:$A50)+2,FALSE)</f>
        <v>361</v>
      </c>
      <c r="BV50" s="34">
        <f>HLOOKUP(BV$7+0.5,$I$66:$DJ$120,ROWS($A$10:$A50)+2,FALSE)</f>
        <v>207</v>
      </c>
      <c r="BW50" s="34">
        <f>HLOOKUP(BW$7+0.5,$I$66:$DJ$120,ROWS($A$10:$A50)+2,FALSE)</f>
        <v>199</v>
      </c>
      <c r="BX50" s="34">
        <f>HLOOKUP(BX$7+0.5,$I$66:$DJ$120,ROWS($A$10:$A50)+2,FALSE)</f>
        <v>375</v>
      </c>
      <c r="BY50" s="34">
        <f>HLOOKUP(BY$7+0.5,$I$66:$DJ$120,ROWS($A$10:$A50)+2,FALSE)</f>
        <v>95</v>
      </c>
      <c r="BZ50" s="34">
        <f>HLOOKUP(BZ$7+0.5,$I$66:$DJ$120,ROWS($A$10:$A50)+2,FALSE)</f>
        <v>145</v>
      </c>
      <c r="CA50" s="34">
        <f>HLOOKUP(CA$7+0.5,$I$66:$DJ$120,ROWS($A$10:$A50)+2,FALSE)</f>
        <v>433</v>
      </c>
      <c r="CB50" s="34">
        <f>HLOOKUP(CB$7+0.5,$I$66:$DJ$120,ROWS($A$10:$A50)+2,FALSE)</f>
        <v>318</v>
      </c>
      <c r="CC50" s="34">
        <f>HLOOKUP(CC$7+0.5,$I$66:$DJ$120,ROWS($A$10:$A50)+2,FALSE)</f>
        <v>185</v>
      </c>
      <c r="CD50" s="34">
        <f>HLOOKUP(CD$7+0.5,$I$66:$DJ$120,ROWS($A$10:$A50)+2,FALSE)</f>
        <v>177</v>
      </c>
      <c r="CE50" s="34">
        <f>HLOOKUP(CE$7+0.5,$I$66:$DJ$120,ROWS($A$10:$A50)+2,FALSE)</f>
        <v>323</v>
      </c>
      <c r="CF50" s="34">
        <f>HLOOKUP(CF$7+0.5,$I$66:$DJ$120,ROWS($A$10:$A50)+2,FALSE)</f>
        <v>1532</v>
      </c>
      <c r="CG50" s="34">
        <f>HLOOKUP(CG$7+0.5,$I$66:$DJ$120,ROWS($A$10:$A50)+2,FALSE)</f>
        <v>117</v>
      </c>
      <c r="CH50" s="34">
        <f>HLOOKUP(CH$7+0.5,$I$66:$DJ$120,ROWS($A$10:$A50)+2,FALSE)</f>
        <v>60</v>
      </c>
      <c r="CI50" s="34">
        <f>HLOOKUP(CI$7+0.5,$I$66:$DJ$120,ROWS($A$10:$A50)+2,FALSE)</f>
        <v>207</v>
      </c>
      <c r="CJ50" s="34">
        <f>HLOOKUP(CJ$7+0.5,$I$66:$DJ$120,ROWS($A$10:$A50)+2,FALSE)</f>
        <v>163</v>
      </c>
      <c r="CK50" s="34">
        <f>HLOOKUP(CK$7+0.5,$I$66:$DJ$120,ROWS($A$10:$A50)+2,FALSE)</f>
        <v>207</v>
      </c>
      <c r="CL50" s="34">
        <f>HLOOKUP(CL$7+0.5,$I$66:$DJ$120,ROWS($A$10:$A50)+2,FALSE)</f>
        <v>207</v>
      </c>
      <c r="CM50" s="34">
        <f>HLOOKUP(CM$7+0.5,$I$66:$DJ$120,ROWS($A$10:$A50)+2,FALSE)</f>
        <v>207</v>
      </c>
      <c r="CN50" s="34">
        <f>HLOOKUP(CN$7+0.5,$I$66:$DJ$120,ROWS($A$10:$A50)+2,FALSE)</f>
        <v>745</v>
      </c>
      <c r="CO50" s="34">
        <f>HLOOKUP(CO$7+0.5,$I$66:$DJ$120,ROWS($A$10:$A50)+2,FALSE)</f>
        <v>501</v>
      </c>
      <c r="CP50" s="34">
        <f>HLOOKUP(CP$7+0.5,$I$66:$DJ$120,ROWS($A$10:$A50)+2,FALSE)</f>
        <v>153</v>
      </c>
      <c r="CQ50" s="34">
        <f>HLOOKUP(CQ$7+0.5,$I$66:$DJ$120,ROWS($A$10:$A50)+2,FALSE)</f>
        <v>1118</v>
      </c>
      <c r="CR50" s="34">
        <f>HLOOKUP(CR$7+0.5,$I$66:$DJ$120,ROWS($A$10:$A50)+2,FALSE)</f>
        <v>212</v>
      </c>
      <c r="CS50" s="34">
        <f>HLOOKUP(CS$7+0.5,$I$66:$DJ$120,ROWS($A$10:$A50)+2,FALSE)</f>
        <v>207</v>
      </c>
      <c r="CT50" s="34">
        <f>HLOOKUP(CT$7+0.5,$I$66:$DJ$120,ROWS($A$10:$A50)+2,FALSE)</f>
        <v>89</v>
      </c>
      <c r="CU50" s="34">
        <f>HLOOKUP(CU$7+0.5,$I$66:$DJ$120,ROWS($A$10:$A50)+2,FALSE)</f>
        <v>207</v>
      </c>
      <c r="CV50" s="34">
        <f>HLOOKUP(CV$7+0.5,$I$66:$DJ$120,ROWS($A$10:$A50)+2,FALSE)</f>
        <v>94</v>
      </c>
      <c r="CW50" s="34">
        <f>HLOOKUP(CW$7+0.5,$I$66:$DJ$120,ROWS($A$10:$A50)+2,FALSE)</f>
        <v>725</v>
      </c>
      <c r="CX50" s="34" t="str">
        <f>HLOOKUP(CX$7+0.5,$I$66:$DJ$120,ROWS($A$10:$A50)+2,FALSE)</f>
        <v>N/A</v>
      </c>
      <c r="CY50" s="34">
        <f>HLOOKUP(CY$7+0.5,$I$66:$DJ$120,ROWS($A$10:$A50)+2,FALSE)</f>
        <v>232</v>
      </c>
      <c r="CZ50" s="34">
        <f>HLOOKUP(CZ$7+0.5,$I$66:$DJ$120,ROWS($A$10:$A50)+2,FALSE)</f>
        <v>207</v>
      </c>
      <c r="DA50" s="34">
        <f>HLOOKUP(DA$7+0.5,$I$66:$DJ$120,ROWS($A$10:$A50)+2,FALSE)</f>
        <v>187</v>
      </c>
      <c r="DB50" s="34">
        <f>HLOOKUP(DB$7+0.5,$I$66:$DJ$120,ROWS($A$10:$A50)+2,FALSE)</f>
        <v>153</v>
      </c>
      <c r="DC50" s="34">
        <f>HLOOKUP(DC$7+0.5,$I$66:$DJ$120,ROWS($A$10:$A50)+2,FALSE)</f>
        <v>267</v>
      </c>
      <c r="DD50" s="34">
        <f>HLOOKUP(DD$7+0.5,$I$66:$DJ$120,ROWS($A$10:$A50)+2,FALSE)</f>
        <v>328</v>
      </c>
      <c r="DE50" s="34">
        <f>HLOOKUP(DE$7+0.5,$I$66:$DJ$120,ROWS($A$10:$A50)+2,FALSE)</f>
        <v>448</v>
      </c>
      <c r="DF50" s="34">
        <f>HLOOKUP(DF$7+0.5,$I$66:$DJ$120,ROWS($A$10:$A50)+2,FALSE)</f>
        <v>277</v>
      </c>
      <c r="DG50" s="34">
        <f>HLOOKUP(DG$7+0.5,$I$66:$DJ$120,ROWS($A$10:$A50)+2,FALSE)</f>
        <v>253</v>
      </c>
      <c r="DH50" s="34">
        <f>HLOOKUP(DH$7+0.5,$I$66:$DJ$120,ROWS($A$10:$A50)+2,FALSE)</f>
        <v>5</v>
      </c>
      <c r="DI50" s="34">
        <f>HLOOKUP(DI$7+0.5,$I$66:$DJ$120,ROWS($A$10:$A50)+2,FALSE)</f>
        <v>47</v>
      </c>
      <c r="DJ50" s="34">
        <f>HLOOKUP(DJ$7+0.5,$I$66:$DJ$120,ROWS($A$10:$A50)+2,FALSE)</f>
        <v>292</v>
      </c>
    </row>
    <row r="51" spans="2:114" x14ac:dyDescent="0.25">
      <c r="B51" s="38" t="s">
        <v>48</v>
      </c>
      <c r="C51" s="15">
        <v>4624180</v>
      </c>
      <c r="D51" s="14">
        <v>3871</v>
      </c>
      <c r="E51" s="15">
        <v>3899705</v>
      </c>
      <c r="F51" s="14">
        <v>25459</v>
      </c>
      <c r="G51" s="15">
        <v>546666</v>
      </c>
      <c r="H51" s="14">
        <v>21151</v>
      </c>
      <c r="I51" s="36">
        <f>HLOOKUP(I$7,$I$66:$DJ$120,ROWS($A$10:$A51)+2,FALSE)</f>
        <v>157644</v>
      </c>
      <c r="J51" s="25">
        <f>HLOOKUP(J$7,$I$66:$DJ$120,ROWS($A$10:$A51)+2,FALSE)</f>
        <v>2999</v>
      </c>
      <c r="K51" s="25">
        <f>HLOOKUP(K$7,$I$66:$DJ$120,ROWS($A$10:$A51)+2,FALSE)</f>
        <v>2421</v>
      </c>
      <c r="L51" s="25">
        <f>HLOOKUP(L$7,$I$66:$DJ$120,ROWS($A$10:$A51)+2,FALSE)</f>
        <v>1971</v>
      </c>
      <c r="M51" s="25">
        <f>HLOOKUP(M$7,$I$66:$DJ$120,ROWS($A$10:$A51)+2,FALSE)</f>
        <v>1333</v>
      </c>
      <c r="N51" s="25">
        <f>HLOOKUP(N$7,$I$66:$DJ$120,ROWS($A$10:$A51)+2,FALSE)</f>
        <v>6592</v>
      </c>
      <c r="O51" s="25">
        <f>HLOOKUP(O$7,$I$66:$DJ$120,ROWS($A$10:$A51)+2,FALSE)</f>
        <v>1000</v>
      </c>
      <c r="P51" s="25">
        <f>HLOOKUP(P$7,$I$66:$DJ$120,ROWS($A$10:$A51)+2,FALSE)</f>
        <v>1752</v>
      </c>
      <c r="Q51" s="25">
        <f>HLOOKUP(Q$7,$I$66:$DJ$120,ROWS($A$10:$A51)+2,FALSE)</f>
        <v>841</v>
      </c>
      <c r="R51" s="25">
        <f>HLOOKUP(R$7,$I$66:$DJ$120,ROWS($A$10:$A51)+2,FALSE)</f>
        <v>589</v>
      </c>
      <c r="S51" s="25">
        <f>HLOOKUP(S$7,$I$66:$DJ$120,ROWS($A$10:$A51)+2,FALSE)</f>
        <v>15476</v>
      </c>
      <c r="T51" s="25">
        <f>HLOOKUP(T$7,$I$66:$DJ$120,ROWS($A$10:$A51)+2,FALSE)</f>
        <v>16355</v>
      </c>
      <c r="U51" s="25">
        <f>HLOOKUP(U$7,$I$66:$DJ$120,ROWS($A$10:$A51)+2,FALSE)</f>
        <v>712</v>
      </c>
      <c r="V51" s="25">
        <f>HLOOKUP(V$7,$I$66:$DJ$120,ROWS($A$10:$A51)+2,FALSE)</f>
        <v>55</v>
      </c>
      <c r="W51" s="25">
        <f>HLOOKUP(W$7,$I$66:$DJ$120,ROWS($A$10:$A51)+2,FALSE)</f>
        <v>2371</v>
      </c>
      <c r="X51" s="25">
        <f>HLOOKUP(X$7,$I$66:$DJ$120,ROWS($A$10:$A51)+2,FALSE)</f>
        <v>3249</v>
      </c>
      <c r="Y51" s="25">
        <f>HLOOKUP(Y$7,$I$66:$DJ$120,ROWS($A$10:$A51)+2,FALSE)</f>
        <v>1379</v>
      </c>
      <c r="Z51" s="25">
        <f>HLOOKUP(Z$7,$I$66:$DJ$120,ROWS($A$10:$A51)+2,FALSE)</f>
        <v>1885</v>
      </c>
      <c r="AA51" s="25">
        <f>HLOOKUP(AA$7,$I$66:$DJ$120,ROWS($A$10:$A51)+2,FALSE)</f>
        <v>2454</v>
      </c>
      <c r="AB51" s="25">
        <f>HLOOKUP(AB$7,$I$66:$DJ$120,ROWS($A$10:$A51)+2,FALSE)</f>
        <v>878</v>
      </c>
      <c r="AC51" s="25">
        <f>HLOOKUP(AC$7,$I$66:$DJ$120,ROWS($A$10:$A51)+2,FALSE)</f>
        <v>652</v>
      </c>
      <c r="AD51" s="25">
        <f>HLOOKUP(AD$7,$I$66:$DJ$120,ROWS($A$10:$A51)+2,FALSE)</f>
        <v>3807</v>
      </c>
      <c r="AE51" s="25">
        <f>HLOOKUP(AE$7,$I$66:$DJ$120,ROWS($A$10:$A51)+2,FALSE)</f>
        <v>730</v>
      </c>
      <c r="AF51" s="25">
        <f>HLOOKUP(AF$7,$I$66:$DJ$120,ROWS($A$10:$A51)+2,FALSE)</f>
        <v>4483</v>
      </c>
      <c r="AG51" s="25">
        <f>HLOOKUP(AG$7,$I$66:$DJ$120,ROWS($A$10:$A51)+2,FALSE)</f>
        <v>471</v>
      </c>
      <c r="AH51" s="25">
        <f>HLOOKUP(AH$7,$I$66:$DJ$120,ROWS($A$10:$A51)+2,FALSE)</f>
        <v>2163</v>
      </c>
      <c r="AI51" s="25">
        <f>HLOOKUP(AI$7,$I$66:$DJ$120,ROWS($A$10:$A51)+2,FALSE)</f>
        <v>1522</v>
      </c>
      <c r="AJ51" s="25">
        <f>HLOOKUP(AJ$7,$I$66:$DJ$120,ROWS($A$10:$A51)+2,FALSE)</f>
        <v>915</v>
      </c>
      <c r="AK51" s="25">
        <f>HLOOKUP(AK$7,$I$66:$DJ$120,ROWS($A$10:$A51)+2,FALSE)</f>
        <v>204</v>
      </c>
      <c r="AL51" s="25">
        <f>HLOOKUP(AL$7,$I$66:$DJ$120,ROWS($A$10:$A51)+2,FALSE)</f>
        <v>1017</v>
      </c>
      <c r="AM51" s="25">
        <f>HLOOKUP(AM$7,$I$66:$DJ$120,ROWS($A$10:$A51)+2,FALSE)</f>
        <v>372</v>
      </c>
      <c r="AN51" s="25">
        <f>HLOOKUP(AN$7,$I$66:$DJ$120,ROWS($A$10:$A51)+2,FALSE)</f>
        <v>4241</v>
      </c>
      <c r="AO51" s="25">
        <f>HLOOKUP(AO$7,$I$66:$DJ$120,ROWS($A$10:$A51)+2,FALSE)</f>
        <v>598</v>
      </c>
      <c r="AP51" s="25">
        <f>HLOOKUP(AP$7,$I$66:$DJ$120,ROWS($A$10:$A51)+2,FALSE)</f>
        <v>11317</v>
      </c>
      <c r="AQ51" s="25">
        <f>HLOOKUP(AQ$7,$I$66:$DJ$120,ROWS($A$10:$A51)+2,FALSE)</f>
        <v>23102</v>
      </c>
      <c r="AR51" s="25">
        <f>HLOOKUP(AR$7,$I$66:$DJ$120,ROWS($A$10:$A51)+2,FALSE)</f>
        <v>271</v>
      </c>
      <c r="AS51" s="25">
        <f>HLOOKUP(AS$7,$I$66:$DJ$120,ROWS($A$10:$A51)+2,FALSE)</f>
        <v>6327</v>
      </c>
      <c r="AT51" s="25">
        <f>HLOOKUP(AT$7,$I$66:$DJ$120,ROWS($A$10:$A51)+2,FALSE)</f>
        <v>1008</v>
      </c>
      <c r="AU51" s="25">
        <f>HLOOKUP(AU$7,$I$66:$DJ$120,ROWS($A$10:$A51)+2,FALSE)</f>
        <v>833</v>
      </c>
      <c r="AV51" s="25">
        <f>HLOOKUP(AV$7,$I$66:$DJ$120,ROWS($A$10:$A51)+2,FALSE)</f>
        <v>3523</v>
      </c>
      <c r="AW51" s="25">
        <f>HLOOKUP(AW$7,$I$66:$DJ$120,ROWS($A$10:$A51)+2,FALSE)</f>
        <v>453</v>
      </c>
      <c r="AX51" s="25" t="str">
        <f>HLOOKUP(AX$7,$I$66:$DJ$120,ROWS($A$10:$A51)+2,FALSE)</f>
        <v>N/A</v>
      </c>
      <c r="AY51" s="25">
        <f>HLOOKUP(AY$7,$I$66:$DJ$120,ROWS($A$10:$A51)+2,FALSE)</f>
        <v>62</v>
      </c>
      <c r="AZ51" s="25">
        <f>HLOOKUP(AZ$7,$I$66:$DJ$120,ROWS($A$10:$A51)+2,FALSE)</f>
        <v>3324</v>
      </c>
      <c r="BA51" s="25">
        <f>HLOOKUP(BA$7,$I$66:$DJ$120,ROWS($A$10:$A51)+2,FALSE)</f>
        <v>8623</v>
      </c>
      <c r="BB51" s="25">
        <f>HLOOKUP(BB$7,$I$66:$DJ$120,ROWS($A$10:$A51)+2,FALSE)</f>
        <v>181</v>
      </c>
      <c r="BC51" s="25">
        <f>HLOOKUP(BC$7,$I$66:$DJ$120,ROWS($A$10:$A51)+2,FALSE)</f>
        <v>91</v>
      </c>
      <c r="BD51" s="25">
        <f>HLOOKUP(BD$7,$I$66:$DJ$120,ROWS($A$10:$A51)+2,FALSE)</f>
        <v>7879</v>
      </c>
      <c r="BE51" s="25">
        <f>HLOOKUP(BE$7,$I$66:$DJ$120,ROWS($A$10:$A51)+2,FALSE)</f>
        <v>2510</v>
      </c>
      <c r="BF51" s="25">
        <f>HLOOKUP(BF$7,$I$66:$DJ$120,ROWS($A$10:$A51)+2,FALSE)</f>
        <v>1680</v>
      </c>
      <c r="BG51" s="25">
        <f>HLOOKUP(BG$7,$I$66:$DJ$120,ROWS($A$10:$A51)+2,FALSE)</f>
        <v>341</v>
      </c>
      <c r="BH51" s="25">
        <f>HLOOKUP(BH$7,$I$66:$DJ$120,ROWS($A$10:$A51)+2,FALSE)</f>
        <v>632</v>
      </c>
      <c r="BI51" s="25">
        <f>HLOOKUP(BI$7,$I$66:$DJ$120,ROWS($A$10:$A51)+2,FALSE)</f>
        <v>2166</v>
      </c>
      <c r="BJ51" s="34">
        <f>HLOOKUP(BJ$7+0.5,$I$66:$DJ$120,ROWS($A$10:$A51)+2,FALSE)</f>
        <v>12647</v>
      </c>
      <c r="BK51" s="34">
        <f>HLOOKUP(BK$7+0.5,$I$66:$DJ$120,ROWS($A$10:$A51)+2,FALSE)</f>
        <v>1543</v>
      </c>
      <c r="BL51" s="34">
        <f>HLOOKUP(BL$7+0.5,$I$66:$DJ$120,ROWS($A$10:$A51)+2,FALSE)</f>
        <v>1281</v>
      </c>
      <c r="BM51" s="34">
        <f>HLOOKUP(BM$7+0.5,$I$66:$DJ$120,ROWS($A$10:$A51)+2,FALSE)</f>
        <v>1391</v>
      </c>
      <c r="BN51" s="34">
        <f>HLOOKUP(BN$7+0.5,$I$66:$DJ$120,ROWS($A$10:$A51)+2,FALSE)</f>
        <v>1301</v>
      </c>
      <c r="BO51" s="34">
        <f>HLOOKUP(BO$7+0.5,$I$66:$DJ$120,ROWS($A$10:$A51)+2,FALSE)</f>
        <v>1789</v>
      </c>
      <c r="BP51" s="34">
        <f>HLOOKUP(BP$7+0.5,$I$66:$DJ$120,ROWS($A$10:$A51)+2,FALSE)</f>
        <v>598</v>
      </c>
      <c r="BQ51" s="34">
        <f>HLOOKUP(BQ$7+0.5,$I$66:$DJ$120,ROWS($A$10:$A51)+2,FALSE)</f>
        <v>1005</v>
      </c>
      <c r="BR51" s="34">
        <f>HLOOKUP(BR$7+0.5,$I$66:$DJ$120,ROWS($A$10:$A51)+2,FALSE)</f>
        <v>746</v>
      </c>
      <c r="BS51" s="34">
        <f>HLOOKUP(BS$7+0.5,$I$66:$DJ$120,ROWS($A$10:$A51)+2,FALSE)</f>
        <v>681</v>
      </c>
      <c r="BT51" s="34">
        <f>HLOOKUP(BT$7+0.5,$I$66:$DJ$120,ROWS($A$10:$A51)+2,FALSE)</f>
        <v>4230</v>
      </c>
      <c r="BU51" s="34">
        <f>HLOOKUP(BU$7+0.5,$I$66:$DJ$120,ROWS($A$10:$A51)+2,FALSE)</f>
        <v>2798</v>
      </c>
      <c r="BV51" s="34">
        <f>HLOOKUP(BV$7+0.5,$I$66:$DJ$120,ROWS($A$10:$A51)+2,FALSE)</f>
        <v>626</v>
      </c>
      <c r="BW51" s="34">
        <f>HLOOKUP(BW$7+0.5,$I$66:$DJ$120,ROWS($A$10:$A51)+2,FALSE)</f>
        <v>68</v>
      </c>
      <c r="BX51" s="34">
        <f>HLOOKUP(BX$7+0.5,$I$66:$DJ$120,ROWS($A$10:$A51)+2,FALSE)</f>
        <v>831</v>
      </c>
      <c r="BY51" s="34">
        <f>HLOOKUP(BY$7+0.5,$I$66:$DJ$120,ROWS($A$10:$A51)+2,FALSE)</f>
        <v>1601</v>
      </c>
      <c r="BZ51" s="34">
        <f>HLOOKUP(BZ$7+0.5,$I$66:$DJ$120,ROWS($A$10:$A51)+2,FALSE)</f>
        <v>1468</v>
      </c>
      <c r="CA51" s="34">
        <f>HLOOKUP(CA$7+0.5,$I$66:$DJ$120,ROWS($A$10:$A51)+2,FALSE)</f>
        <v>1445</v>
      </c>
      <c r="CB51" s="34">
        <f>HLOOKUP(CB$7+0.5,$I$66:$DJ$120,ROWS($A$10:$A51)+2,FALSE)</f>
        <v>1692</v>
      </c>
      <c r="CC51" s="34">
        <f>HLOOKUP(CC$7+0.5,$I$66:$DJ$120,ROWS($A$10:$A51)+2,FALSE)</f>
        <v>486</v>
      </c>
      <c r="CD51" s="34">
        <f>HLOOKUP(CD$7+0.5,$I$66:$DJ$120,ROWS($A$10:$A51)+2,FALSE)</f>
        <v>566</v>
      </c>
      <c r="CE51" s="34">
        <f>HLOOKUP(CE$7+0.5,$I$66:$DJ$120,ROWS($A$10:$A51)+2,FALSE)</f>
        <v>1261</v>
      </c>
      <c r="CF51" s="34">
        <f>HLOOKUP(CF$7+0.5,$I$66:$DJ$120,ROWS($A$10:$A51)+2,FALSE)</f>
        <v>447</v>
      </c>
      <c r="CG51" s="34">
        <f>HLOOKUP(CG$7+0.5,$I$66:$DJ$120,ROWS($A$10:$A51)+2,FALSE)</f>
        <v>1737</v>
      </c>
      <c r="CH51" s="34">
        <f>HLOOKUP(CH$7+0.5,$I$66:$DJ$120,ROWS($A$10:$A51)+2,FALSE)</f>
        <v>393</v>
      </c>
      <c r="CI51" s="34">
        <f>HLOOKUP(CI$7+0.5,$I$66:$DJ$120,ROWS($A$10:$A51)+2,FALSE)</f>
        <v>1979</v>
      </c>
      <c r="CJ51" s="34">
        <f>HLOOKUP(CJ$7+0.5,$I$66:$DJ$120,ROWS($A$10:$A51)+2,FALSE)</f>
        <v>1671</v>
      </c>
      <c r="CK51" s="34">
        <f>HLOOKUP(CK$7+0.5,$I$66:$DJ$120,ROWS($A$10:$A51)+2,FALSE)</f>
        <v>999</v>
      </c>
      <c r="CL51" s="34">
        <f>HLOOKUP(CL$7+0.5,$I$66:$DJ$120,ROWS($A$10:$A51)+2,FALSE)</f>
        <v>329</v>
      </c>
      <c r="CM51" s="34">
        <f>HLOOKUP(CM$7+0.5,$I$66:$DJ$120,ROWS($A$10:$A51)+2,FALSE)</f>
        <v>722</v>
      </c>
      <c r="CN51" s="34">
        <f>HLOOKUP(CN$7+0.5,$I$66:$DJ$120,ROWS($A$10:$A51)+2,FALSE)</f>
        <v>280</v>
      </c>
      <c r="CO51" s="34">
        <f>HLOOKUP(CO$7+0.5,$I$66:$DJ$120,ROWS($A$10:$A51)+2,FALSE)</f>
        <v>1445</v>
      </c>
      <c r="CP51" s="34">
        <f>HLOOKUP(CP$7+0.5,$I$66:$DJ$120,ROWS($A$10:$A51)+2,FALSE)</f>
        <v>609</v>
      </c>
      <c r="CQ51" s="34">
        <f>HLOOKUP(CQ$7+0.5,$I$66:$DJ$120,ROWS($A$10:$A51)+2,FALSE)</f>
        <v>3991</v>
      </c>
      <c r="CR51" s="34">
        <f>HLOOKUP(CR$7+0.5,$I$66:$DJ$120,ROWS($A$10:$A51)+2,FALSE)</f>
        <v>4356</v>
      </c>
      <c r="CS51" s="34">
        <f>HLOOKUP(CS$7+0.5,$I$66:$DJ$120,ROWS($A$10:$A51)+2,FALSE)</f>
        <v>213</v>
      </c>
      <c r="CT51" s="34">
        <f>HLOOKUP(CT$7+0.5,$I$66:$DJ$120,ROWS($A$10:$A51)+2,FALSE)</f>
        <v>2177</v>
      </c>
      <c r="CU51" s="34">
        <f>HLOOKUP(CU$7+0.5,$I$66:$DJ$120,ROWS($A$10:$A51)+2,FALSE)</f>
        <v>934</v>
      </c>
      <c r="CV51" s="34">
        <f>HLOOKUP(CV$7+0.5,$I$66:$DJ$120,ROWS($A$10:$A51)+2,FALSE)</f>
        <v>583</v>
      </c>
      <c r="CW51" s="34">
        <f>HLOOKUP(CW$7+0.5,$I$66:$DJ$120,ROWS($A$10:$A51)+2,FALSE)</f>
        <v>1139</v>
      </c>
      <c r="CX51" s="34">
        <f>HLOOKUP(CX$7+0.5,$I$66:$DJ$120,ROWS($A$10:$A51)+2,FALSE)</f>
        <v>360</v>
      </c>
      <c r="CY51" s="34" t="str">
        <f>HLOOKUP(CY$7+0.5,$I$66:$DJ$120,ROWS($A$10:$A51)+2,FALSE)</f>
        <v>N/A</v>
      </c>
      <c r="CZ51" s="34">
        <f>HLOOKUP(CZ$7+0.5,$I$66:$DJ$120,ROWS($A$10:$A51)+2,FALSE)</f>
        <v>107</v>
      </c>
      <c r="DA51" s="34">
        <f>HLOOKUP(DA$7+0.5,$I$66:$DJ$120,ROWS($A$10:$A51)+2,FALSE)</f>
        <v>1252</v>
      </c>
      <c r="DB51" s="34">
        <f>HLOOKUP(DB$7+0.5,$I$66:$DJ$120,ROWS($A$10:$A51)+2,FALSE)</f>
        <v>4005</v>
      </c>
      <c r="DC51" s="34">
        <f>HLOOKUP(DC$7+0.5,$I$66:$DJ$120,ROWS($A$10:$A51)+2,FALSE)</f>
        <v>188</v>
      </c>
      <c r="DD51" s="34">
        <f>HLOOKUP(DD$7+0.5,$I$66:$DJ$120,ROWS($A$10:$A51)+2,FALSE)</f>
        <v>115</v>
      </c>
      <c r="DE51" s="34">
        <f>HLOOKUP(DE$7+0.5,$I$66:$DJ$120,ROWS($A$10:$A51)+2,FALSE)</f>
        <v>2193</v>
      </c>
      <c r="DF51" s="34">
        <f>HLOOKUP(DF$7+0.5,$I$66:$DJ$120,ROWS($A$10:$A51)+2,FALSE)</f>
        <v>1257</v>
      </c>
      <c r="DG51" s="34">
        <f>HLOOKUP(DG$7+0.5,$I$66:$DJ$120,ROWS($A$10:$A51)+2,FALSE)</f>
        <v>1114</v>
      </c>
      <c r="DH51" s="34">
        <f>HLOOKUP(DH$7+0.5,$I$66:$DJ$120,ROWS($A$10:$A51)+2,FALSE)</f>
        <v>291</v>
      </c>
      <c r="DI51" s="34">
        <f>HLOOKUP(DI$7+0.5,$I$66:$DJ$120,ROWS($A$10:$A51)+2,FALSE)</f>
        <v>647</v>
      </c>
      <c r="DJ51" s="34">
        <f>HLOOKUP(DJ$7+0.5,$I$66:$DJ$120,ROWS($A$10:$A51)+2,FALSE)</f>
        <v>1534</v>
      </c>
    </row>
    <row r="52" spans="2:114" x14ac:dyDescent="0.25">
      <c r="B52" s="38" t="s">
        <v>49</v>
      </c>
      <c r="C52" s="15">
        <v>814175</v>
      </c>
      <c r="D52" s="14">
        <v>1297</v>
      </c>
      <c r="E52" s="15">
        <v>688436</v>
      </c>
      <c r="F52" s="14">
        <v>7824</v>
      </c>
      <c r="G52" s="15">
        <v>94655</v>
      </c>
      <c r="H52" s="14">
        <v>6542</v>
      </c>
      <c r="I52" s="36">
        <f>HLOOKUP(I$7,$I$66:$DJ$120,ROWS($A$10:$A52)+2,FALSE)</f>
        <v>27506</v>
      </c>
      <c r="J52" s="25">
        <f>HLOOKUP(J$7,$I$66:$DJ$120,ROWS($A$10:$A52)+2,FALSE)</f>
        <v>0</v>
      </c>
      <c r="K52" s="25">
        <f>HLOOKUP(K$7,$I$66:$DJ$120,ROWS($A$10:$A52)+2,FALSE)</f>
        <v>554</v>
      </c>
      <c r="L52" s="25">
        <f>HLOOKUP(L$7,$I$66:$DJ$120,ROWS($A$10:$A52)+2,FALSE)</f>
        <v>1422</v>
      </c>
      <c r="M52" s="25">
        <f>HLOOKUP(M$7,$I$66:$DJ$120,ROWS($A$10:$A52)+2,FALSE)</f>
        <v>659</v>
      </c>
      <c r="N52" s="25">
        <f>HLOOKUP(N$7,$I$66:$DJ$120,ROWS($A$10:$A52)+2,FALSE)</f>
        <v>1286</v>
      </c>
      <c r="O52" s="25">
        <f>HLOOKUP(O$7,$I$66:$DJ$120,ROWS($A$10:$A52)+2,FALSE)</f>
        <v>1021</v>
      </c>
      <c r="P52" s="25">
        <f>HLOOKUP(P$7,$I$66:$DJ$120,ROWS($A$10:$A52)+2,FALSE)</f>
        <v>0</v>
      </c>
      <c r="Q52" s="25">
        <f>HLOOKUP(Q$7,$I$66:$DJ$120,ROWS($A$10:$A52)+2,FALSE)</f>
        <v>0</v>
      </c>
      <c r="R52" s="25">
        <f>HLOOKUP(R$7,$I$66:$DJ$120,ROWS($A$10:$A52)+2,FALSE)</f>
        <v>0</v>
      </c>
      <c r="S52" s="25">
        <f>HLOOKUP(S$7,$I$66:$DJ$120,ROWS($A$10:$A52)+2,FALSE)</f>
        <v>101</v>
      </c>
      <c r="T52" s="25">
        <f>HLOOKUP(T$7,$I$66:$DJ$120,ROWS($A$10:$A52)+2,FALSE)</f>
        <v>69</v>
      </c>
      <c r="U52" s="25">
        <f>HLOOKUP(U$7,$I$66:$DJ$120,ROWS($A$10:$A52)+2,FALSE)</f>
        <v>0</v>
      </c>
      <c r="V52" s="25">
        <f>HLOOKUP(V$7,$I$66:$DJ$120,ROWS($A$10:$A52)+2,FALSE)</f>
        <v>186</v>
      </c>
      <c r="W52" s="25">
        <f>HLOOKUP(W$7,$I$66:$DJ$120,ROWS($A$10:$A52)+2,FALSE)</f>
        <v>267</v>
      </c>
      <c r="X52" s="25">
        <f>HLOOKUP(X$7,$I$66:$DJ$120,ROWS($A$10:$A52)+2,FALSE)</f>
        <v>285</v>
      </c>
      <c r="Y52" s="25">
        <f>HLOOKUP(Y$7,$I$66:$DJ$120,ROWS($A$10:$A52)+2,FALSE)</f>
        <v>4772</v>
      </c>
      <c r="Z52" s="25">
        <f>HLOOKUP(Z$7,$I$66:$DJ$120,ROWS($A$10:$A52)+2,FALSE)</f>
        <v>144</v>
      </c>
      <c r="AA52" s="25">
        <f>HLOOKUP(AA$7,$I$66:$DJ$120,ROWS($A$10:$A52)+2,FALSE)</f>
        <v>211</v>
      </c>
      <c r="AB52" s="25">
        <f>HLOOKUP(AB$7,$I$66:$DJ$120,ROWS($A$10:$A52)+2,FALSE)</f>
        <v>0</v>
      </c>
      <c r="AC52" s="25">
        <f>HLOOKUP(AC$7,$I$66:$DJ$120,ROWS($A$10:$A52)+2,FALSE)</f>
        <v>0</v>
      </c>
      <c r="AD52" s="25">
        <f>HLOOKUP(AD$7,$I$66:$DJ$120,ROWS($A$10:$A52)+2,FALSE)</f>
        <v>254</v>
      </c>
      <c r="AE52" s="25">
        <f>HLOOKUP(AE$7,$I$66:$DJ$120,ROWS($A$10:$A52)+2,FALSE)</f>
        <v>113</v>
      </c>
      <c r="AF52" s="25">
        <f>HLOOKUP(AF$7,$I$66:$DJ$120,ROWS($A$10:$A52)+2,FALSE)</f>
        <v>239</v>
      </c>
      <c r="AG52" s="25">
        <f>HLOOKUP(AG$7,$I$66:$DJ$120,ROWS($A$10:$A52)+2,FALSE)</f>
        <v>5342</v>
      </c>
      <c r="AH52" s="25">
        <f>HLOOKUP(AH$7,$I$66:$DJ$120,ROWS($A$10:$A52)+2,FALSE)</f>
        <v>129</v>
      </c>
      <c r="AI52" s="25">
        <f>HLOOKUP(AI$7,$I$66:$DJ$120,ROWS($A$10:$A52)+2,FALSE)</f>
        <v>354</v>
      </c>
      <c r="AJ52" s="25">
        <f>HLOOKUP(AJ$7,$I$66:$DJ$120,ROWS($A$10:$A52)+2,FALSE)</f>
        <v>232</v>
      </c>
      <c r="AK52" s="25">
        <f>HLOOKUP(AK$7,$I$66:$DJ$120,ROWS($A$10:$A52)+2,FALSE)</f>
        <v>1695</v>
      </c>
      <c r="AL52" s="25">
        <f>HLOOKUP(AL$7,$I$66:$DJ$120,ROWS($A$10:$A52)+2,FALSE)</f>
        <v>110</v>
      </c>
      <c r="AM52" s="25">
        <f>HLOOKUP(AM$7,$I$66:$DJ$120,ROWS($A$10:$A52)+2,FALSE)</f>
        <v>0</v>
      </c>
      <c r="AN52" s="25">
        <f>HLOOKUP(AN$7,$I$66:$DJ$120,ROWS($A$10:$A52)+2,FALSE)</f>
        <v>441</v>
      </c>
      <c r="AO52" s="25">
        <f>HLOOKUP(AO$7,$I$66:$DJ$120,ROWS($A$10:$A52)+2,FALSE)</f>
        <v>513</v>
      </c>
      <c r="AP52" s="25">
        <f>HLOOKUP(AP$7,$I$66:$DJ$120,ROWS($A$10:$A52)+2,FALSE)</f>
        <v>6</v>
      </c>
      <c r="AQ52" s="25">
        <f>HLOOKUP(AQ$7,$I$66:$DJ$120,ROWS($A$10:$A52)+2,FALSE)</f>
        <v>166</v>
      </c>
      <c r="AR52" s="25">
        <f>HLOOKUP(AR$7,$I$66:$DJ$120,ROWS($A$10:$A52)+2,FALSE)</f>
        <v>2060</v>
      </c>
      <c r="AS52" s="25">
        <f>HLOOKUP(AS$7,$I$66:$DJ$120,ROWS($A$10:$A52)+2,FALSE)</f>
        <v>84</v>
      </c>
      <c r="AT52" s="25">
        <f>HLOOKUP(AT$7,$I$66:$DJ$120,ROWS($A$10:$A52)+2,FALSE)</f>
        <v>40</v>
      </c>
      <c r="AU52" s="25">
        <f>HLOOKUP(AU$7,$I$66:$DJ$120,ROWS($A$10:$A52)+2,FALSE)</f>
        <v>15</v>
      </c>
      <c r="AV52" s="25">
        <f>HLOOKUP(AV$7,$I$66:$DJ$120,ROWS($A$10:$A52)+2,FALSE)</f>
        <v>57</v>
      </c>
      <c r="AW52" s="25">
        <f>HLOOKUP(AW$7,$I$66:$DJ$120,ROWS($A$10:$A52)+2,FALSE)</f>
        <v>7</v>
      </c>
      <c r="AX52" s="25">
        <f>HLOOKUP(AX$7,$I$66:$DJ$120,ROWS($A$10:$A52)+2,FALSE)</f>
        <v>529</v>
      </c>
      <c r="AY52" s="25" t="str">
        <f>HLOOKUP(AY$7,$I$66:$DJ$120,ROWS($A$10:$A52)+2,FALSE)</f>
        <v>N/A</v>
      </c>
      <c r="AZ52" s="25">
        <f>HLOOKUP(AZ$7,$I$66:$DJ$120,ROWS($A$10:$A52)+2,FALSE)</f>
        <v>0</v>
      </c>
      <c r="BA52" s="25">
        <f>HLOOKUP(BA$7,$I$66:$DJ$120,ROWS($A$10:$A52)+2,FALSE)</f>
        <v>1156</v>
      </c>
      <c r="BB52" s="25">
        <f>HLOOKUP(BB$7,$I$66:$DJ$120,ROWS($A$10:$A52)+2,FALSE)</f>
        <v>560</v>
      </c>
      <c r="BC52" s="25">
        <f>HLOOKUP(BC$7,$I$66:$DJ$120,ROWS($A$10:$A52)+2,FALSE)</f>
        <v>0</v>
      </c>
      <c r="BD52" s="25">
        <f>HLOOKUP(BD$7,$I$66:$DJ$120,ROWS($A$10:$A52)+2,FALSE)</f>
        <v>79</v>
      </c>
      <c r="BE52" s="25">
        <f>HLOOKUP(BE$7,$I$66:$DJ$120,ROWS($A$10:$A52)+2,FALSE)</f>
        <v>557</v>
      </c>
      <c r="BF52" s="25">
        <f>HLOOKUP(BF$7,$I$66:$DJ$120,ROWS($A$10:$A52)+2,FALSE)</f>
        <v>0</v>
      </c>
      <c r="BG52" s="25">
        <f>HLOOKUP(BG$7,$I$66:$DJ$120,ROWS($A$10:$A52)+2,FALSE)</f>
        <v>481</v>
      </c>
      <c r="BH52" s="25">
        <f>HLOOKUP(BH$7,$I$66:$DJ$120,ROWS($A$10:$A52)+2,FALSE)</f>
        <v>1310</v>
      </c>
      <c r="BI52" s="25">
        <f>HLOOKUP(BI$7,$I$66:$DJ$120,ROWS($A$10:$A52)+2,FALSE)</f>
        <v>0</v>
      </c>
      <c r="BJ52" s="34">
        <f>HLOOKUP(BJ$7+0.5,$I$66:$DJ$120,ROWS($A$10:$A52)+2,FALSE)</f>
        <v>3893</v>
      </c>
      <c r="BK52" s="34">
        <f>HLOOKUP(BK$7+0.5,$I$66:$DJ$120,ROWS($A$10:$A52)+2,FALSE)</f>
        <v>155</v>
      </c>
      <c r="BL52" s="34">
        <f>HLOOKUP(BL$7+0.5,$I$66:$DJ$120,ROWS($A$10:$A52)+2,FALSE)</f>
        <v>492</v>
      </c>
      <c r="BM52" s="34">
        <f>HLOOKUP(BM$7+0.5,$I$66:$DJ$120,ROWS($A$10:$A52)+2,FALSE)</f>
        <v>1445</v>
      </c>
      <c r="BN52" s="34">
        <f>HLOOKUP(BN$7+0.5,$I$66:$DJ$120,ROWS($A$10:$A52)+2,FALSE)</f>
        <v>778</v>
      </c>
      <c r="BO52" s="34">
        <f>HLOOKUP(BO$7+0.5,$I$66:$DJ$120,ROWS($A$10:$A52)+2,FALSE)</f>
        <v>622</v>
      </c>
      <c r="BP52" s="34">
        <f>HLOOKUP(BP$7+0.5,$I$66:$DJ$120,ROWS($A$10:$A52)+2,FALSE)</f>
        <v>604</v>
      </c>
      <c r="BQ52" s="34">
        <f>HLOOKUP(BQ$7+0.5,$I$66:$DJ$120,ROWS($A$10:$A52)+2,FALSE)</f>
        <v>155</v>
      </c>
      <c r="BR52" s="34">
        <f>HLOOKUP(BR$7+0.5,$I$66:$DJ$120,ROWS($A$10:$A52)+2,FALSE)</f>
        <v>155</v>
      </c>
      <c r="BS52" s="34">
        <f>HLOOKUP(BS$7+0.5,$I$66:$DJ$120,ROWS($A$10:$A52)+2,FALSE)</f>
        <v>155</v>
      </c>
      <c r="BT52" s="34">
        <f>HLOOKUP(BT$7+0.5,$I$66:$DJ$120,ROWS($A$10:$A52)+2,FALSE)</f>
        <v>102</v>
      </c>
      <c r="BU52" s="34">
        <f>HLOOKUP(BU$7+0.5,$I$66:$DJ$120,ROWS($A$10:$A52)+2,FALSE)</f>
        <v>104</v>
      </c>
      <c r="BV52" s="34">
        <f>HLOOKUP(BV$7+0.5,$I$66:$DJ$120,ROWS($A$10:$A52)+2,FALSE)</f>
        <v>155</v>
      </c>
      <c r="BW52" s="34">
        <f>HLOOKUP(BW$7+0.5,$I$66:$DJ$120,ROWS($A$10:$A52)+2,FALSE)</f>
        <v>262</v>
      </c>
      <c r="BX52" s="34">
        <f>HLOOKUP(BX$7+0.5,$I$66:$DJ$120,ROWS($A$10:$A52)+2,FALSE)</f>
        <v>235</v>
      </c>
      <c r="BY52" s="34">
        <f>HLOOKUP(BY$7+0.5,$I$66:$DJ$120,ROWS($A$10:$A52)+2,FALSE)</f>
        <v>378</v>
      </c>
      <c r="BZ52" s="34">
        <f>HLOOKUP(BZ$7+0.5,$I$66:$DJ$120,ROWS($A$10:$A52)+2,FALSE)</f>
        <v>1898</v>
      </c>
      <c r="CA52" s="34">
        <f>HLOOKUP(CA$7+0.5,$I$66:$DJ$120,ROWS($A$10:$A52)+2,FALSE)</f>
        <v>212</v>
      </c>
      <c r="CB52" s="34">
        <f>HLOOKUP(CB$7+0.5,$I$66:$DJ$120,ROWS($A$10:$A52)+2,FALSE)</f>
        <v>208</v>
      </c>
      <c r="CC52" s="34">
        <f>HLOOKUP(CC$7+0.5,$I$66:$DJ$120,ROWS($A$10:$A52)+2,FALSE)</f>
        <v>155</v>
      </c>
      <c r="CD52" s="34">
        <f>HLOOKUP(CD$7+0.5,$I$66:$DJ$120,ROWS($A$10:$A52)+2,FALSE)</f>
        <v>155</v>
      </c>
      <c r="CE52" s="34">
        <f>HLOOKUP(CE$7+0.5,$I$66:$DJ$120,ROWS($A$10:$A52)+2,FALSE)</f>
        <v>222</v>
      </c>
      <c r="CF52" s="34">
        <f>HLOOKUP(CF$7+0.5,$I$66:$DJ$120,ROWS($A$10:$A52)+2,FALSE)</f>
        <v>179</v>
      </c>
      <c r="CG52" s="34">
        <f>HLOOKUP(CG$7+0.5,$I$66:$DJ$120,ROWS($A$10:$A52)+2,FALSE)</f>
        <v>201</v>
      </c>
      <c r="CH52" s="34">
        <f>HLOOKUP(CH$7+0.5,$I$66:$DJ$120,ROWS($A$10:$A52)+2,FALSE)</f>
        <v>1981</v>
      </c>
      <c r="CI52" s="34">
        <f>HLOOKUP(CI$7+0.5,$I$66:$DJ$120,ROWS($A$10:$A52)+2,FALSE)</f>
        <v>155</v>
      </c>
      <c r="CJ52" s="34">
        <f>HLOOKUP(CJ$7+0.5,$I$66:$DJ$120,ROWS($A$10:$A52)+2,FALSE)</f>
        <v>294</v>
      </c>
      <c r="CK52" s="34">
        <f>HLOOKUP(CK$7+0.5,$I$66:$DJ$120,ROWS($A$10:$A52)+2,FALSE)</f>
        <v>258</v>
      </c>
      <c r="CL52" s="34">
        <f>HLOOKUP(CL$7+0.5,$I$66:$DJ$120,ROWS($A$10:$A52)+2,FALSE)</f>
        <v>784</v>
      </c>
      <c r="CM52" s="34">
        <f>HLOOKUP(CM$7+0.5,$I$66:$DJ$120,ROWS($A$10:$A52)+2,FALSE)</f>
        <v>177</v>
      </c>
      <c r="CN52" s="34">
        <f>HLOOKUP(CN$7+0.5,$I$66:$DJ$120,ROWS($A$10:$A52)+2,FALSE)</f>
        <v>155</v>
      </c>
      <c r="CO52" s="34">
        <f>HLOOKUP(CO$7+0.5,$I$66:$DJ$120,ROWS($A$10:$A52)+2,FALSE)</f>
        <v>473</v>
      </c>
      <c r="CP52" s="34">
        <f>HLOOKUP(CP$7+0.5,$I$66:$DJ$120,ROWS($A$10:$A52)+2,FALSE)</f>
        <v>571</v>
      </c>
      <c r="CQ52" s="34">
        <f>HLOOKUP(CQ$7+0.5,$I$66:$DJ$120,ROWS($A$10:$A52)+2,FALSE)</f>
        <v>11</v>
      </c>
      <c r="CR52" s="34">
        <f>HLOOKUP(CR$7+0.5,$I$66:$DJ$120,ROWS($A$10:$A52)+2,FALSE)</f>
        <v>257</v>
      </c>
      <c r="CS52" s="34">
        <f>HLOOKUP(CS$7+0.5,$I$66:$DJ$120,ROWS($A$10:$A52)+2,FALSE)</f>
        <v>1025</v>
      </c>
      <c r="CT52" s="34">
        <f>HLOOKUP(CT$7+0.5,$I$66:$DJ$120,ROWS($A$10:$A52)+2,FALSE)</f>
        <v>102</v>
      </c>
      <c r="CU52" s="34">
        <f>HLOOKUP(CU$7+0.5,$I$66:$DJ$120,ROWS($A$10:$A52)+2,FALSE)</f>
        <v>46</v>
      </c>
      <c r="CV52" s="34">
        <f>HLOOKUP(CV$7+0.5,$I$66:$DJ$120,ROWS($A$10:$A52)+2,FALSE)</f>
        <v>26</v>
      </c>
      <c r="CW52" s="34">
        <f>HLOOKUP(CW$7+0.5,$I$66:$DJ$120,ROWS($A$10:$A52)+2,FALSE)</f>
        <v>77</v>
      </c>
      <c r="CX52" s="34">
        <f>HLOOKUP(CX$7+0.5,$I$66:$DJ$120,ROWS($A$10:$A52)+2,FALSE)</f>
        <v>12</v>
      </c>
      <c r="CY52" s="34">
        <f>HLOOKUP(CY$7+0.5,$I$66:$DJ$120,ROWS($A$10:$A52)+2,FALSE)</f>
        <v>706</v>
      </c>
      <c r="CZ52" s="34" t="str">
        <f>HLOOKUP(CZ$7+0.5,$I$66:$DJ$120,ROWS($A$10:$A52)+2,FALSE)</f>
        <v>N/A</v>
      </c>
      <c r="DA52" s="34">
        <f>HLOOKUP(DA$7+0.5,$I$66:$DJ$120,ROWS($A$10:$A52)+2,FALSE)</f>
        <v>155</v>
      </c>
      <c r="DB52" s="34">
        <f>HLOOKUP(DB$7+0.5,$I$66:$DJ$120,ROWS($A$10:$A52)+2,FALSE)</f>
        <v>384</v>
      </c>
      <c r="DC52" s="34">
        <f>HLOOKUP(DC$7+0.5,$I$66:$DJ$120,ROWS($A$10:$A52)+2,FALSE)</f>
        <v>567</v>
      </c>
      <c r="DD52" s="34">
        <f>HLOOKUP(DD$7+0.5,$I$66:$DJ$120,ROWS($A$10:$A52)+2,FALSE)</f>
        <v>155</v>
      </c>
      <c r="DE52" s="34">
        <f>HLOOKUP(DE$7+0.5,$I$66:$DJ$120,ROWS($A$10:$A52)+2,FALSE)</f>
        <v>92</v>
      </c>
      <c r="DF52" s="34">
        <f>HLOOKUP(DF$7+0.5,$I$66:$DJ$120,ROWS($A$10:$A52)+2,FALSE)</f>
        <v>780</v>
      </c>
      <c r="DG52" s="34">
        <f>HLOOKUP(DG$7+0.5,$I$66:$DJ$120,ROWS($A$10:$A52)+2,FALSE)</f>
        <v>155</v>
      </c>
      <c r="DH52" s="34">
        <f>HLOOKUP(DH$7+0.5,$I$66:$DJ$120,ROWS($A$10:$A52)+2,FALSE)</f>
        <v>594</v>
      </c>
      <c r="DI52" s="34">
        <f>HLOOKUP(DI$7+0.5,$I$66:$DJ$120,ROWS($A$10:$A52)+2,FALSE)</f>
        <v>880</v>
      </c>
      <c r="DJ52" s="34">
        <f>HLOOKUP(DJ$7+0.5,$I$66:$DJ$120,ROWS($A$10:$A52)+2,FALSE)</f>
        <v>155</v>
      </c>
    </row>
    <row r="53" spans="2:114" x14ac:dyDescent="0.25">
      <c r="B53" s="38" t="s">
        <v>50</v>
      </c>
      <c r="C53" s="15">
        <v>6333466</v>
      </c>
      <c r="D53" s="14">
        <v>4450</v>
      </c>
      <c r="E53" s="15">
        <v>5342978</v>
      </c>
      <c r="F53" s="14">
        <v>29750</v>
      </c>
      <c r="G53" s="15">
        <v>794556</v>
      </c>
      <c r="H53" s="14">
        <v>26578</v>
      </c>
      <c r="I53" s="36">
        <f>HLOOKUP(I$7,$I$66:$DJ$120,ROWS($A$10:$A53)+2,FALSE)</f>
        <v>170969</v>
      </c>
      <c r="J53" s="25">
        <f>HLOOKUP(J$7,$I$66:$DJ$120,ROWS($A$10:$A53)+2,FALSE)</f>
        <v>9326</v>
      </c>
      <c r="K53" s="25">
        <f>HLOOKUP(K$7,$I$66:$DJ$120,ROWS($A$10:$A53)+2,FALSE)</f>
        <v>531</v>
      </c>
      <c r="L53" s="25">
        <f>HLOOKUP(L$7,$I$66:$DJ$120,ROWS($A$10:$A53)+2,FALSE)</f>
        <v>1346</v>
      </c>
      <c r="M53" s="25">
        <f>HLOOKUP(M$7,$I$66:$DJ$120,ROWS($A$10:$A53)+2,FALSE)</f>
        <v>7393</v>
      </c>
      <c r="N53" s="25">
        <f>HLOOKUP(N$7,$I$66:$DJ$120,ROWS($A$10:$A53)+2,FALSE)</f>
        <v>7130</v>
      </c>
      <c r="O53" s="25">
        <f>HLOOKUP(O$7,$I$66:$DJ$120,ROWS($A$10:$A53)+2,FALSE)</f>
        <v>1372</v>
      </c>
      <c r="P53" s="25">
        <f>HLOOKUP(P$7,$I$66:$DJ$120,ROWS($A$10:$A53)+2,FALSE)</f>
        <v>150</v>
      </c>
      <c r="Q53" s="25">
        <f>HLOOKUP(Q$7,$I$66:$DJ$120,ROWS($A$10:$A53)+2,FALSE)</f>
        <v>155</v>
      </c>
      <c r="R53" s="25">
        <f>HLOOKUP(R$7,$I$66:$DJ$120,ROWS($A$10:$A53)+2,FALSE)</f>
        <v>307</v>
      </c>
      <c r="S53" s="25">
        <f>HLOOKUP(S$7,$I$66:$DJ$120,ROWS($A$10:$A53)+2,FALSE)</f>
        <v>15491</v>
      </c>
      <c r="T53" s="25">
        <f>HLOOKUP(T$7,$I$66:$DJ$120,ROWS($A$10:$A53)+2,FALSE)</f>
        <v>17507</v>
      </c>
      <c r="U53" s="25">
        <f>HLOOKUP(U$7,$I$66:$DJ$120,ROWS($A$10:$A53)+2,FALSE)</f>
        <v>179</v>
      </c>
      <c r="V53" s="25">
        <f>HLOOKUP(V$7,$I$66:$DJ$120,ROWS($A$10:$A53)+2,FALSE)</f>
        <v>0</v>
      </c>
      <c r="W53" s="25">
        <f>HLOOKUP(W$7,$I$66:$DJ$120,ROWS($A$10:$A53)+2,FALSE)</f>
        <v>8593</v>
      </c>
      <c r="X53" s="25">
        <f>HLOOKUP(X$7,$I$66:$DJ$120,ROWS($A$10:$A53)+2,FALSE)</f>
        <v>5645</v>
      </c>
      <c r="Y53" s="25">
        <f>HLOOKUP(Y$7,$I$66:$DJ$120,ROWS($A$10:$A53)+2,FALSE)</f>
        <v>387</v>
      </c>
      <c r="Z53" s="25">
        <f>HLOOKUP(Z$7,$I$66:$DJ$120,ROWS($A$10:$A53)+2,FALSE)</f>
        <v>1805</v>
      </c>
      <c r="AA53" s="25">
        <f>HLOOKUP(AA$7,$I$66:$DJ$120,ROWS($A$10:$A53)+2,FALSE)</f>
        <v>13884</v>
      </c>
      <c r="AB53" s="25">
        <f>HLOOKUP(AB$7,$I$66:$DJ$120,ROWS($A$10:$A53)+2,FALSE)</f>
        <v>1901</v>
      </c>
      <c r="AC53" s="25">
        <f>HLOOKUP(AC$7,$I$66:$DJ$120,ROWS($A$10:$A53)+2,FALSE)</f>
        <v>9</v>
      </c>
      <c r="AD53" s="25">
        <f>HLOOKUP(AD$7,$I$66:$DJ$120,ROWS($A$10:$A53)+2,FALSE)</f>
        <v>1135</v>
      </c>
      <c r="AE53" s="25">
        <f>HLOOKUP(AE$7,$I$66:$DJ$120,ROWS($A$10:$A53)+2,FALSE)</f>
        <v>1690</v>
      </c>
      <c r="AF53" s="25">
        <f>HLOOKUP(AF$7,$I$66:$DJ$120,ROWS($A$10:$A53)+2,FALSE)</f>
        <v>5983</v>
      </c>
      <c r="AG53" s="25">
        <f>HLOOKUP(AG$7,$I$66:$DJ$120,ROWS($A$10:$A53)+2,FALSE)</f>
        <v>445</v>
      </c>
      <c r="AH53" s="25">
        <f>HLOOKUP(AH$7,$I$66:$DJ$120,ROWS($A$10:$A53)+2,FALSE)</f>
        <v>9172</v>
      </c>
      <c r="AI53" s="25">
        <f>HLOOKUP(AI$7,$I$66:$DJ$120,ROWS($A$10:$A53)+2,FALSE)</f>
        <v>3795</v>
      </c>
      <c r="AJ53" s="25">
        <f>HLOOKUP(AJ$7,$I$66:$DJ$120,ROWS($A$10:$A53)+2,FALSE)</f>
        <v>43</v>
      </c>
      <c r="AK53" s="25">
        <f>HLOOKUP(AK$7,$I$66:$DJ$120,ROWS($A$10:$A53)+2,FALSE)</f>
        <v>631</v>
      </c>
      <c r="AL53" s="25">
        <f>HLOOKUP(AL$7,$I$66:$DJ$120,ROWS($A$10:$A53)+2,FALSE)</f>
        <v>883</v>
      </c>
      <c r="AM53" s="25">
        <f>HLOOKUP(AM$7,$I$66:$DJ$120,ROWS($A$10:$A53)+2,FALSE)</f>
        <v>132</v>
      </c>
      <c r="AN53" s="25">
        <f>HLOOKUP(AN$7,$I$66:$DJ$120,ROWS($A$10:$A53)+2,FALSE)</f>
        <v>1396</v>
      </c>
      <c r="AO53" s="25">
        <f>HLOOKUP(AO$7,$I$66:$DJ$120,ROWS($A$10:$A53)+2,FALSE)</f>
        <v>381</v>
      </c>
      <c r="AP53" s="25">
        <f>HLOOKUP(AP$7,$I$66:$DJ$120,ROWS($A$10:$A53)+2,FALSE)</f>
        <v>4921</v>
      </c>
      <c r="AQ53" s="25">
        <f>HLOOKUP(AQ$7,$I$66:$DJ$120,ROWS($A$10:$A53)+2,FALSE)</f>
        <v>9353</v>
      </c>
      <c r="AR53" s="25">
        <f>HLOOKUP(AR$7,$I$66:$DJ$120,ROWS($A$10:$A53)+2,FALSE)</f>
        <v>50</v>
      </c>
      <c r="AS53" s="25">
        <f>HLOOKUP(AS$7,$I$66:$DJ$120,ROWS($A$10:$A53)+2,FALSE)</f>
        <v>5944</v>
      </c>
      <c r="AT53" s="25">
        <f>HLOOKUP(AT$7,$I$66:$DJ$120,ROWS($A$10:$A53)+2,FALSE)</f>
        <v>3166</v>
      </c>
      <c r="AU53" s="25">
        <f>HLOOKUP(AU$7,$I$66:$DJ$120,ROWS($A$10:$A53)+2,FALSE)</f>
        <v>726</v>
      </c>
      <c r="AV53" s="25">
        <f>HLOOKUP(AV$7,$I$66:$DJ$120,ROWS($A$10:$A53)+2,FALSE)</f>
        <v>3360</v>
      </c>
      <c r="AW53" s="25">
        <f>HLOOKUP(AW$7,$I$66:$DJ$120,ROWS($A$10:$A53)+2,FALSE)</f>
        <v>14</v>
      </c>
      <c r="AX53" s="25">
        <f>HLOOKUP(AX$7,$I$66:$DJ$120,ROWS($A$10:$A53)+2,FALSE)</f>
        <v>5531</v>
      </c>
      <c r="AY53" s="25">
        <f>HLOOKUP(AY$7,$I$66:$DJ$120,ROWS($A$10:$A53)+2,FALSE)</f>
        <v>181</v>
      </c>
      <c r="AZ53" s="25" t="str">
        <f>HLOOKUP(AZ$7,$I$66:$DJ$120,ROWS($A$10:$A53)+2,FALSE)</f>
        <v>N/A</v>
      </c>
      <c r="BA53" s="25">
        <f>HLOOKUP(BA$7,$I$66:$DJ$120,ROWS($A$10:$A53)+2,FALSE)</f>
        <v>7009</v>
      </c>
      <c r="BB53" s="25">
        <f>HLOOKUP(BB$7,$I$66:$DJ$120,ROWS($A$10:$A53)+2,FALSE)</f>
        <v>200</v>
      </c>
      <c r="BC53" s="25">
        <f>HLOOKUP(BC$7,$I$66:$DJ$120,ROWS($A$10:$A53)+2,FALSE)</f>
        <v>38</v>
      </c>
      <c r="BD53" s="25">
        <f>HLOOKUP(BD$7,$I$66:$DJ$120,ROWS($A$10:$A53)+2,FALSE)</f>
        <v>6098</v>
      </c>
      <c r="BE53" s="25">
        <f>HLOOKUP(BE$7,$I$66:$DJ$120,ROWS($A$10:$A53)+2,FALSE)</f>
        <v>2852</v>
      </c>
      <c r="BF53" s="25">
        <f>HLOOKUP(BF$7,$I$66:$DJ$120,ROWS($A$10:$A53)+2,FALSE)</f>
        <v>1385</v>
      </c>
      <c r="BG53" s="25">
        <f>HLOOKUP(BG$7,$I$66:$DJ$120,ROWS($A$10:$A53)+2,FALSE)</f>
        <v>1213</v>
      </c>
      <c r="BH53" s="25">
        <f>HLOOKUP(BH$7,$I$66:$DJ$120,ROWS($A$10:$A53)+2,FALSE)</f>
        <v>131</v>
      </c>
      <c r="BI53" s="25">
        <f>HLOOKUP(BI$7,$I$66:$DJ$120,ROWS($A$10:$A53)+2,FALSE)</f>
        <v>1083</v>
      </c>
      <c r="BJ53" s="34">
        <f>HLOOKUP(BJ$7+0.5,$I$66:$DJ$120,ROWS($A$10:$A53)+2,FALSE)</f>
        <v>13046</v>
      </c>
      <c r="BK53" s="34">
        <f>HLOOKUP(BK$7+0.5,$I$66:$DJ$120,ROWS($A$10:$A53)+2,FALSE)</f>
        <v>2717</v>
      </c>
      <c r="BL53" s="34">
        <f>HLOOKUP(BL$7+0.5,$I$66:$DJ$120,ROWS($A$10:$A53)+2,FALSE)</f>
        <v>465</v>
      </c>
      <c r="BM53" s="34">
        <f>HLOOKUP(BM$7+0.5,$I$66:$DJ$120,ROWS($A$10:$A53)+2,FALSE)</f>
        <v>1176</v>
      </c>
      <c r="BN53" s="34">
        <f>HLOOKUP(BN$7+0.5,$I$66:$DJ$120,ROWS($A$10:$A53)+2,FALSE)</f>
        <v>3038</v>
      </c>
      <c r="BO53" s="34">
        <f>HLOOKUP(BO$7+0.5,$I$66:$DJ$120,ROWS($A$10:$A53)+2,FALSE)</f>
        <v>2041</v>
      </c>
      <c r="BP53" s="34">
        <f>HLOOKUP(BP$7+0.5,$I$66:$DJ$120,ROWS($A$10:$A53)+2,FALSE)</f>
        <v>902</v>
      </c>
      <c r="BQ53" s="34">
        <f>HLOOKUP(BQ$7+0.5,$I$66:$DJ$120,ROWS($A$10:$A53)+2,FALSE)</f>
        <v>163</v>
      </c>
      <c r="BR53" s="34">
        <f>HLOOKUP(BR$7+0.5,$I$66:$DJ$120,ROWS($A$10:$A53)+2,FALSE)</f>
        <v>191</v>
      </c>
      <c r="BS53" s="34">
        <f>HLOOKUP(BS$7+0.5,$I$66:$DJ$120,ROWS($A$10:$A53)+2,FALSE)</f>
        <v>186</v>
      </c>
      <c r="BT53" s="34">
        <f>HLOOKUP(BT$7+0.5,$I$66:$DJ$120,ROWS($A$10:$A53)+2,FALSE)</f>
        <v>3282</v>
      </c>
      <c r="BU53" s="34">
        <f>HLOOKUP(BU$7+0.5,$I$66:$DJ$120,ROWS($A$10:$A53)+2,FALSE)</f>
        <v>4897</v>
      </c>
      <c r="BV53" s="34">
        <f>HLOOKUP(BV$7+0.5,$I$66:$DJ$120,ROWS($A$10:$A53)+2,FALSE)</f>
        <v>230</v>
      </c>
      <c r="BW53" s="34">
        <f>HLOOKUP(BW$7+0.5,$I$66:$DJ$120,ROWS($A$10:$A53)+2,FALSE)</f>
        <v>208</v>
      </c>
      <c r="BX53" s="34">
        <f>HLOOKUP(BX$7+0.5,$I$66:$DJ$120,ROWS($A$10:$A53)+2,FALSE)</f>
        <v>2245</v>
      </c>
      <c r="BY53" s="34">
        <f>HLOOKUP(BY$7+0.5,$I$66:$DJ$120,ROWS($A$10:$A53)+2,FALSE)</f>
        <v>1932</v>
      </c>
      <c r="BZ53" s="34">
        <f>HLOOKUP(BZ$7+0.5,$I$66:$DJ$120,ROWS($A$10:$A53)+2,FALSE)</f>
        <v>432</v>
      </c>
      <c r="CA53" s="34">
        <f>HLOOKUP(CA$7+0.5,$I$66:$DJ$120,ROWS($A$10:$A53)+2,FALSE)</f>
        <v>1529</v>
      </c>
      <c r="CB53" s="34">
        <f>HLOOKUP(CB$7+0.5,$I$66:$DJ$120,ROWS($A$10:$A53)+2,FALSE)</f>
        <v>2654</v>
      </c>
      <c r="CC53" s="34">
        <f>HLOOKUP(CC$7+0.5,$I$66:$DJ$120,ROWS($A$10:$A53)+2,FALSE)</f>
        <v>908</v>
      </c>
      <c r="CD53" s="34">
        <f>HLOOKUP(CD$7+0.5,$I$66:$DJ$120,ROWS($A$10:$A53)+2,FALSE)</f>
        <v>17</v>
      </c>
      <c r="CE53" s="34">
        <f>HLOOKUP(CE$7+0.5,$I$66:$DJ$120,ROWS($A$10:$A53)+2,FALSE)</f>
        <v>675</v>
      </c>
      <c r="CF53" s="34">
        <f>HLOOKUP(CF$7+0.5,$I$66:$DJ$120,ROWS($A$10:$A53)+2,FALSE)</f>
        <v>1886</v>
      </c>
      <c r="CG53" s="34">
        <f>HLOOKUP(CG$7+0.5,$I$66:$DJ$120,ROWS($A$10:$A53)+2,FALSE)</f>
        <v>2441</v>
      </c>
      <c r="CH53" s="34">
        <f>HLOOKUP(CH$7+0.5,$I$66:$DJ$120,ROWS($A$10:$A53)+2,FALSE)</f>
        <v>315</v>
      </c>
      <c r="CI53" s="34">
        <f>HLOOKUP(CI$7+0.5,$I$66:$DJ$120,ROWS($A$10:$A53)+2,FALSE)</f>
        <v>2752</v>
      </c>
      <c r="CJ53" s="34">
        <f>HLOOKUP(CJ$7+0.5,$I$66:$DJ$120,ROWS($A$10:$A53)+2,FALSE)</f>
        <v>1409</v>
      </c>
      <c r="CK53" s="34">
        <f>HLOOKUP(CK$7+0.5,$I$66:$DJ$120,ROWS($A$10:$A53)+2,FALSE)</f>
        <v>69</v>
      </c>
      <c r="CL53" s="34">
        <f>HLOOKUP(CL$7+0.5,$I$66:$DJ$120,ROWS($A$10:$A53)+2,FALSE)</f>
        <v>660</v>
      </c>
      <c r="CM53" s="34">
        <f>HLOOKUP(CM$7+0.5,$I$66:$DJ$120,ROWS($A$10:$A53)+2,FALSE)</f>
        <v>816</v>
      </c>
      <c r="CN53" s="34">
        <f>HLOOKUP(CN$7+0.5,$I$66:$DJ$120,ROWS($A$10:$A53)+2,FALSE)</f>
        <v>134</v>
      </c>
      <c r="CO53" s="34">
        <f>HLOOKUP(CO$7+0.5,$I$66:$DJ$120,ROWS($A$10:$A53)+2,FALSE)</f>
        <v>850</v>
      </c>
      <c r="CP53" s="34">
        <f>HLOOKUP(CP$7+0.5,$I$66:$DJ$120,ROWS($A$10:$A53)+2,FALSE)</f>
        <v>330</v>
      </c>
      <c r="CQ53" s="34">
        <f>HLOOKUP(CQ$7+0.5,$I$66:$DJ$120,ROWS($A$10:$A53)+2,FALSE)</f>
        <v>1493</v>
      </c>
      <c r="CR53" s="34">
        <f>HLOOKUP(CR$7+0.5,$I$66:$DJ$120,ROWS($A$10:$A53)+2,FALSE)</f>
        <v>2989</v>
      </c>
      <c r="CS53" s="34">
        <f>HLOOKUP(CS$7+0.5,$I$66:$DJ$120,ROWS($A$10:$A53)+2,FALSE)</f>
        <v>92</v>
      </c>
      <c r="CT53" s="34">
        <f>HLOOKUP(CT$7+0.5,$I$66:$DJ$120,ROWS($A$10:$A53)+2,FALSE)</f>
        <v>2044</v>
      </c>
      <c r="CU53" s="34">
        <f>HLOOKUP(CU$7+0.5,$I$66:$DJ$120,ROWS($A$10:$A53)+2,FALSE)</f>
        <v>3444</v>
      </c>
      <c r="CV53" s="34">
        <f>HLOOKUP(CV$7+0.5,$I$66:$DJ$120,ROWS($A$10:$A53)+2,FALSE)</f>
        <v>610</v>
      </c>
      <c r="CW53" s="34">
        <f>HLOOKUP(CW$7+0.5,$I$66:$DJ$120,ROWS($A$10:$A53)+2,FALSE)</f>
        <v>1716</v>
      </c>
      <c r="CX53" s="34">
        <f>HLOOKUP(CX$7+0.5,$I$66:$DJ$120,ROWS($A$10:$A53)+2,FALSE)</f>
        <v>31</v>
      </c>
      <c r="CY53" s="34">
        <f>HLOOKUP(CY$7+0.5,$I$66:$DJ$120,ROWS($A$10:$A53)+2,FALSE)</f>
        <v>1883</v>
      </c>
      <c r="CZ53" s="34">
        <f>HLOOKUP(CZ$7+0.5,$I$66:$DJ$120,ROWS($A$10:$A53)+2,FALSE)</f>
        <v>156</v>
      </c>
      <c r="DA53" s="34" t="str">
        <f>HLOOKUP(DA$7+0.5,$I$66:$DJ$120,ROWS($A$10:$A53)+2,FALSE)</f>
        <v>N/A</v>
      </c>
      <c r="DB53" s="34">
        <f>HLOOKUP(DB$7+0.5,$I$66:$DJ$120,ROWS($A$10:$A53)+2,FALSE)</f>
        <v>1999</v>
      </c>
      <c r="DC53" s="34">
        <f>HLOOKUP(DC$7+0.5,$I$66:$DJ$120,ROWS($A$10:$A53)+2,FALSE)</f>
        <v>223</v>
      </c>
      <c r="DD53" s="34">
        <f>HLOOKUP(DD$7+0.5,$I$66:$DJ$120,ROWS($A$10:$A53)+2,FALSE)</f>
        <v>64</v>
      </c>
      <c r="DE53" s="34">
        <f>HLOOKUP(DE$7+0.5,$I$66:$DJ$120,ROWS($A$10:$A53)+2,FALSE)</f>
        <v>1279</v>
      </c>
      <c r="DF53" s="34">
        <f>HLOOKUP(DF$7+0.5,$I$66:$DJ$120,ROWS($A$10:$A53)+2,FALSE)</f>
        <v>2746</v>
      </c>
      <c r="DG53" s="34">
        <f>HLOOKUP(DG$7+0.5,$I$66:$DJ$120,ROWS($A$10:$A53)+2,FALSE)</f>
        <v>764</v>
      </c>
      <c r="DH53" s="34">
        <f>HLOOKUP(DH$7+0.5,$I$66:$DJ$120,ROWS($A$10:$A53)+2,FALSE)</f>
        <v>631</v>
      </c>
      <c r="DI53" s="34">
        <f>HLOOKUP(DI$7+0.5,$I$66:$DJ$120,ROWS($A$10:$A53)+2,FALSE)</f>
        <v>214</v>
      </c>
      <c r="DJ53" s="34">
        <f>HLOOKUP(DJ$7+0.5,$I$66:$DJ$120,ROWS($A$10:$A53)+2,FALSE)</f>
        <v>1191</v>
      </c>
    </row>
    <row r="54" spans="2:114" x14ac:dyDescent="0.25">
      <c r="B54" s="38" t="s">
        <v>51</v>
      </c>
      <c r="C54" s="15">
        <v>25327104</v>
      </c>
      <c r="D54" s="14">
        <v>10987</v>
      </c>
      <c r="E54" s="15">
        <v>20984855</v>
      </c>
      <c r="F54" s="14">
        <v>65490</v>
      </c>
      <c r="G54" s="15">
        <v>3648260</v>
      </c>
      <c r="H54" s="14">
        <v>63784</v>
      </c>
      <c r="I54" s="36">
        <f>HLOOKUP(I$7,$I$66:$DJ$120,ROWS($A$10:$A54)+2,FALSE)</f>
        <v>514726</v>
      </c>
      <c r="J54" s="25">
        <f>HLOOKUP(J$7,$I$66:$DJ$120,ROWS($A$10:$A54)+2,FALSE)</f>
        <v>8747</v>
      </c>
      <c r="K54" s="25">
        <f>HLOOKUP(K$7,$I$66:$DJ$120,ROWS($A$10:$A54)+2,FALSE)</f>
        <v>6670</v>
      </c>
      <c r="L54" s="25">
        <f>HLOOKUP(L$7,$I$66:$DJ$120,ROWS($A$10:$A54)+2,FALSE)</f>
        <v>20073</v>
      </c>
      <c r="M54" s="25">
        <f>HLOOKUP(M$7,$I$66:$DJ$120,ROWS($A$10:$A54)+2,FALSE)</f>
        <v>16461</v>
      </c>
      <c r="N54" s="25">
        <f>HLOOKUP(N$7,$I$66:$DJ$120,ROWS($A$10:$A54)+2,FALSE)</f>
        <v>58992</v>
      </c>
      <c r="O54" s="25">
        <f>HLOOKUP(O$7,$I$66:$DJ$120,ROWS($A$10:$A54)+2,FALSE)</f>
        <v>19126</v>
      </c>
      <c r="P54" s="25">
        <f>HLOOKUP(P$7,$I$66:$DJ$120,ROWS($A$10:$A54)+2,FALSE)</f>
        <v>2927</v>
      </c>
      <c r="Q54" s="25">
        <f>HLOOKUP(Q$7,$I$66:$DJ$120,ROWS($A$10:$A54)+2,FALSE)</f>
        <v>884</v>
      </c>
      <c r="R54" s="25">
        <f>HLOOKUP(R$7,$I$66:$DJ$120,ROWS($A$10:$A54)+2,FALSE)</f>
        <v>2276</v>
      </c>
      <c r="S54" s="25">
        <f>HLOOKUP(S$7,$I$66:$DJ$120,ROWS($A$10:$A54)+2,FALSE)</f>
        <v>35777</v>
      </c>
      <c r="T54" s="25">
        <f>HLOOKUP(T$7,$I$66:$DJ$120,ROWS($A$10:$A54)+2,FALSE)</f>
        <v>17401</v>
      </c>
      <c r="U54" s="25">
        <f>HLOOKUP(U$7,$I$66:$DJ$120,ROWS($A$10:$A54)+2,FALSE)</f>
        <v>6106</v>
      </c>
      <c r="V54" s="25">
        <f>HLOOKUP(V$7,$I$66:$DJ$120,ROWS($A$10:$A54)+2,FALSE)</f>
        <v>4379</v>
      </c>
      <c r="W54" s="25">
        <f>HLOOKUP(W$7,$I$66:$DJ$120,ROWS($A$10:$A54)+2,FALSE)</f>
        <v>15064</v>
      </c>
      <c r="X54" s="25">
        <f>HLOOKUP(X$7,$I$66:$DJ$120,ROWS($A$10:$A54)+2,FALSE)</f>
        <v>10265</v>
      </c>
      <c r="Y54" s="25">
        <f>HLOOKUP(Y$7,$I$66:$DJ$120,ROWS($A$10:$A54)+2,FALSE)</f>
        <v>3236</v>
      </c>
      <c r="Z54" s="25">
        <f>HLOOKUP(Z$7,$I$66:$DJ$120,ROWS($A$10:$A54)+2,FALSE)</f>
        <v>12766</v>
      </c>
      <c r="AA54" s="25">
        <f>HLOOKUP(AA$7,$I$66:$DJ$120,ROWS($A$10:$A54)+2,FALSE)</f>
        <v>6616</v>
      </c>
      <c r="AB54" s="25">
        <f>HLOOKUP(AB$7,$I$66:$DJ$120,ROWS($A$10:$A54)+2,FALSE)</f>
        <v>25513</v>
      </c>
      <c r="AC54" s="25">
        <f>HLOOKUP(AC$7,$I$66:$DJ$120,ROWS($A$10:$A54)+2,FALSE)</f>
        <v>1357</v>
      </c>
      <c r="AD54" s="25">
        <f>HLOOKUP(AD$7,$I$66:$DJ$120,ROWS($A$10:$A54)+2,FALSE)</f>
        <v>9443</v>
      </c>
      <c r="AE54" s="25">
        <f>HLOOKUP(AE$7,$I$66:$DJ$120,ROWS($A$10:$A54)+2,FALSE)</f>
        <v>5035</v>
      </c>
      <c r="AF54" s="25">
        <f>HLOOKUP(AF$7,$I$66:$DJ$120,ROWS($A$10:$A54)+2,FALSE)</f>
        <v>15654</v>
      </c>
      <c r="AG54" s="25">
        <f>HLOOKUP(AG$7,$I$66:$DJ$120,ROWS($A$10:$A54)+2,FALSE)</f>
        <v>7691</v>
      </c>
      <c r="AH54" s="25">
        <f>HLOOKUP(AH$7,$I$66:$DJ$120,ROWS($A$10:$A54)+2,FALSE)</f>
        <v>6048</v>
      </c>
      <c r="AI54" s="25">
        <f>HLOOKUP(AI$7,$I$66:$DJ$120,ROWS($A$10:$A54)+2,FALSE)</f>
        <v>13473</v>
      </c>
      <c r="AJ54" s="25">
        <f>HLOOKUP(AJ$7,$I$66:$DJ$120,ROWS($A$10:$A54)+2,FALSE)</f>
        <v>537</v>
      </c>
      <c r="AK54" s="25">
        <f>HLOOKUP(AK$7,$I$66:$DJ$120,ROWS($A$10:$A54)+2,FALSE)</f>
        <v>3837</v>
      </c>
      <c r="AL54" s="25">
        <f>HLOOKUP(AL$7,$I$66:$DJ$120,ROWS($A$10:$A54)+2,FALSE)</f>
        <v>7793</v>
      </c>
      <c r="AM54" s="25">
        <f>HLOOKUP(AM$7,$I$66:$DJ$120,ROWS($A$10:$A54)+2,FALSE)</f>
        <v>459</v>
      </c>
      <c r="AN54" s="25">
        <f>HLOOKUP(AN$7,$I$66:$DJ$120,ROWS($A$10:$A54)+2,FALSE)</f>
        <v>7578</v>
      </c>
      <c r="AO54" s="25">
        <f>HLOOKUP(AO$7,$I$66:$DJ$120,ROWS($A$10:$A54)+2,FALSE)</f>
        <v>15225</v>
      </c>
      <c r="AP54" s="25">
        <f>HLOOKUP(AP$7,$I$66:$DJ$120,ROWS($A$10:$A54)+2,FALSE)</f>
        <v>26155</v>
      </c>
      <c r="AQ54" s="25">
        <f>HLOOKUP(AQ$7,$I$66:$DJ$120,ROWS($A$10:$A54)+2,FALSE)</f>
        <v>14956</v>
      </c>
      <c r="AR54" s="25">
        <f>HLOOKUP(AR$7,$I$66:$DJ$120,ROWS($A$10:$A54)+2,FALSE)</f>
        <v>809</v>
      </c>
      <c r="AS54" s="25">
        <f>HLOOKUP(AS$7,$I$66:$DJ$120,ROWS($A$10:$A54)+2,FALSE)</f>
        <v>12315</v>
      </c>
      <c r="AT54" s="25">
        <f>HLOOKUP(AT$7,$I$66:$DJ$120,ROWS($A$10:$A54)+2,FALSE)</f>
        <v>19302</v>
      </c>
      <c r="AU54" s="25">
        <f>HLOOKUP(AU$7,$I$66:$DJ$120,ROWS($A$10:$A54)+2,FALSE)</f>
        <v>3743</v>
      </c>
      <c r="AV54" s="25">
        <f>HLOOKUP(AV$7,$I$66:$DJ$120,ROWS($A$10:$A54)+2,FALSE)</f>
        <v>9107</v>
      </c>
      <c r="AW54" s="25">
        <f>HLOOKUP(AW$7,$I$66:$DJ$120,ROWS($A$10:$A54)+2,FALSE)</f>
        <v>1297</v>
      </c>
      <c r="AX54" s="25">
        <f>HLOOKUP(AX$7,$I$66:$DJ$120,ROWS($A$10:$A54)+2,FALSE)</f>
        <v>4075</v>
      </c>
      <c r="AY54" s="25">
        <f>HLOOKUP(AY$7,$I$66:$DJ$120,ROWS($A$10:$A54)+2,FALSE)</f>
        <v>1486</v>
      </c>
      <c r="AZ54" s="25">
        <f>HLOOKUP(AZ$7,$I$66:$DJ$120,ROWS($A$10:$A54)+2,FALSE)</f>
        <v>10788</v>
      </c>
      <c r="BA54" s="25" t="str">
        <f>HLOOKUP(BA$7,$I$66:$DJ$120,ROWS($A$10:$A54)+2,FALSE)</f>
        <v>N/A</v>
      </c>
      <c r="BB54" s="25">
        <f>HLOOKUP(BB$7,$I$66:$DJ$120,ROWS($A$10:$A54)+2,FALSE)</f>
        <v>5234</v>
      </c>
      <c r="BC54" s="25">
        <f>HLOOKUP(BC$7,$I$66:$DJ$120,ROWS($A$10:$A54)+2,FALSE)</f>
        <v>349</v>
      </c>
      <c r="BD54" s="25">
        <f>HLOOKUP(BD$7,$I$66:$DJ$120,ROWS($A$10:$A54)+2,FALSE)</f>
        <v>13231</v>
      </c>
      <c r="BE54" s="25">
        <f>HLOOKUP(BE$7,$I$66:$DJ$120,ROWS($A$10:$A54)+2,FALSE)</f>
        <v>15325</v>
      </c>
      <c r="BF54" s="25">
        <f>HLOOKUP(BF$7,$I$66:$DJ$120,ROWS($A$10:$A54)+2,FALSE)</f>
        <v>663</v>
      </c>
      <c r="BG54" s="25">
        <f>HLOOKUP(BG$7,$I$66:$DJ$120,ROWS($A$10:$A54)+2,FALSE)</f>
        <v>5982</v>
      </c>
      <c r="BH54" s="25">
        <f>HLOOKUP(BH$7,$I$66:$DJ$120,ROWS($A$10:$A54)+2,FALSE)</f>
        <v>2500</v>
      </c>
      <c r="BI54" s="25">
        <f>HLOOKUP(BI$7,$I$66:$DJ$120,ROWS($A$10:$A54)+2,FALSE)</f>
        <v>5225</v>
      </c>
      <c r="BJ54" s="34">
        <f>HLOOKUP(BJ$7+0.5,$I$66:$DJ$120,ROWS($A$10:$A54)+2,FALSE)</f>
        <v>23860</v>
      </c>
      <c r="BK54" s="34">
        <f>HLOOKUP(BK$7+0.5,$I$66:$DJ$120,ROWS($A$10:$A54)+2,FALSE)</f>
        <v>2609</v>
      </c>
      <c r="BL54" s="34">
        <f>HLOOKUP(BL$7+0.5,$I$66:$DJ$120,ROWS($A$10:$A54)+2,FALSE)</f>
        <v>2828</v>
      </c>
      <c r="BM54" s="34">
        <f>HLOOKUP(BM$7+0.5,$I$66:$DJ$120,ROWS($A$10:$A54)+2,FALSE)</f>
        <v>5295</v>
      </c>
      <c r="BN54" s="34">
        <f>HLOOKUP(BN$7+0.5,$I$66:$DJ$120,ROWS($A$10:$A54)+2,FALSE)</f>
        <v>3965</v>
      </c>
      <c r="BO54" s="34">
        <f>HLOOKUP(BO$7+0.5,$I$66:$DJ$120,ROWS($A$10:$A54)+2,FALSE)</f>
        <v>7044</v>
      </c>
      <c r="BP54" s="34">
        <f>HLOOKUP(BP$7+0.5,$I$66:$DJ$120,ROWS($A$10:$A54)+2,FALSE)</f>
        <v>3821</v>
      </c>
      <c r="BQ54" s="34">
        <f>HLOOKUP(BQ$7+0.5,$I$66:$DJ$120,ROWS($A$10:$A54)+2,FALSE)</f>
        <v>1710</v>
      </c>
      <c r="BR54" s="34">
        <f>HLOOKUP(BR$7+0.5,$I$66:$DJ$120,ROWS($A$10:$A54)+2,FALSE)</f>
        <v>658</v>
      </c>
      <c r="BS54" s="34">
        <f>HLOOKUP(BS$7+0.5,$I$66:$DJ$120,ROWS($A$10:$A54)+2,FALSE)</f>
        <v>1540</v>
      </c>
      <c r="BT54" s="34">
        <f>HLOOKUP(BT$7+0.5,$I$66:$DJ$120,ROWS($A$10:$A54)+2,FALSE)</f>
        <v>6888</v>
      </c>
      <c r="BU54" s="34">
        <f>HLOOKUP(BU$7+0.5,$I$66:$DJ$120,ROWS($A$10:$A54)+2,FALSE)</f>
        <v>3608</v>
      </c>
      <c r="BV54" s="34">
        <f>HLOOKUP(BV$7+0.5,$I$66:$DJ$120,ROWS($A$10:$A54)+2,FALSE)</f>
        <v>2623</v>
      </c>
      <c r="BW54" s="34">
        <f>HLOOKUP(BW$7+0.5,$I$66:$DJ$120,ROWS($A$10:$A54)+2,FALSE)</f>
        <v>3119</v>
      </c>
      <c r="BX54" s="34">
        <f>HLOOKUP(BX$7+0.5,$I$66:$DJ$120,ROWS($A$10:$A54)+2,FALSE)</f>
        <v>3097</v>
      </c>
      <c r="BY54" s="34">
        <f>HLOOKUP(BY$7+0.5,$I$66:$DJ$120,ROWS($A$10:$A54)+2,FALSE)</f>
        <v>3693</v>
      </c>
      <c r="BZ54" s="34">
        <f>HLOOKUP(BZ$7+0.5,$I$66:$DJ$120,ROWS($A$10:$A54)+2,FALSE)</f>
        <v>1628</v>
      </c>
      <c r="CA54" s="34">
        <f>HLOOKUP(CA$7+0.5,$I$66:$DJ$120,ROWS($A$10:$A54)+2,FALSE)</f>
        <v>4731</v>
      </c>
      <c r="CB54" s="34">
        <f>HLOOKUP(CB$7+0.5,$I$66:$DJ$120,ROWS($A$10:$A54)+2,FALSE)</f>
        <v>2648</v>
      </c>
      <c r="CC54" s="34">
        <f>HLOOKUP(CC$7+0.5,$I$66:$DJ$120,ROWS($A$10:$A54)+2,FALSE)</f>
        <v>5283</v>
      </c>
      <c r="CD54" s="34">
        <f>HLOOKUP(CD$7+0.5,$I$66:$DJ$120,ROWS($A$10:$A54)+2,FALSE)</f>
        <v>1052</v>
      </c>
      <c r="CE54" s="34">
        <f>HLOOKUP(CE$7+0.5,$I$66:$DJ$120,ROWS($A$10:$A54)+2,FALSE)</f>
        <v>3323</v>
      </c>
      <c r="CF54" s="34">
        <f>HLOOKUP(CF$7+0.5,$I$66:$DJ$120,ROWS($A$10:$A54)+2,FALSE)</f>
        <v>1644</v>
      </c>
      <c r="CG54" s="34">
        <f>HLOOKUP(CG$7+0.5,$I$66:$DJ$120,ROWS($A$10:$A54)+2,FALSE)</f>
        <v>4327</v>
      </c>
      <c r="CH54" s="34">
        <f>HLOOKUP(CH$7+0.5,$I$66:$DJ$120,ROWS($A$10:$A54)+2,FALSE)</f>
        <v>2576</v>
      </c>
      <c r="CI54" s="34">
        <f>HLOOKUP(CI$7+0.5,$I$66:$DJ$120,ROWS($A$10:$A54)+2,FALSE)</f>
        <v>2921</v>
      </c>
      <c r="CJ54" s="34">
        <f>HLOOKUP(CJ$7+0.5,$I$66:$DJ$120,ROWS($A$10:$A54)+2,FALSE)</f>
        <v>3950</v>
      </c>
      <c r="CK54" s="34">
        <f>HLOOKUP(CK$7+0.5,$I$66:$DJ$120,ROWS($A$10:$A54)+2,FALSE)</f>
        <v>423</v>
      </c>
      <c r="CL54" s="34">
        <f>HLOOKUP(CL$7+0.5,$I$66:$DJ$120,ROWS($A$10:$A54)+2,FALSE)</f>
        <v>2060</v>
      </c>
      <c r="CM54" s="34">
        <f>HLOOKUP(CM$7+0.5,$I$66:$DJ$120,ROWS($A$10:$A54)+2,FALSE)</f>
        <v>2927</v>
      </c>
      <c r="CN54" s="34">
        <f>HLOOKUP(CN$7+0.5,$I$66:$DJ$120,ROWS($A$10:$A54)+2,FALSE)</f>
        <v>334</v>
      </c>
      <c r="CO54" s="34">
        <f>HLOOKUP(CO$7+0.5,$I$66:$DJ$120,ROWS($A$10:$A54)+2,FALSE)</f>
        <v>2982</v>
      </c>
      <c r="CP54" s="34">
        <f>HLOOKUP(CP$7+0.5,$I$66:$DJ$120,ROWS($A$10:$A54)+2,FALSE)</f>
        <v>2786</v>
      </c>
      <c r="CQ54" s="34">
        <f>HLOOKUP(CQ$7+0.5,$I$66:$DJ$120,ROWS($A$10:$A54)+2,FALSE)</f>
        <v>6509</v>
      </c>
      <c r="CR54" s="34">
        <f>HLOOKUP(CR$7+0.5,$I$66:$DJ$120,ROWS($A$10:$A54)+2,FALSE)</f>
        <v>4396</v>
      </c>
      <c r="CS54" s="34">
        <f>HLOOKUP(CS$7+0.5,$I$66:$DJ$120,ROWS($A$10:$A54)+2,FALSE)</f>
        <v>652</v>
      </c>
      <c r="CT54" s="34">
        <f>HLOOKUP(CT$7+0.5,$I$66:$DJ$120,ROWS($A$10:$A54)+2,FALSE)</f>
        <v>2730</v>
      </c>
      <c r="CU54" s="34">
        <f>HLOOKUP(CU$7+0.5,$I$66:$DJ$120,ROWS($A$10:$A54)+2,FALSE)</f>
        <v>4804</v>
      </c>
      <c r="CV54" s="34">
        <f>HLOOKUP(CV$7+0.5,$I$66:$DJ$120,ROWS($A$10:$A54)+2,FALSE)</f>
        <v>1552</v>
      </c>
      <c r="CW54" s="34">
        <f>HLOOKUP(CW$7+0.5,$I$66:$DJ$120,ROWS($A$10:$A54)+2,FALSE)</f>
        <v>2433</v>
      </c>
      <c r="CX54" s="34">
        <f>HLOOKUP(CX$7+0.5,$I$66:$DJ$120,ROWS($A$10:$A54)+2,FALSE)</f>
        <v>1223</v>
      </c>
      <c r="CY54" s="34">
        <f>HLOOKUP(CY$7+0.5,$I$66:$DJ$120,ROWS($A$10:$A54)+2,FALSE)</f>
        <v>1969</v>
      </c>
      <c r="CZ54" s="34">
        <f>HLOOKUP(CZ$7+0.5,$I$66:$DJ$120,ROWS($A$10:$A54)+2,FALSE)</f>
        <v>1045</v>
      </c>
      <c r="DA54" s="34">
        <f>HLOOKUP(DA$7+0.5,$I$66:$DJ$120,ROWS($A$10:$A54)+2,FALSE)</f>
        <v>3114</v>
      </c>
      <c r="DB54" s="34" t="str">
        <f>HLOOKUP(DB$7+0.5,$I$66:$DJ$120,ROWS($A$10:$A54)+2,FALSE)</f>
        <v>N/A</v>
      </c>
      <c r="DC54" s="34">
        <f>HLOOKUP(DC$7+0.5,$I$66:$DJ$120,ROWS($A$10:$A54)+2,FALSE)</f>
        <v>2551</v>
      </c>
      <c r="DD54" s="34">
        <f>HLOOKUP(DD$7+0.5,$I$66:$DJ$120,ROWS($A$10:$A54)+2,FALSE)</f>
        <v>344</v>
      </c>
      <c r="DE54" s="34">
        <f>HLOOKUP(DE$7+0.5,$I$66:$DJ$120,ROWS($A$10:$A54)+2,FALSE)</f>
        <v>3158</v>
      </c>
      <c r="DF54" s="34">
        <f>HLOOKUP(DF$7+0.5,$I$66:$DJ$120,ROWS($A$10:$A54)+2,FALSE)</f>
        <v>3090</v>
      </c>
      <c r="DG54" s="34">
        <f>HLOOKUP(DG$7+0.5,$I$66:$DJ$120,ROWS($A$10:$A54)+2,FALSE)</f>
        <v>563</v>
      </c>
      <c r="DH54" s="34">
        <f>HLOOKUP(DH$7+0.5,$I$66:$DJ$120,ROWS($A$10:$A54)+2,FALSE)</f>
        <v>2396</v>
      </c>
      <c r="DI54" s="34">
        <f>HLOOKUP(DI$7+0.5,$I$66:$DJ$120,ROWS($A$10:$A54)+2,FALSE)</f>
        <v>1485</v>
      </c>
      <c r="DJ54" s="34">
        <f>HLOOKUP(DJ$7+0.5,$I$66:$DJ$120,ROWS($A$10:$A54)+2,FALSE)</f>
        <v>2173</v>
      </c>
    </row>
    <row r="55" spans="2:114" x14ac:dyDescent="0.25">
      <c r="B55" s="38" t="s">
        <v>52</v>
      </c>
      <c r="C55" s="15">
        <v>2769627</v>
      </c>
      <c r="D55" s="14">
        <v>2949</v>
      </c>
      <c r="E55" s="15">
        <v>2295961</v>
      </c>
      <c r="F55" s="14">
        <v>19215</v>
      </c>
      <c r="G55" s="15">
        <v>373984</v>
      </c>
      <c r="H55" s="14">
        <v>17246</v>
      </c>
      <c r="I55" s="36">
        <f>HLOOKUP(I$7,$I$66:$DJ$120,ROWS($A$10:$A55)+2,FALSE)</f>
        <v>85217</v>
      </c>
      <c r="J55" s="25">
        <f>HLOOKUP(J$7,$I$66:$DJ$120,ROWS($A$10:$A55)+2,FALSE)</f>
        <v>486</v>
      </c>
      <c r="K55" s="25">
        <f>HLOOKUP(K$7,$I$66:$DJ$120,ROWS($A$10:$A55)+2,FALSE)</f>
        <v>2151</v>
      </c>
      <c r="L55" s="25">
        <f>HLOOKUP(L$7,$I$66:$DJ$120,ROWS($A$10:$A55)+2,FALSE)</f>
        <v>6585</v>
      </c>
      <c r="M55" s="25">
        <f>HLOOKUP(M$7,$I$66:$DJ$120,ROWS($A$10:$A55)+2,FALSE)</f>
        <v>422</v>
      </c>
      <c r="N55" s="25">
        <f>HLOOKUP(N$7,$I$66:$DJ$120,ROWS($A$10:$A55)+2,FALSE)</f>
        <v>18237</v>
      </c>
      <c r="O55" s="25">
        <f>HLOOKUP(O$7,$I$66:$DJ$120,ROWS($A$10:$A55)+2,FALSE)</f>
        <v>3986</v>
      </c>
      <c r="P55" s="25">
        <f>HLOOKUP(P$7,$I$66:$DJ$120,ROWS($A$10:$A55)+2,FALSE)</f>
        <v>562</v>
      </c>
      <c r="Q55" s="25">
        <f>HLOOKUP(Q$7,$I$66:$DJ$120,ROWS($A$10:$A55)+2,FALSE)</f>
        <v>0</v>
      </c>
      <c r="R55" s="25">
        <f>HLOOKUP(R$7,$I$66:$DJ$120,ROWS($A$10:$A55)+2,FALSE)</f>
        <v>132</v>
      </c>
      <c r="S55" s="25">
        <f>HLOOKUP(S$7,$I$66:$DJ$120,ROWS($A$10:$A55)+2,FALSE)</f>
        <v>1643</v>
      </c>
      <c r="T55" s="25">
        <f>HLOOKUP(T$7,$I$66:$DJ$120,ROWS($A$10:$A55)+2,FALSE)</f>
        <v>1052</v>
      </c>
      <c r="U55" s="25">
        <f>HLOOKUP(U$7,$I$66:$DJ$120,ROWS($A$10:$A55)+2,FALSE)</f>
        <v>1701</v>
      </c>
      <c r="V55" s="25">
        <f>HLOOKUP(V$7,$I$66:$DJ$120,ROWS($A$10:$A55)+2,FALSE)</f>
        <v>7538</v>
      </c>
      <c r="W55" s="25">
        <f>HLOOKUP(W$7,$I$66:$DJ$120,ROWS($A$10:$A55)+2,FALSE)</f>
        <v>1447</v>
      </c>
      <c r="X55" s="25">
        <f>HLOOKUP(X$7,$I$66:$DJ$120,ROWS($A$10:$A55)+2,FALSE)</f>
        <v>545</v>
      </c>
      <c r="Y55" s="25">
        <f>HLOOKUP(Y$7,$I$66:$DJ$120,ROWS($A$10:$A55)+2,FALSE)</f>
        <v>290</v>
      </c>
      <c r="Z55" s="25">
        <f>HLOOKUP(Z$7,$I$66:$DJ$120,ROWS($A$10:$A55)+2,FALSE)</f>
        <v>1146</v>
      </c>
      <c r="AA55" s="25">
        <f>HLOOKUP(AA$7,$I$66:$DJ$120,ROWS($A$10:$A55)+2,FALSE)</f>
        <v>611</v>
      </c>
      <c r="AB55" s="25">
        <f>HLOOKUP(AB$7,$I$66:$DJ$120,ROWS($A$10:$A55)+2,FALSE)</f>
        <v>494</v>
      </c>
      <c r="AC55" s="25">
        <f>HLOOKUP(AC$7,$I$66:$DJ$120,ROWS($A$10:$A55)+2,FALSE)</f>
        <v>0</v>
      </c>
      <c r="AD55" s="25">
        <f>HLOOKUP(AD$7,$I$66:$DJ$120,ROWS($A$10:$A55)+2,FALSE)</f>
        <v>342</v>
      </c>
      <c r="AE55" s="25">
        <f>HLOOKUP(AE$7,$I$66:$DJ$120,ROWS($A$10:$A55)+2,FALSE)</f>
        <v>959</v>
      </c>
      <c r="AF55" s="25">
        <f>HLOOKUP(AF$7,$I$66:$DJ$120,ROWS($A$10:$A55)+2,FALSE)</f>
        <v>1099</v>
      </c>
      <c r="AG55" s="25">
        <f>HLOOKUP(AG$7,$I$66:$DJ$120,ROWS($A$10:$A55)+2,FALSE)</f>
        <v>939</v>
      </c>
      <c r="AH55" s="25">
        <f>HLOOKUP(AH$7,$I$66:$DJ$120,ROWS($A$10:$A55)+2,FALSE)</f>
        <v>143</v>
      </c>
      <c r="AI55" s="25">
        <f>HLOOKUP(AI$7,$I$66:$DJ$120,ROWS($A$10:$A55)+2,FALSE)</f>
        <v>511</v>
      </c>
      <c r="AJ55" s="25">
        <f>HLOOKUP(AJ$7,$I$66:$DJ$120,ROWS($A$10:$A55)+2,FALSE)</f>
        <v>1241</v>
      </c>
      <c r="AK55" s="25">
        <f>HLOOKUP(AK$7,$I$66:$DJ$120,ROWS($A$10:$A55)+2,FALSE)</f>
        <v>195</v>
      </c>
      <c r="AL55" s="25">
        <f>HLOOKUP(AL$7,$I$66:$DJ$120,ROWS($A$10:$A55)+2,FALSE)</f>
        <v>4315</v>
      </c>
      <c r="AM55" s="25">
        <f>HLOOKUP(AM$7,$I$66:$DJ$120,ROWS($A$10:$A55)+2,FALSE)</f>
        <v>34</v>
      </c>
      <c r="AN55" s="25">
        <f>HLOOKUP(AN$7,$I$66:$DJ$120,ROWS($A$10:$A55)+2,FALSE)</f>
        <v>506</v>
      </c>
      <c r="AO55" s="25">
        <f>HLOOKUP(AO$7,$I$66:$DJ$120,ROWS($A$10:$A55)+2,FALSE)</f>
        <v>1707</v>
      </c>
      <c r="AP55" s="25">
        <f>HLOOKUP(AP$7,$I$66:$DJ$120,ROWS($A$10:$A55)+2,FALSE)</f>
        <v>1937</v>
      </c>
      <c r="AQ55" s="25">
        <f>HLOOKUP(AQ$7,$I$66:$DJ$120,ROWS($A$10:$A55)+2,FALSE)</f>
        <v>1653</v>
      </c>
      <c r="AR55" s="25">
        <f>HLOOKUP(AR$7,$I$66:$DJ$120,ROWS($A$10:$A55)+2,FALSE)</f>
        <v>2</v>
      </c>
      <c r="AS55" s="25">
        <f>HLOOKUP(AS$7,$I$66:$DJ$120,ROWS($A$10:$A55)+2,FALSE)</f>
        <v>2584</v>
      </c>
      <c r="AT55" s="25">
        <f>HLOOKUP(AT$7,$I$66:$DJ$120,ROWS($A$10:$A55)+2,FALSE)</f>
        <v>150</v>
      </c>
      <c r="AU55" s="25">
        <f>HLOOKUP(AU$7,$I$66:$DJ$120,ROWS($A$10:$A55)+2,FALSE)</f>
        <v>2037</v>
      </c>
      <c r="AV55" s="25">
        <f>HLOOKUP(AV$7,$I$66:$DJ$120,ROWS($A$10:$A55)+2,FALSE)</f>
        <v>1496</v>
      </c>
      <c r="AW55" s="25">
        <f>HLOOKUP(AW$7,$I$66:$DJ$120,ROWS($A$10:$A55)+2,FALSE)</f>
        <v>0</v>
      </c>
      <c r="AX55" s="25">
        <f>HLOOKUP(AX$7,$I$66:$DJ$120,ROWS($A$10:$A55)+2,FALSE)</f>
        <v>309</v>
      </c>
      <c r="AY55" s="25">
        <f>HLOOKUP(AY$7,$I$66:$DJ$120,ROWS($A$10:$A55)+2,FALSE)</f>
        <v>128</v>
      </c>
      <c r="AZ55" s="25">
        <f>HLOOKUP(AZ$7,$I$66:$DJ$120,ROWS($A$10:$A55)+2,FALSE)</f>
        <v>549</v>
      </c>
      <c r="BA55" s="25">
        <f>HLOOKUP(BA$7,$I$66:$DJ$120,ROWS($A$10:$A55)+2,FALSE)</f>
        <v>4507</v>
      </c>
      <c r="BB55" s="25" t="str">
        <f>HLOOKUP(BB$7,$I$66:$DJ$120,ROWS($A$10:$A55)+2,FALSE)</f>
        <v>N/A</v>
      </c>
      <c r="BC55" s="25">
        <f>HLOOKUP(BC$7,$I$66:$DJ$120,ROWS($A$10:$A55)+2,FALSE)</f>
        <v>122</v>
      </c>
      <c r="BD55" s="25">
        <f>HLOOKUP(BD$7,$I$66:$DJ$120,ROWS($A$10:$A55)+2,FALSE)</f>
        <v>2413</v>
      </c>
      <c r="BE55" s="25">
        <f>HLOOKUP(BE$7,$I$66:$DJ$120,ROWS($A$10:$A55)+2,FALSE)</f>
        <v>4825</v>
      </c>
      <c r="BF55" s="25">
        <f>HLOOKUP(BF$7,$I$66:$DJ$120,ROWS($A$10:$A55)+2,FALSE)</f>
        <v>270</v>
      </c>
      <c r="BG55" s="25">
        <f>HLOOKUP(BG$7,$I$66:$DJ$120,ROWS($A$10:$A55)+2,FALSE)</f>
        <v>158</v>
      </c>
      <c r="BH55" s="25">
        <f>HLOOKUP(BH$7,$I$66:$DJ$120,ROWS($A$10:$A55)+2,FALSE)</f>
        <v>1058</v>
      </c>
      <c r="BI55" s="25">
        <f>HLOOKUP(BI$7,$I$66:$DJ$120,ROWS($A$10:$A55)+2,FALSE)</f>
        <v>0</v>
      </c>
      <c r="BJ55" s="34">
        <f>HLOOKUP(BJ$7+0.5,$I$66:$DJ$120,ROWS($A$10:$A55)+2,FALSE)</f>
        <v>7587</v>
      </c>
      <c r="BK55" s="34">
        <f>HLOOKUP(BK$7+0.5,$I$66:$DJ$120,ROWS($A$10:$A55)+2,FALSE)</f>
        <v>558</v>
      </c>
      <c r="BL55" s="34">
        <f>HLOOKUP(BL$7+0.5,$I$66:$DJ$120,ROWS($A$10:$A55)+2,FALSE)</f>
        <v>1259</v>
      </c>
      <c r="BM55" s="34">
        <f>HLOOKUP(BM$7+0.5,$I$66:$DJ$120,ROWS($A$10:$A55)+2,FALSE)</f>
        <v>2560</v>
      </c>
      <c r="BN55" s="34">
        <f>HLOOKUP(BN$7+0.5,$I$66:$DJ$120,ROWS($A$10:$A55)+2,FALSE)</f>
        <v>455</v>
      </c>
      <c r="BO55" s="34">
        <f>HLOOKUP(BO$7+0.5,$I$66:$DJ$120,ROWS($A$10:$A55)+2,FALSE)</f>
        <v>4113</v>
      </c>
      <c r="BP55" s="34">
        <f>HLOOKUP(BP$7+0.5,$I$66:$DJ$120,ROWS($A$10:$A55)+2,FALSE)</f>
        <v>1191</v>
      </c>
      <c r="BQ55" s="34">
        <f>HLOOKUP(BQ$7+0.5,$I$66:$DJ$120,ROWS($A$10:$A55)+2,FALSE)</f>
        <v>590</v>
      </c>
      <c r="BR55" s="34">
        <f>HLOOKUP(BR$7+0.5,$I$66:$DJ$120,ROWS($A$10:$A55)+2,FALSE)</f>
        <v>192</v>
      </c>
      <c r="BS55" s="34">
        <f>HLOOKUP(BS$7+0.5,$I$66:$DJ$120,ROWS($A$10:$A55)+2,FALSE)</f>
        <v>141</v>
      </c>
      <c r="BT55" s="34">
        <f>HLOOKUP(BT$7+0.5,$I$66:$DJ$120,ROWS($A$10:$A55)+2,FALSE)</f>
        <v>960</v>
      </c>
      <c r="BU55" s="34">
        <f>HLOOKUP(BU$7+0.5,$I$66:$DJ$120,ROWS($A$10:$A55)+2,FALSE)</f>
        <v>595</v>
      </c>
      <c r="BV55" s="34">
        <f>HLOOKUP(BV$7+0.5,$I$66:$DJ$120,ROWS($A$10:$A55)+2,FALSE)</f>
        <v>997</v>
      </c>
      <c r="BW55" s="34">
        <f>HLOOKUP(BW$7+0.5,$I$66:$DJ$120,ROWS($A$10:$A55)+2,FALSE)</f>
        <v>3248</v>
      </c>
      <c r="BX55" s="34">
        <f>HLOOKUP(BX$7+0.5,$I$66:$DJ$120,ROWS($A$10:$A55)+2,FALSE)</f>
        <v>825</v>
      </c>
      <c r="BY55" s="34">
        <f>HLOOKUP(BY$7+0.5,$I$66:$DJ$120,ROWS($A$10:$A55)+2,FALSE)</f>
        <v>398</v>
      </c>
      <c r="BZ55" s="34">
        <f>HLOOKUP(BZ$7+0.5,$I$66:$DJ$120,ROWS($A$10:$A55)+2,FALSE)</f>
        <v>250</v>
      </c>
      <c r="CA55" s="34">
        <f>HLOOKUP(CA$7+0.5,$I$66:$DJ$120,ROWS($A$10:$A55)+2,FALSE)</f>
        <v>829</v>
      </c>
      <c r="CB55" s="34">
        <f>HLOOKUP(CB$7+0.5,$I$66:$DJ$120,ROWS($A$10:$A55)+2,FALSE)</f>
        <v>529</v>
      </c>
      <c r="CC55" s="34">
        <f>HLOOKUP(CC$7+0.5,$I$66:$DJ$120,ROWS($A$10:$A55)+2,FALSE)</f>
        <v>402</v>
      </c>
      <c r="CD55" s="34">
        <f>HLOOKUP(CD$7+0.5,$I$66:$DJ$120,ROWS($A$10:$A55)+2,FALSE)</f>
        <v>192</v>
      </c>
      <c r="CE55" s="34">
        <f>HLOOKUP(CE$7+0.5,$I$66:$DJ$120,ROWS($A$10:$A55)+2,FALSE)</f>
        <v>301</v>
      </c>
      <c r="CF55" s="34">
        <f>HLOOKUP(CF$7+0.5,$I$66:$DJ$120,ROWS($A$10:$A55)+2,FALSE)</f>
        <v>638</v>
      </c>
      <c r="CG55" s="34">
        <f>HLOOKUP(CG$7+0.5,$I$66:$DJ$120,ROWS($A$10:$A55)+2,FALSE)</f>
        <v>724</v>
      </c>
      <c r="CH55" s="34">
        <f>HLOOKUP(CH$7+0.5,$I$66:$DJ$120,ROWS($A$10:$A55)+2,FALSE)</f>
        <v>634</v>
      </c>
      <c r="CI55" s="34">
        <f>HLOOKUP(CI$7+0.5,$I$66:$DJ$120,ROWS($A$10:$A55)+2,FALSE)</f>
        <v>163</v>
      </c>
      <c r="CJ55" s="34">
        <f>HLOOKUP(CJ$7+0.5,$I$66:$DJ$120,ROWS($A$10:$A55)+2,FALSE)</f>
        <v>372</v>
      </c>
      <c r="CK55" s="34">
        <f>HLOOKUP(CK$7+0.5,$I$66:$DJ$120,ROWS($A$10:$A55)+2,FALSE)</f>
        <v>623</v>
      </c>
      <c r="CL55" s="34">
        <f>HLOOKUP(CL$7+0.5,$I$66:$DJ$120,ROWS($A$10:$A55)+2,FALSE)</f>
        <v>178</v>
      </c>
      <c r="CM55" s="34">
        <f>HLOOKUP(CM$7+0.5,$I$66:$DJ$120,ROWS($A$10:$A55)+2,FALSE)</f>
        <v>1358</v>
      </c>
      <c r="CN55" s="34">
        <f>HLOOKUP(CN$7+0.5,$I$66:$DJ$120,ROWS($A$10:$A55)+2,FALSE)</f>
        <v>42</v>
      </c>
      <c r="CO55" s="34">
        <f>HLOOKUP(CO$7+0.5,$I$66:$DJ$120,ROWS($A$10:$A55)+2,FALSE)</f>
        <v>485</v>
      </c>
      <c r="CP55" s="34">
        <f>HLOOKUP(CP$7+0.5,$I$66:$DJ$120,ROWS($A$10:$A55)+2,FALSE)</f>
        <v>1068</v>
      </c>
      <c r="CQ55" s="34">
        <f>HLOOKUP(CQ$7+0.5,$I$66:$DJ$120,ROWS($A$10:$A55)+2,FALSE)</f>
        <v>1299</v>
      </c>
      <c r="CR55" s="34">
        <f>HLOOKUP(CR$7+0.5,$I$66:$DJ$120,ROWS($A$10:$A55)+2,FALSE)</f>
        <v>1181</v>
      </c>
      <c r="CS55" s="34">
        <f>HLOOKUP(CS$7+0.5,$I$66:$DJ$120,ROWS($A$10:$A55)+2,FALSE)</f>
        <v>5</v>
      </c>
      <c r="CT55" s="34">
        <f>HLOOKUP(CT$7+0.5,$I$66:$DJ$120,ROWS($A$10:$A55)+2,FALSE)</f>
        <v>1124</v>
      </c>
      <c r="CU55" s="34">
        <f>HLOOKUP(CU$7+0.5,$I$66:$DJ$120,ROWS($A$10:$A55)+2,FALSE)</f>
        <v>218</v>
      </c>
      <c r="CV55" s="34">
        <f>HLOOKUP(CV$7+0.5,$I$66:$DJ$120,ROWS($A$10:$A55)+2,FALSE)</f>
        <v>1026</v>
      </c>
      <c r="CW55" s="34">
        <f>HLOOKUP(CW$7+0.5,$I$66:$DJ$120,ROWS($A$10:$A55)+2,FALSE)</f>
        <v>808</v>
      </c>
      <c r="CX55" s="34">
        <f>HLOOKUP(CX$7+0.5,$I$66:$DJ$120,ROWS($A$10:$A55)+2,FALSE)</f>
        <v>192</v>
      </c>
      <c r="CY55" s="34">
        <f>HLOOKUP(CY$7+0.5,$I$66:$DJ$120,ROWS($A$10:$A55)+2,FALSE)</f>
        <v>259</v>
      </c>
      <c r="CZ55" s="34">
        <f>HLOOKUP(CZ$7+0.5,$I$66:$DJ$120,ROWS($A$10:$A55)+2,FALSE)</f>
        <v>146</v>
      </c>
      <c r="DA55" s="34">
        <f>HLOOKUP(DA$7+0.5,$I$66:$DJ$120,ROWS($A$10:$A55)+2,FALSE)</f>
        <v>419</v>
      </c>
      <c r="DB55" s="34">
        <f>HLOOKUP(DB$7+0.5,$I$66:$DJ$120,ROWS($A$10:$A55)+2,FALSE)</f>
        <v>1517</v>
      </c>
      <c r="DC55" s="34" t="str">
        <f>HLOOKUP(DC$7+0.5,$I$66:$DJ$120,ROWS($A$10:$A55)+2,FALSE)</f>
        <v>N/A</v>
      </c>
      <c r="DD55" s="34">
        <f>HLOOKUP(DD$7+0.5,$I$66:$DJ$120,ROWS($A$10:$A55)+2,FALSE)</f>
        <v>205</v>
      </c>
      <c r="DE55" s="34">
        <f>HLOOKUP(DE$7+0.5,$I$66:$DJ$120,ROWS($A$10:$A55)+2,FALSE)</f>
        <v>1459</v>
      </c>
      <c r="DF55" s="34">
        <f>HLOOKUP(DF$7+0.5,$I$66:$DJ$120,ROWS($A$10:$A55)+2,FALSE)</f>
        <v>2196</v>
      </c>
      <c r="DG55" s="34">
        <f>HLOOKUP(DG$7+0.5,$I$66:$DJ$120,ROWS($A$10:$A55)+2,FALSE)</f>
        <v>268</v>
      </c>
      <c r="DH55" s="34">
        <f>HLOOKUP(DH$7+0.5,$I$66:$DJ$120,ROWS($A$10:$A55)+2,FALSE)</f>
        <v>153</v>
      </c>
      <c r="DI55" s="34">
        <f>HLOOKUP(DI$7+0.5,$I$66:$DJ$120,ROWS($A$10:$A55)+2,FALSE)</f>
        <v>609</v>
      </c>
      <c r="DJ55" s="34">
        <f>HLOOKUP(DJ$7+0.5,$I$66:$DJ$120,ROWS($A$10:$A55)+2,FALSE)</f>
        <v>192</v>
      </c>
    </row>
    <row r="56" spans="2:114" x14ac:dyDescent="0.25">
      <c r="B56" s="38" t="s">
        <v>53</v>
      </c>
      <c r="C56" s="15">
        <v>621354</v>
      </c>
      <c r="D56" s="14">
        <v>940</v>
      </c>
      <c r="E56" s="15">
        <v>537304</v>
      </c>
      <c r="F56" s="14">
        <v>5021</v>
      </c>
      <c r="G56" s="15">
        <v>60719</v>
      </c>
      <c r="H56" s="14">
        <v>4634</v>
      </c>
      <c r="I56" s="36">
        <f>HLOOKUP(I$7,$I$66:$DJ$120,ROWS($A$10:$A56)+2,FALSE)</f>
        <v>20463</v>
      </c>
      <c r="J56" s="25">
        <f>HLOOKUP(J$7,$I$66:$DJ$120,ROWS($A$10:$A56)+2,FALSE)</f>
        <v>0</v>
      </c>
      <c r="K56" s="25">
        <f>HLOOKUP(K$7,$I$66:$DJ$120,ROWS($A$10:$A56)+2,FALSE)</f>
        <v>580</v>
      </c>
      <c r="L56" s="25">
        <f>HLOOKUP(L$7,$I$66:$DJ$120,ROWS($A$10:$A56)+2,FALSE)</f>
        <v>310</v>
      </c>
      <c r="M56" s="25">
        <f>HLOOKUP(M$7,$I$66:$DJ$120,ROWS($A$10:$A56)+2,FALSE)</f>
        <v>0</v>
      </c>
      <c r="N56" s="25">
        <f>HLOOKUP(N$7,$I$66:$DJ$120,ROWS($A$10:$A56)+2,FALSE)</f>
        <v>819</v>
      </c>
      <c r="O56" s="25">
        <f>HLOOKUP(O$7,$I$66:$DJ$120,ROWS($A$10:$A56)+2,FALSE)</f>
        <v>529</v>
      </c>
      <c r="P56" s="25">
        <f>HLOOKUP(P$7,$I$66:$DJ$120,ROWS($A$10:$A56)+2,FALSE)</f>
        <v>2105</v>
      </c>
      <c r="Q56" s="25">
        <f>HLOOKUP(Q$7,$I$66:$DJ$120,ROWS($A$10:$A56)+2,FALSE)</f>
        <v>107</v>
      </c>
      <c r="R56" s="25">
        <f>HLOOKUP(R$7,$I$66:$DJ$120,ROWS($A$10:$A56)+2,FALSE)</f>
        <v>27</v>
      </c>
      <c r="S56" s="25">
        <f>HLOOKUP(S$7,$I$66:$DJ$120,ROWS($A$10:$A56)+2,FALSE)</f>
        <v>366</v>
      </c>
      <c r="T56" s="25">
        <f>HLOOKUP(T$7,$I$66:$DJ$120,ROWS($A$10:$A56)+2,FALSE)</f>
        <v>101</v>
      </c>
      <c r="U56" s="25">
        <f>HLOOKUP(U$7,$I$66:$DJ$120,ROWS($A$10:$A56)+2,FALSE)</f>
        <v>143</v>
      </c>
      <c r="V56" s="25">
        <f>HLOOKUP(V$7,$I$66:$DJ$120,ROWS($A$10:$A56)+2,FALSE)</f>
        <v>0</v>
      </c>
      <c r="W56" s="25">
        <f>HLOOKUP(W$7,$I$66:$DJ$120,ROWS($A$10:$A56)+2,FALSE)</f>
        <v>386</v>
      </c>
      <c r="X56" s="25">
        <f>HLOOKUP(X$7,$I$66:$DJ$120,ROWS($A$10:$A56)+2,FALSE)</f>
        <v>258</v>
      </c>
      <c r="Y56" s="25">
        <f>HLOOKUP(Y$7,$I$66:$DJ$120,ROWS($A$10:$A56)+2,FALSE)</f>
        <v>0</v>
      </c>
      <c r="Z56" s="25">
        <f>HLOOKUP(Z$7,$I$66:$DJ$120,ROWS($A$10:$A56)+2,FALSE)</f>
        <v>7</v>
      </c>
      <c r="AA56" s="25">
        <f>HLOOKUP(AA$7,$I$66:$DJ$120,ROWS($A$10:$A56)+2,FALSE)</f>
        <v>627</v>
      </c>
      <c r="AB56" s="25">
        <f>HLOOKUP(AB$7,$I$66:$DJ$120,ROWS($A$10:$A56)+2,FALSE)</f>
        <v>41</v>
      </c>
      <c r="AC56" s="25">
        <f>HLOOKUP(AC$7,$I$66:$DJ$120,ROWS($A$10:$A56)+2,FALSE)</f>
        <v>322</v>
      </c>
      <c r="AD56" s="25">
        <f>HLOOKUP(AD$7,$I$66:$DJ$120,ROWS($A$10:$A56)+2,FALSE)</f>
        <v>361</v>
      </c>
      <c r="AE56" s="25">
        <f>HLOOKUP(AE$7,$I$66:$DJ$120,ROWS($A$10:$A56)+2,FALSE)</f>
        <v>2378</v>
      </c>
      <c r="AF56" s="25">
        <f>HLOOKUP(AF$7,$I$66:$DJ$120,ROWS($A$10:$A56)+2,FALSE)</f>
        <v>335</v>
      </c>
      <c r="AG56" s="25">
        <f>HLOOKUP(AG$7,$I$66:$DJ$120,ROWS($A$10:$A56)+2,FALSE)</f>
        <v>206</v>
      </c>
      <c r="AH56" s="25">
        <f>HLOOKUP(AH$7,$I$66:$DJ$120,ROWS($A$10:$A56)+2,FALSE)</f>
        <v>0</v>
      </c>
      <c r="AI56" s="25">
        <f>HLOOKUP(AI$7,$I$66:$DJ$120,ROWS($A$10:$A56)+2,FALSE)</f>
        <v>69</v>
      </c>
      <c r="AJ56" s="25">
        <f>HLOOKUP(AJ$7,$I$66:$DJ$120,ROWS($A$10:$A56)+2,FALSE)</f>
        <v>0</v>
      </c>
      <c r="AK56" s="25">
        <f>HLOOKUP(AK$7,$I$66:$DJ$120,ROWS($A$10:$A56)+2,FALSE)</f>
        <v>0</v>
      </c>
      <c r="AL56" s="25">
        <f>HLOOKUP(AL$7,$I$66:$DJ$120,ROWS($A$10:$A56)+2,FALSE)</f>
        <v>15</v>
      </c>
      <c r="AM56" s="25">
        <f>HLOOKUP(AM$7,$I$66:$DJ$120,ROWS($A$10:$A56)+2,FALSE)</f>
        <v>2244</v>
      </c>
      <c r="AN56" s="25">
        <f>HLOOKUP(AN$7,$I$66:$DJ$120,ROWS($A$10:$A56)+2,FALSE)</f>
        <v>962</v>
      </c>
      <c r="AO56" s="25">
        <f>HLOOKUP(AO$7,$I$66:$DJ$120,ROWS($A$10:$A56)+2,FALSE)</f>
        <v>56</v>
      </c>
      <c r="AP56" s="25">
        <f>HLOOKUP(AP$7,$I$66:$DJ$120,ROWS($A$10:$A56)+2,FALSE)</f>
        <v>3723</v>
      </c>
      <c r="AQ56" s="25">
        <f>HLOOKUP(AQ$7,$I$66:$DJ$120,ROWS($A$10:$A56)+2,FALSE)</f>
        <v>250</v>
      </c>
      <c r="AR56" s="25">
        <f>HLOOKUP(AR$7,$I$66:$DJ$120,ROWS($A$10:$A56)+2,FALSE)</f>
        <v>0</v>
      </c>
      <c r="AS56" s="25">
        <f>HLOOKUP(AS$7,$I$66:$DJ$120,ROWS($A$10:$A56)+2,FALSE)</f>
        <v>383</v>
      </c>
      <c r="AT56" s="25">
        <f>HLOOKUP(AT$7,$I$66:$DJ$120,ROWS($A$10:$A56)+2,FALSE)</f>
        <v>0</v>
      </c>
      <c r="AU56" s="25">
        <f>HLOOKUP(AU$7,$I$66:$DJ$120,ROWS($A$10:$A56)+2,FALSE)</f>
        <v>124</v>
      </c>
      <c r="AV56" s="25">
        <f>HLOOKUP(AV$7,$I$66:$DJ$120,ROWS($A$10:$A56)+2,FALSE)</f>
        <v>389</v>
      </c>
      <c r="AW56" s="25">
        <f>HLOOKUP(AW$7,$I$66:$DJ$120,ROWS($A$10:$A56)+2,FALSE)</f>
        <v>401</v>
      </c>
      <c r="AX56" s="25">
        <f>HLOOKUP(AX$7,$I$66:$DJ$120,ROWS($A$10:$A56)+2,FALSE)</f>
        <v>21</v>
      </c>
      <c r="AY56" s="25">
        <f>HLOOKUP(AY$7,$I$66:$DJ$120,ROWS($A$10:$A56)+2,FALSE)</f>
        <v>0</v>
      </c>
      <c r="AZ56" s="25">
        <f>HLOOKUP(AZ$7,$I$66:$DJ$120,ROWS($A$10:$A56)+2,FALSE)</f>
        <v>327</v>
      </c>
      <c r="BA56" s="25">
        <f>HLOOKUP(BA$7,$I$66:$DJ$120,ROWS($A$10:$A56)+2,FALSE)</f>
        <v>185</v>
      </c>
      <c r="BB56" s="25">
        <f>HLOOKUP(BB$7,$I$66:$DJ$120,ROWS($A$10:$A56)+2,FALSE)</f>
        <v>182</v>
      </c>
      <c r="BC56" s="25" t="str">
        <f>HLOOKUP(BC$7,$I$66:$DJ$120,ROWS($A$10:$A56)+2,FALSE)</f>
        <v>N/A</v>
      </c>
      <c r="BD56" s="25">
        <f>HLOOKUP(BD$7,$I$66:$DJ$120,ROWS($A$10:$A56)+2,FALSE)</f>
        <v>740</v>
      </c>
      <c r="BE56" s="25">
        <f>HLOOKUP(BE$7,$I$66:$DJ$120,ROWS($A$10:$A56)+2,FALSE)</f>
        <v>156</v>
      </c>
      <c r="BF56" s="25">
        <f>HLOOKUP(BF$7,$I$66:$DJ$120,ROWS($A$10:$A56)+2,FALSE)</f>
        <v>53</v>
      </c>
      <c r="BG56" s="25">
        <f>HLOOKUP(BG$7,$I$66:$DJ$120,ROWS($A$10:$A56)+2,FALSE)</f>
        <v>137</v>
      </c>
      <c r="BH56" s="25">
        <f>HLOOKUP(BH$7,$I$66:$DJ$120,ROWS($A$10:$A56)+2,FALSE)</f>
        <v>38</v>
      </c>
      <c r="BI56" s="25">
        <f>HLOOKUP(BI$7,$I$66:$DJ$120,ROWS($A$10:$A56)+2,FALSE)</f>
        <v>19</v>
      </c>
      <c r="BJ56" s="34">
        <f>HLOOKUP(BJ$7+0.5,$I$66:$DJ$120,ROWS($A$10:$A56)+2,FALSE)</f>
        <v>1946</v>
      </c>
      <c r="BK56" s="34">
        <f>HLOOKUP(BK$7+0.5,$I$66:$DJ$120,ROWS($A$10:$A56)+2,FALSE)</f>
        <v>145</v>
      </c>
      <c r="BL56" s="34">
        <f>HLOOKUP(BL$7+0.5,$I$66:$DJ$120,ROWS($A$10:$A56)+2,FALSE)</f>
        <v>441</v>
      </c>
      <c r="BM56" s="34">
        <f>HLOOKUP(BM$7+0.5,$I$66:$DJ$120,ROWS($A$10:$A56)+2,FALSE)</f>
        <v>325</v>
      </c>
      <c r="BN56" s="34">
        <f>HLOOKUP(BN$7+0.5,$I$66:$DJ$120,ROWS($A$10:$A56)+2,FALSE)</f>
        <v>145</v>
      </c>
      <c r="BO56" s="34">
        <f>HLOOKUP(BO$7+0.5,$I$66:$DJ$120,ROWS($A$10:$A56)+2,FALSE)</f>
        <v>508</v>
      </c>
      <c r="BP56" s="34">
        <f>HLOOKUP(BP$7+0.5,$I$66:$DJ$120,ROWS($A$10:$A56)+2,FALSE)</f>
        <v>493</v>
      </c>
      <c r="BQ56" s="34">
        <f>HLOOKUP(BQ$7+0.5,$I$66:$DJ$120,ROWS($A$10:$A56)+2,FALSE)</f>
        <v>608</v>
      </c>
      <c r="BR56" s="34">
        <f>HLOOKUP(BR$7+0.5,$I$66:$DJ$120,ROWS($A$10:$A56)+2,FALSE)</f>
        <v>135</v>
      </c>
      <c r="BS56" s="34">
        <f>HLOOKUP(BS$7+0.5,$I$66:$DJ$120,ROWS($A$10:$A56)+2,FALSE)</f>
        <v>53</v>
      </c>
      <c r="BT56" s="34">
        <f>HLOOKUP(BT$7+0.5,$I$66:$DJ$120,ROWS($A$10:$A56)+2,FALSE)</f>
        <v>199</v>
      </c>
      <c r="BU56" s="34">
        <f>HLOOKUP(BU$7+0.5,$I$66:$DJ$120,ROWS($A$10:$A56)+2,FALSE)</f>
        <v>99</v>
      </c>
      <c r="BV56" s="34">
        <f>HLOOKUP(BV$7+0.5,$I$66:$DJ$120,ROWS($A$10:$A56)+2,FALSE)</f>
        <v>85</v>
      </c>
      <c r="BW56" s="34">
        <f>HLOOKUP(BW$7+0.5,$I$66:$DJ$120,ROWS($A$10:$A56)+2,FALSE)</f>
        <v>145</v>
      </c>
      <c r="BX56" s="34">
        <f>HLOOKUP(BX$7+0.5,$I$66:$DJ$120,ROWS($A$10:$A56)+2,FALSE)</f>
        <v>245</v>
      </c>
      <c r="BY56" s="34">
        <f>HLOOKUP(BY$7+0.5,$I$66:$DJ$120,ROWS($A$10:$A56)+2,FALSE)</f>
        <v>210</v>
      </c>
      <c r="BZ56" s="34">
        <f>HLOOKUP(BZ$7+0.5,$I$66:$DJ$120,ROWS($A$10:$A56)+2,FALSE)</f>
        <v>145</v>
      </c>
      <c r="CA56" s="34">
        <f>HLOOKUP(CA$7+0.5,$I$66:$DJ$120,ROWS($A$10:$A56)+2,FALSE)</f>
        <v>13</v>
      </c>
      <c r="CB56" s="34">
        <f>HLOOKUP(CB$7+0.5,$I$66:$DJ$120,ROWS($A$10:$A56)+2,FALSE)</f>
        <v>660</v>
      </c>
      <c r="CC56" s="34">
        <f>HLOOKUP(CC$7+0.5,$I$66:$DJ$120,ROWS($A$10:$A56)+2,FALSE)</f>
        <v>74</v>
      </c>
      <c r="CD56" s="34">
        <f>HLOOKUP(CD$7+0.5,$I$66:$DJ$120,ROWS($A$10:$A56)+2,FALSE)</f>
        <v>200</v>
      </c>
      <c r="CE56" s="34">
        <f>HLOOKUP(CE$7+0.5,$I$66:$DJ$120,ROWS($A$10:$A56)+2,FALSE)</f>
        <v>233</v>
      </c>
      <c r="CF56" s="34">
        <f>HLOOKUP(CF$7+0.5,$I$66:$DJ$120,ROWS($A$10:$A56)+2,FALSE)</f>
        <v>606</v>
      </c>
      <c r="CG56" s="34">
        <f>HLOOKUP(CG$7+0.5,$I$66:$DJ$120,ROWS($A$10:$A56)+2,FALSE)</f>
        <v>345</v>
      </c>
      <c r="CH56" s="34">
        <f>HLOOKUP(CH$7+0.5,$I$66:$DJ$120,ROWS($A$10:$A56)+2,FALSE)</f>
        <v>255</v>
      </c>
      <c r="CI56" s="34">
        <f>HLOOKUP(CI$7+0.5,$I$66:$DJ$120,ROWS($A$10:$A56)+2,FALSE)</f>
        <v>145</v>
      </c>
      <c r="CJ56" s="34">
        <f>HLOOKUP(CJ$7+0.5,$I$66:$DJ$120,ROWS($A$10:$A56)+2,FALSE)</f>
        <v>86</v>
      </c>
      <c r="CK56" s="34">
        <f>HLOOKUP(CK$7+0.5,$I$66:$DJ$120,ROWS($A$10:$A56)+2,FALSE)</f>
        <v>145</v>
      </c>
      <c r="CL56" s="34">
        <f>HLOOKUP(CL$7+0.5,$I$66:$DJ$120,ROWS($A$10:$A56)+2,FALSE)</f>
        <v>145</v>
      </c>
      <c r="CM56" s="34">
        <f>HLOOKUP(CM$7+0.5,$I$66:$DJ$120,ROWS($A$10:$A56)+2,FALSE)</f>
        <v>26</v>
      </c>
      <c r="CN56" s="34">
        <f>HLOOKUP(CN$7+0.5,$I$66:$DJ$120,ROWS($A$10:$A56)+2,FALSE)</f>
        <v>783</v>
      </c>
      <c r="CO56" s="34">
        <f>HLOOKUP(CO$7+0.5,$I$66:$DJ$120,ROWS($A$10:$A56)+2,FALSE)</f>
        <v>305</v>
      </c>
      <c r="CP56" s="34">
        <f>HLOOKUP(CP$7+0.5,$I$66:$DJ$120,ROWS($A$10:$A56)+2,FALSE)</f>
        <v>105</v>
      </c>
      <c r="CQ56" s="34">
        <f>HLOOKUP(CQ$7+0.5,$I$66:$DJ$120,ROWS($A$10:$A56)+2,FALSE)</f>
        <v>904</v>
      </c>
      <c r="CR56" s="34">
        <f>HLOOKUP(CR$7+0.5,$I$66:$DJ$120,ROWS($A$10:$A56)+2,FALSE)</f>
        <v>193</v>
      </c>
      <c r="CS56" s="34">
        <f>HLOOKUP(CS$7+0.5,$I$66:$DJ$120,ROWS($A$10:$A56)+2,FALSE)</f>
        <v>145</v>
      </c>
      <c r="CT56" s="34">
        <f>HLOOKUP(CT$7+0.5,$I$66:$DJ$120,ROWS($A$10:$A56)+2,FALSE)</f>
        <v>485</v>
      </c>
      <c r="CU56" s="34">
        <f>HLOOKUP(CU$7+0.5,$I$66:$DJ$120,ROWS($A$10:$A56)+2,FALSE)</f>
        <v>145</v>
      </c>
      <c r="CV56" s="34">
        <f>HLOOKUP(CV$7+0.5,$I$66:$DJ$120,ROWS($A$10:$A56)+2,FALSE)</f>
        <v>128</v>
      </c>
      <c r="CW56" s="34">
        <f>HLOOKUP(CW$7+0.5,$I$66:$DJ$120,ROWS($A$10:$A56)+2,FALSE)</f>
        <v>231</v>
      </c>
      <c r="CX56" s="34">
        <f>HLOOKUP(CX$7+0.5,$I$66:$DJ$120,ROWS($A$10:$A56)+2,FALSE)</f>
        <v>411</v>
      </c>
      <c r="CY56" s="34">
        <f>HLOOKUP(CY$7+0.5,$I$66:$DJ$120,ROWS($A$10:$A56)+2,FALSE)</f>
        <v>36</v>
      </c>
      <c r="CZ56" s="34">
        <f>HLOOKUP(CZ$7+0.5,$I$66:$DJ$120,ROWS($A$10:$A56)+2,FALSE)</f>
        <v>145</v>
      </c>
      <c r="DA56" s="34">
        <f>HLOOKUP(DA$7+0.5,$I$66:$DJ$120,ROWS($A$10:$A56)+2,FALSE)</f>
        <v>498</v>
      </c>
      <c r="DB56" s="34">
        <f>HLOOKUP(DB$7+0.5,$I$66:$DJ$120,ROWS($A$10:$A56)+2,FALSE)</f>
        <v>147</v>
      </c>
      <c r="DC56" s="34">
        <f>HLOOKUP(DC$7+0.5,$I$66:$DJ$120,ROWS($A$10:$A56)+2,FALSE)</f>
        <v>212</v>
      </c>
      <c r="DD56" s="34" t="str">
        <f>HLOOKUP(DD$7+0.5,$I$66:$DJ$120,ROWS($A$10:$A56)+2,FALSE)</f>
        <v>N/A</v>
      </c>
      <c r="DE56" s="34">
        <f>HLOOKUP(DE$7+0.5,$I$66:$DJ$120,ROWS($A$10:$A56)+2,FALSE)</f>
        <v>420</v>
      </c>
      <c r="DF56" s="34">
        <f>HLOOKUP(DF$7+0.5,$I$66:$DJ$120,ROWS($A$10:$A56)+2,FALSE)</f>
        <v>159</v>
      </c>
      <c r="DG56" s="34">
        <f>HLOOKUP(DG$7+0.5,$I$66:$DJ$120,ROWS($A$10:$A56)+2,FALSE)</f>
        <v>81</v>
      </c>
      <c r="DH56" s="34">
        <f>HLOOKUP(DH$7+0.5,$I$66:$DJ$120,ROWS($A$10:$A56)+2,FALSE)</f>
        <v>115</v>
      </c>
      <c r="DI56" s="34">
        <f>HLOOKUP(DI$7+0.5,$I$66:$DJ$120,ROWS($A$10:$A56)+2,FALSE)</f>
        <v>62</v>
      </c>
      <c r="DJ56" s="34">
        <f>HLOOKUP(DJ$7+0.5,$I$66:$DJ$120,ROWS($A$10:$A56)+2,FALSE)</f>
        <v>45</v>
      </c>
    </row>
    <row r="57" spans="2:114" x14ac:dyDescent="0.25">
      <c r="B57" s="38" t="s">
        <v>54</v>
      </c>
      <c r="C57" s="15">
        <v>7996552</v>
      </c>
      <c r="D57" s="14">
        <v>5256</v>
      </c>
      <c r="E57" s="15">
        <v>6789620</v>
      </c>
      <c r="F57" s="14">
        <v>30962</v>
      </c>
      <c r="G57" s="15">
        <v>889751</v>
      </c>
      <c r="H57" s="14">
        <v>30111</v>
      </c>
      <c r="I57" s="36">
        <f>HLOOKUP(I$7,$I$66:$DJ$120,ROWS($A$10:$A57)+2,FALSE)</f>
        <v>257130</v>
      </c>
      <c r="J57" s="25">
        <f>HLOOKUP(J$7,$I$66:$DJ$120,ROWS($A$10:$A57)+2,FALSE)</f>
        <v>4930</v>
      </c>
      <c r="K57" s="25">
        <f>HLOOKUP(K$7,$I$66:$DJ$120,ROWS($A$10:$A57)+2,FALSE)</f>
        <v>3202</v>
      </c>
      <c r="L57" s="25">
        <f>HLOOKUP(L$7,$I$66:$DJ$120,ROWS($A$10:$A57)+2,FALSE)</f>
        <v>4679</v>
      </c>
      <c r="M57" s="25">
        <f>HLOOKUP(M$7,$I$66:$DJ$120,ROWS($A$10:$A57)+2,FALSE)</f>
        <v>645</v>
      </c>
      <c r="N57" s="25">
        <f>HLOOKUP(N$7,$I$66:$DJ$120,ROWS($A$10:$A57)+2,FALSE)</f>
        <v>19371</v>
      </c>
      <c r="O57" s="25">
        <f>HLOOKUP(O$7,$I$66:$DJ$120,ROWS($A$10:$A57)+2,FALSE)</f>
        <v>4908</v>
      </c>
      <c r="P57" s="25">
        <f>HLOOKUP(P$7,$I$66:$DJ$120,ROWS($A$10:$A57)+2,FALSE)</f>
        <v>5376</v>
      </c>
      <c r="Q57" s="25">
        <f>HLOOKUP(Q$7,$I$66:$DJ$120,ROWS($A$10:$A57)+2,FALSE)</f>
        <v>961</v>
      </c>
      <c r="R57" s="25">
        <f>HLOOKUP(R$7,$I$66:$DJ$120,ROWS($A$10:$A57)+2,FALSE)</f>
        <v>6854</v>
      </c>
      <c r="S57" s="25">
        <f>HLOOKUP(S$7,$I$66:$DJ$120,ROWS($A$10:$A57)+2,FALSE)</f>
        <v>17773</v>
      </c>
      <c r="T57" s="25">
        <f>HLOOKUP(T$7,$I$66:$DJ$120,ROWS($A$10:$A57)+2,FALSE)</f>
        <v>8715</v>
      </c>
      <c r="U57" s="25">
        <f>HLOOKUP(U$7,$I$66:$DJ$120,ROWS($A$10:$A57)+2,FALSE)</f>
        <v>2917</v>
      </c>
      <c r="V57" s="25">
        <f>HLOOKUP(V$7,$I$66:$DJ$120,ROWS($A$10:$A57)+2,FALSE)</f>
        <v>434</v>
      </c>
      <c r="W57" s="25">
        <f>HLOOKUP(W$7,$I$66:$DJ$120,ROWS($A$10:$A57)+2,FALSE)</f>
        <v>4000</v>
      </c>
      <c r="X57" s="25">
        <f>HLOOKUP(X$7,$I$66:$DJ$120,ROWS($A$10:$A57)+2,FALSE)</f>
        <v>2703</v>
      </c>
      <c r="Y57" s="25">
        <f>HLOOKUP(Y$7,$I$66:$DJ$120,ROWS($A$10:$A57)+2,FALSE)</f>
        <v>1503</v>
      </c>
      <c r="Z57" s="25">
        <f>HLOOKUP(Z$7,$I$66:$DJ$120,ROWS($A$10:$A57)+2,FALSE)</f>
        <v>892</v>
      </c>
      <c r="AA57" s="25">
        <f>HLOOKUP(AA$7,$I$66:$DJ$120,ROWS($A$10:$A57)+2,FALSE)</f>
        <v>3630</v>
      </c>
      <c r="AB57" s="25">
        <f>HLOOKUP(AB$7,$I$66:$DJ$120,ROWS($A$10:$A57)+2,FALSE)</f>
        <v>2496</v>
      </c>
      <c r="AC57" s="25">
        <f>HLOOKUP(AC$7,$I$66:$DJ$120,ROWS($A$10:$A57)+2,FALSE)</f>
        <v>2855</v>
      </c>
      <c r="AD57" s="25">
        <f>HLOOKUP(AD$7,$I$66:$DJ$120,ROWS($A$10:$A57)+2,FALSE)</f>
        <v>22051</v>
      </c>
      <c r="AE57" s="25">
        <f>HLOOKUP(AE$7,$I$66:$DJ$120,ROWS($A$10:$A57)+2,FALSE)</f>
        <v>5386</v>
      </c>
      <c r="AF57" s="25">
        <f>HLOOKUP(AF$7,$I$66:$DJ$120,ROWS($A$10:$A57)+2,FALSE)</f>
        <v>7323</v>
      </c>
      <c r="AG57" s="25">
        <f>HLOOKUP(AG$7,$I$66:$DJ$120,ROWS($A$10:$A57)+2,FALSE)</f>
        <v>834</v>
      </c>
      <c r="AH57" s="25">
        <f>HLOOKUP(AH$7,$I$66:$DJ$120,ROWS($A$10:$A57)+2,FALSE)</f>
        <v>1682</v>
      </c>
      <c r="AI57" s="25">
        <f>HLOOKUP(AI$7,$I$66:$DJ$120,ROWS($A$10:$A57)+2,FALSE)</f>
        <v>2277</v>
      </c>
      <c r="AJ57" s="25">
        <f>HLOOKUP(AJ$7,$I$66:$DJ$120,ROWS($A$10:$A57)+2,FALSE)</f>
        <v>617</v>
      </c>
      <c r="AK57" s="25">
        <f>HLOOKUP(AK$7,$I$66:$DJ$120,ROWS($A$10:$A57)+2,FALSE)</f>
        <v>256</v>
      </c>
      <c r="AL57" s="25">
        <f>HLOOKUP(AL$7,$I$66:$DJ$120,ROWS($A$10:$A57)+2,FALSE)</f>
        <v>1717</v>
      </c>
      <c r="AM57" s="25">
        <f>HLOOKUP(AM$7,$I$66:$DJ$120,ROWS($A$10:$A57)+2,FALSE)</f>
        <v>1344</v>
      </c>
      <c r="AN57" s="25">
        <f>HLOOKUP(AN$7,$I$66:$DJ$120,ROWS($A$10:$A57)+2,FALSE)</f>
        <v>7327</v>
      </c>
      <c r="AO57" s="25">
        <f>HLOOKUP(AO$7,$I$66:$DJ$120,ROWS($A$10:$A57)+2,FALSE)</f>
        <v>1014</v>
      </c>
      <c r="AP57" s="25">
        <f>HLOOKUP(AP$7,$I$66:$DJ$120,ROWS($A$10:$A57)+2,FALSE)</f>
        <v>12455</v>
      </c>
      <c r="AQ57" s="25">
        <f>HLOOKUP(AQ$7,$I$66:$DJ$120,ROWS($A$10:$A57)+2,FALSE)</f>
        <v>22753</v>
      </c>
      <c r="AR57" s="25">
        <f>HLOOKUP(AR$7,$I$66:$DJ$120,ROWS($A$10:$A57)+2,FALSE)</f>
        <v>462</v>
      </c>
      <c r="AS57" s="25">
        <f>HLOOKUP(AS$7,$I$66:$DJ$120,ROWS($A$10:$A57)+2,FALSE)</f>
        <v>9570</v>
      </c>
      <c r="AT57" s="25">
        <f>HLOOKUP(AT$7,$I$66:$DJ$120,ROWS($A$10:$A57)+2,FALSE)</f>
        <v>853</v>
      </c>
      <c r="AU57" s="25">
        <f>HLOOKUP(AU$7,$I$66:$DJ$120,ROWS($A$10:$A57)+2,FALSE)</f>
        <v>3499</v>
      </c>
      <c r="AV57" s="25">
        <f>HLOOKUP(AV$7,$I$66:$DJ$120,ROWS($A$10:$A57)+2,FALSE)</f>
        <v>12009</v>
      </c>
      <c r="AW57" s="25">
        <f>HLOOKUP(AW$7,$I$66:$DJ$120,ROWS($A$10:$A57)+2,FALSE)</f>
        <v>1897</v>
      </c>
      <c r="AX57" s="25">
        <f>HLOOKUP(AX$7,$I$66:$DJ$120,ROWS($A$10:$A57)+2,FALSE)</f>
        <v>6612</v>
      </c>
      <c r="AY57" s="25">
        <f>HLOOKUP(AY$7,$I$66:$DJ$120,ROWS($A$10:$A57)+2,FALSE)</f>
        <v>908</v>
      </c>
      <c r="AZ57" s="25">
        <f>HLOOKUP(AZ$7,$I$66:$DJ$120,ROWS($A$10:$A57)+2,FALSE)</f>
        <v>7482</v>
      </c>
      <c r="BA57" s="25">
        <f>HLOOKUP(BA$7,$I$66:$DJ$120,ROWS($A$10:$A57)+2,FALSE)</f>
        <v>11655</v>
      </c>
      <c r="BB57" s="25">
        <f>HLOOKUP(BB$7,$I$66:$DJ$120,ROWS($A$10:$A57)+2,FALSE)</f>
        <v>1426</v>
      </c>
      <c r="BC57" s="25">
        <f>HLOOKUP(BC$7,$I$66:$DJ$120,ROWS($A$10:$A57)+2,FALSE)</f>
        <v>173</v>
      </c>
      <c r="BD57" s="25" t="str">
        <f>HLOOKUP(BD$7,$I$66:$DJ$120,ROWS($A$10:$A57)+2,FALSE)</f>
        <v>N/A</v>
      </c>
      <c r="BE57" s="25">
        <f>HLOOKUP(BE$7,$I$66:$DJ$120,ROWS($A$10:$A57)+2,FALSE)</f>
        <v>4615</v>
      </c>
      <c r="BF57" s="25">
        <f>HLOOKUP(BF$7,$I$66:$DJ$120,ROWS($A$10:$A57)+2,FALSE)</f>
        <v>9041</v>
      </c>
      <c r="BG57" s="25">
        <f>HLOOKUP(BG$7,$I$66:$DJ$120,ROWS($A$10:$A57)+2,FALSE)</f>
        <v>858</v>
      </c>
      <c r="BH57" s="25">
        <f>HLOOKUP(BH$7,$I$66:$DJ$120,ROWS($A$10:$A57)+2,FALSE)</f>
        <v>190</v>
      </c>
      <c r="BI57" s="25">
        <f>HLOOKUP(BI$7,$I$66:$DJ$120,ROWS($A$10:$A57)+2,FALSE)</f>
        <v>1222</v>
      </c>
      <c r="BJ57" s="34">
        <f>HLOOKUP(BJ$7+0.5,$I$66:$DJ$120,ROWS($A$10:$A57)+2,FALSE)</f>
        <v>14025</v>
      </c>
      <c r="BK57" s="34">
        <f>HLOOKUP(BK$7+0.5,$I$66:$DJ$120,ROWS($A$10:$A57)+2,FALSE)</f>
        <v>2057</v>
      </c>
      <c r="BL57" s="34">
        <f>HLOOKUP(BL$7+0.5,$I$66:$DJ$120,ROWS($A$10:$A57)+2,FALSE)</f>
        <v>1687</v>
      </c>
      <c r="BM57" s="34">
        <f>HLOOKUP(BM$7+0.5,$I$66:$DJ$120,ROWS($A$10:$A57)+2,FALSE)</f>
        <v>2151</v>
      </c>
      <c r="BN57" s="34">
        <f>HLOOKUP(BN$7+0.5,$I$66:$DJ$120,ROWS($A$10:$A57)+2,FALSE)</f>
        <v>606</v>
      </c>
      <c r="BO57" s="34">
        <f>HLOOKUP(BO$7+0.5,$I$66:$DJ$120,ROWS($A$10:$A57)+2,FALSE)</f>
        <v>4241</v>
      </c>
      <c r="BP57" s="34">
        <f>HLOOKUP(BP$7+0.5,$I$66:$DJ$120,ROWS($A$10:$A57)+2,FALSE)</f>
        <v>2334</v>
      </c>
      <c r="BQ57" s="34">
        <f>HLOOKUP(BQ$7+0.5,$I$66:$DJ$120,ROWS($A$10:$A57)+2,FALSE)</f>
        <v>2730</v>
      </c>
      <c r="BR57" s="34">
        <f>HLOOKUP(BR$7+0.5,$I$66:$DJ$120,ROWS($A$10:$A57)+2,FALSE)</f>
        <v>652</v>
      </c>
      <c r="BS57" s="34">
        <f>HLOOKUP(BS$7+0.5,$I$66:$DJ$120,ROWS($A$10:$A57)+2,FALSE)</f>
        <v>1711</v>
      </c>
      <c r="BT57" s="34">
        <f>HLOOKUP(BT$7+0.5,$I$66:$DJ$120,ROWS($A$10:$A57)+2,FALSE)</f>
        <v>3494</v>
      </c>
      <c r="BU57" s="34">
        <f>HLOOKUP(BU$7+0.5,$I$66:$DJ$120,ROWS($A$10:$A57)+2,FALSE)</f>
        <v>1962</v>
      </c>
      <c r="BV57" s="34">
        <f>HLOOKUP(BV$7+0.5,$I$66:$DJ$120,ROWS($A$10:$A57)+2,FALSE)</f>
        <v>1400</v>
      </c>
      <c r="BW57" s="34">
        <f>HLOOKUP(BW$7+0.5,$I$66:$DJ$120,ROWS($A$10:$A57)+2,FALSE)</f>
        <v>430</v>
      </c>
      <c r="BX57" s="34">
        <f>HLOOKUP(BX$7+0.5,$I$66:$DJ$120,ROWS($A$10:$A57)+2,FALSE)</f>
        <v>1213</v>
      </c>
      <c r="BY57" s="34">
        <f>HLOOKUP(BY$7+0.5,$I$66:$DJ$120,ROWS($A$10:$A57)+2,FALSE)</f>
        <v>1067</v>
      </c>
      <c r="BZ57" s="34">
        <f>HLOOKUP(BZ$7+0.5,$I$66:$DJ$120,ROWS($A$10:$A57)+2,FALSE)</f>
        <v>899</v>
      </c>
      <c r="CA57" s="34">
        <f>HLOOKUP(CA$7+0.5,$I$66:$DJ$120,ROWS($A$10:$A57)+2,FALSE)</f>
        <v>645</v>
      </c>
      <c r="CB57" s="34">
        <f>HLOOKUP(CB$7+0.5,$I$66:$DJ$120,ROWS($A$10:$A57)+2,FALSE)</f>
        <v>1551</v>
      </c>
      <c r="CC57" s="34">
        <f>HLOOKUP(CC$7+0.5,$I$66:$DJ$120,ROWS($A$10:$A57)+2,FALSE)</f>
        <v>1642</v>
      </c>
      <c r="CD57" s="34">
        <f>HLOOKUP(CD$7+0.5,$I$66:$DJ$120,ROWS($A$10:$A57)+2,FALSE)</f>
        <v>1930</v>
      </c>
      <c r="CE57" s="34">
        <f>HLOOKUP(CE$7+0.5,$I$66:$DJ$120,ROWS($A$10:$A57)+2,FALSE)</f>
        <v>3143</v>
      </c>
      <c r="CF57" s="34">
        <f>HLOOKUP(CF$7+0.5,$I$66:$DJ$120,ROWS($A$10:$A57)+2,FALSE)</f>
        <v>2316</v>
      </c>
      <c r="CG57" s="34">
        <f>HLOOKUP(CG$7+0.5,$I$66:$DJ$120,ROWS($A$10:$A57)+2,FALSE)</f>
        <v>3026</v>
      </c>
      <c r="CH57" s="34">
        <f>HLOOKUP(CH$7+0.5,$I$66:$DJ$120,ROWS($A$10:$A57)+2,FALSE)</f>
        <v>361</v>
      </c>
      <c r="CI57" s="34">
        <f>HLOOKUP(CI$7+0.5,$I$66:$DJ$120,ROWS($A$10:$A57)+2,FALSE)</f>
        <v>1191</v>
      </c>
      <c r="CJ57" s="34">
        <f>HLOOKUP(CJ$7+0.5,$I$66:$DJ$120,ROWS($A$10:$A57)+2,FALSE)</f>
        <v>1178</v>
      </c>
      <c r="CK57" s="34">
        <f>HLOOKUP(CK$7+0.5,$I$66:$DJ$120,ROWS($A$10:$A57)+2,FALSE)</f>
        <v>714</v>
      </c>
      <c r="CL57" s="34">
        <f>HLOOKUP(CL$7+0.5,$I$66:$DJ$120,ROWS($A$10:$A57)+2,FALSE)</f>
        <v>289</v>
      </c>
      <c r="CM57" s="34">
        <f>HLOOKUP(CM$7+0.5,$I$66:$DJ$120,ROWS($A$10:$A57)+2,FALSE)</f>
        <v>961</v>
      </c>
      <c r="CN57" s="34">
        <f>HLOOKUP(CN$7+0.5,$I$66:$DJ$120,ROWS($A$10:$A57)+2,FALSE)</f>
        <v>798</v>
      </c>
      <c r="CO57" s="34">
        <f>HLOOKUP(CO$7+0.5,$I$66:$DJ$120,ROWS($A$10:$A57)+2,FALSE)</f>
        <v>2046</v>
      </c>
      <c r="CP57" s="34">
        <f>HLOOKUP(CP$7+0.5,$I$66:$DJ$120,ROWS($A$10:$A57)+2,FALSE)</f>
        <v>604</v>
      </c>
      <c r="CQ57" s="34">
        <f>HLOOKUP(CQ$7+0.5,$I$66:$DJ$120,ROWS($A$10:$A57)+2,FALSE)</f>
        <v>2816</v>
      </c>
      <c r="CR57" s="34">
        <f>HLOOKUP(CR$7+0.5,$I$66:$DJ$120,ROWS($A$10:$A57)+2,FALSE)</f>
        <v>4584</v>
      </c>
      <c r="CS57" s="34">
        <f>HLOOKUP(CS$7+0.5,$I$66:$DJ$120,ROWS($A$10:$A57)+2,FALSE)</f>
        <v>729</v>
      </c>
      <c r="CT57" s="34">
        <f>HLOOKUP(CT$7+0.5,$I$66:$DJ$120,ROWS($A$10:$A57)+2,FALSE)</f>
        <v>2217</v>
      </c>
      <c r="CU57" s="34">
        <f>HLOOKUP(CU$7+0.5,$I$66:$DJ$120,ROWS($A$10:$A57)+2,FALSE)</f>
        <v>477</v>
      </c>
      <c r="CV57" s="34">
        <f>HLOOKUP(CV$7+0.5,$I$66:$DJ$120,ROWS($A$10:$A57)+2,FALSE)</f>
        <v>1935</v>
      </c>
      <c r="CW57" s="34">
        <f>HLOOKUP(CW$7+0.5,$I$66:$DJ$120,ROWS($A$10:$A57)+2,FALSE)</f>
        <v>2497</v>
      </c>
      <c r="CX57" s="34">
        <f>HLOOKUP(CX$7+0.5,$I$66:$DJ$120,ROWS($A$10:$A57)+2,FALSE)</f>
        <v>1477</v>
      </c>
      <c r="CY57" s="34">
        <f>HLOOKUP(CY$7+0.5,$I$66:$DJ$120,ROWS($A$10:$A57)+2,FALSE)</f>
        <v>2032</v>
      </c>
      <c r="CZ57" s="34">
        <f>HLOOKUP(CZ$7+0.5,$I$66:$DJ$120,ROWS($A$10:$A57)+2,FALSE)</f>
        <v>841</v>
      </c>
      <c r="DA57" s="34">
        <f>HLOOKUP(DA$7+0.5,$I$66:$DJ$120,ROWS($A$10:$A57)+2,FALSE)</f>
        <v>2452</v>
      </c>
      <c r="DB57" s="34">
        <f>HLOOKUP(DB$7+0.5,$I$66:$DJ$120,ROWS($A$10:$A57)+2,FALSE)</f>
        <v>3004</v>
      </c>
      <c r="DC57" s="34">
        <f>HLOOKUP(DC$7+0.5,$I$66:$DJ$120,ROWS($A$10:$A57)+2,FALSE)</f>
        <v>641</v>
      </c>
      <c r="DD57" s="34">
        <f>HLOOKUP(DD$7+0.5,$I$66:$DJ$120,ROWS($A$10:$A57)+2,FALSE)</f>
        <v>138</v>
      </c>
      <c r="DE57" s="34" t="str">
        <f>HLOOKUP(DE$7+0.5,$I$66:$DJ$120,ROWS($A$10:$A57)+2,FALSE)</f>
        <v>N/A</v>
      </c>
      <c r="DF57" s="34">
        <f>HLOOKUP(DF$7+0.5,$I$66:$DJ$120,ROWS($A$10:$A57)+2,FALSE)</f>
        <v>1717</v>
      </c>
      <c r="DG57" s="34">
        <f>HLOOKUP(DG$7+0.5,$I$66:$DJ$120,ROWS($A$10:$A57)+2,FALSE)</f>
        <v>2596</v>
      </c>
      <c r="DH57" s="34">
        <f>HLOOKUP(DH$7+0.5,$I$66:$DJ$120,ROWS($A$10:$A57)+2,FALSE)</f>
        <v>745</v>
      </c>
      <c r="DI57" s="34">
        <f>HLOOKUP(DI$7+0.5,$I$66:$DJ$120,ROWS($A$10:$A57)+2,FALSE)</f>
        <v>274</v>
      </c>
      <c r="DJ57" s="34">
        <f>HLOOKUP(DJ$7+0.5,$I$66:$DJ$120,ROWS($A$10:$A57)+2,FALSE)</f>
        <v>779</v>
      </c>
    </row>
    <row r="58" spans="2:114" x14ac:dyDescent="0.25">
      <c r="B58" s="38" t="s">
        <v>55</v>
      </c>
      <c r="C58" s="15">
        <v>6748474</v>
      </c>
      <c r="D58" s="14">
        <v>4248</v>
      </c>
      <c r="E58" s="15">
        <v>5565069</v>
      </c>
      <c r="F58" s="14">
        <v>27197</v>
      </c>
      <c r="G58" s="15">
        <v>919925</v>
      </c>
      <c r="H58" s="14">
        <v>27221</v>
      </c>
      <c r="I58" s="36">
        <f>HLOOKUP(I$7,$I$66:$DJ$120,ROWS($A$10:$A58)+2,FALSE)</f>
        <v>208507</v>
      </c>
      <c r="J58" s="25">
        <f>HLOOKUP(J$7,$I$66:$DJ$120,ROWS($A$10:$A58)+2,FALSE)</f>
        <v>1821</v>
      </c>
      <c r="K58" s="25">
        <f>HLOOKUP(K$7,$I$66:$DJ$120,ROWS($A$10:$A58)+2,FALSE)</f>
        <v>5266</v>
      </c>
      <c r="L58" s="25">
        <f>HLOOKUP(L$7,$I$66:$DJ$120,ROWS($A$10:$A58)+2,FALSE)</f>
        <v>12397</v>
      </c>
      <c r="M58" s="25">
        <f>HLOOKUP(M$7,$I$66:$DJ$120,ROWS($A$10:$A58)+2,FALSE)</f>
        <v>756</v>
      </c>
      <c r="N58" s="25">
        <f>HLOOKUP(N$7,$I$66:$DJ$120,ROWS($A$10:$A58)+2,FALSE)</f>
        <v>38421</v>
      </c>
      <c r="O58" s="25">
        <f>HLOOKUP(O$7,$I$66:$DJ$120,ROWS($A$10:$A58)+2,FALSE)</f>
        <v>3938</v>
      </c>
      <c r="P58" s="25">
        <f>HLOOKUP(P$7,$I$66:$DJ$120,ROWS($A$10:$A58)+2,FALSE)</f>
        <v>1026</v>
      </c>
      <c r="Q58" s="25">
        <f>HLOOKUP(Q$7,$I$66:$DJ$120,ROWS($A$10:$A58)+2,FALSE)</f>
        <v>0</v>
      </c>
      <c r="R58" s="25">
        <f>HLOOKUP(R$7,$I$66:$DJ$120,ROWS($A$10:$A58)+2,FALSE)</f>
        <v>358</v>
      </c>
      <c r="S58" s="25">
        <f>HLOOKUP(S$7,$I$66:$DJ$120,ROWS($A$10:$A58)+2,FALSE)</f>
        <v>6094</v>
      </c>
      <c r="T58" s="25">
        <f>HLOOKUP(T$7,$I$66:$DJ$120,ROWS($A$10:$A58)+2,FALSE)</f>
        <v>8705</v>
      </c>
      <c r="U58" s="25">
        <f>HLOOKUP(U$7,$I$66:$DJ$120,ROWS($A$10:$A58)+2,FALSE)</f>
        <v>5940</v>
      </c>
      <c r="V58" s="25">
        <f>HLOOKUP(V$7,$I$66:$DJ$120,ROWS($A$10:$A58)+2,FALSE)</f>
        <v>10895</v>
      </c>
      <c r="W58" s="25">
        <f>HLOOKUP(W$7,$I$66:$DJ$120,ROWS($A$10:$A58)+2,FALSE)</f>
        <v>2062</v>
      </c>
      <c r="X58" s="25">
        <f>HLOOKUP(X$7,$I$66:$DJ$120,ROWS($A$10:$A58)+2,FALSE)</f>
        <v>2303</v>
      </c>
      <c r="Y58" s="25">
        <f>HLOOKUP(Y$7,$I$66:$DJ$120,ROWS($A$10:$A58)+2,FALSE)</f>
        <v>1000</v>
      </c>
      <c r="Z58" s="25">
        <f>HLOOKUP(Z$7,$I$66:$DJ$120,ROWS($A$10:$A58)+2,FALSE)</f>
        <v>2820</v>
      </c>
      <c r="AA58" s="25">
        <f>HLOOKUP(AA$7,$I$66:$DJ$120,ROWS($A$10:$A58)+2,FALSE)</f>
        <v>1271</v>
      </c>
      <c r="AB58" s="25">
        <f>HLOOKUP(AB$7,$I$66:$DJ$120,ROWS($A$10:$A58)+2,FALSE)</f>
        <v>1016</v>
      </c>
      <c r="AC58" s="25">
        <f>HLOOKUP(AC$7,$I$66:$DJ$120,ROWS($A$10:$A58)+2,FALSE)</f>
        <v>1313</v>
      </c>
      <c r="AD58" s="25">
        <f>HLOOKUP(AD$7,$I$66:$DJ$120,ROWS($A$10:$A58)+2,FALSE)</f>
        <v>1899</v>
      </c>
      <c r="AE58" s="25">
        <f>HLOOKUP(AE$7,$I$66:$DJ$120,ROWS($A$10:$A58)+2,FALSE)</f>
        <v>1580</v>
      </c>
      <c r="AF58" s="25">
        <f>HLOOKUP(AF$7,$I$66:$DJ$120,ROWS($A$10:$A58)+2,FALSE)</f>
        <v>3720</v>
      </c>
      <c r="AG58" s="25">
        <f>HLOOKUP(AG$7,$I$66:$DJ$120,ROWS($A$10:$A58)+2,FALSE)</f>
        <v>1543</v>
      </c>
      <c r="AH58" s="25">
        <f>HLOOKUP(AH$7,$I$66:$DJ$120,ROWS($A$10:$A58)+2,FALSE)</f>
        <v>1110</v>
      </c>
      <c r="AI58" s="25">
        <f>HLOOKUP(AI$7,$I$66:$DJ$120,ROWS($A$10:$A58)+2,FALSE)</f>
        <v>3307</v>
      </c>
      <c r="AJ58" s="25">
        <f>HLOOKUP(AJ$7,$I$66:$DJ$120,ROWS($A$10:$A58)+2,FALSE)</f>
        <v>2125</v>
      </c>
      <c r="AK58" s="25">
        <f>HLOOKUP(AK$7,$I$66:$DJ$120,ROWS($A$10:$A58)+2,FALSE)</f>
        <v>673</v>
      </c>
      <c r="AL58" s="25">
        <f>HLOOKUP(AL$7,$I$66:$DJ$120,ROWS($A$10:$A58)+2,FALSE)</f>
        <v>4925</v>
      </c>
      <c r="AM58" s="25">
        <f>HLOOKUP(AM$7,$I$66:$DJ$120,ROWS($A$10:$A58)+2,FALSE)</f>
        <v>824</v>
      </c>
      <c r="AN58" s="25">
        <f>HLOOKUP(AN$7,$I$66:$DJ$120,ROWS($A$10:$A58)+2,FALSE)</f>
        <v>2006</v>
      </c>
      <c r="AO58" s="25">
        <f>HLOOKUP(AO$7,$I$66:$DJ$120,ROWS($A$10:$A58)+2,FALSE)</f>
        <v>1569</v>
      </c>
      <c r="AP58" s="25">
        <f>HLOOKUP(AP$7,$I$66:$DJ$120,ROWS($A$10:$A58)+2,FALSE)</f>
        <v>4512</v>
      </c>
      <c r="AQ58" s="25">
        <f>HLOOKUP(AQ$7,$I$66:$DJ$120,ROWS($A$10:$A58)+2,FALSE)</f>
        <v>3870</v>
      </c>
      <c r="AR58" s="25">
        <f>HLOOKUP(AR$7,$I$66:$DJ$120,ROWS($A$10:$A58)+2,FALSE)</f>
        <v>189</v>
      </c>
      <c r="AS58" s="25">
        <f>HLOOKUP(AS$7,$I$66:$DJ$120,ROWS($A$10:$A58)+2,FALSE)</f>
        <v>2686</v>
      </c>
      <c r="AT58" s="25">
        <f>HLOOKUP(AT$7,$I$66:$DJ$120,ROWS($A$10:$A58)+2,FALSE)</f>
        <v>765</v>
      </c>
      <c r="AU58" s="25">
        <f>HLOOKUP(AU$7,$I$66:$DJ$120,ROWS($A$10:$A58)+2,FALSE)</f>
        <v>29168</v>
      </c>
      <c r="AV58" s="25">
        <f>HLOOKUP(AV$7,$I$66:$DJ$120,ROWS($A$10:$A58)+2,FALSE)</f>
        <v>2296</v>
      </c>
      <c r="AW58" s="25">
        <f>HLOOKUP(AW$7,$I$66:$DJ$120,ROWS($A$10:$A58)+2,FALSE)</f>
        <v>463</v>
      </c>
      <c r="AX58" s="25">
        <f>HLOOKUP(AX$7,$I$66:$DJ$120,ROWS($A$10:$A58)+2,FALSE)</f>
        <v>1519</v>
      </c>
      <c r="AY58" s="25">
        <f>HLOOKUP(AY$7,$I$66:$DJ$120,ROWS($A$10:$A58)+2,FALSE)</f>
        <v>227</v>
      </c>
      <c r="AZ58" s="25">
        <f>HLOOKUP(AZ$7,$I$66:$DJ$120,ROWS($A$10:$A58)+2,FALSE)</f>
        <v>2342</v>
      </c>
      <c r="BA58" s="25">
        <f>HLOOKUP(BA$7,$I$66:$DJ$120,ROWS($A$10:$A58)+2,FALSE)</f>
        <v>15491</v>
      </c>
      <c r="BB58" s="25">
        <f>HLOOKUP(BB$7,$I$66:$DJ$120,ROWS($A$10:$A58)+2,FALSE)</f>
        <v>4789</v>
      </c>
      <c r="BC58" s="25">
        <f>HLOOKUP(BC$7,$I$66:$DJ$120,ROWS($A$10:$A58)+2,FALSE)</f>
        <v>119</v>
      </c>
      <c r="BD58" s="25">
        <f>HLOOKUP(BD$7,$I$66:$DJ$120,ROWS($A$10:$A58)+2,FALSE)</f>
        <v>4233</v>
      </c>
      <c r="BE58" s="25" t="str">
        <f>HLOOKUP(BE$7,$I$66:$DJ$120,ROWS($A$10:$A58)+2,FALSE)</f>
        <v>N/A</v>
      </c>
      <c r="BF58" s="25">
        <f>HLOOKUP(BF$7,$I$66:$DJ$120,ROWS($A$10:$A58)+2,FALSE)</f>
        <v>157</v>
      </c>
      <c r="BG58" s="25">
        <f>HLOOKUP(BG$7,$I$66:$DJ$120,ROWS($A$10:$A58)+2,FALSE)</f>
        <v>1491</v>
      </c>
      <c r="BH58" s="25">
        <f>HLOOKUP(BH$7,$I$66:$DJ$120,ROWS($A$10:$A58)+2,FALSE)</f>
        <v>1507</v>
      </c>
      <c r="BI58" s="25">
        <f>HLOOKUP(BI$7,$I$66:$DJ$120,ROWS($A$10:$A58)+2,FALSE)</f>
        <v>1083</v>
      </c>
      <c r="BJ58" s="34">
        <f>HLOOKUP(BJ$7+0.5,$I$66:$DJ$120,ROWS($A$10:$A58)+2,FALSE)</f>
        <v>13639</v>
      </c>
      <c r="BK58" s="34">
        <f>HLOOKUP(BK$7+0.5,$I$66:$DJ$120,ROWS($A$10:$A58)+2,FALSE)</f>
        <v>1049</v>
      </c>
      <c r="BL58" s="34">
        <f>HLOOKUP(BL$7+0.5,$I$66:$DJ$120,ROWS($A$10:$A58)+2,FALSE)</f>
        <v>2233</v>
      </c>
      <c r="BM58" s="34">
        <f>HLOOKUP(BM$7+0.5,$I$66:$DJ$120,ROWS($A$10:$A58)+2,FALSE)</f>
        <v>3133</v>
      </c>
      <c r="BN58" s="34">
        <f>HLOOKUP(BN$7+0.5,$I$66:$DJ$120,ROWS($A$10:$A58)+2,FALSE)</f>
        <v>565</v>
      </c>
      <c r="BO58" s="34">
        <f>HLOOKUP(BO$7+0.5,$I$66:$DJ$120,ROWS($A$10:$A58)+2,FALSE)</f>
        <v>4474</v>
      </c>
      <c r="BP58" s="34">
        <f>HLOOKUP(BP$7+0.5,$I$66:$DJ$120,ROWS($A$10:$A58)+2,FALSE)</f>
        <v>1215</v>
      </c>
      <c r="BQ58" s="34">
        <f>HLOOKUP(BQ$7+0.5,$I$66:$DJ$120,ROWS($A$10:$A58)+2,FALSE)</f>
        <v>533</v>
      </c>
      <c r="BR58" s="34">
        <f>HLOOKUP(BR$7+0.5,$I$66:$DJ$120,ROWS($A$10:$A58)+2,FALSE)</f>
        <v>201</v>
      </c>
      <c r="BS58" s="34">
        <f>HLOOKUP(BS$7+0.5,$I$66:$DJ$120,ROWS($A$10:$A58)+2,FALSE)</f>
        <v>254</v>
      </c>
      <c r="BT58" s="34">
        <f>HLOOKUP(BT$7+0.5,$I$66:$DJ$120,ROWS($A$10:$A58)+2,FALSE)</f>
        <v>1777</v>
      </c>
      <c r="BU58" s="34">
        <f>HLOOKUP(BU$7+0.5,$I$66:$DJ$120,ROWS($A$10:$A58)+2,FALSE)</f>
        <v>3348</v>
      </c>
      <c r="BV58" s="34">
        <f>HLOOKUP(BV$7+0.5,$I$66:$DJ$120,ROWS($A$10:$A58)+2,FALSE)</f>
        <v>2264</v>
      </c>
      <c r="BW58" s="34">
        <f>HLOOKUP(BW$7+0.5,$I$66:$DJ$120,ROWS($A$10:$A58)+2,FALSE)</f>
        <v>4263</v>
      </c>
      <c r="BX58" s="34">
        <f>HLOOKUP(BX$7+0.5,$I$66:$DJ$120,ROWS($A$10:$A58)+2,FALSE)</f>
        <v>821</v>
      </c>
      <c r="BY58" s="34">
        <f>HLOOKUP(BY$7+0.5,$I$66:$DJ$120,ROWS($A$10:$A58)+2,FALSE)</f>
        <v>1315</v>
      </c>
      <c r="BZ58" s="34">
        <f>HLOOKUP(BZ$7+0.5,$I$66:$DJ$120,ROWS($A$10:$A58)+2,FALSE)</f>
        <v>465</v>
      </c>
      <c r="CA58" s="34">
        <f>HLOOKUP(CA$7+0.5,$I$66:$DJ$120,ROWS($A$10:$A58)+2,FALSE)</f>
        <v>1740</v>
      </c>
      <c r="CB58" s="34">
        <f>HLOOKUP(CB$7+0.5,$I$66:$DJ$120,ROWS($A$10:$A58)+2,FALSE)</f>
        <v>936</v>
      </c>
      <c r="CC58" s="34">
        <f>HLOOKUP(CC$7+0.5,$I$66:$DJ$120,ROWS($A$10:$A58)+2,FALSE)</f>
        <v>1018</v>
      </c>
      <c r="CD58" s="34">
        <f>HLOOKUP(CD$7+0.5,$I$66:$DJ$120,ROWS($A$10:$A58)+2,FALSE)</f>
        <v>1689</v>
      </c>
      <c r="CE58" s="34">
        <f>HLOOKUP(CE$7+0.5,$I$66:$DJ$120,ROWS($A$10:$A58)+2,FALSE)</f>
        <v>808</v>
      </c>
      <c r="CF58" s="34">
        <f>HLOOKUP(CF$7+0.5,$I$66:$DJ$120,ROWS($A$10:$A58)+2,FALSE)</f>
        <v>757</v>
      </c>
      <c r="CG58" s="34">
        <f>HLOOKUP(CG$7+0.5,$I$66:$DJ$120,ROWS($A$10:$A58)+2,FALSE)</f>
        <v>1212</v>
      </c>
      <c r="CH58" s="34">
        <f>HLOOKUP(CH$7+0.5,$I$66:$DJ$120,ROWS($A$10:$A58)+2,FALSE)</f>
        <v>898</v>
      </c>
      <c r="CI58" s="34">
        <f>HLOOKUP(CI$7+0.5,$I$66:$DJ$120,ROWS($A$10:$A58)+2,FALSE)</f>
        <v>762</v>
      </c>
      <c r="CJ58" s="34">
        <f>HLOOKUP(CJ$7+0.5,$I$66:$DJ$120,ROWS($A$10:$A58)+2,FALSE)</f>
        <v>2181</v>
      </c>
      <c r="CK58" s="34">
        <f>HLOOKUP(CK$7+0.5,$I$66:$DJ$120,ROWS($A$10:$A58)+2,FALSE)</f>
        <v>934</v>
      </c>
      <c r="CL58" s="34">
        <f>HLOOKUP(CL$7+0.5,$I$66:$DJ$120,ROWS($A$10:$A58)+2,FALSE)</f>
        <v>441</v>
      </c>
      <c r="CM58" s="34">
        <f>HLOOKUP(CM$7+0.5,$I$66:$DJ$120,ROWS($A$10:$A58)+2,FALSE)</f>
        <v>1696</v>
      </c>
      <c r="CN58" s="34">
        <f>HLOOKUP(CN$7+0.5,$I$66:$DJ$120,ROWS($A$10:$A58)+2,FALSE)</f>
        <v>605</v>
      </c>
      <c r="CO58" s="34">
        <f>HLOOKUP(CO$7+0.5,$I$66:$DJ$120,ROWS($A$10:$A58)+2,FALSE)</f>
        <v>987</v>
      </c>
      <c r="CP58" s="34">
        <f>HLOOKUP(CP$7+0.5,$I$66:$DJ$120,ROWS($A$10:$A58)+2,FALSE)</f>
        <v>1254</v>
      </c>
      <c r="CQ58" s="34">
        <f>HLOOKUP(CQ$7+0.5,$I$66:$DJ$120,ROWS($A$10:$A58)+2,FALSE)</f>
        <v>1322</v>
      </c>
      <c r="CR58" s="34">
        <f>HLOOKUP(CR$7+0.5,$I$66:$DJ$120,ROWS($A$10:$A58)+2,FALSE)</f>
        <v>1452</v>
      </c>
      <c r="CS58" s="34">
        <f>HLOOKUP(CS$7+0.5,$I$66:$DJ$120,ROWS($A$10:$A58)+2,FALSE)</f>
        <v>304</v>
      </c>
      <c r="CT58" s="34">
        <f>HLOOKUP(CT$7+0.5,$I$66:$DJ$120,ROWS($A$10:$A58)+2,FALSE)</f>
        <v>1217</v>
      </c>
      <c r="CU58" s="34">
        <f>HLOOKUP(CU$7+0.5,$I$66:$DJ$120,ROWS($A$10:$A58)+2,FALSE)</f>
        <v>573</v>
      </c>
      <c r="CV58" s="34">
        <f>HLOOKUP(CV$7+0.5,$I$66:$DJ$120,ROWS($A$10:$A58)+2,FALSE)</f>
        <v>5436</v>
      </c>
      <c r="CW58" s="34">
        <f>HLOOKUP(CW$7+0.5,$I$66:$DJ$120,ROWS($A$10:$A58)+2,FALSE)</f>
        <v>1378</v>
      </c>
      <c r="CX58" s="34">
        <f>HLOOKUP(CX$7+0.5,$I$66:$DJ$120,ROWS($A$10:$A58)+2,FALSE)</f>
        <v>319</v>
      </c>
      <c r="CY58" s="34">
        <f>HLOOKUP(CY$7+0.5,$I$66:$DJ$120,ROWS($A$10:$A58)+2,FALSE)</f>
        <v>1267</v>
      </c>
      <c r="CZ58" s="34">
        <f>HLOOKUP(CZ$7+0.5,$I$66:$DJ$120,ROWS($A$10:$A58)+2,FALSE)</f>
        <v>225</v>
      </c>
      <c r="DA58" s="34">
        <f>HLOOKUP(DA$7+0.5,$I$66:$DJ$120,ROWS($A$10:$A58)+2,FALSE)</f>
        <v>1116</v>
      </c>
      <c r="DB58" s="34">
        <f>HLOOKUP(DB$7+0.5,$I$66:$DJ$120,ROWS($A$10:$A58)+2,FALSE)</f>
        <v>4361</v>
      </c>
      <c r="DC58" s="34">
        <f>HLOOKUP(DC$7+0.5,$I$66:$DJ$120,ROWS($A$10:$A58)+2,FALSE)</f>
        <v>1640</v>
      </c>
      <c r="DD58" s="34">
        <f>HLOOKUP(DD$7+0.5,$I$66:$DJ$120,ROWS($A$10:$A58)+2,FALSE)</f>
        <v>196</v>
      </c>
      <c r="DE58" s="34">
        <f>HLOOKUP(DE$7+0.5,$I$66:$DJ$120,ROWS($A$10:$A58)+2,FALSE)</f>
        <v>1698</v>
      </c>
      <c r="DF58" s="34" t="str">
        <f>HLOOKUP(DF$7+0.5,$I$66:$DJ$120,ROWS($A$10:$A58)+2,FALSE)</f>
        <v>N/A</v>
      </c>
      <c r="DG58" s="34">
        <f>HLOOKUP(DG$7+0.5,$I$66:$DJ$120,ROWS($A$10:$A58)+2,FALSE)</f>
        <v>186</v>
      </c>
      <c r="DH58" s="34">
        <f>HLOOKUP(DH$7+0.5,$I$66:$DJ$120,ROWS($A$10:$A58)+2,FALSE)</f>
        <v>892</v>
      </c>
      <c r="DI58" s="34">
        <f>HLOOKUP(DI$7+0.5,$I$66:$DJ$120,ROWS($A$10:$A58)+2,FALSE)</f>
        <v>870</v>
      </c>
      <c r="DJ58" s="34">
        <f>HLOOKUP(DJ$7+0.5,$I$66:$DJ$120,ROWS($A$10:$A58)+2,FALSE)</f>
        <v>1061</v>
      </c>
    </row>
    <row r="59" spans="2:114" x14ac:dyDescent="0.25">
      <c r="B59" s="38" t="s">
        <v>56</v>
      </c>
      <c r="C59" s="15">
        <v>1836614</v>
      </c>
      <c r="D59" s="14">
        <v>1681</v>
      </c>
      <c r="E59" s="15">
        <v>1609110</v>
      </c>
      <c r="F59" s="14">
        <v>9854</v>
      </c>
      <c r="G59" s="15">
        <v>172262</v>
      </c>
      <c r="H59" s="14">
        <v>8430</v>
      </c>
      <c r="I59" s="36">
        <f>HLOOKUP(I$7,$I$66:$DJ$120,ROWS($A$10:$A59)+2,FALSE)</f>
        <v>50068</v>
      </c>
      <c r="J59" s="25">
        <f>HLOOKUP(J$7,$I$66:$DJ$120,ROWS($A$10:$A59)+2,FALSE)</f>
        <v>221</v>
      </c>
      <c r="K59" s="25">
        <f>HLOOKUP(K$7,$I$66:$DJ$120,ROWS($A$10:$A59)+2,FALSE)</f>
        <v>598</v>
      </c>
      <c r="L59" s="25">
        <f>HLOOKUP(L$7,$I$66:$DJ$120,ROWS($A$10:$A59)+2,FALSE)</f>
        <v>50</v>
      </c>
      <c r="M59" s="25">
        <f>HLOOKUP(M$7,$I$66:$DJ$120,ROWS($A$10:$A59)+2,FALSE)</f>
        <v>225</v>
      </c>
      <c r="N59" s="25">
        <f>HLOOKUP(N$7,$I$66:$DJ$120,ROWS($A$10:$A59)+2,FALSE)</f>
        <v>1442</v>
      </c>
      <c r="O59" s="25">
        <f>HLOOKUP(O$7,$I$66:$DJ$120,ROWS($A$10:$A59)+2,FALSE)</f>
        <v>124</v>
      </c>
      <c r="P59" s="25">
        <f>HLOOKUP(P$7,$I$66:$DJ$120,ROWS($A$10:$A59)+2,FALSE)</f>
        <v>594</v>
      </c>
      <c r="Q59" s="25">
        <f>HLOOKUP(Q$7,$I$66:$DJ$120,ROWS($A$10:$A59)+2,FALSE)</f>
        <v>89</v>
      </c>
      <c r="R59" s="25">
        <f>HLOOKUP(R$7,$I$66:$DJ$120,ROWS($A$10:$A59)+2,FALSE)</f>
        <v>300</v>
      </c>
      <c r="S59" s="25">
        <f>HLOOKUP(S$7,$I$66:$DJ$120,ROWS($A$10:$A59)+2,FALSE)</f>
        <v>2949</v>
      </c>
      <c r="T59" s="25">
        <f>HLOOKUP(T$7,$I$66:$DJ$120,ROWS($A$10:$A59)+2,FALSE)</f>
        <v>1296</v>
      </c>
      <c r="U59" s="25">
        <f>HLOOKUP(U$7,$I$66:$DJ$120,ROWS($A$10:$A59)+2,FALSE)</f>
        <v>147</v>
      </c>
      <c r="V59" s="25">
        <f>HLOOKUP(V$7,$I$66:$DJ$120,ROWS($A$10:$A59)+2,FALSE)</f>
        <v>120</v>
      </c>
      <c r="W59" s="25">
        <f>HLOOKUP(W$7,$I$66:$DJ$120,ROWS($A$10:$A59)+2,FALSE)</f>
        <v>1331</v>
      </c>
      <c r="X59" s="25">
        <f>HLOOKUP(X$7,$I$66:$DJ$120,ROWS($A$10:$A59)+2,FALSE)</f>
        <v>210</v>
      </c>
      <c r="Y59" s="25">
        <f>HLOOKUP(Y$7,$I$66:$DJ$120,ROWS($A$10:$A59)+2,FALSE)</f>
        <v>0</v>
      </c>
      <c r="Z59" s="25">
        <f>HLOOKUP(Z$7,$I$66:$DJ$120,ROWS($A$10:$A59)+2,FALSE)</f>
        <v>0</v>
      </c>
      <c r="AA59" s="25">
        <f>HLOOKUP(AA$7,$I$66:$DJ$120,ROWS($A$10:$A59)+2,FALSE)</f>
        <v>515</v>
      </c>
      <c r="AB59" s="25">
        <f>HLOOKUP(AB$7,$I$66:$DJ$120,ROWS($A$10:$A59)+2,FALSE)</f>
        <v>326</v>
      </c>
      <c r="AC59" s="25">
        <f>HLOOKUP(AC$7,$I$66:$DJ$120,ROWS($A$10:$A59)+2,FALSE)</f>
        <v>45</v>
      </c>
      <c r="AD59" s="25">
        <f>HLOOKUP(AD$7,$I$66:$DJ$120,ROWS($A$10:$A59)+2,FALSE)</f>
        <v>7515</v>
      </c>
      <c r="AE59" s="25">
        <f>HLOOKUP(AE$7,$I$66:$DJ$120,ROWS($A$10:$A59)+2,FALSE)</f>
        <v>236</v>
      </c>
      <c r="AF59" s="25">
        <f>HLOOKUP(AF$7,$I$66:$DJ$120,ROWS($A$10:$A59)+2,FALSE)</f>
        <v>459</v>
      </c>
      <c r="AG59" s="25">
        <f>HLOOKUP(AG$7,$I$66:$DJ$120,ROWS($A$10:$A59)+2,FALSE)</f>
        <v>0</v>
      </c>
      <c r="AH59" s="25">
        <f>HLOOKUP(AH$7,$I$66:$DJ$120,ROWS($A$10:$A59)+2,FALSE)</f>
        <v>0</v>
      </c>
      <c r="AI59" s="25">
        <f>HLOOKUP(AI$7,$I$66:$DJ$120,ROWS($A$10:$A59)+2,FALSE)</f>
        <v>309</v>
      </c>
      <c r="AJ59" s="25">
        <f>HLOOKUP(AJ$7,$I$66:$DJ$120,ROWS($A$10:$A59)+2,FALSE)</f>
        <v>60</v>
      </c>
      <c r="AK59" s="25">
        <f>HLOOKUP(AK$7,$I$66:$DJ$120,ROWS($A$10:$A59)+2,FALSE)</f>
        <v>78</v>
      </c>
      <c r="AL59" s="25">
        <f>HLOOKUP(AL$7,$I$66:$DJ$120,ROWS($A$10:$A59)+2,FALSE)</f>
        <v>293</v>
      </c>
      <c r="AM59" s="25">
        <f>HLOOKUP(AM$7,$I$66:$DJ$120,ROWS($A$10:$A59)+2,FALSE)</f>
        <v>160</v>
      </c>
      <c r="AN59" s="25">
        <f>HLOOKUP(AN$7,$I$66:$DJ$120,ROWS($A$10:$A59)+2,FALSE)</f>
        <v>1431</v>
      </c>
      <c r="AO59" s="25">
        <f>HLOOKUP(AO$7,$I$66:$DJ$120,ROWS($A$10:$A59)+2,FALSE)</f>
        <v>0</v>
      </c>
      <c r="AP59" s="25">
        <f>HLOOKUP(AP$7,$I$66:$DJ$120,ROWS($A$10:$A59)+2,FALSE)</f>
        <v>2017</v>
      </c>
      <c r="AQ59" s="25">
        <f>HLOOKUP(AQ$7,$I$66:$DJ$120,ROWS($A$10:$A59)+2,FALSE)</f>
        <v>3865</v>
      </c>
      <c r="AR59" s="25">
        <f>HLOOKUP(AR$7,$I$66:$DJ$120,ROWS($A$10:$A59)+2,FALSE)</f>
        <v>0</v>
      </c>
      <c r="AS59" s="25">
        <f>HLOOKUP(AS$7,$I$66:$DJ$120,ROWS($A$10:$A59)+2,FALSE)</f>
        <v>8545</v>
      </c>
      <c r="AT59" s="25">
        <f>HLOOKUP(AT$7,$I$66:$DJ$120,ROWS($A$10:$A59)+2,FALSE)</f>
        <v>97</v>
      </c>
      <c r="AU59" s="25">
        <f>HLOOKUP(AU$7,$I$66:$DJ$120,ROWS($A$10:$A59)+2,FALSE)</f>
        <v>132</v>
      </c>
      <c r="AV59" s="25">
        <f>HLOOKUP(AV$7,$I$66:$DJ$120,ROWS($A$10:$A59)+2,FALSE)</f>
        <v>4205</v>
      </c>
      <c r="AW59" s="25">
        <f>HLOOKUP(AW$7,$I$66:$DJ$120,ROWS($A$10:$A59)+2,FALSE)</f>
        <v>284</v>
      </c>
      <c r="AX59" s="25">
        <f>HLOOKUP(AX$7,$I$66:$DJ$120,ROWS($A$10:$A59)+2,FALSE)</f>
        <v>1857</v>
      </c>
      <c r="AY59" s="25">
        <f>HLOOKUP(AY$7,$I$66:$DJ$120,ROWS($A$10:$A59)+2,FALSE)</f>
        <v>0</v>
      </c>
      <c r="AZ59" s="25">
        <f>HLOOKUP(AZ$7,$I$66:$DJ$120,ROWS($A$10:$A59)+2,FALSE)</f>
        <v>546</v>
      </c>
      <c r="BA59" s="25">
        <f>HLOOKUP(BA$7,$I$66:$DJ$120,ROWS($A$10:$A59)+2,FALSE)</f>
        <v>1574</v>
      </c>
      <c r="BB59" s="25">
        <f>HLOOKUP(BB$7,$I$66:$DJ$120,ROWS($A$10:$A59)+2,FALSE)</f>
        <v>114</v>
      </c>
      <c r="BC59" s="25">
        <f>HLOOKUP(BC$7,$I$66:$DJ$120,ROWS($A$10:$A59)+2,FALSE)</f>
        <v>23</v>
      </c>
      <c r="BD59" s="25">
        <f>HLOOKUP(BD$7,$I$66:$DJ$120,ROWS($A$10:$A59)+2,FALSE)</f>
        <v>5561</v>
      </c>
      <c r="BE59" s="25">
        <f>HLOOKUP(BE$7,$I$66:$DJ$120,ROWS($A$10:$A59)+2,FALSE)</f>
        <v>83</v>
      </c>
      <c r="BF59" s="25" t="str">
        <f>HLOOKUP(BF$7,$I$66:$DJ$120,ROWS($A$10:$A59)+2,FALSE)</f>
        <v>N/A</v>
      </c>
      <c r="BG59" s="25">
        <f>HLOOKUP(BG$7,$I$66:$DJ$120,ROWS($A$10:$A59)+2,FALSE)</f>
        <v>42</v>
      </c>
      <c r="BH59" s="25">
        <f>HLOOKUP(BH$7,$I$66:$DJ$120,ROWS($A$10:$A59)+2,FALSE)</f>
        <v>0</v>
      </c>
      <c r="BI59" s="25">
        <f>HLOOKUP(BI$7,$I$66:$DJ$120,ROWS($A$10:$A59)+2,FALSE)</f>
        <v>680</v>
      </c>
      <c r="BJ59" s="34">
        <f>HLOOKUP(BJ$7+0.5,$I$66:$DJ$120,ROWS($A$10:$A59)+2,FALSE)</f>
        <v>4934</v>
      </c>
      <c r="BK59" s="34">
        <f>HLOOKUP(BK$7+0.5,$I$66:$DJ$120,ROWS($A$10:$A59)+2,FALSE)</f>
        <v>228</v>
      </c>
      <c r="BL59" s="34">
        <f>HLOOKUP(BL$7+0.5,$I$66:$DJ$120,ROWS($A$10:$A59)+2,FALSE)</f>
        <v>566</v>
      </c>
      <c r="BM59" s="34">
        <f>HLOOKUP(BM$7+0.5,$I$66:$DJ$120,ROWS($A$10:$A59)+2,FALSE)</f>
        <v>95</v>
      </c>
      <c r="BN59" s="34">
        <f>HLOOKUP(BN$7+0.5,$I$66:$DJ$120,ROWS($A$10:$A59)+2,FALSE)</f>
        <v>361</v>
      </c>
      <c r="BO59" s="34">
        <f>HLOOKUP(BO$7+0.5,$I$66:$DJ$120,ROWS($A$10:$A59)+2,FALSE)</f>
        <v>1085</v>
      </c>
      <c r="BP59" s="34">
        <f>HLOOKUP(BP$7+0.5,$I$66:$DJ$120,ROWS($A$10:$A59)+2,FALSE)</f>
        <v>160</v>
      </c>
      <c r="BQ59" s="34">
        <f>HLOOKUP(BQ$7+0.5,$I$66:$DJ$120,ROWS($A$10:$A59)+2,FALSE)</f>
        <v>401</v>
      </c>
      <c r="BR59" s="34">
        <f>HLOOKUP(BR$7+0.5,$I$66:$DJ$120,ROWS($A$10:$A59)+2,FALSE)</f>
        <v>102</v>
      </c>
      <c r="BS59" s="34">
        <f>HLOOKUP(BS$7+0.5,$I$66:$DJ$120,ROWS($A$10:$A59)+2,FALSE)</f>
        <v>231</v>
      </c>
      <c r="BT59" s="34">
        <f>HLOOKUP(BT$7+0.5,$I$66:$DJ$120,ROWS($A$10:$A59)+2,FALSE)</f>
        <v>1076</v>
      </c>
      <c r="BU59" s="34">
        <f>HLOOKUP(BU$7+0.5,$I$66:$DJ$120,ROWS($A$10:$A59)+2,FALSE)</f>
        <v>898</v>
      </c>
      <c r="BV59" s="34">
        <f>HLOOKUP(BV$7+0.5,$I$66:$DJ$120,ROWS($A$10:$A59)+2,FALSE)</f>
        <v>248</v>
      </c>
      <c r="BW59" s="34">
        <f>HLOOKUP(BW$7+0.5,$I$66:$DJ$120,ROWS($A$10:$A59)+2,FALSE)</f>
        <v>127</v>
      </c>
      <c r="BX59" s="34">
        <f>HLOOKUP(BX$7+0.5,$I$66:$DJ$120,ROWS($A$10:$A59)+2,FALSE)</f>
        <v>1134</v>
      </c>
      <c r="BY59" s="34">
        <f>HLOOKUP(BY$7+0.5,$I$66:$DJ$120,ROWS($A$10:$A59)+2,FALSE)</f>
        <v>200</v>
      </c>
      <c r="BZ59" s="34">
        <f>HLOOKUP(BZ$7+0.5,$I$66:$DJ$120,ROWS($A$10:$A59)+2,FALSE)</f>
        <v>184</v>
      </c>
      <c r="CA59" s="34">
        <f>HLOOKUP(CA$7+0.5,$I$66:$DJ$120,ROWS($A$10:$A59)+2,FALSE)</f>
        <v>184</v>
      </c>
      <c r="CB59" s="34">
        <f>HLOOKUP(CB$7+0.5,$I$66:$DJ$120,ROWS($A$10:$A59)+2,FALSE)</f>
        <v>259</v>
      </c>
      <c r="CC59" s="34">
        <f>HLOOKUP(CC$7+0.5,$I$66:$DJ$120,ROWS($A$10:$A59)+2,FALSE)</f>
        <v>313</v>
      </c>
      <c r="CD59" s="34">
        <f>HLOOKUP(CD$7+0.5,$I$66:$DJ$120,ROWS($A$10:$A59)+2,FALSE)</f>
        <v>75</v>
      </c>
      <c r="CE59" s="34">
        <f>HLOOKUP(CE$7+0.5,$I$66:$DJ$120,ROWS($A$10:$A59)+2,FALSE)</f>
        <v>2257</v>
      </c>
      <c r="CF59" s="34">
        <f>HLOOKUP(CF$7+0.5,$I$66:$DJ$120,ROWS($A$10:$A59)+2,FALSE)</f>
        <v>196</v>
      </c>
      <c r="CG59" s="34">
        <f>HLOOKUP(CG$7+0.5,$I$66:$DJ$120,ROWS($A$10:$A59)+2,FALSE)</f>
        <v>263</v>
      </c>
      <c r="CH59" s="34">
        <f>HLOOKUP(CH$7+0.5,$I$66:$DJ$120,ROWS($A$10:$A59)+2,FALSE)</f>
        <v>184</v>
      </c>
      <c r="CI59" s="34">
        <f>HLOOKUP(CI$7+0.5,$I$66:$DJ$120,ROWS($A$10:$A59)+2,FALSE)</f>
        <v>184</v>
      </c>
      <c r="CJ59" s="34">
        <f>HLOOKUP(CJ$7+0.5,$I$66:$DJ$120,ROWS($A$10:$A59)+2,FALSE)</f>
        <v>345</v>
      </c>
      <c r="CK59" s="34">
        <f>HLOOKUP(CK$7+0.5,$I$66:$DJ$120,ROWS($A$10:$A59)+2,FALSE)</f>
        <v>101</v>
      </c>
      <c r="CL59" s="34">
        <f>HLOOKUP(CL$7+0.5,$I$66:$DJ$120,ROWS($A$10:$A59)+2,FALSE)</f>
        <v>140</v>
      </c>
      <c r="CM59" s="34">
        <f>HLOOKUP(CM$7+0.5,$I$66:$DJ$120,ROWS($A$10:$A59)+2,FALSE)</f>
        <v>235</v>
      </c>
      <c r="CN59" s="34">
        <f>HLOOKUP(CN$7+0.5,$I$66:$DJ$120,ROWS($A$10:$A59)+2,FALSE)</f>
        <v>223</v>
      </c>
      <c r="CO59" s="34">
        <f>HLOOKUP(CO$7+0.5,$I$66:$DJ$120,ROWS($A$10:$A59)+2,FALSE)</f>
        <v>611</v>
      </c>
      <c r="CP59" s="34">
        <f>HLOOKUP(CP$7+0.5,$I$66:$DJ$120,ROWS($A$10:$A59)+2,FALSE)</f>
        <v>184</v>
      </c>
      <c r="CQ59" s="34">
        <f>HLOOKUP(CQ$7+0.5,$I$66:$DJ$120,ROWS($A$10:$A59)+2,FALSE)</f>
        <v>866</v>
      </c>
      <c r="CR59" s="34">
        <f>HLOOKUP(CR$7+0.5,$I$66:$DJ$120,ROWS($A$10:$A59)+2,FALSE)</f>
        <v>1241</v>
      </c>
      <c r="CS59" s="34">
        <f>HLOOKUP(CS$7+0.5,$I$66:$DJ$120,ROWS($A$10:$A59)+2,FALSE)</f>
        <v>184</v>
      </c>
      <c r="CT59" s="34">
        <f>HLOOKUP(CT$7+0.5,$I$66:$DJ$120,ROWS($A$10:$A59)+2,FALSE)</f>
        <v>1913</v>
      </c>
      <c r="CU59" s="34">
        <f>HLOOKUP(CU$7+0.5,$I$66:$DJ$120,ROWS($A$10:$A59)+2,FALSE)</f>
        <v>113</v>
      </c>
      <c r="CV59" s="34">
        <f>HLOOKUP(CV$7+0.5,$I$66:$DJ$120,ROWS($A$10:$A59)+2,FALSE)</f>
        <v>203</v>
      </c>
      <c r="CW59" s="34">
        <f>HLOOKUP(CW$7+0.5,$I$66:$DJ$120,ROWS($A$10:$A59)+2,FALSE)</f>
        <v>1569</v>
      </c>
      <c r="CX59" s="34">
        <f>HLOOKUP(CX$7+0.5,$I$66:$DJ$120,ROWS($A$10:$A59)+2,FALSE)</f>
        <v>344</v>
      </c>
      <c r="CY59" s="34">
        <f>HLOOKUP(CY$7+0.5,$I$66:$DJ$120,ROWS($A$10:$A59)+2,FALSE)</f>
        <v>1316</v>
      </c>
      <c r="CZ59" s="34">
        <f>HLOOKUP(CZ$7+0.5,$I$66:$DJ$120,ROWS($A$10:$A59)+2,FALSE)</f>
        <v>184</v>
      </c>
      <c r="DA59" s="34">
        <f>HLOOKUP(DA$7+0.5,$I$66:$DJ$120,ROWS($A$10:$A59)+2,FALSE)</f>
        <v>449</v>
      </c>
      <c r="DB59" s="34">
        <f>HLOOKUP(DB$7+0.5,$I$66:$DJ$120,ROWS($A$10:$A59)+2,FALSE)</f>
        <v>1047</v>
      </c>
      <c r="DC59" s="34">
        <f>HLOOKUP(DC$7+0.5,$I$66:$DJ$120,ROWS($A$10:$A59)+2,FALSE)</f>
        <v>216</v>
      </c>
      <c r="DD59" s="34">
        <f>HLOOKUP(DD$7+0.5,$I$66:$DJ$120,ROWS($A$10:$A59)+2,FALSE)</f>
        <v>33</v>
      </c>
      <c r="DE59" s="34">
        <f>HLOOKUP(DE$7+0.5,$I$66:$DJ$120,ROWS($A$10:$A59)+2,FALSE)</f>
        <v>1534</v>
      </c>
      <c r="DF59" s="34">
        <f>HLOOKUP(DF$7+0.5,$I$66:$DJ$120,ROWS($A$10:$A59)+2,FALSE)</f>
        <v>137</v>
      </c>
      <c r="DG59" s="34" t="str">
        <f>HLOOKUP(DG$7+0.5,$I$66:$DJ$120,ROWS($A$10:$A59)+2,FALSE)</f>
        <v>N/A</v>
      </c>
      <c r="DH59" s="34">
        <f>HLOOKUP(DH$7+0.5,$I$66:$DJ$120,ROWS($A$10:$A59)+2,FALSE)</f>
        <v>69</v>
      </c>
      <c r="DI59" s="34">
        <f>HLOOKUP(DI$7+0.5,$I$66:$DJ$120,ROWS($A$10:$A59)+2,FALSE)</f>
        <v>184</v>
      </c>
      <c r="DJ59" s="34">
        <f>HLOOKUP(DJ$7+0.5,$I$66:$DJ$120,ROWS($A$10:$A59)+2,FALSE)</f>
        <v>450</v>
      </c>
    </row>
    <row r="60" spans="2:114" x14ac:dyDescent="0.25">
      <c r="B60" s="38" t="s">
        <v>57</v>
      </c>
      <c r="C60" s="15">
        <v>5647213</v>
      </c>
      <c r="D60" s="14">
        <v>2653</v>
      </c>
      <c r="E60" s="15">
        <v>4846550</v>
      </c>
      <c r="F60" s="14">
        <v>18735</v>
      </c>
      <c r="G60" s="15">
        <v>675623</v>
      </c>
      <c r="H60" s="14">
        <v>19411</v>
      </c>
      <c r="I60" s="36">
        <f>HLOOKUP(I$7,$I$66:$DJ$120,ROWS($A$10:$A60)+2,FALSE)</f>
        <v>109439</v>
      </c>
      <c r="J60" s="25">
        <f>HLOOKUP(J$7,$I$66:$DJ$120,ROWS($A$10:$A60)+2,FALSE)</f>
        <v>708</v>
      </c>
      <c r="K60" s="25">
        <f>HLOOKUP(K$7,$I$66:$DJ$120,ROWS($A$10:$A60)+2,FALSE)</f>
        <v>432</v>
      </c>
      <c r="L60" s="25">
        <f>HLOOKUP(L$7,$I$66:$DJ$120,ROWS($A$10:$A60)+2,FALSE)</f>
        <v>4045</v>
      </c>
      <c r="M60" s="25">
        <f>HLOOKUP(M$7,$I$66:$DJ$120,ROWS($A$10:$A60)+2,FALSE)</f>
        <v>335</v>
      </c>
      <c r="N60" s="25">
        <f>HLOOKUP(N$7,$I$66:$DJ$120,ROWS($A$10:$A60)+2,FALSE)</f>
        <v>6637</v>
      </c>
      <c r="O60" s="25">
        <f>HLOOKUP(O$7,$I$66:$DJ$120,ROWS($A$10:$A60)+2,FALSE)</f>
        <v>2592</v>
      </c>
      <c r="P60" s="25">
        <f>HLOOKUP(P$7,$I$66:$DJ$120,ROWS($A$10:$A60)+2,FALSE)</f>
        <v>993</v>
      </c>
      <c r="Q60" s="25">
        <f>HLOOKUP(Q$7,$I$66:$DJ$120,ROWS($A$10:$A60)+2,FALSE)</f>
        <v>219</v>
      </c>
      <c r="R60" s="25">
        <f>HLOOKUP(R$7,$I$66:$DJ$120,ROWS($A$10:$A60)+2,FALSE)</f>
        <v>123</v>
      </c>
      <c r="S60" s="25">
        <f>HLOOKUP(S$7,$I$66:$DJ$120,ROWS($A$10:$A60)+2,FALSE)</f>
        <v>4338</v>
      </c>
      <c r="T60" s="25">
        <f>HLOOKUP(T$7,$I$66:$DJ$120,ROWS($A$10:$A60)+2,FALSE)</f>
        <v>1745</v>
      </c>
      <c r="U60" s="25">
        <f>HLOOKUP(U$7,$I$66:$DJ$120,ROWS($A$10:$A60)+2,FALSE)</f>
        <v>1108</v>
      </c>
      <c r="V60" s="25">
        <f>HLOOKUP(V$7,$I$66:$DJ$120,ROWS($A$10:$A60)+2,FALSE)</f>
        <v>566</v>
      </c>
      <c r="W60" s="25">
        <f>HLOOKUP(W$7,$I$66:$DJ$120,ROWS($A$10:$A60)+2,FALSE)</f>
        <v>25521</v>
      </c>
      <c r="X60" s="25">
        <f>HLOOKUP(X$7,$I$66:$DJ$120,ROWS($A$10:$A60)+2,FALSE)</f>
        <v>4017</v>
      </c>
      <c r="Y60" s="25">
        <f>HLOOKUP(Y$7,$I$66:$DJ$120,ROWS($A$10:$A60)+2,FALSE)</f>
        <v>3306</v>
      </c>
      <c r="Z60" s="25">
        <f>HLOOKUP(Z$7,$I$66:$DJ$120,ROWS($A$10:$A60)+2,FALSE)</f>
        <v>418</v>
      </c>
      <c r="AA60" s="25">
        <f>HLOOKUP(AA$7,$I$66:$DJ$120,ROWS($A$10:$A60)+2,FALSE)</f>
        <v>1040</v>
      </c>
      <c r="AB60" s="25">
        <f>HLOOKUP(AB$7,$I$66:$DJ$120,ROWS($A$10:$A60)+2,FALSE)</f>
        <v>850</v>
      </c>
      <c r="AC60" s="25">
        <f>HLOOKUP(AC$7,$I$66:$DJ$120,ROWS($A$10:$A60)+2,FALSE)</f>
        <v>12</v>
      </c>
      <c r="AD60" s="25">
        <f>HLOOKUP(AD$7,$I$66:$DJ$120,ROWS($A$10:$A60)+2,FALSE)</f>
        <v>147</v>
      </c>
      <c r="AE60" s="25">
        <f>HLOOKUP(AE$7,$I$66:$DJ$120,ROWS($A$10:$A60)+2,FALSE)</f>
        <v>733</v>
      </c>
      <c r="AF60" s="25">
        <f>HLOOKUP(AF$7,$I$66:$DJ$120,ROWS($A$10:$A60)+2,FALSE)</f>
        <v>5623</v>
      </c>
      <c r="AG60" s="25">
        <f>HLOOKUP(AG$7,$I$66:$DJ$120,ROWS($A$10:$A60)+2,FALSE)</f>
        <v>17927</v>
      </c>
      <c r="AH60" s="25">
        <f>HLOOKUP(AH$7,$I$66:$DJ$120,ROWS($A$10:$A60)+2,FALSE)</f>
        <v>983</v>
      </c>
      <c r="AI60" s="25">
        <f>HLOOKUP(AI$7,$I$66:$DJ$120,ROWS($A$10:$A60)+2,FALSE)</f>
        <v>2090</v>
      </c>
      <c r="AJ60" s="25">
        <f>HLOOKUP(AJ$7,$I$66:$DJ$120,ROWS($A$10:$A60)+2,FALSE)</f>
        <v>143</v>
      </c>
      <c r="AK60" s="25">
        <f>HLOOKUP(AK$7,$I$66:$DJ$120,ROWS($A$10:$A60)+2,FALSE)</f>
        <v>483</v>
      </c>
      <c r="AL60" s="25">
        <f>HLOOKUP(AL$7,$I$66:$DJ$120,ROWS($A$10:$A60)+2,FALSE)</f>
        <v>663</v>
      </c>
      <c r="AM60" s="25">
        <f>HLOOKUP(AM$7,$I$66:$DJ$120,ROWS($A$10:$A60)+2,FALSE)</f>
        <v>480</v>
      </c>
      <c r="AN60" s="25">
        <f>HLOOKUP(AN$7,$I$66:$DJ$120,ROWS($A$10:$A60)+2,FALSE)</f>
        <v>378</v>
      </c>
      <c r="AO60" s="25">
        <f>HLOOKUP(AO$7,$I$66:$DJ$120,ROWS($A$10:$A60)+2,FALSE)</f>
        <v>714</v>
      </c>
      <c r="AP60" s="25">
        <f>HLOOKUP(AP$7,$I$66:$DJ$120,ROWS($A$10:$A60)+2,FALSE)</f>
        <v>2213</v>
      </c>
      <c r="AQ60" s="25">
        <f>HLOOKUP(AQ$7,$I$66:$DJ$120,ROWS($A$10:$A60)+2,FALSE)</f>
        <v>2120</v>
      </c>
      <c r="AR60" s="25">
        <f>HLOOKUP(AR$7,$I$66:$DJ$120,ROWS($A$10:$A60)+2,FALSE)</f>
        <v>1383</v>
      </c>
      <c r="AS60" s="25">
        <f>HLOOKUP(AS$7,$I$66:$DJ$120,ROWS($A$10:$A60)+2,FALSE)</f>
        <v>1358</v>
      </c>
      <c r="AT60" s="25">
        <f>HLOOKUP(AT$7,$I$66:$DJ$120,ROWS($A$10:$A60)+2,FALSE)</f>
        <v>118</v>
      </c>
      <c r="AU60" s="25">
        <f>HLOOKUP(AU$7,$I$66:$DJ$120,ROWS($A$10:$A60)+2,FALSE)</f>
        <v>1057</v>
      </c>
      <c r="AV60" s="25">
        <f>HLOOKUP(AV$7,$I$66:$DJ$120,ROWS($A$10:$A60)+2,FALSE)</f>
        <v>1294</v>
      </c>
      <c r="AW60" s="25">
        <f>HLOOKUP(AW$7,$I$66:$DJ$120,ROWS($A$10:$A60)+2,FALSE)</f>
        <v>368</v>
      </c>
      <c r="AX60" s="25">
        <f>HLOOKUP(AX$7,$I$66:$DJ$120,ROWS($A$10:$A60)+2,FALSE)</f>
        <v>377</v>
      </c>
      <c r="AY60" s="25">
        <f>HLOOKUP(AY$7,$I$66:$DJ$120,ROWS($A$10:$A60)+2,FALSE)</f>
        <v>590</v>
      </c>
      <c r="AZ60" s="25">
        <f>HLOOKUP(AZ$7,$I$66:$DJ$120,ROWS($A$10:$A60)+2,FALSE)</f>
        <v>744</v>
      </c>
      <c r="BA60" s="25">
        <f>HLOOKUP(BA$7,$I$66:$DJ$120,ROWS($A$10:$A60)+2,FALSE)</f>
        <v>1984</v>
      </c>
      <c r="BB60" s="25">
        <f>HLOOKUP(BB$7,$I$66:$DJ$120,ROWS($A$10:$A60)+2,FALSE)</f>
        <v>890</v>
      </c>
      <c r="BC60" s="25">
        <f>HLOOKUP(BC$7,$I$66:$DJ$120,ROWS($A$10:$A60)+2,FALSE)</f>
        <v>342</v>
      </c>
      <c r="BD60" s="25">
        <f>HLOOKUP(BD$7,$I$66:$DJ$120,ROWS($A$10:$A60)+2,FALSE)</f>
        <v>2573</v>
      </c>
      <c r="BE60" s="25">
        <f>HLOOKUP(BE$7,$I$66:$DJ$120,ROWS($A$10:$A60)+2,FALSE)</f>
        <v>1555</v>
      </c>
      <c r="BF60" s="25">
        <f>HLOOKUP(BF$7,$I$66:$DJ$120,ROWS($A$10:$A60)+2,FALSE)</f>
        <v>1090</v>
      </c>
      <c r="BG60" s="25" t="str">
        <f>HLOOKUP(BG$7,$I$66:$DJ$120,ROWS($A$10:$A60)+2,FALSE)</f>
        <v>N/A</v>
      </c>
      <c r="BH60" s="25">
        <f>HLOOKUP(BH$7,$I$66:$DJ$120,ROWS($A$10:$A60)+2,FALSE)</f>
        <v>14</v>
      </c>
      <c r="BI60" s="25">
        <f>HLOOKUP(BI$7,$I$66:$DJ$120,ROWS($A$10:$A60)+2,FALSE)</f>
        <v>728</v>
      </c>
      <c r="BJ60" s="34">
        <f>HLOOKUP(BJ$7+0.5,$I$66:$DJ$120,ROWS($A$10:$A60)+2,FALSE)</f>
        <v>8715</v>
      </c>
      <c r="BK60" s="34">
        <f>HLOOKUP(BK$7+0.5,$I$66:$DJ$120,ROWS($A$10:$A60)+2,FALSE)</f>
        <v>761</v>
      </c>
      <c r="BL60" s="34">
        <f>HLOOKUP(BL$7+0.5,$I$66:$DJ$120,ROWS($A$10:$A60)+2,FALSE)</f>
        <v>323</v>
      </c>
      <c r="BM60" s="34">
        <f>HLOOKUP(BM$7+0.5,$I$66:$DJ$120,ROWS($A$10:$A60)+2,FALSE)</f>
        <v>1532</v>
      </c>
      <c r="BN60" s="34">
        <f>HLOOKUP(BN$7+0.5,$I$66:$DJ$120,ROWS($A$10:$A60)+2,FALSE)</f>
        <v>285</v>
      </c>
      <c r="BO60" s="34">
        <f>HLOOKUP(BO$7+0.5,$I$66:$DJ$120,ROWS($A$10:$A60)+2,FALSE)</f>
        <v>2054</v>
      </c>
      <c r="BP60" s="34">
        <f>HLOOKUP(BP$7+0.5,$I$66:$DJ$120,ROWS($A$10:$A60)+2,FALSE)</f>
        <v>1457</v>
      </c>
      <c r="BQ60" s="34">
        <f>HLOOKUP(BQ$7+0.5,$I$66:$DJ$120,ROWS($A$10:$A60)+2,FALSE)</f>
        <v>1397</v>
      </c>
      <c r="BR60" s="34">
        <f>HLOOKUP(BR$7+0.5,$I$66:$DJ$120,ROWS($A$10:$A60)+2,FALSE)</f>
        <v>276</v>
      </c>
      <c r="BS60" s="34">
        <f>HLOOKUP(BS$7+0.5,$I$66:$DJ$120,ROWS($A$10:$A60)+2,FALSE)</f>
        <v>170</v>
      </c>
      <c r="BT60" s="34">
        <f>HLOOKUP(BT$7+0.5,$I$66:$DJ$120,ROWS($A$10:$A60)+2,FALSE)</f>
        <v>1103</v>
      </c>
      <c r="BU60" s="34">
        <f>HLOOKUP(BU$7+0.5,$I$66:$DJ$120,ROWS($A$10:$A60)+2,FALSE)</f>
        <v>1106</v>
      </c>
      <c r="BV60" s="34">
        <f>HLOOKUP(BV$7+0.5,$I$66:$DJ$120,ROWS($A$10:$A60)+2,FALSE)</f>
        <v>1597</v>
      </c>
      <c r="BW60" s="34">
        <f>HLOOKUP(BW$7+0.5,$I$66:$DJ$120,ROWS($A$10:$A60)+2,FALSE)</f>
        <v>434</v>
      </c>
      <c r="BX60" s="34">
        <f>HLOOKUP(BX$7+0.5,$I$66:$DJ$120,ROWS($A$10:$A60)+2,FALSE)</f>
        <v>4568</v>
      </c>
      <c r="BY60" s="34">
        <f>HLOOKUP(BY$7+0.5,$I$66:$DJ$120,ROWS($A$10:$A60)+2,FALSE)</f>
        <v>2027</v>
      </c>
      <c r="BZ60" s="34">
        <f>HLOOKUP(BZ$7+0.5,$I$66:$DJ$120,ROWS($A$10:$A60)+2,FALSE)</f>
        <v>1757</v>
      </c>
      <c r="CA60" s="34">
        <f>HLOOKUP(CA$7+0.5,$I$66:$DJ$120,ROWS($A$10:$A60)+2,FALSE)</f>
        <v>446</v>
      </c>
      <c r="CB60" s="34">
        <f>HLOOKUP(CB$7+0.5,$I$66:$DJ$120,ROWS($A$10:$A60)+2,FALSE)</f>
        <v>570</v>
      </c>
      <c r="CC60" s="34">
        <f>HLOOKUP(CC$7+0.5,$I$66:$DJ$120,ROWS($A$10:$A60)+2,FALSE)</f>
        <v>563</v>
      </c>
      <c r="CD60" s="34">
        <f>HLOOKUP(CD$7+0.5,$I$66:$DJ$120,ROWS($A$10:$A60)+2,FALSE)</f>
        <v>21</v>
      </c>
      <c r="CE60" s="34">
        <f>HLOOKUP(CE$7+0.5,$I$66:$DJ$120,ROWS($A$10:$A60)+2,FALSE)</f>
        <v>141</v>
      </c>
      <c r="CF60" s="34">
        <f>HLOOKUP(CF$7+0.5,$I$66:$DJ$120,ROWS($A$10:$A60)+2,FALSE)</f>
        <v>578</v>
      </c>
      <c r="CG60" s="34">
        <f>HLOOKUP(CG$7+0.5,$I$66:$DJ$120,ROWS($A$10:$A60)+2,FALSE)</f>
        <v>1353</v>
      </c>
      <c r="CH60" s="34">
        <f>HLOOKUP(CH$7+0.5,$I$66:$DJ$120,ROWS($A$10:$A60)+2,FALSE)</f>
        <v>2244</v>
      </c>
      <c r="CI60" s="34">
        <f>HLOOKUP(CI$7+0.5,$I$66:$DJ$120,ROWS($A$10:$A60)+2,FALSE)</f>
        <v>924</v>
      </c>
      <c r="CJ60" s="34">
        <f>HLOOKUP(CJ$7+0.5,$I$66:$DJ$120,ROWS($A$10:$A60)+2,FALSE)</f>
        <v>1117</v>
      </c>
      <c r="CK60" s="34">
        <f>HLOOKUP(CK$7+0.5,$I$66:$DJ$120,ROWS($A$10:$A60)+2,FALSE)</f>
        <v>93</v>
      </c>
      <c r="CL60" s="34">
        <f>HLOOKUP(CL$7+0.5,$I$66:$DJ$120,ROWS($A$10:$A60)+2,FALSE)</f>
        <v>405</v>
      </c>
      <c r="CM60" s="34">
        <f>HLOOKUP(CM$7+0.5,$I$66:$DJ$120,ROWS($A$10:$A60)+2,FALSE)</f>
        <v>345</v>
      </c>
      <c r="CN60" s="34">
        <f>HLOOKUP(CN$7+0.5,$I$66:$DJ$120,ROWS($A$10:$A60)+2,FALSE)</f>
        <v>364</v>
      </c>
      <c r="CO60" s="34">
        <f>HLOOKUP(CO$7+0.5,$I$66:$DJ$120,ROWS($A$10:$A60)+2,FALSE)</f>
        <v>352</v>
      </c>
      <c r="CP60" s="34">
        <f>HLOOKUP(CP$7+0.5,$I$66:$DJ$120,ROWS($A$10:$A60)+2,FALSE)</f>
        <v>502</v>
      </c>
      <c r="CQ60" s="34">
        <f>HLOOKUP(CQ$7+0.5,$I$66:$DJ$120,ROWS($A$10:$A60)+2,FALSE)</f>
        <v>835</v>
      </c>
      <c r="CR60" s="34">
        <f>HLOOKUP(CR$7+0.5,$I$66:$DJ$120,ROWS($A$10:$A60)+2,FALSE)</f>
        <v>967</v>
      </c>
      <c r="CS60" s="34">
        <f>HLOOKUP(CS$7+0.5,$I$66:$DJ$120,ROWS($A$10:$A60)+2,FALSE)</f>
        <v>1273</v>
      </c>
      <c r="CT60" s="34">
        <f>HLOOKUP(CT$7+0.5,$I$66:$DJ$120,ROWS($A$10:$A60)+2,FALSE)</f>
        <v>628</v>
      </c>
      <c r="CU60" s="34">
        <f>HLOOKUP(CU$7+0.5,$I$66:$DJ$120,ROWS($A$10:$A60)+2,FALSE)</f>
        <v>119</v>
      </c>
      <c r="CV60" s="34">
        <f>HLOOKUP(CV$7+0.5,$I$66:$DJ$120,ROWS($A$10:$A60)+2,FALSE)</f>
        <v>680</v>
      </c>
      <c r="CW60" s="34">
        <f>HLOOKUP(CW$7+0.5,$I$66:$DJ$120,ROWS($A$10:$A60)+2,FALSE)</f>
        <v>781</v>
      </c>
      <c r="CX60" s="34">
        <f>HLOOKUP(CX$7+0.5,$I$66:$DJ$120,ROWS($A$10:$A60)+2,FALSE)</f>
        <v>407</v>
      </c>
      <c r="CY60" s="34">
        <f>HLOOKUP(CY$7+0.5,$I$66:$DJ$120,ROWS($A$10:$A60)+2,FALSE)</f>
        <v>312</v>
      </c>
      <c r="CZ60" s="34">
        <f>HLOOKUP(CZ$7+0.5,$I$66:$DJ$120,ROWS($A$10:$A60)+2,FALSE)</f>
        <v>487</v>
      </c>
      <c r="DA60" s="34">
        <f>HLOOKUP(DA$7+0.5,$I$66:$DJ$120,ROWS($A$10:$A60)+2,FALSE)</f>
        <v>527</v>
      </c>
      <c r="DB60" s="34">
        <f>HLOOKUP(DB$7+0.5,$I$66:$DJ$120,ROWS($A$10:$A60)+2,FALSE)</f>
        <v>836</v>
      </c>
      <c r="DC60" s="34">
        <f>HLOOKUP(DC$7+0.5,$I$66:$DJ$120,ROWS($A$10:$A60)+2,FALSE)</f>
        <v>652</v>
      </c>
      <c r="DD60" s="34">
        <f>HLOOKUP(DD$7+0.5,$I$66:$DJ$120,ROWS($A$10:$A60)+2,FALSE)</f>
        <v>311</v>
      </c>
      <c r="DE60" s="34">
        <f>HLOOKUP(DE$7+0.5,$I$66:$DJ$120,ROWS($A$10:$A60)+2,FALSE)</f>
        <v>1465</v>
      </c>
      <c r="DF60" s="34">
        <f>HLOOKUP(DF$7+0.5,$I$66:$DJ$120,ROWS($A$10:$A60)+2,FALSE)</f>
        <v>1071</v>
      </c>
      <c r="DG60" s="34">
        <f>HLOOKUP(DG$7+0.5,$I$66:$DJ$120,ROWS($A$10:$A60)+2,FALSE)</f>
        <v>1630</v>
      </c>
      <c r="DH60" s="34" t="str">
        <f>HLOOKUP(DH$7+0.5,$I$66:$DJ$120,ROWS($A$10:$A60)+2,FALSE)</f>
        <v>N/A</v>
      </c>
      <c r="DI60" s="34">
        <f>HLOOKUP(DI$7+0.5,$I$66:$DJ$120,ROWS($A$10:$A60)+2,FALSE)</f>
        <v>23</v>
      </c>
      <c r="DJ60" s="34">
        <f>HLOOKUP(DJ$7+0.5,$I$66:$DJ$120,ROWS($A$10:$A60)+2,FALSE)</f>
        <v>715</v>
      </c>
    </row>
    <row r="61" spans="2:114" x14ac:dyDescent="0.25">
      <c r="B61" s="38" t="s">
        <v>58</v>
      </c>
      <c r="C61" s="15">
        <v>561389</v>
      </c>
      <c r="D61" s="14">
        <v>1021</v>
      </c>
      <c r="E61" s="15">
        <v>462808</v>
      </c>
      <c r="F61" s="14">
        <v>7194</v>
      </c>
      <c r="G61" s="15">
        <v>66648</v>
      </c>
      <c r="H61" s="14">
        <v>5771</v>
      </c>
      <c r="I61" s="36">
        <f>HLOOKUP(I$7,$I$66:$DJ$120,ROWS($A$10:$A61)+2,FALSE)</f>
        <v>30651</v>
      </c>
      <c r="J61" s="25">
        <f>HLOOKUP(J$7,$I$66:$DJ$120,ROWS($A$10:$A61)+2,FALSE)</f>
        <v>51</v>
      </c>
      <c r="K61" s="25">
        <f>HLOOKUP(K$7,$I$66:$DJ$120,ROWS($A$10:$A61)+2,FALSE)</f>
        <v>761</v>
      </c>
      <c r="L61" s="25">
        <f>HLOOKUP(L$7,$I$66:$DJ$120,ROWS($A$10:$A61)+2,FALSE)</f>
        <v>369</v>
      </c>
      <c r="M61" s="25">
        <f>HLOOKUP(M$7,$I$66:$DJ$120,ROWS($A$10:$A61)+2,FALSE)</f>
        <v>174</v>
      </c>
      <c r="N61" s="25">
        <f>HLOOKUP(N$7,$I$66:$DJ$120,ROWS($A$10:$A61)+2,FALSE)</f>
        <v>2539</v>
      </c>
      <c r="O61" s="25">
        <f>HLOOKUP(O$7,$I$66:$DJ$120,ROWS($A$10:$A61)+2,FALSE)</f>
        <v>6905</v>
      </c>
      <c r="P61" s="25">
        <f>HLOOKUP(P$7,$I$66:$DJ$120,ROWS($A$10:$A61)+2,FALSE)</f>
        <v>11</v>
      </c>
      <c r="Q61" s="25">
        <f>HLOOKUP(Q$7,$I$66:$DJ$120,ROWS($A$10:$A61)+2,FALSE)</f>
        <v>0</v>
      </c>
      <c r="R61" s="25">
        <f>HLOOKUP(R$7,$I$66:$DJ$120,ROWS($A$10:$A61)+2,FALSE)</f>
        <v>0</v>
      </c>
      <c r="S61" s="25">
        <f>HLOOKUP(S$7,$I$66:$DJ$120,ROWS($A$10:$A61)+2,FALSE)</f>
        <v>1525</v>
      </c>
      <c r="T61" s="25">
        <f>HLOOKUP(T$7,$I$66:$DJ$120,ROWS($A$10:$A61)+2,FALSE)</f>
        <v>46</v>
      </c>
      <c r="U61" s="25">
        <f>HLOOKUP(U$7,$I$66:$DJ$120,ROWS($A$10:$A61)+2,FALSE)</f>
        <v>0</v>
      </c>
      <c r="V61" s="25">
        <f>HLOOKUP(V$7,$I$66:$DJ$120,ROWS($A$10:$A61)+2,FALSE)</f>
        <v>2140</v>
      </c>
      <c r="W61" s="25">
        <f>HLOOKUP(W$7,$I$66:$DJ$120,ROWS($A$10:$A61)+2,FALSE)</f>
        <v>450</v>
      </c>
      <c r="X61" s="25">
        <f>HLOOKUP(X$7,$I$66:$DJ$120,ROWS($A$10:$A61)+2,FALSE)</f>
        <v>6</v>
      </c>
      <c r="Y61" s="25">
        <f>HLOOKUP(Y$7,$I$66:$DJ$120,ROWS($A$10:$A61)+2,FALSE)</f>
        <v>342</v>
      </c>
      <c r="Z61" s="25">
        <f>HLOOKUP(Z$7,$I$66:$DJ$120,ROWS($A$10:$A61)+2,FALSE)</f>
        <v>286</v>
      </c>
      <c r="AA61" s="25">
        <f>HLOOKUP(AA$7,$I$66:$DJ$120,ROWS($A$10:$A61)+2,FALSE)</f>
        <v>83</v>
      </c>
      <c r="AB61" s="25">
        <f>HLOOKUP(AB$7,$I$66:$DJ$120,ROWS($A$10:$A61)+2,FALSE)</f>
        <v>114</v>
      </c>
      <c r="AC61" s="25">
        <f>HLOOKUP(AC$7,$I$66:$DJ$120,ROWS($A$10:$A61)+2,FALSE)</f>
        <v>0</v>
      </c>
      <c r="AD61" s="25">
        <f>HLOOKUP(AD$7,$I$66:$DJ$120,ROWS($A$10:$A61)+2,FALSE)</f>
        <v>0</v>
      </c>
      <c r="AE61" s="25">
        <f>HLOOKUP(AE$7,$I$66:$DJ$120,ROWS($A$10:$A61)+2,FALSE)</f>
        <v>152</v>
      </c>
      <c r="AF61" s="25">
        <f>HLOOKUP(AF$7,$I$66:$DJ$120,ROWS($A$10:$A61)+2,FALSE)</f>
        <v>849</v>
      </c>
      <c r="AG61" s="25">
        <f>HLOOKUP(AG$7,$I$66:$DJ$120,ROWS($A$10:$A61)+2,FALSE)</f>
        <v>357</v>
      </c>
      <c r="AH61" s="25">
        <f>HLOOKUP(AH$7,$I$66:$DJ$120,ROWS($A$10:$A61)+2,FALSE)</f>
        <v>70</v>
      </c>
      <c r="AI61" s="25">
        <f>HLOOKUP(AI$7,$I$66:$DJ$120,ROWS($A$10:$A61)+2,FALSE)</f>
        <v>241</v>
      </c>
      <c r="AJ61" s="25">
        <f>HLOOKUP(AJ$7,$I$66:$DJ$120,ROWS($A$10:$A61)+2,FALSE)</f>
        <v>1105</v>
      </c>
      <c r="AK61" s="25">
        <f>HLOOKUP(AK$7,$I$66:$DJ$120,ROWS($A$10:$A61)+2,FALSE)</f>
        <v>1784</v>
      </c>
      <c r="AL61" s="25">
        <f>HLOOKUP(AL$7,$I$66:$DJ$120,ROWS($A$10:$A61)+2,FALSE)</f>
        <v>427</v>
      </c>
      <c r="AM61" s="25">
        <f>HLOOKUP(AM$7,$I$66:$DJ$120,ROWS($A$10:$A61)+2,FALSE)</f>
        <v>0</v>
      </c>
      <c r="AN61" s="25">
        <f>HLOOKUP(AN$7,$I$66:$DJ$120,ROWS($A$10:$A61)+2,FALSE)</f>
        <v>7</v>
      </c>
      <c r="AO61" s="25">
        <f>HLOOKUP(AO$7,$I$66:$DJ$120,ROWS($A$10:$A61)+2,FALSE)</f>
        <v>76</v>
      </c>
      <c r="AP61" s="25">
        <f>HLOOKUP(AP$7,$I$66:$DJ$120,ROWS($A$10:$A61)+2,FALSE)</f>
        <v>113</v>
      </c>
      <c r="AQ61" s="25">
        <f>HLOOKUP(AQ$7,$I$66:$DJ$120,ROWS($A$10:$A61)+2,FALSE)</f>
        <v>395</v>
      </c>
      <c r="AR61" s="25">
        <f>HLOOKUP(AR$7,$I$66:$DJ$120,ROWS($A$10:$A61)+2,FALSE)</f>
        <v>237</v>
      </c>
      <c r="AS61" s="25">
        <f>HLOOKUP(AS$7,$I$66:$DJ$120,ROWS($A$10:$A61)+2,FALSE)</f>
        <v>22</v>
      </c>
      <c r="AT61" s="25">
        <f>HLOOKUP(AT$7,$I$66:$DJ$120,ROWS($A$10:$A61)+2,FALSE)</f>
        <v>462</v>
      </c>
      <c r="AU61" s="25">
        <f>HLOOKUP(AU$7,$I$66:$DJ$120,ROWS($A$10:$A61)+2,FALSE)</f>
        <v>960</v>
      </c>
      <c r="AV61" s="25">
        <f>HLOOKUP(AV$7,$I$66:$DJ$120,ROWS($A$10:$A61)+2,FALSE)</f>
        <v>284</v>
      </c>
      <c r="AW61" s="25">
        <f>HLOOKUP(AW$7,$I$66:$DJ$120,ROWS($A$10:$A61)+2,FALSE)</f>
        <v>13</v>
      </c>
      <c r="AX61" s="25">
        <f>HLOOKUP(AX$7,$I$66:$DJ$120,ROWS($A$10:$A61)+2,FALSE)</f>
        <v>219</v>
      </c>
      <c r="AY61" s="25">
        <f>HLOOKUP(AY$7,$I$66:$DJ$120,ROWS($A$10:$A61)+2,FALSE)</f>
        <v>1043</v>
      </c>
      <c r="AZ61" s="25">
        <f>HLOOKUP(AZ$7,$I$66:$DJ$120,ROWS($A$10:$A61)+2,FALSE)</f>
        <v>69</v>
      </c>
      <c r="BA61" s="25">
        <f>HLOOKUP(BA$7,$I$66:$DJ$120,ROWS($A$10:$A61)+2,FALSE)</f>
        <v>1398</v>
      </c>
      <c r="BB61" s="25">
        <f>HLOOKUP(BB$7,$I$66:$DJ$120,ROWS($A$10:$A61)+2,FALSE)</f>
        <v>2140</v>
      </c>
      <c r="BC61" s="25">
        <f>HLOOKUP(BC$7,$I$66:$DJ$120,ROWS($A$10:$A61)+2,FALSE)</f>
        <v>4</v>
      </c>
      <c r="BD61" s="25">
        <f>HLOOKUP(BD$7,$I$66:$DJ$120,ROWS($A$10:$A61)+2,FALSE)</f>
        <v>451</v>
      </c>
      <c r="BE61" s="25">
        <f>HLOOKUP(BE$7,$I$66:$DJ$120,ROWS($A$10:$A61)+2,FALSE)</f>
        <v>1803</v>
      </c>
      <c r="BF61" s="25">
        <f>HLOOKUP(BF$7,$I$66:$DJ$120,ROWS($A$10:$A61)+2,FALSE)</f>
        <v>0</v>
      </c>
      <c r="BG61" s="25">
        <f>HLOOKUP(BG$7,$I$66:$DJ$120,ROWS($A$10:$A61)+2,FALSE)</f>
        <v>168</v>
      </c>
      <c r="BH61" s="25" t="str">
        <f>HLOOKUP(BH$7,$I$66:$DJ$120,ROWS($A$10:$A61)+2,FALSE)</f>
        <v>N/A</v>
      </c>
      <c r="BI61" s="25">
        <f>HLOOKUP(BI$7,$I$66:$DJ$120,ROWS($A$10:$A61)+2,FALSE)</f>
        <v>0</v>
      </c>
      <c r="BJ61" s="34">
        <f>HLOOKUP(BJ$7+0.5,$I$66:$DJ$120,ROWS($A$10:$A61)+2,FALSE)</f>
        <v>4428</v>
      </c>
      <c r="BK61" s="34">
        <f>HLOOKUP(BK$7+0.5,$I$66:$DJ$120,ROWS($A$10:$A61)+2,FALSE)</f>
        <v>62</v>
      </c>
      <c r="BL61" s="34">
        <f>HLOOKUP(BL$7+0.5,$I$66:$DJ$120,ROWS($A$10:$A61)+2,FALSE)</f>
        <v>597</v>
      </c>
      <c r="BM61" s="34">
        <f>HLOOKUP(BM$7+0.5,$I$66:$DJ$120,ROWS($A$10:$A61)+2,FALSE)</f>
        <v>276</v>
      </c>
      <c r="BN61" s="34">
        <f>HLOOKUP(BN$7+0.5,$I$66:$DJ$120,ROWS($A$10:$A61)+2,FALSE)</f>
        <v>191</v>
      </c>
      <c r="BO61" s="34">
        <f>HLOOKUP(BO$7+0.5,$I$66:$DJ$120,ROWS($A$10:$A61)+2,FALSE)</f>
        <v>1151</v>
      </c>
      <c r="BP61" s="34">
        <f>HLOOKUP(BP$7+0.5,$I$66:$DJ$120,ROWS($A$10:$A61)+2,FALSE)</f>
        <v>2099</v>
      </c>
      <c r="BQ61" s="34">
        <f>HLOOKUP(BQ$7+0.5,$I$66:$DJ$120,ROWS($A$10:$A61)+2,FALSE)</f>
        <v>22</v>
      </c>
      <c r="BR61" s="34">
        <f>HLOOKUP(BR$7+0.5,$I$66:$DJ$120,ROWS($A$10:$A61)+2,FALSE)</f>
        <v>189</v>
      </c>
      <c r="BS61" s="34">
        <f>HLOOKUP(BS$7+0.5,$I$66:$DJ$120,ROWS($A$10:$A61)+2,FALSE)</f>
        <v>189</v>
      </c>
      <c r="BT61" s="34">
        <f>HLOOKUP(BT$7+0.5,$I$66:$DJ$120,ROWS($A$10:$A61)+2,FALSE)</f>
        <v>1206</v>
      </c>
      <c r="BU61" s="34">
        <f>HLOOKUP(BU$7+0.5,$I$66:$DJ$120,ROWS($A$10:$A61)+2,FALSE)</f>
        <v>80</v>
      </c>
      <c r="BV61" s="34">
        <f>HLOOKUP(BV$7+0.5,$I$66:$DJ$120,ROWS($A$10:$A61)+2,FALSE)</f>
        <v>189</v>
      </c>
      <c r="BW61" s="34">
        <f>HLOOKUP(BW$7+0.5,$I$66:$DJ$120,ROWS($A$10:$A61)+2,FALSE)</f>
        <v>1161</v>
      </c>
      <c r="BX61" s="34">
        <f>HLOOKUP(BX$7+0.5,$I$66:$DJ$120,ROWS($A$10:$A61)+2,FALSE)</f>
        <v>409</v>
      </c>
      <c r="BY61" s="34">
        <f>HLOOKUP(BY$7+0.5,$I$66:$DJ$120,ROWS($A$10:$A61)+2,FALSE)</f>
        <v>14</v>
      </c>
      <c r="BZ61" s="34">
        <f>HLOOKUP(BZ$7+0.5,$I$66:$DJ$120,ROWS($A$10:$A61)+2,FALSE)</f>
        <v>323</v>
      </c>
      <c r="CA61" s="34">
        <f>HLOOKUP(CA$7+0.5,$I$66:$DJ$120,ROWS($A$10:$A61)+2,FALSE)</f>
        <v>364</v>
      </c>
      <c r="CB61" s="34">
        <f>HLOOKUP(CB$7+0.5,$I$66:$DJ$120,ROWS($A$10:$A61)+2,FALSE)</f>
        <v>140</v>
      </c>
      <c r="CC61" s="34">
        <f>HLOOKUP(CC$7+0.5,$I$66:$DJ$120,ROWS($A$10:$A61)+2,FALSE)</f>
        <v>204</v>
      </c>
      <c r="CD61" s="34">
        <f>HLOOKUP(CD$7+0.5,$I$66:$DJ$120,ROWS($A$10:$A61)+2,FALSE)</f>
        <v>189</v>
      </c>
      <c r="CE61" s="34">
        <f>HLOOKUP(CE$7+0.5,$I$66:$DJ$120,ROWS($A$10:$A61)+2,FALSE)</f>
        <v>189</v>
      </c>
      <c r="CF61" s="34">
        <f>HLOOKUP(CF$7+0.5,$I$66:$DJ$120,ROWS($A$10:$A61)+2,FALSE)</f>
        <v>226</v>
      </c>
      <c r="CG61" s="34">
        <f>HLOOKUP(CG$7+0.5,$I$66:$DJ$120,ROWS($A$10:$A61)+2,FALSE)</f>
        <v>545</v>
      </c>
      <c r="CH61" s="34">
        <f>HLOOKUP(CH$7+0.5,$I$66:$DJ$120,ROWS($A$10:$A61)+2,FALSE)</f>
        <v>355</v>
      </c>
      <c r="CI61" s="34">
        <f>HLOOKUP(CI$7+0.5,$I$66:$DJ$120,ROWS($A$10:$A61)+2,FALSE)</f>
        <v>117</v>
      </c>
      <c r="CJ61" s="34">
        <f>HLOOKUP(CJ$7+0.5,$I$66:$DJ$120,ROWS($A$10:$A61)+2,FALSE)</f>
        <v>274</v>
      </c>
      <c r="CK61" s="34">
        <f>HLOOKUP(CK$7+0.5,$I$66:$DJ$120,ROWS($A$10:$A61)+2,FALSE)</f>
        <v>531</v>
      </c>
      <c r="CL61" s="34">
        <f>HLOOKUP(CL$7+0.5,$I$66:$DJ$120,ROWS($A$10:$A61)+2,FALSE)</f>
        <v>957</v>
      </c>
      <c r="CM61" s="34">
        <f>HLOOKUP(CM$7+0.5,$I$66:$DJ$120,ROWS($A$10:$A61)+2,FALSE)</f>
        <v>656</v>
      </c>
      <c r="CN61" s="34">
        <f>HLOOKUP(CN$7+0.5,$I$66:$DJ$120,ROWS($A$10:$A61)+2,FALSE)</f>
        <v>189</v>
      </c>
      <c r="CO61" s="34">
        <f>HLOOKUP(CO$7+0.5,$I$66:$DJ$120,ROWS($A$10:$A61)+2,FALSE)</f>
        <v>16</v>
      </c>
      <c r="CP61" s="34">
        <f>HLOOKUP(CP$7+0.5,$I$66:$DJ$120,ROWS($A$10:$A61)+2,FALSE)</f>
        <v>101</v>
      </c>
      <c r="CQ61" s="34">
        <f>HLOOKUP(CQ$7+0.5,$I$66:$DJ$120,ROWS($A$10:$A61)+2,FALSE)</f>
        <v>149</v>
      </c>
      <c r="CR61" s="34">
        <f>HLOOKUP(CR$7+0.5,$I$66:$DJ$120,ROWS($A$10:$A61)+2,FALSE)</f>
        <v>457</v>
      </c>
      <c r="CS61" s="34">
        <f>HLOOKUP(CS$7+0.5,$I$66:$DJ$120,ROWS($A$10:$A61)+2,FALSE)</f>
        <v>313</v>
      </c>
      <c r="CT61" s="34">
        <f>HLOOKUP(CT$7+0.5,$I$66:$DJ$120,ROWS($A$10:$A61)+2,FALSE)</f>
        <v>40</v>
      </c>
      <c r="CU61" s="34">
        <f>HLOOKUP(CU$7+0.5,$I$66:$DJ$120,ROWS($A$10:$A61)+2,FALSE)</f>
        <v>555</v>
      </c>
      <c r="CV61" s="34">
        <f>HLOOKUP(CV$7+0.5,$I$66:$DJ$120,ROWS($A$10:$A61)+2,FALSE)</f>
        <v>851</v>
      </c>
      <c r="CW61" s="34">
        <f>HLOOKUP(CW$7+0.5,$I$66:$DJ$120,ROWS($A$10:$A61)+2,FALSE)</f>
        <v>254</v>
      </c>
      <c r="CX61" s="34">
        <f>HLOOKUP(CX$7+0.5,$I$66:$DJ$120,ROWS($A$10:$A61)+2,FALSE)</f>
        <v>28</v>
      </c>
      <c r="CY61" s="34">
        <f>HLOOKUP(CY$7+0.5,$I$66:$DJ$120,ROWS($A$10:$A61)+2,FALSE)</f>
        <v>307</v>
      </c>
      <c r="CZ61" s="34">
        <f>HLOOKUP(CZ$7+0.5,$I$66:$DJ$120,ROWS($A$10:$A61)+2,FALSE)</f>
        <v>1077</v>
      </c>
      <c r="DA61" s="34">
        <f>HLOOKUP(DA$7+0.5,$I$66:$DJ$120,ROWS($A$10:$A61)+2,FALSE)</f>
        <v>66</v>
      </c>
      <c r="DB61" s="34">
        <f>HLOOKUP(DB$7+0.5,$I$66:$DJ$120,ROWS($A$10:$A61)+2,FALSE)</f>
        <v>927</v>
      </c>
      <c r="DC61" s="34">
        <f>HLOOKUP(DC$7+0.5,$I$66:$DJ$120,ROWS($A$10:$A61)+2,FALSE)</f>
        <v>1003</v>
      </c>
      <c r="DD61" s="34">
        <f>HLOOKUP(DD$7+0.5,$I$66:$DJ$120,ROWS($A$10:$A61)+2,FALSE)</f>
        <v>8</v>
      </c>
      <c r="DE61" s="34">
        <f>HLOOKUP(DE$7+0.5,$I$66:$DJ$120,ROWS($A$10:$A61)+2,FALSE)</f>
        <v>634</v>
      </c>
      <c r="DF61" s="34">
        <f>HLOOKUP(DF$7+0.5,$I$66:$DJ$120,ROWS($A$10:$A61)+2,FALSE)</f>
        <v>1343</v>
      </c>
      <c r="DG61" s="34">
        <f>HLOOKUP(DG$7+0.5,$I$66:$DJ$120,ROWS($A$10:$A61)+2,FALSE)</f>
        <v>189</v>
      </c>
      <c r="DH61" s="34">
        <f>HLOOKUP(DH$7+0.5,$I$66:$DJ$120,ROWS($A$10:$A61)+2,FALSE)</f>
        <v>260</v>
      </c>
      <c r="DI61" s="34" t="str">
        <f>HLOOKUP(DI$7+0.5,$I$66:$DJ$120,ROWS($A$10:$A61)+2,FALSE)</f>
        <v>N/A</v>
      </c>
      <c r="DJ61" s="34">
        <f>HLOOKUP(DJ$7+0.5,$I$66:$DJ$120,ROWS($A$10:$A61)+2,FALSE)</f>
        <v>189</v>
      </c>
    </row>
    <row r="62" spans="2:114" x14ac:dyDescent="0.25">
      <c r="B62" s="38" t="s">
        <v>62</v>
      </c>
      <c r="C62" s="15">
        <v>3669195</v>
      </c>
      <c r="D62" s="14">
        <v>3034</v>
      </c>
      <c r="E62" s="15">
        <v>3403602</v>
      </c>
      <c r="F62" s="14">
        <v>12450</v>
      </c>
      <c r="G62" s="15">
        <v>238263</v>
      </c>
      <c r="H62" s="14">
        <v>11889</v>
      </c>
      <c r="I62" s="36">
        <f>HLOOKUP(I$7,$I$66:$DJ$120,ROWS($A$10:$A62)+2,FALSE)</f>
        <v>22649</v>
      </c>
      <c r="J62" s="25">
        <f>HLOOKUP(J$7,$I$66:$DJ$120,ROWS($A$10:$A62)+2,FALSE)</f>
        <v>35</v>
      </c>
      <c r="K62" s="25">
        <f>HLOOKUP(K$7,$I$66:$DJ$120,ROWS($A$10:$A62)+2,FALSE)</f>
        <v>378</v>
      </c>
      <c r="L62" s="25">
        <f>HLOOKUP(L$7,$I$66:$DJ$120,ROWS($A$10:$A62)+2,FALSE)</f>
        <v>229</v>
      </c>
      <c r="M62" s="25">
        <f>HLOOKUP(M$7,$I$66:$DJ$120,ROWS($A$10:$A62)+2,FALSE)</f>
        <v>0</v>
      </c>
      <c r="N62" s="25">
        <f>HLOOKUP(N$7,$I$66:$DJ$120,ROWS($A$10:$A62)+2,FALSE)</f>
        <v>207</v>
      </c>
      <c r="O62" s="25">
        <f>HLOOKUP(O$7,$I$66:$DJ$120,ROWS($A$10:$A62)+2,FALSE)</f>
        <v>0</v>
      </c>
      <c r="P62" s="25">
        <f>HLOOKUP(P$7,$I$66:$DJ$120,ROWS($A$10:$A62)+2,FALSE)</f>
        <v>1849</v>
      </c>
      <c r="Q62" s="25">
        <f>HLOOKUP(Q$7,$I$66:$DJ$120,ROWS($A$10:$A62)+2,FALSE)</f>
        <v>13</v>
      </c>
      <c r="R62" s="25">
        <f>HLOOKUP(R$7,$I$66:$DJ$120,ROWS($A$10:$A62)+2,FALSE)</f>
        <v>212</v>
      </c>
      <c r="S62" s="25">
        <f>HLOOKUP(S$7,$I$66:$DJ$120,ROWS($A$10:$A62)+2,FALSE)</f>
        <v>6614</v>
      </c>
      <c r="T62" s="25">
        <f>HLOOKUP(T$7,$I$66:$DJ$120,ROWS($A$10:$A62)+2,FALSE)</f>
        <v>247</v>
      </c>
      <c r="U62" s="25">
        <f>HLOOKUP(U$7,$I$66:$DJ$120,ROWS($A$10:$A62)+2,FALSE)</f>
        <v>0</v>
      </c>
      <c r="V62" s="25">
        <f>HLOOKUP(V$7,$I$66:$DJ$120,ROWS($A$10:$A62)+2,FALSE)</f>
        <v>13</v>
      </c>
      <c r="W62" s="25">
        <f>HLOOKUP(W$7,$I$66:$DJ$120,ROWS($A$10:$A62)+2,FALSE)</f>
        <v>624</v>
      </c>
      <c r="X62" s="25">
        <f>HLOOKUP(X$7,$I$66:$DJ$120,ROWS($A$10:$A62)+2,FALSE)</f>
        <v>784</v>
      </c>
      <c r="Y62" s="25">
        <f>HLOOKUP(Y$7,$I$66:$DJ$120,ROWS($A$10:$A62)+2,FALSE)</f>
        <v>0</v>
      </c>
      <c r="Z62" s="25">
        <f>HLOOKUP(Z$7,$I$66:$DJ$120,ROWS($A$10:$A62)+2,FALSE)</f>
        <v>38</v>
      </c>
      <c r="AA62" s="25">
        <f>HLOOKUP(AA$7,$I$66:$DJ$120,ROWS($A$10:$A62)+2,FALSE)</f>
        <v>0</v>
      </c>
      <c r="AB62" s="25">
        <f>HLOOKUP(AB$7,$I$66:$DJ$120,ROWS($A$10:$A62)+2,FALSE)</f>
        <v>0</v>
      </c>
      <c r="AC62" s="25">
        <f>HLOOKUP(AC$7,$I$66:$DJ$120,ROWS($A$10:$A62)+2,FALSE)</f>
        <v>0</v>
      </c>
      <c r="AD62" s="25">
        <f>HLOOKUP(AD$7,$I$66:$DJ$120,ROWS($A$10:$A62)+2,FALSE)</f>
        <v>70</v>
      </c>
      <c r="AE62" s="25">
        <f>HLOOKUP(AE$7,$I$66:$DJ$120,ROWS($A$10:$A62)+2,FALSE)</f>
        <v>1412</v>
      </c>
      <c r="AF62" s="25">
        <f>HLOOKUP(AF$7,$I$66:$DJ$120,ROWS($A$10:$A62)+2,FALSE)</f>
        <v>88</v>
      </c>
      <c r="AG62" s="25">
        <f>HLOOKUP(AG$7,$I$66:$DJ$120,ROWS($A$10:$A62)+2,FALSE)</f>
        <v>0</v>
      </c>
      <c r="AH62" s="25">
        <f>HLOOKUP(AH$7,$I$66:$DJ$120,ROWS($A$10:$A62)+2,FALSE)</f>
        <v>27</v>
      </c>
      <c r="AI62" s="25">
        <f>HLOOKUP(AI$7,$I$66:$DJ$120,ROWS($A$10:$A62)+2,FALSE)</f>
        <v>101</v>
      </c>
      <c r="AJ62" s="25">
        <f>HLOOKUP(AJ$7,$I$66:$DJ$120,ROWS($A$10:$A62)+2,FALSE)</f>
        <v>0</v>
      </c>
      <c r="AK62" s="25">
        <f>HLOOKUP(AK$7,$I$66:$DJ$120,ROWS($A$10:$A62)+2,FALSE)</f>
        <v>0</v>
      </c>
      <c r="AL62" s="25">
        <f>HLOOKUP(AL$7,$I$66:$DJ$120,ROWS($A$10:$A62)+2,FALSE)</f>
        <v>0</v>
      </c>
      <c r="AM62" s="25">
        <f>HLOOKUP(AM$7,$I$66:$DJ$120,ROWS($A$10:$A62)+2,FALSE)</f>
        <v>0</v>
      </c>
      <c r="AN62" s="25">
        <f>HLOOKUP(AN$7,$I$66:$DJ$120,ROWS($A$10:$A62)+2,FALSE)</f>
        <v>2150</v>
      </c>
      <c r="AO62" s="25">
        <f>HLOOKUP(AO$7,$I$66:$DJ$120,ROWS($A$10:$A62)+2,FALSE)</f>
        <v>51</v>
      </c>
      <c r="AP62" s="25">
        <f>HLOOKUP(AP$7,$I$66:$DJ$120,ROWS($A$10:$A62)+2,FALSE)</f>
        <v>2615</v>
      </c>
      <c r="AQ62" s="25">
        <f>HLOOKUP(AQ$7,$I$66:$DJ$120,ROWS($A$10:$A62)+2,FALSE)</f>
        <v>200</v>
      </c>
      <c r="AR62" s="25">
        <f>HLOOKUP(AR$7,$I$66:$DJ$120,ROWS($A$10:$A62)+2,FALSE)</f>
        <v>0</v>
      </c>
      <c r="AS62" s="25">
        <f>HLOOKUP(AS$7,$I$66:$DJ$120,ROWS($A$10:$A62)+2,FALSE)</f>
        <v>0</v>
      </c>
      <c r="AT62" s="25">
        <f>HLOOKUP(AT$7,$I$66:$DJ$120,ROWS($A$10:$A62)+2,FALSE)</f>
        <v>79</v>
      </c>
      <c r="AU62" s="25">
        <f>HLOOKUP(AU$7,$I$66:$DJ$120,ROWS($A$10:$A62)+2,FALSE)</f>
        <v>0</v>
      </c>
      <c r="AV62" s="25">
        <f>HLOOKUP(AV$7,$I$66:$DJ$120,ROWS($A$10:$A62)+2,FALSE)</f>
        <v>1978</v>
      </c>
      <c r="AW62" s="25">
        <f>HLOOKUP(AW$7,$I$66:$DJ$120,ROWS($A$10:$A62)+2,FALSE)</f>
        <v>490</v>
      </c>
      <c r="AX62" s="25">
        <f>HLOOKUP(AX$7,$I$66:$DJ$120,ROWS($A$10:$A62)+2,FALSE)</f>
        <v>3</v>
      </c>
      <c r="AY62" s="25">
        <f>HLOOKUP(AY$7,$I$66:$DJ$120,ROWS($A$10:$A62)+2,FALSE)</f>
        <v>113</v>
      </c>
      <c r="AZ62" s="25">
        <f>HLOOKUP(AZ$7,$I$66:$DJ$120,ROWS($A$10:$A62)+2,FALSE)</f>
        <v>224</v>
      </c>
      <c r="BA62" s="25">
        <f>HLOOKUP(BA$7,$I$66:$DJ$120,ROWS($A$10:$A62)+2,FALSE)</f>
        <v>444</v>
      </c>
      <c r="BB62" s="25">
        <f>HLOOKUP(BB$7,$I$66:$DJ$120,ROWS($A$10:$A62)+2,FALSE)</f>
        <v>0</v>
      </c>
      <c r="BC62" s="25">
        <f>HLOOKUP(BC$7,$I$66:$DJ$120,ROWS($A$10:$A62)+2,FALSE)</f>
        <v>0</v>
      </c>
      <c r="BD62" s="25">
        <f>HLOOKUP(BD$7,$I$66:$DJ$120,ROWS($A$10:$A62)+2,FALSE)</f>
        <v>1077</v>
      </c>
      <c r="BE62" s="25">
        <f>HLOOKUP(BE$7,$I$66:$DJ$120,ROWS($A$10:$A62)+2,FALSE)</f>
        <v>41</v>
      </c>
      <c r="BF62" s="25">
        <f>HLOOKUP(BF$7,$I$66:$DJ$120,ROWS($A$10:$A62)+2,FALSE)</f>
        <v>14</v>
      </c>
      <c r="BG62" s="25">
        <f>HLOOKUP(BG$7,$I$66:$DJ$120,ROWS($A$10:$A62)+2,FALSE)</f>
        <v>229</v>
      </c>
      <c r="BH62" s="25">
        <f>HLOOKUP(BH$7,$I$66:$DJ$120,ROWS($A$10:$A62)+2,FALSE)</f>
        <v>0</v>
      </c>
      <c r="BI62" s="25" t="str">
        <f>HLOOKUP(BI$7,$I$66:$DJ$120,ROWS($A$10:$A62)+2,FALSE)</f>
        <v>N/A</v>
      </c>
      <c r="BJ62" s="34">
        <f>HLOOKUP(BJ$7+0.5,$I$66:$DJ$120,ROWS($A$10:$A62)+2,FALSE)</f>
        <v>3662</v>
      </c>
      <c r="BK62" s="34">
        <f>HLOOKUP(BK$7+0.5,$I$66:$DJ$120,ROWS($A$10:$A62)+2,FALSE)</f>
        <v>59</v>
      </c>
      <c r="BL62" s="34">
        <f>HLOOKUP(BL$7+0.5,$I$66:$DJ$120,ROWS($A$10:$A62)+2,FALSE)</f>
        <v>457</v>
      </c>
      <c r="BM62" s="34">
        <f>HLOOKUP(BM$7+0.5,$I$66:$DJ$120,ROWS($A$10:$A62)+2,FALSE)</f>
        <v>363</v>
      </c>
      <c r="BN62" s="34">
        <f>HLOOKUP(BN$7+0.5,$I$66:$DJ$120,ROWS($A$10:$A62)+2,FALSE)</f>
        <v>210</v>
      </c>
      <c r="BO62" s="34">
        <f>HLOOKUP(BO$7+0.5,$I$66:$DJ$120,ROWS($A$10:$A62)+2,FALSE)</f>
        <v>222</v>
      </c>
      <c r="BP62" s="34">
        <f>HLOOKUP(BP$7+0.5,$I$66:$DJ$120,ROWS($A$10:$A62)+2,FALSE)</f>
        <v>210</v>
      </c>
      <c r="BQ62" s="34">
        <f>HLOOKUP(BQ$7+0.5,$I$66:$DJ$120,ROWS($A$10:$A62)+2,FALSE)</f>
        <v>928</v>
      </c>
      <c r="BR62" s="34">
        <f>HLOOKUP(BR$7+0.5,$I$66:$DJ$120,ROWS($A$10:$A62)+2,FALSE)</f>
        <v>25</v>
      </c>
      <c r="BS62" s="34">
        <f>HLOOKUP(BS$7+0.5,$I$66:$DJ$120,ROWS($A$10:$A62)+2,FALSE)</f>
        <v>315</v>
      </c>
      <c r="BT62" s="34">
        <f>HLOOKUP(BT$7+0.5,$I$66:$DJ$120,ROWS($A$10:$A62)+2,FALSE)</f>
        <v>2336</v>
      </c>
      <c r="BU62" s="34">
        <f>HLOOKUP(BU$7+0.5,$I$66:$DJ$120,ROWS($A$10:$A62)+2,FALSE)</f>
        <v>195</v>
      </c>
      <c r="BV62" s="34">
        <f>HLOOKUP(BV$7+0.5,$I$66:$DJ$120,ROWS($A$10:$A62)+2,FALSE)</f>
        <v>210</v>
      </c>
      <c r="BW62" s="34">
        <f>HLOOKUP(BW$7+0.5,$I$66:$DJ$120,ROWS($A$10:$A62)+2,FALSE)</f>
        <v>24</v>
      </c>
      <c r="BX62" s="34">
        <f>HLOOKUP(BX$7+0.5,$I$66:$DJ$120,ROWS($A$10:$A62)+2,FALSE)</f>
        <v>537</v>
      </c>
      <c r="BY62" s="34">
        <f>HLOOKUP(BY$7+0.5,$I$66:$DJ$120,ROWS($A$10:$A62)+2,FALSE)</f>
        <v>895</v>
      </c>
      <c r="BZ62" s="34">
        <f>HLOOKUP(BZ$7+0.5,$I$66:$DJ$120,ROWS($A$10:$A62)+2,FALSE)</f>
        <v>210</v>
      </c>
      <c r="CA62" s="34">
        <f>HLOOKUP(CA$7+0.5,$I$66:$DJ$120,ROWS($A$10:$A62)+2,FALSE)</f>
        <v>62</v>
      </c>
      <c r="CB62" s="34">
        <f>HLOOKUP(CB$7+0.5,$I$66:$DJ$120,ROWS($A$10:$A62)+2,FALSE)</f>
        <v>210</v>
      </c>
      <c r="CC62" s="34">
        <f>HLOOKUP(CC$7+0.5,$I$66:$DJ$120,ROWS($A$10:$A62)+2,FALSE)</f>
        <v>210</v>
      </c>
      <c r="CD62" s="34">
        <f>HLOOKUP(CD$7+0.5,$I$66:$DJ$120,ROWS($A$10:$A62)+2,FALSE)</f>
        <v>210</v>
      </c>
      <c r="CE62" s="34">
        <f>HLOOKUP(CE$7+0.5,$I$66:$DJ$120,ROWS($A$10:$A62)+2,FALSE)</f>
        <v>124</v>
      </c>
      <c r="CF62" s="34">
        <f>HLOOKUP(CF$7+0.5,$I$66:$DJ$120,ROWS($A$10:$A62)+2,FALSE)</f>
        <v>904</v>
      </c>
      <c r="CG62" s="34">
        <f>HLOOKUP(CG$7+0.5,$I$66:$DJ$120,ROWS($A$10:$A62)+2,FALSE)</f>
        <v>127</v>
      </c>
      <c r="CH62" s="34">
        <f>HLOOKUP(CH$7+0.5,$I$66:$DJ$120,ROWS($A$10:$A62)+2,FALSE)</f>
        <v>210</v>
      </c>
      <c r="CI62" s="34">
        <f>HLOOKUP(CI$7+0.5,$I$66:$DJ$120,ROWS($A$10:$A62)+2,FALSE)</f>
        <v>35</v>
      </c>
      <c r="CJ62" s="34">
        <f>HLOOKUP(CJ$7+0.5,$I$66:$DJ$120,ROWS($A$10:$A62)+2,FALSE)</f>
        <v>165</v>
      </c>
      <c r="CK62" s="34">
        <f>HLOOKUP(CK$7+0.5,$I$66:$DJ$120,ROWS($A$10:$A62)+2,FALSE)</f>
        <v>210</v>
      </c>
      <c r="CL62" s="34">
        <f>HLOOKUP(CL$7+0.5,$I$66:$DJ$120,ROWS($A$10:$A62)+2,FALSE)</f>
        <v>210</v>
      </c>
      <c r="CM62" s="34">
        <f>HLOOKUP(CM$7+0.5,$I$66:$DJ$120,ROWS($A$10:$A62)+2,FALSE)</f>
        <v>210</v>
      </c>
      <c r="CN62" s="34">
        <f>HLOOKUP(CN$7+0.5,$I$66:$DJ$120,ROWS($A$10:$A62)+2,FALSE)</f>
        <v>210</v>
      </c>
      <c r="CO62" s="34">
        <f>HLOOKUP(CO$7+0.5,$I$66:$DJ$120,ROWS($A$10:$A62)+2,FALSE)</f>
        <v>1149</v>
      </c>
      <c r="CP62" s="34">
        <f>HLOOKUP(CP$7+0.5,$I$66:$DJ$120,ROWS($A$10:$A62)+2,FALSE)</f>
        <v>94</v>
      </c>
      <c r="CQ62" s="34">
        <f>HLOOKUP(CQ$7+0.5,$I$66:$DJ$120,ROWS($A$10:$A62)+2,FALSE)</f>
        <v>1171</v>
      </c>
      <c r="CR62" s="34">
        <f>HLOOKUP(CR$7+0.5,$I$66:$DJ$120,ROWS($A$10:$A62)+2,FALSE)</f>
        <v>195</v>
      </c>
      <c r="CS62" s="34">
        <f>HLOOKUP(CS$7+0.5,$I$66:$DJ$120,ROWS($A$10:$A62)+2,FALSE)</f>
        <v>210</v>
      </c>
      <c r="CT62" s="34">
        <f>HLOOKUP(CT$7+0.5,$I$66:$DJ$120,ROWS($A$10:$A62)+2,FALSE)</f>
        <v>210</v>
      </c>
      <c r="CU62" s="34">
        <f>HLOOKUP(CU$7+0.5,$I$66:$DJ$120,ROWS($A$10:$A62)+2,FALSE)</f>
        <v>117</v>
      </c>
      <c r="CV62" s="34">
        <f>HLOOKUP(CV$7+0.5,$I$66:$DJ$120,ROWS($A$10:$A62)+2,FALSE)</f>
        <v>210</v>
      </c>
      <c r="CW62" s="34">
        <f>HLOOKUP(CW$7+0.5,$I$66:$DJ$120,ROWS($A$10:$A62)+2,FALSE)</f>
        <v>1059</v>
      </c>
      <c r="CX62" s="34">
        <f>HLOOKUP(CX$7+0.5,$I$66:$DJ$120,ROWS($A$10:$A62)+2,FALSE)</f>
        <v>718</v>
      </c>
      <c r="CY62" s="34">
        <f>HLOOKUP(CY$7+0.5,$I$66:$DJ$120,ROWS($A$10:$A62)+2,FALSE)</f>
        <v>6</v>
      </c>
      <c r="CZ62" s="34">
        <f>HLOOKUP(CZ$7+0.5,$I$66:$DJ$120,ROWS($A$10:$A62)+2,FALSE)</f>
        <v>139</v>
      </c>
      <c r="DA62" s="34">
        <f>HLOOKUP(DA$7+0.5,$I$66:$DJ$120,ROWS($A$10:$A62)+2,FALSE)</f>
        <v>368</v>
      </c>
      <c r="DB62" s="34">
        <f>HLOOKUP(DB$7+0.5,$I$66:$DJ$120,ROWS($A$10:$A62)+2,FALSE)</f>
        <v>334</v>
      </c>
      <c r="DC62" s="34">
        <f>HLOOKUP(DC$7+0.5,$I$66:$DJ$120,ROWS($A$10:$A62)+2,FALSE)</f>
        <v>210</v>
      </c>
      <c r="DD62" s="34">
        <f>HLOOKUP(DD$7+0.5,$I$66:$DJ$120,ROWS($A$10:$A62)+2,FALSE)</f>
        <v>210</v>
      </c>
      <c r="DE62" s="34">
        <f>HLOOKUP(DE$7+0.5,$I$66:$DJ$120,ROWS($A$10:$A62)+2,FALSE)</f>
        <v>1097</v>
      </c>
      <c r="DF62" s="34">
        <f>HLOOKUP(DF$7+0.5,$I$66:$DJ$120,ROWS($A$10:$A62)+2,FALSE)</f>
        <v>42</v>
      </c>
      <c r="DG62" s="34">
        <f>HLOOKUP(DG$7+0.5,$I$66:$DJ$120,ROWS($A$10:$A62)+2,FALSE)</f>
        <v>25</v>
      </c>
      <c r="DH62" s="34">
        <f>HLOOKUP(DH$7+0.5,$I$66:$DJ$120,ROWS($A$10:$A62)+2,FALSE)</f>
        <v>373</v>
      </c>
      <c r="DI62" s="34">
        <f>HLOOKUP(DI$7+0.5,$I$66:$DJ$120,ROWS($A$10:$A62)+2,FALSE)</f>
        <v>210</v>
      </c>
      <c r="DJ62" s="34" t="str">
        <f>HLOOKUP(DJ$7+0.5,$I$66:$DJ$120,ROWS($A$10:$A62)+2,FALSE)</f>
        <v>N/A</v>
      </c>
    </row>
    <row r="66" spans="9:120" x14ac:dyDescent="0.25">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v>27.5</v>
      </c>
      <c r="BK66" s="28">
        <v>28</v>
      </c>
      <c r="BL66" s="28">
        <v>28.5</v>
      </c>
      <c r="BM66" s="28">
        <v>29</v>
      </c>
      <c r="BN66" s="28">
        <v>29.5</v>
      </c>
      <c r="BO66" s="28">
        <v>30</v>
      </c>
      <c r="BP66" s="28">
        <v>30.5</v>
      </c>
      <c r="BQ66" s="28">
        <v>31</v>
      </c>
      <c r="BR66" s="28">
        <v>31.5</v>
      </c>
      <c r="BS66" s="28">
        <v>32</v>
      </c>
      <c r="BT66" s="28">
        <v>32.5</v>
      </c>
      <c r="BU66" s="28">
        <v>33</v>
      </c>
      <c r="BV66" s="28">
        <v>33.5</v>
      </c>
      <c r="BW66" s="28">
        <v>34</v>
      </c>
      <c r="BX66" s="28">
        <v>34.5</v>
      </c>
      <c r="BY66" s="28">
        <v>35</v>
      </c>
      <c r="BZ66" s="28">
        <v>35.5</v>
      </c>
      <c r="CA66" s="28">
        <v>36</v>
      </c>
      <c r="CB66" s="28">
        <v>36.5</v>
      </c>
      <c r="CC66" s="28">
        <v>37</v>
      </c>
      <c r="CD66" s="28">
        <v>37.5</v>
      </c>
      <c r="CE66" s="28">
        <v>38</v>
      </c>
      <c r="CF66" s="28">
        <v>38.5</v>
      </c>
      <c r="CG66" s="28">
        <v>39</v>
      </c>
      <c r="CH66" s="28">
        <v>39.5</v>
      </c>
      <c r="CI66" s="28">
        <v>40</v>
      </c>
      <c r="CJ66" s="28">
        <v>40.5</v>
      </c>
      <c r="CK66" s="28">
        <v>41</v>
      </c>
      <c r="CL66" s="28">
        <v>41.5</v>
      </c>
      <c r="CM66" s="28">
        <v>42</v>
      </c>
      <c r="CN66" s="28">
        <v>42.5</v>
      </c>
      <c r="CO66" s="28">
        <v>43</v>
      </c>
      <c r="CP66" s="28">
        <v>43.5</v>
      </c>
      <c r="CQ66" s="28">
        <v>44</v>
      </c>
      <c r="CR66" s="28">
        <v>44.5</v>
      </c>
      <c r="CS66" s="28">
        <v>45</v>
      </c>
      <c r="CT66" s="28">
        <v>45.5</v>
      </c>
      <c r="CU66" s="28">
        <v>46</v>
      </c>
      <c r="CV66" s="28">
        <v>46.5</v>
      </c>
      <c r="CW66" s="28">
        <v>47</v>
      </c>
      <c r="CX66" s="28">
        <v>47.5</v>
      </c>
      <c r="CY66" s="28">
        <v>48</v>
      </c>
      <c r="CZ66" s="28">
        <v>48.5</v>
      </c>
      <c r="DA66" s="28">
        <v>49</v>
      </c>
      <c r="DB66" s="28">
        <v>49.5</v>
      </c>
      <c r="DC66" s="28">
        <v>50</v>
      </c>
      <c r="DD66" s="28">
        <v>50.5</v>
      </c>
      <c r="DE66" s="28">
        <v>51</v>
      </c>
      <c r="DF66" s="28">
        <v>51.5</v>
      </c>
      <c r="DG66" s="28">
        <v>52</v>
      </c>
      <c r="DH66" s="28">
        <v>52.5</v>
      </c>
      <c r="DI66" s="28">
        <v>53</v>
      </c>
      <c r="DJ66" s="28">
        <v>53.5</v>
      </c>
    </row>
    <row r="67" spans="9:120" x14ac:dyDescent="0.25">
      <c r="I67" s="21" t="s">
        <v>59</v>
      </c>
      <c r="J67" s="20" t="s">
        <v>60</v>
      </c>
      <c r="K67" s="22" t="s">
        <v>59</v>
      </c>
      <c r="L67" s="23" t="s">
        <v>60</v>
      </c>
      <c r="M67" s="24" t="s">
        <v>59</v>
      </c>
      <c r="N67" s="23" t="s">
        <v>60</v>
      </c>
      <c r="O67" s="24" t="s">
        <v>59</v>
      </c>
      <c r="P67" s="23" t="s">
        <v>60</v>
      </c>
      <c r="Q67" s="24" t="s">
        <v>59</v>
      </c>
      <c r="R67" s="23" t="s">
        <v>60</v>
      </c>
      <c r="S67" s="24" t="s">
        <v>59</v>
      </c>
      <c r="T67" s="23" t="s">
        <v>60</v>
      </c>
      <c r="U67" s="24" t="s">
        <v>59</v>
      </c>
      <c r="V67" s="23" t="s">
        <v>60</v>
      </c>
      <c r="W67" s="24" t="s">
        <v>59</v>
      </c>
      <c r="X67" s="23" t="s">
        <v>60</v>
      </c>
      <c r="Y67" s="24" t="s">
        <v>59</v>
      </c>
      <c r="Z67" s="23" t="s">
        <v>60</v>
      </c>
      <c r="AA67" s="24" t="s">
        <v>59</v>
      </c>
      <c r="AB67" s="23" t="s">
        <v>60</v>
      </c>
      <c r="AC67" s="24" t="s">
        <v>59</v>
      </c>
      <c r="AD67" s="23" t="s">
        <v>60</v>
      </c>
      <c r="AE67" s="24" t="s">
        <v>59</v>
      </c>
      <c r="AF67" s="23" t="s">
        <v>60</v>
      </c>
      <c r="AG67" s="24" t="s">
        <v>59</v>
      </c>
      <c r="AH67" s="23" t="s">
        <v>60</v>
      </c>
      <c r="AI67" s="24" t="s">
        <v>59</v>
      </c>
      <c r="AJ67" s="23" t="s">
        <v>60</v>
      </c>
      <c r="AK67" s="24" t="s">
        <v>59</v>
      </c>
      <c r="AL67" s="23" t="s">
        <v>60</v>
      </c>
      <c r="AM67" s="24" t="s">
        <v>59</v>
      </c>
      <c r="AN67" s="23" t="s">
        <v>60</v>
      </c>
      <c r="AO67" s="24" t="s">
        <v>59</v>
      </c>
      <c r="AP67" s="23" t="s">
        <v>60</v>
      </c>
      <c r="AQ67" s="24" t="s">
        <v>59</v>
      </c>
      <c r="AR67" s="23" t="s">
        <v>60</v>
      </c>
      <c r="AS67" s="24" t="s">
        <v>59</v>
      </c>
      <c r="AT67" s="23" t="s">
        <v>60</v>
      </c>
      <c r="AU67" s="24" t="s">
        <v>59</v>
      </c>
      <c r="AV67" s="23" t="s">
        <v>60</v>
      </c>
      <c r="AW67" s="24" t="s">
        <v>59</v>
      </c>
      <c r="AX67" s="23" t="s">
        <v>60</v>
      </c>
      <c r="AY67" s="24" t="s">
        <v>59</v>
      </c>
      <c r="AZ67" s="23" t="s">
        <v>60</v>
      </c>
      <c r="BA67" s="24" t="s">
        <v>59</v>
      </c>
      <c r="BB67" s="23" t="s">
        <v>60</v>
      </c>
      <c r="BC67" s="24" t="s">
        <v>59</v>
      </c>
      <c r="BD67" s="23" t="s">
        <v>60</v>
      </c>
      <c r="BE67" s="24" t="s">
        <v>59</v>
      </c>
      <c r="BF67" s="23" t="s">
        <v>60</v>
      </c>
      <c r="BG67" s="24" t="s">
        <v>59</v>
      </c>
      <c r="BH67" s="23" t="s">
        <v>60</v>
      </c>
      <c r="BI67" s="24" t="s">
        <v>59</v>
      </c>
      <c r="BJ67" s="23" t="s">
        <v>60</v>
      </c>
      <c r="BK67" s="24" t="s">
        <v>59</v>
      </c>
      <c r="BL67" s="23" t="s">
        <v>60</v>
      </c>
      <c r="BM67" s="24" t="s">
        <v>59</v>
      </c>
      <c r="BN67" s="23" t="s">
        <v>60</v>
      </c>
      <c r="BO67" s="24" t="s">
        <v>59</v>
      </c>
      <c r="BP67" s="23" t="s">
        <v>60</v>
      </c>
      <c r="BQ67" s="24" t="s">
        <v>59</v>
      </c>
      <c r="BR67" s="23" t="s">
        <v>60</v>
      </c>
      <c r="BS67" s="24" t="s">
        <v>59</v>
      </c>
      <c r="BT67" s="23" t="s">
        <v>60</v>
      </c>
      <c r="BU67" s="24" t="s">
        <v>59</v>
      </c>
      <c r="BV67" s="23" t="s">
        <v>60</v>
      </c>
      <c r="BW67" s="24" t="s">
        <v>59</v>
      </c>
      <c r="BX67" s="23" t="s">
        <v>60</v>
      </c>
      <c r="BY67" s="24" t="s">
        <v>59</v>
      </c>
      <c r="BZ67" s="23" t="s">
        <v>60</v>
      </c>
      <c r="CA67" s="24" t="s">
        <v>59</v>
      </c>
      <c r="CB67" s="23" t="s">
        <v>60</v>
      </c>
      <c r="CC67" s="24" t="s">
        <v>59</v>
      </c>
      <c r="CD67" s="23" t="s">
        <v>60</v>
      </c>
      <c r="CE67" s="24" t="s">
        <v>59</v>
      </c>
      <c r="CF67" s="23" t="s">
        <v>60</v>
      </c>
      <c r="CG67" s="24" t="s">
        <v>59</v>
      </c>
      <c r="CH67" s="23" t="s">
        <v>60</v>
      </c>
      <c r="CI67" s="24" t="s">
        <v>59</v>
      </c>
      <c r="CJ67" s="23" t="s">
        <v>60</v>
      </c>
      <c r="CK67" s="24" t="s">
        <v>59</v>
      </c>
      <c r="CL67" s="23" t="s">
        <v>60</v>
      </c>
      <c r="CM67" s="24" t="s">
        <v>59</v>
      </c>
      <c r="CN67" s="23" t="s">
        <v>60</v>
      </c>
      <c r="CO67" s="24" t="s">
        <v>59</v>
      </c>
      <c r="CP67" s="23" t="s">
        <v>60</v>
      </c>
      <c r="CQ67" s="24" t="s">
        <v>59</v>
      </c>
      <c r="CR67" s="23" t="s">
        <v>60</v>
      </c>
      <c r="CS67" s="24" t="s">
        <v>59</v>
      </c>
      <c r="CT67" s="23" t="s">
        <v>60</v>
      </c>
      <c r="CU67" s="24" t="s">
        <v>59</v>
      </c>
      <c r="CV67" s="23" t="s">
        <v>60</v>
      </c>
      <c r="CW67" s="24" t="s">
        <v>59</v>
      </c>
      <c r="CX67" s="23" t="s">
        <v>60</v>
      </c>
      <c r="CY67" s="24" t="s">
        <v>59</v>
      </c>
      <c r="CZ67" s="23" t="s">
        <v>60</v>
      </c>
      <c r="DA67" s="24" t="s">
        <v>59</v>
      </c>
      <c r="DB67" s="23" t="s">
        <v>60</v>
      </c>
      <c r="DC67" s="24" t="s">
        <v>59</v>
      </c>
      <c r="DD67" s="23" t="s">
        <v>60</v>
      </c>
      <c r="DE67" s="24" t="s">
        <v>59</v>
      </c>
      <c r="DF67" s="23" t="s">
        <v>60</v>
      </c>
      <c r="DG67" s="24" t="s">
        <v>59</v>
      </c>
      <c r="DH67" s="23" t="s">
        <v>60</v>
      </c>
      <c r="DI67" s="24" t="s">
        <v>59</v>
      </c>
      <c r="DJ67" s="23" t="s">
        <v>60</v>
      </c>
      <c r="DM67"/>
      <c r="DN67"/>
      <c r="DO67"/>
      <c r="DP67"/>
    </row>
    <row r="68" spans="9:120" x14ac:dyDescent="0.25">
      <c r="I68" s="1">
        <v>6987416</v>
      </c>
      <c r="J68" s="2">
        <v>77858</v>
      </c>
      <c r="K68" s="1">
        <v>106806</v>
      </c>
      <c r="L68" s="2">
        <v>10575</v>
      </c>
      <c r="M68" s="3">
        <v>88850</v>
      </c>
      <c r="N68" s="4">
        <v>10161</v>
      </c>
      <c r="O68" s="5">
        <v>211816</v>
      </c>
      <c r="P68" s="4">
        <v>17644</v>
      </c>
      <c r="Q68" s="5">
        <v>77226</v>
      </c>
      <c r="R68" s="4">
        <v>6899</v>
      </c>
      <c r="S68" s="5">
        <v>562343</v>
      </c>
      <c r="T68" s="4">
        <v>20646</v>
      </c>
      <c r="U68" s="5">
        <v>160623</v>
      </c>
      <c r="V68" s="4">
        <v>10427</v>
      </c>
      <c r="W68" s="5">
        <v>91295</v>
      </c>
      <c r="X68" s="4">
        <v>7653</v>
      </c>
      <c r="Y68" s="5">
        <v>26631</v>
      </c>
      <c r="Z68" s="4">
        <v>3629</v>
      </c>
      <c r="AA68" s="5">
        <v>49732</v>
      </c>
      <c r="AB68" s="4">
        <v>4949</v>
      </c>
      <c r="AC68" s="5">
        <v>437202</v>
      </c>
      <c r="AD68" s="4">
        <v>19015</v>
      </c>
      <c r="AE68" s="5">
        <v>248892</v>
      </c>
      <c r="AF68" s="4">
        <v>13318</v>
      </c>
      <c r="AG68" s="5">
        <v>61940</v>
      </c>
      <c r="AH68" s="4">
        <v>7295</v>
      </c>
      <c r="AI68" s="5">
        <v>57831</v>
      </c>
      <c r="AJ68" s="4">
        <v>7401</v>
      </c>
      <c r="AK68" s="5">
        <v>269008</v>
      </c>
      <c r="AL68" s="4">
        <v>13750</v>
      </c>
      <c r="AM68" s="5">
        <v>143228</v>
      </c>
      <c r="AN68" s="4">
        <v>10568</v>
      </c>
      <c r="AO68" s="5">
        <v>74516</v>
      </c>
      <c r="AP68" s="4">
        <v>6398</v>
      </c>
      <c r="AQ68" s="5">
        <v>94180</v>
      </c>
      <c r="AR68" s="4">
        <v>10699</v>
      </c>
      <c r="AS68" s="5">
        <v>99256</v>
      </c>
      <c r="AT68" s="4">
        <v>7329</v>
      </c>
      <c r="AU68" s="5">
        <v>86593</v>
      </c>
      <c r="AV68" s="4">
        <v>8952</v>
      </c>
      <c r="AW68" s="5">
        <v>33729</v>
      </c>
      <c r="AX68" s="4">
        <v>4154</v>
      </c>
      <c r="AY68" s="5">
        <v>165041</v>
      </c>
      <c r="AZ68" s="4">
        <v>11278</v>
      </c>
      <c r="BA68" s="5">
        <v>145869</v>
      </c>
      <c r="BB68" s="4">
        <v>10414</v>
      </c>
      <c r="BC68" s="5">
        <v>186505</v>
      </c>
      <c r="BD68" s="4">
        <v>13304</v>
      </c>
      <c r="BE68" s="5">
        <v>103253</v>
      </c>
      <c r="BF68" s="4">
        <v>6978</v>
      </c>
      <c r="BG68" s="5">
        <v>68597</v>
      </c>
      <c r="BH68" s="4">
        <v>7559</v>
      </c>
      <c r="BI68" s="5">
        <v>138404</v>
      </c>
      <c r="BJ68" s="4">
        <v>11145</v>
      </c>
      <c r="BK68" s="5">
        <v>31204</v>
      </c>
      <c r="BL68" s="4">
        <v>4179</v>
      </c>
      <c r="BM68" s="5">
        <v>52809</v>
      </c>
      <c r="BN68" s="4">
        <v>6362</v>
      </c>
      <c r="BO68" s="5">
        <v>115943</v>
      </c>
      <c r="BP68" s="4">
        <v>8686</v>
      </c>
      <c r="BQ68" s="5">
        <v>43277</v>
      </c>
      <c r="BR68" s="4">
        <v>4875</v>
      </c>
      <c r="BS68" s="5">
        <v>216369</v>
      </c>
      <c r="BT68" s="4">
        <v>12474</v>
      </c>
      <c r="BU68" s="5">
        <v>61431</v>
      </c>
      <c r="BV68" s="4">
        <v>5579</v>
      </c>
      <c r="BW68" s="5">
        <v>377800</v>
      </c>
      <c r="BX68" s="4">
        <v>15333</v>
      </c>
      <c r="BY68" s="5">
        <v>225147</v>
      </c>
      <c r="BZ68" s="4">
        <v>14191</v>
      </c>
      <c r="CA68" s="5">
        <v>26563</v>
      </c>
      <c r="CB68" s="4">
        <v>3090</v>
      </c>
      <c r="CC68" s="5">
        <v>206049</v>
      </c>
      <c r="CD68" s="4">
        <v>11406</v>
      </c>
      <c r="CE68" s="5">
        <v>81009</v>
      </c>
      <c r="CF68" s="4">
        <v>8616</v>
      </c>
      <c r="CG68" s="5">
        <v>109795</v>
      </c>
      <c r="CH68" s="4">
        <v>8590</v>
      </c>
      <c r="CI68" s="5">
        <v>215127</v>
      </c>
      <c r="CJ68" s="4">
        <v>11482</v>
      </c>
      <c r="CK68" s="5">
        <v>31065</v>
      </c>
      <c r="CL68" s="4">
        <v>4192</v>
      </c>
      <c r="CM68" s="5">
        <v>121426</v>
      </c>
      <c r="CN68" s="4">
        <v>9952</v>
      </c>
      <c r="CO68" s="5">
        <v>29383</v>
      </c>
      <c r="CP68" s="4">
        <v>4358</v>
      </c>
      <c r="CQ68" s="5">
        <v>154243</v>
      </c>
      <c r="CR68" s="4">
        <v>9679</v>
      </c>
      <c r="CS68" s="5">
        <v>404839</v>
      </c>
      <c r="CT68" s="4">
        <v>17998</v>
      </c>
      <c r="CU68" s="5">
        <v>73211</v>
      </c>
      <c r="CV68" s="4">
        <v>7130</v>
      </c>
      <c r="CW68" s="5">
        <v>18172</v>
      </c>
      <c r="CX68" s="4">
        <v>2845</v>
      </c>
      <c r="CY68" s="5">
        <v>229227</v>
      </c>
      <c r="CZ68" s="4">
        <v>11582</v>
      </c>
      <c r="DA68" s="5">
        <v>190644</v>
      </c>
      <c r="DB68" s="4">
        <v>11567</v>
      </c>
      <c r="DC68" s="5">
        <v>45956</v>
      </c>
      <c r="DD68" s="4">
        <v>5684</v>
      </c>
      <c r="DE68" s="5">
        <v>105370</v>
      </c>
      <c r="DF68" s="4">
        <v>8011</v>
      </c>
      <c r="DG68" s="5">
        <v>31991</v>
      </c>
      <c r="DH68" s="4">
        <v>4631</v>
      </c>
      <c r="DI68" s="5">
        <v>76218</v>
      </c>
      <c r="DJ68" s="4">
        <v>8799</v>
      </c>
      <c r="DM68"/>
      <c r="DN68"/>
      <c r="DO68"/>
      <c r="DP68"/>
    </row>
    <row r="69" spans="9:120" x14ac:dyDescent="0.25">
      <c r="I69" s="6">
        <v>117726</v>
      </c>
      <c r="J69" s="7">
        <v>9414</v>
      </c>
      <c r="K69" s="8" t="s">
        <v>61</v>
      </c>
      <c r="L69" s="4" t="s">
        <v>61</v>
      </c>
      <c r="M69" s="3">
        <v>1771</v>
      </c>
      <c r="N69" s="4">
        <v>1098</v>
      </c>
      <c r="O69" s="5">
        <v>1677</v>
      </c>
      <c r="P69" s="4">
        <v>1060</v>
      </c>
      <c r="Q69" s="5">
        <v>1642</v>
      </c>
      <c r="R69" s="4">
        <v>1063</v>
      </c>
      <c r="S69" s="5">
        <v>3389</v>
      </c>
      <c r="T69" s="4">
        <v>1286</v>
      </c>
      <c r="U69" s="5">
        <v>348</v>
      </c>
      <c r="V69" s="4">
        <v>295</v>
      </c>
      <c r="W69" s="5">
        <v>2921</v>
      </c>
      <c r="X69" s="4">
        <v>3231</v>
      </c>
      <c r="Y69" s="5">
        <v>232</v>
      </c>
      <c r="Z69" s="4">
        <v>301</v>
      </c>
      <c r="AA69" s="5">
        <v>399</v>
      </c>
      <c r="AB69" s="4">
        <v>359</v>
      </c>
      <c r="AC69" s="5">
        <v>20063</v>
      </c>
      <c r="AD69" s="4">
        <v>4141</v>
      </c>
      <c r="AE69" s="5">
        <v>19346</v>
      </c>
      <c r="AF69" s="4">
        <v>3711</v>
      </c>
      <c r="AG69" s="5">
        <v>1259</v>
      </c>
      <c r="AH69" s="4">
        <v>1292</v>
      </c>
      <c r="AI69" s="5">
        <v>137</v>
      </c>
      <c r="AJ69" s="4">
        <v>173</v>
      </c>
      <c r="AK69" s="5">
        <v>6991</v>
      </c>
      <c r="AL69" s="4">
        <v>3376</v>
      </c>
      <c r="AM69" s="5">
        <v>1434</v>
      </c>
      <c r="AN69" s="4">
        <v>634</v>
      </c>
      <c r="AO69" s="5">
        <v>30</v>
      </c>
      <c r="AP69" s="4">
        <v>52</v>
      </c>
      <c r="AQ69" s="5">
        <v>842</v>
      </c>
      <c r="AR69" s="4">
        <v>632</v>
      </c>
      <c r="AS69" s="5">
        <v>2686</v>
      </c>
      <c r="AT69" s="4">
        <v>856</v>
      </c>
      <c r="AU69" s="5">
        <v>2413</v>
      </c>
      <c r="AV69" s="4">
        <v>972</v>
      </c>
      <c r="AW69" s="5">
        <v>626</v>
      </c>
      <c r="AX69" s="4">
        <v>378</v>
      </c>
      <c r="AY69" s="5">
        <v>1606</v>
      </c>
      <c r="AZ69" s="4">
        <v>987</v>
      </c>
      <c r="BA69" s="5">
        <v>112</v>
      </c>
      <c r="BB69" s="4">
        <v>146</v>
      </c>
      <c r="BC69" s="5">
        <v>2797</v>
      </c>
      <c r="BD69" s="4">
        <v>1250</v>
      </c>
      <c r="BE69" s="5">
        <v>327</v>
      </c>
      <c r="BF69" s="4">
        <v>342</v>
      </c>
      <c r="BG69" s="5">
        <v>3945</v>
      </c>
      <c r="BH69" s="4">
        <v>1492</v>
      </c>
      <c r="BI69" s="5">
        <v>1086</v>
      </c>
      <c r="BJ69" s="4">
        <v>536</v>
      </c>
      <c r="BK69" s="5">
        <v>317</v>
      </c>
      <c r="BL69" s="4">
        <v>463</v>
      </c>
      <c r="BM69" s="5">
        <v>770</v>
      </c>
      <c r="BN69" s="4">
        <v>638</v>
      </c>
      <c r="BO69" s="5">
        <v>257</v>
      </c>
      <c r="BP69" s="4">
        <v>333</v>
      </c>
      <c r="BQ69" s="5">
        <v>64</v>
      </c>
      <c r="BR69" s="4">
        <v>109</v>
      </c>
      <c r="BS69" s="5">
        <v>1996</v>
      </c>
      <c r="BT69" s="4">
        <v>2284</v>
      </c>
      <c r="BU69" s="5">
        <v>119</v>
      </c>
      <c r="BV69" s="4">
        <v>184</v>
      </c>
      <c r="BW69" s="5">
        <v>1108</v>
      </c>
      <c r="BX69" s="4">
        <v>442</v>
      </c>
      <c r="BY69" s="5">
        <v>2697</v>
      </c>
      <c r="BZ69" s="4">
        <v>1820</v>
      </c>
      <c r="CA69" s="5">
        <v>284</v>
      </c>
      <c r="CB69" s="4">
        <v>333</v>
      </c>
      <c r="CC69" s="5">
        <v>2596</v>
      </c>
      <c r="CD69" s="4">
        <v>958</v>
      </c>
      <c r="CE69" s="5">
        <v>973</v>
      </c>
      <c r="CF69" s="4">
        <v>840</v>
      </c>
      <c r="CG69" s="5">
        <v>169</v>
      </c>
      <c r="CH69" s="4">
        <v>182</v>
      </c>
      <c r="CI69" s="5">
        <v>1075</v>
      </c>
      <c r="CJ69" s="4">
        <v>474</v>
      </c>
      <c r="CK69" s="5">
        <v>0</v>
      </c>
      <c r="CL69" s="4">
        <v>190</v>
      </c>
      <c r="CM69" s="5">
        <v>2036</v>
      </c>
      <c r="CN69" s="4">
        <v>973</v>
      </c>
      <c r="CO69" s="5">
        <v>90</v>
      </c>
      <c r="CP69" s="4">
        <v>98</v>
      </c>
      <c r="CQ69" s="5">
        <v>8710</v>
      </c>
      <c r="CR69" s="4">
        <v>2300</v>
      </c>
      <c r="CS69" s="5">
        <v>7973</v>
      </c>
      <c r="CT69" s="4">
        <v>2240</v>
      </c>
      <c r="CU69" s="5">
        <v>300</v>
      </c>
      <c r="CV69" s="4">
        <v>390</v>
      </c>
      <c r="CW69" s="5">
        <v>66</v>
      </c>
      <c r="CX69" s="4">
        <v>108</v>
      </c>
      <c r="CY69" s="5">
        <v>4935</v>
      </c>
      <c r="CZ69" s="4">
        <v>2151</v>
      </c>
      <c r="DA69" s="5">
        <v>2621</v>
      </c>
      <c r="DB69" s="4">
        <v>1272</v>
      </c>
      <c r="DC69" s="5">
        <v>65</v>
      </c>
      <c r="DD69" s="4">
        <v>110</v>
      </c>
      <c r="DE69" s="5">
        <v>417</v>
      </c>
      <c r="DF69" s="4">
        <v>457</v>
      </c>
      <c r="DG69" s="5">
        <v>9</v>
      </c>
      <c r="DH69" s="4">
        <v>15</v>
      </c>
      <c r="DI69" s="5">
        <v>569</v>
      </c>
      <c r="DJ69" s="4">
        <v>601</v>
      </c>
      <c r="DM69"/>
      <c r="DN69"/>
      <c r="DO69"/>
      <c r="DP69"/>
    </row>
    <row r="70" spans="9:120" x14ac:dyDescent="0.25">
      <c r="I70" s="6">
        <v>35084</v>
      </c>
      <c r="J70" s="7">
        <v>4168</v>
      </c>
      <c r="K70" s="5">
        <v>93</v>
      </c>
      <c r="L70" s="4">
        <v>113</v>
      </c>
      <c r="M70" s="8" t="s">
        <v>61</v>
      </c>
      <c r="N70" s="4" t="s">
        <v>61</v>
      </c>
      <c r="O70" s="3">
        <v>2467</v>
      </c>
      <c r="P70" s="4">
        <v>1902</v>
      </c>
      <c r="Q70" s="5">
        <v>190</v>
      </c>
      <c r="R70" s="4">
        <v>258</v>
      </c>
      <c r="S70" s="5">
        <v>3098</v>
      </c>
      <c r="T70" s="4">
        <v>1921</v>
      </c>
      <c r="U70" s="5">
        <v>1583</v>
      </c>
      <c r="V70" s="4">
        <v>727</v>
      </c>
      <c r="W70" s="5">
        <v>138</v>
      </c>
      <c r="X70" s="4">
        <v>167</v>
      </c>
      <c r="Y70" s="5">
        <v>11</v>
      </c>
      <c r="Z70" s="4">
        <v>24</v>
      </c>
      <c r="AA70" s="5">
        <v>140</v>
      </c>
      <c r="AB70" s="4">
        <v>220</v>
      </c>
      <c r="AC70" s="5">
        <v>1188</v>
      </c>
      <c r="AD70" s="4">
        <v>476</v>
      </c>
      <c r="AE70" s="5">
        <v>556</v>
      </c>
      <c r="AF70" s="4">
        <v>419</v>
      </c>
      <c r="AG70" s="5">
        <v>1366</v>
      </c>
      <c r="AH70" s="4">
        <v>703</v>
      </c>
      <c r="AI70" s="5">
        <v>475</v>
      </c>
      <c r="AJ70" s="4">
        <v>253</v>
      </c>
      <c r="AK70" s="5">
        <v>985</v>
      </c>
      <c r="AL70" s="4">
        <v>686</v>
      </c>
      <c r="AM70" s="5">
        <v>181</v>
      </c>
      <c r="AN70" s="4">
        <v>156</v>
      </c>
      <c r="AO70" s="5">
        <v>319</v>
      </c>
      <c r="AP70" s="4">
        <v>374</v>
      </c>
      <c r="AQ70" s="5">
        <v>750</v>
      </c>
      <c r="AR70" s="4">
        <v>741</v>
      </c>
      <c r="AS70" s="5">
        <v>237</v>
      </c>
      <c r="AT70" s="4">
        <v>354</v>
      </c>
      <c r="AU70" s="5">
        <v>1077</v>
      </c>
      <c r="AV70" s="4">
        <v>1276</v>
      </c>
      <c r="AW70" s="5">
        <v>0</v>
      </c>
      <c r="AX70" s="4">
        <v>149</v>
      </c>
      <c r="AY70" s="5">
        <v>216</v>
      </c>
      <c r="AZ70" s="4">
        <v>155</v>
      </c>
      <c r="BA70" s="5">
        <v>141</v>
      </c>
      <c r="BB70" s="4">
        <v>120</v>
      </c>
      <c r="BC70" s="5">
        <v>771</v>
      </c>
      <c r="BD70" s="4">
        <v>435</v>
      </c>
      <c r="BE70" s="5">
        <v>593</v>
      </c>
      <c r="BF70" s="4">
        <v>568</v>
      </c>
      <c r="BG70" s="5">
        <v>554</v>
      </c>
      <c r="BH70" s="4">
        <v>904</v>
      </c>
      <c r="BI70" s="5">
        <v>921</v>
      </c>
      <c r="BJ70" s="4">
        <v>1014</v>
      </c>
      <c r="BK70" s="5">
        <v>248</v>
      </c>
      <c r="BL70" s="4">
        <v>185</v>
      </c>
      <c r="BM70" s="5">
        <v>5</v>
      </c>
      <c r="BN70" s="4">
        <v>12</v>
      </c>
      <c r="BO70" s="5">
        <v>532</v>
      </c>
      <c r="BP70" s="4">
        <v>485</v>
      </c>
      <c r="BQ70" s="5">
        <v>520</v>
      </c>
      <c r="BR70" s="4">
        <v>744</v>
      </c>
      <c r="BS70" s="5">
        <v>128</v>
      </c>
      <c r="BT70" s="4">
        <v>136</v>
      </c>
      <c r="BU70" s="5">
        <v>226</v>
      </c>
      <c r="BV70" s="4">
        <v>188</v>
      </c>
      <c r="BW70" s="5">
        <v>940</v>
      </c>
      <c r="BX70" s="4">
        <v>613</v>
      </c>
      <c r="BY70" s="5">
        <v>470</v>
      </c>
      <c r="BZ70" s="4">
        <v>404</v>
      </c>
      <c r="CA70" s="5">
        <v>0</v>
      </c>
      <c r="CB70" s="4">
        <v>149</v>
      </c>
      <c r="CC70" s="5">
        <v>319</v>
      </c>
      <c r="CD70" s="4">
        <v>286</v>
      </c>
      <c r="CE70" s="5">
        <v>616</v>
      </c>
      <c r="CF70" s="4">
        <v>733</v>
      </c>
      <c r="CG70" s="5">
        <v>2161</v>
      </c>
      <c r="CH70" s="4">
        <v>841</v>
      </c>
      <c r="CI70" s="5">
        <v>378</v>
      </c>
      <c r="CJ70" s="4">
        <v>371</v>
      </c>
      <c r="CK70" s="5">
        <v>0</v>
      </c>
      <c r="CL70" s="4">
        <v>149</v>
      </c>
      <c r="CM70" s="5">
        <v>186</v>
      </c>
      <c r="CN70" s="4">
        <v>182</v>
      </c>
      <c r="CO70" s="5">
        <v>301</v>
      </c>
      <c r="CP70" s="4">
        <v>343</v>
      </c>
      <c r="CQ70" s="5">
        <v>388</v>
      </c>
      <c r="CR70" s="4">
        <v>308</v>
      </c>
      <c r="CS70" s="5">
        <v>2492</v>
      </c>
      <c r="CT70" s="4">
        <v>1105</v>
      </c>
      <c r="CU70" s="5">
        <v>662</v>
      </c>
      <c r="CV70" s="4">
        <v>731</v>
      </c>
      <c r="CW70" s="5">
        <v>68</v>
      </c>
      <c r="CX70" s="4">
        <v>105</v>
      </c>
      <c r="CY70" s="5">
        <v>1488</v>
      </c>
      <c r="CZ70" s="4">
        <v>1112</v>
      </c>
      <c r="DA70" s="5">
        <v>4548</v>
      </c>
      <c r="DB70" s="4">
        <v>1520</v>
      </c>
      <c r="DC70" s="5">
        <v>89</v>
      </c>
      <c r="DD70" s="4">
        <v>75</v>
      </c>
      <c r="DE70" s="5">
        <v>23</v>
      </c>
      <c r="DF70" s="4">
        <v>35</v>
      </c>
      <c r="DG70" s="5">
        <v>246</v>
      </c>
      <c r="DH70" s="4">
        <v>272</v>
      </c>
      <c r="DI70" s="5">
        <v>1044</v>
      </c>
      <c r="DJ70" s="4">
        <v>962</v>
      </c>
      <c r="DM70"/>
      <c r="DN70"/>
      <c r="DO70"/>
      <c r="DP70"/>
    </row>
    <row r="71" spans="9:120" x14ac:dyDescent="0.25">
      <c r="I71" s="6">
        <v>222877</v>
      </c>
      <c r="J71" s="7">
        <v>14358</v>
      </c>
      <c r="K71" s="5">
        <v>833</v>
      </c>
      <c r="L71" s="4">
        <v>587</v>
      </c>
      <c r="M71" s="3">
        <v>5001</v>
      </c>
      <c r="N71" s="4">
        <v>2214</v>
      </c>
      <c r="O71" s="8" t="s">
        <v>61</v>
      </c>
      <c r="P71" s="4" t="s">
        <v>61</v>
      </c>
      <c r="Q71" s="3">
        <v>1066</v>
      </c>
      <c r="R71" s="4">
        <v>740</v>
      </c>
      <c r="S71" s="5">
        <v>49635</v>
      </c>
      <c r="T71" s="4">
        <v>8755</v>
      </c>
      <c r="U71" s="5">
        <v>10189</v>
      </c>
      <c r="V71" s="4">
        <v>2958</v>
      </c>
      <c r="W71" s="5">
        <v>1875</v>
      </c>
      <c r="X71" s="4">
        <v>1213</v>
      </c>
      <c r="Y71" s="5">
        <v>0</v>
      </c>
      <c r="Z71" s="4">
        <v>229</v>
      </c>
      <c r="AA71" s="5">
        <v>389</v>
      </c>
      <c r="AB71" s="4">
        <v>389</v>
      </c>
      <c r="AC71" s="5">
        <v>3732</v>
      </c>
      <c r="AD71" s="4">
        <v>1842</v>
      </c>
      <c r="AE71" s="5">
        <v>2206</v>
      </c>
      <c r="AF71" s="4">
        <v>1147</v>
      </c>
      <c r="AG71" s="5">
        <v>2199</v>
      </c>
      <c r="AH71" s="4">
        <v>1109</v>
      </c>
      <c r="AI71" s="5">
        <v>2190</v>
      </c>
      <c r="AJ71" s="4">
        <v>1183</v>
      </c>
      <c r="AK71" s="5">
        <v>10035</v>
      </c>
      <c r="AL71" s="4">
        <v>4129</v>
      </c>
      <c r="AM71" s="5">
        <v>5855</v>
      </c>
      <c r="AN71" s="4">
        <v>1956</v>
      </c>
      <c r="AO71" s="5">
        <v>4526</v>
      </c>
      <c r="AP71" s="4">
        <v>1745</v>
      </c>
      <c r="AQ71" s="5">
        <v>1708</v>
      </c>
      <c r="AR71" s="4">
        <v>883</v>
      </c>
      <c r="AS71" s="5">
        <v>2134</v>
      </c>
      <c r="AT71" s="4">
        <v>1257</v>
      </c>
      <c r="AU71" s="5">
        <v>844</v>
      </c>
      <c r="AV71" s="4">
        <v>867</v>
      </c>
      <c r="AW71" s="5">
        <v>0</v>
      </c>
      <c r="AX71" s="4">
        <v>229</v>
      </c>
      <c r="AY71" s="5">
        <v>1918</v>
      </c>
      <c r="AZ71" s="4">
        <v>1096</v>
      </c>
      <c r="BA71" s="5">
        <v>743</v>
      </c>
      <c r="BB71" s="4">
        <v>430</v>
      </c>
      <c r="BC71" s="5">
        <v>9396</v>
      </c>
      <c r="BD71" s="4">
        <v>5283</v>
      </c>
      <c r="BE71" s="5">
        <v>3297</v>
      </c>
      <c r="BF71" s="4">
        <v>1064</v>
      </c>
      <c r="BG71" s="5">
        <v>1226</v>
      </c>
      <c r="BH71" s="4">
        <v>1492</v>
      </c>
      <c r="BI71" s="5">
        <v>3872</v>
      </c>
      <c r="BJ71" s="4">
        <v>1689</v>
      </c>
      <c r="BK71" s="5">
        <v>2431</v>
      </c>
      <c r="BL71" s="4">
        <v>1191</v>
      </c>
      <c r="BM71" s="5">
        <v>1393</v>
      </c>
      <c r="BN71" s="4">
        <v>798</v>
      </c>
      <c r="BO71" s="5">
        <v>8756</v>
      </c>
      <c r="BP71" s="4">
        <v>3417</v>
      </c>
      <c r="BQ71" s="5">
        <v>228</v>
      </c>
      <c r="BR71" s="4">
        <v>229</v>
      </c>
      <c r="BS71" s="5">
        <v>3379</v>
      </c>
      <c r="BT71" s="4">
        <v>1757</v>
      </c>
      <c r="BU71" s="5">
        <v>4610</v>
      </c>
      <c r="BV71" s="4">
        <v>1448</v>
      </c>
      <c r="BW71" s="5">
        <v>3880</v>
      </c>
      <c r="BX71" s="4">
        <v>1363</v>
      </c>
      <c r="BY71" s="5">
        <v>2548</v>
      </c>
      <c r="BZ71" s="4">
        <v>1269</v>
      </c>
      <c r="CA71" s="5">
        <v>1159</v>
      </c>
      <c r="CB71" s="4">
        <v>891</v>
      </c>
      <c r="CC71" s="5">
        <v>4682</v>
      </c>
      <c r="CD71" s="4">
        <v>2116</v>
      </c>
      <c r="CE71" s="5">
        <v>3219</v>
      </c>
      <c r="CF71" s="4">
        <v>1761</v>
      </c>
      <c r="CG71" s="5">
        <v>4613</v>
      </c>
      <c r="CH71" s="4">
        <v>1465</v>
      </c>
      <c r="CI71" s="5">
        <v>3436</v>
      </c>
      <c r="CJ71" s="4">
        <v>1476</v>
      </c>
      <c r="CK71" s="5">
        <v>72</v>
      </c>
      <c r="CL71" s="4">
        <v>131</v>
      </c>
      <c r="CM71" s="5">
        <v>1774</v>
      </c>
      <c r="CN71" s="4">
        <v>1932</v>
      </c>
      <c r="CO71" s="5">
        <v>1657</v>
      </c>
      <c r="CP71" s="4">
        <v>1589</v>
      </c>
      <c r="CQ71" s="5">
        <v>1680</v>
      </c>
      <c r="CR71" s="4">
        <v>647</v>
      </c>
      <c r="CS71" s="5">
        <v>12688</v>
      </c>
      <c r="CT71" s="4">
        <v>2976</v>
      </c>
      <c r="CU71" s="5">
        <v>10577</v>
      </c>
      <c r="CV71" s="4">
        <v>3336</v>
      </c>
      <c r="CW71" s="5">
        <v>0</v>
      </c>
      <c r="CX71" s="4">
        <v>229</v>
      </c>
      <c r="CY71" s="5">
        <v>2233</v>
      </c>
      <c r="CZ71" s="4">
        <v>1094</v>
      </c>
      <c r="DA71" s="5">
        <v>13940</v>
      </c>
      <c r="DB71" s="4">
        <v>5479</v>
      </c>
      <c r="DC71" s="5">
        <v>70</v>
      </c>
      <c r="DD71" s="4">
        <v>118</v>
      </c>
      <c r="DE71" s="5">
        <v>6473</v>
      </c>
      <c r="DF71" s="4">
        <v>2066</v>
      </c>
      <c r="DG71" s="5">
        <v>2510</v>
      </c>
      <c r="DH71" s="4">
        <v>1288</v>
      </c>
      <c r="DI71" s="5">
        <v>871</v>
      </c>
      <c r="DJ71" s="4">
        <v>639</v>
      </c>
      <c r="DM71"/>
      <c r="DN71"/>
      <c r="DO71"/>
      <c r="DP71"/>
    </row>
    <row r="72" spans="9:120" x14ac:dyDescent="0.25">
      <c r="I72" s="6">
        <v>69845</v>
      </c>
      <c r="J72" s="7">
        <v>7292</v>
      </c>
      <c r="K72" s="5">
        <v>691</v>
      </c>
      <c r="L72" s="4">
        <v>573</v>
      </c>
      <c r="M72" s="3">
        <v>560</v>
      </c>
      <c r="N72" s="4">
        <v>669</v>
      </c>
      <c r="O72" s="5">
        <v>439</v>
      </c>
      <c r="P72" s="4">
        <v>381</v>
      </c>
      <c r="Q72" s="8" t="s">
        <v>61</v>
      </c>
      <c r="R72" s="4" t="s">
        <v>61</v>
      </c>
      <c r="S72" s="3">
        <v>4077</v>
      </c>
      <c r="T72" s="4">
        <v>2327</v>
      </c>
      <c r="U72" s="5">
        <v>746</v>
      </c>
      <c r="V72" s="4">
        <v>451</v>
      </c>
      <c r="W72" s="5">
        <v>519</v>
      </c>
      <c r="X72" s="4">
        <v>654</v>
      </c>
      <c r="Y72" s="5">
        <v>79</v>
      </c>
      <c r="Z72" s="4">
        <v>141</v>
      </c>
      <c r="AA72" s="5">
        <v>0</v>
      </c>
      <c r="AB72" s="4">
        <v>192</v>
      </c>
      <c r="AC72" s="5">
        <v>3067</v>
      </c>
      <c r="AD72" s="4">
        <v>1273</v>
      </c>
      <c r="AE72" s="5">
        <v>1446</v>
      </c>
      <c r="AF72" s="4">
        <v>759</v>
      </c>
      <c r="AG72" s="5">
        <v>13</v>
      </c>
      <c r="AH72" s="4">
        <v>27</v>
      </c>
      <c r="AI72" s="5">
        <v>179</v>
      </c>
      <c r="AJ72" s="4">
        <v>271</v>
      </c>
      <c r="AK72" s="5">
        <v>3684</v>
      </c>
      <c r="AL72" s="4">
        <v>2143</v>
      </c>
      <c r="AM72" s="5">
        <v>1362</v>
      </c>
      <c r="AN72" s="4">
        <v>1007</v>
      </c>
      <c r="AO72" s="5">
        <v>851</v>
      </c>
      <c r="AP72" s="4">
        <v>773</v>
      </c>
      <c r="AQ72" s="5">
        <v>2008</v>
      </c>
      <c r="AR72" s="4">
        <v>1142</v>
      </c>
      <c r="AS72" s="5">
        <v>213</v>
      </c>
      <c r="AT72" s="4">
        <v>311</v>
      </c>
      <c r="AU72" s="5">
        <v>2120</v>
      </c>
      <c r="AV72" s="4">
        <v>1015</v>
      </c>
      <c r="AW72" s="5">
        <v>30</v>
      </c>
      <c r="AX72" s="4">
        <v>53</v>
      </c>
      <c r="AY72" s="5">
        <v>133</v>
      </c>
      <c r="AZ72" s="4">
        <v>176</v>
      </c>
      <c r="BA72" s="5">
        <v>781</v>
      </c>
      <c r="BB72" s="4">
        <v>901</v>
      </c>
      <c r="BC72" s="5">
        <v>1881</v>
      </c>
      <c r="BD72" s="4">
        <v>1130</v>
      </c>
      <c r="BE72" s="5">
        <v>232</v>
      </c>
      <c r="BF72" s="4">
        <v>396</v>
      </c>
      <c r="BG72" s="5">
        <v>1731</v>
      </c>
      <c r="BH72" s="4">
        <v>864</v>
      </c>
      <c r="BI72" s="5">
        <v>7314</v>
      </c>
      <c r="BJ72" s="4">
        <v>2602</v>
      </c>
      <c r="BK72" s="5">
        <v>713</v>
      </c>
      <c r="BL72" s="4">
        <v>858</v>
      </c>
      <c r="BM72" s="5">
        <v>332</v>
      </c>
      <c r="BN72" s="4">
        <v>417</v>
      </c>
      <c r="BO72" s="5">
        <v>641</v>
      </c>
      <c r="BP72" s="4">
        <v>525</v>
      </c>
      <c r="BQ72" s="5">
        <v>52</v>
      </c>
      <c r="BR72" s="4">
        <v>69</v>
      </c>
      <c r="BS72" s="5">
        <v>341</v>
      </c>
      <c r="BT72" s="4">
        <v>220</v>
      </c>
      <c r="BU72" s="5">
        <v>775</v>
      </c>
      <c r="BV72" s="4">
        <v>680</v>
      </c>
      <c r="BW72" s="5">
        <v>674</v>
      </c>
      <c r="BX72" s="4">
        <v>362</v>
      </c>
      <c r="BY72" s="5">
        <v>1664</v>
      </c>
      <c r="BZ72" s="4">
        <v>1220</v>
      </c>
      <c r="CA72" s="5">
        <v>214</v>
      </c>
      <c r="CB72" s="4">
        <v>248</v>
      </c>
      <c r="CC72" s="5">
        <v>174</v>
      </c>
      <c r="CD72" s="4">
        <v>176</v>
      </c>
      <c r="CE72" s="5">
        <v>3761</v>
      </c>
      <c r="CF72" s="4">
        <v>1456</v>
      </c>
      <c r="CG72" s="5">
        <v>632</v>
      </c>
      <c r="CH72" s="4">
        <v>587</v>
      </c>
      <c r="CI72" s="5">
        <v>567</v>
      </c>
      <c r="CJ72" s="4">
        <v>628</v>
      </c>
      <c r="CK72" s="5">
        <v>0</v>
      </c>
      <c r="CL72" s="4">
        <v>192</v>
      </c>
      <c r="CM72" s="5">
        <v>235</v>
      </c>
      <c r="CN72" s="4">
        <v>269</v>
      </c>
      <c r="CO72" s="5">
        <v>0</v>
      </c>
      <c r="CP72" s="4">
        <v>192</v>
      </c>
      <c r="CQ72" s="5">
        <v>6462</v>
      </c>
      <c r="CR72" s="4">
        <v>2269</v>
      </c>
      <c r="CS72" s="5">
        <v>14767</v>
      </c>
      <c r="CT72" s="4">
        <v>2746</v>
      </c>
      <c r="CU72" s="5">
        <v>0</v>
      </c>
      <c r="CV72" s="4">
        <v>192</v>
      </c>
      <c r="CW72" s="5">
        <v>0</v>
      </c>
      <c r="CX72" s="4">
        <v>192</v>
      </c>
      <c r="CY72" s="5">
        <v>1245</v>
      </c>
      <c r="CZ72" s="4">
        <v>769</v>
      </c>
      <c r="DA72" s="5">
        <v>1477</v>
      </c>
      <c r="DB72" s="4">
        <v>636</v>
      </c>
      <c r="DC72" s="5">
        <v>24</v>
      </c>
      <c r="DD72" s="4">
        <v>45</v>
      </c>
      <c r="DE72" s="5">
        <v>687</v>
      </c>
      <c r="DF72" s="4">
        <v>632</v>
      </c>
      <c r="DG72" s="5">
        <v>252</v>
      </c>
      <c r="DH72" s="4">
        <v>399</v>
      </c>
      <c r="DI72" s="5">
        <v>529</v>
      </c>
      <c r="DJ72" s="4">
        <v>507</v>
      </c>
      <c r="DM72"/>
      <c r="DN72"/>
      <c r="DO72"/>
      <c r="DP72"/>
    </row>
    <row r="73" spans="9:120" x14ac:dyDescent="0.25">
      <c r="I73" s="6">
        <v>468428</v>
      </c>
      <c r="J73" s="7">
        <v>17921</v>
      </c>
      <c r="K73" s="5">
        <v>2087</v>
      </c>
      <c r="L73" s="4">
        <v>927</v>
      </c>
      <c r="M73" s="3">
        <v>7358</v>
      </c>
      <c r="N73" s="4">
        <v>2501</v>
      </c>
      <c r="O73" s="5">
        <v>35650</v>
      </c>
      <c r="P73" s="4">
        <v>4362</v>
      </c>
      <c r="Q73" s="5">
        <v>2648</v>
      </c>
      <c r="R73" s="4">
        <v>1019</v>
      </c>
      <c r="S73" s="8" t="s">
        <v>61</v>
      </c>
      <c r="T73" s="4" t="s">
        <v>61</v>
      </c>
      <c r="U73" s="3">
        <v>21245</v>
      </c>
      <c r="V73" s="4">
        <v>3867</v>
      </c>
      <c r="W73" s="5">
        <v>3073</v>
      </c>
      <c r="X73" s="4">
        <v>1222</v>
      </c>
      <c r="Y73" s="5">
        <v>1302</v>
      </c>
      <c r="Z73" s="4">
        <v>1343</v>
      </c>
      <c r="AA73" s="5">
        <v>3240</v>
      </c>
      <c r="AB73" s="4">
        <v>1457</v>
      </c>
      <c r="AC73" s="5">
        <v>22094</v>
      </c>
      <c r="AD73" s="4">
        <v>4333</v>
      </c>
      <c r="AE73" s="5">
        <v>13303</v>
      </c>
      <c r="AF73" s="4">
        <v>3042</v>
      </c>
      <c r="AG73" s="5">
        <v>9864</v>
      </c>
      <c r="AH73" s="4">
        <v>2683</v>
      </c>
      <c r="AI73" s="5">
        <v>4796</v>
      </c>
      <c r="AJ73" s="4">
        <v>1560</v>
      </c>
      <c r="AK73" s="5">
        <v>20834</v>
      </c>
      <c r="AL73" s="4">
        <v>3496</v>
      </c>
      <c r="AM73" s="5">
        <v>4673</v>
      </c>
      <c r="AN73" s="4">
        <v>1297</v>
      </c>
      <c r="AO73" s="5">
        <v>3324</v>
      </c>
      <c r="AP73" s="4">
        <v>1701</v>
      </c>
      <c r="AQ73" s="5">
        <v>2810</v>
      </c>
      <c r="AR73" s="4">
        <v>1256</v>
      </c>
      <c r="AS73" s="5">
        <v>1201</v>
      </c>
      <c r="AT73" s="4">
        <v>507</v>
      </c>
      <c r="AU73" s="5">
        <v>3600</v>
      </c>
      <c r="AV73" s="4">
        <v>1751</v>
      </c>
      <c r="AW73" s="5">
        <v>1658</v>
      </c>
      <c r="AX73" s="4">
        <v>1175</v>
      </c>
      <c r="AY73" s="5">
        <v>7793</v>
      </c>
      <c r="AZ73" s="4">
        <v>1924</v>
      </c>
      <c r="BA73" s="5">
        <v>10244</v>
      </c>
      <c r="BB73" s="4">
        <v>2069</v>
      </c>
      <c r="BC73" s="5">
        <v>12069</v>
      </c>
      <c r="BD73" s="4">
        <v>4117</v>
      </c>
      <c r="BE73" s="5">
        <v>5687</v>
      </c>
      <c r="BF73" s="4">
        <v>1375</v>
      </c>
      <c r="BG73" s="5">
        <v>2092</v>
      </c>
      <c r="BH73" s="4">
        <v>896</v>
      </c>
      <c r="BI73" s="5">
        <v>7677</v>
      </c>
      <c r="BJ73" s="4">
        <v>1995</v>
      </c>
      <c r="BK73" s="5">
        <v>2599</v>
      </c>
      <c r="BL73" s="4">
        <v>1492</v>
      </c>
      <c r="BM73" s="5">
        <v>1955</v>
      </c>
      <c r="BN73" s="4">
        <v>821</v>
      </c>
      <c r="BO73" s="5">
        <v>36159</v>
      </c>
      <c r="BP73" s="4">
        <v>5100</v>
      </c>
      <c r="BQ73" s="5">
        <v>1222</v>
      </c>
      <c r="BR73" s="4">
        <v>869</v>
      </c>
      <c r="BS73" s="5">
        <v>8053</v>
      </c>
      <c r="BT73" s="4">
        <v>2169</v>
      </c>
      <c r="BU73" s="5">
        <v>5904</v>
      </c>
      <c r="BV73" s="4">
        <v>2207</v>
      </c>
      <c r="BW73" s="5">
        <v>25629</v>
      </c>
      <c r="BX73" s="4">
        <v>3287</v>
      </c>
      <c r="BY73" s="5">
        <v>8708</v>
      </c>
      <c r="BZ73" s="4">
        <v>2611</v>
      </c>
      <c r="CA73" s="5">
        <v>1392</v>
      </c>
      <c r="CB73" s="4">
        <v>898</v>
      </c>
      <c r="CC73" s="5">
        <v>10474</v>
      </c>
      <c r="CD73" s="4">
        <v>3555</v>
      </c>
      <c r="CE73" s="5">
        <v>5113</v>
      </c>
      <c r="CF73" s="4">
        <v>1763</v>
      </c>
      <c r="CG73" s="5">
        <v>18165</v>
      </c>
      <c r="CH73" s="4">
        <v>2845</v>
      </c>
      <c r="CI73" s="5">
        <v>8550</v>
      </c>
      <c r="CJ73" s="4">
        <v>2017</v>
      </c>
      <c r="CK73" s="5">
        <v>1103</v>
      </c>
      <c r="CL73" s="4">
        <v>545</v>
      </c>
      <c r="CM73" s="5">
        <v>5758</v>
      </c>
      <c r="CN73" s="4">
        <v>2383</v>
      </c>
      <c r="CO73" s="5">
        <v>1004</v>
      </c>
      <c r="CP73" s="4">
        <v>686</v>
      </c>
      <c r="CQ73" s="5">
        <v>8761</v>
      </c>
      <c r="CR73" s="4">
        <v>2325</v>
      </c>
      <c r="CS73" s="5">
        <v>37087</v>
      </c>
      <c r="CT73" s="4">
        <v>5877</v>
      </c>
      <c r="CU73" s="5">
        <v>8944</v>
      </c>
      <c r="CV73" s="4">
        <v>2725</v>
      </c>
      <c r="CW73" s="5">
        <v>745</v>
      </c>
      <c r="CX73" s="4">
        <v>504</v>
      </c>
      <c r="CY73" s="5">
        <v>15753</v>
      </c>
      <c r="CZ73" s="4">
        <v>2373</v>
      </c>
      <c r="DA73" s="5">
        <v>36481</v>
      </c>
      <c r="DB73" s="4">
        <v>6266</v>
      </c>
      <c r="DC73" s="5">
        <v>832</v>
      </c>
      <c r="DD73" s="4">
        <v>463</v>
      </c>
      <c r="DE73" s="5">
        <v>5668</v>
      </c>
      <c r="DF73" s="4">
        <v>1495</v>
      </c>
      <c r="DG73" s="5">
        <v>2047</v>
      </c>
      <c r="DH73" s="4">
        <v>1810</v>
      </c>
      <c r="DI73" s="5">
        <v>1344</v>
      </c>
      <c r="DJ73" s="4">
        <v>635</v>
      </c>
      <c r="DM73"/>
      <c r="DN73"/>
      <c r="DO73"/>
      <c r="DP73"/>
    </row>
    <row r="74" spans="9:120" x14ac:dyDescent="0.25">
      <c r="I74" s="6">
        <v>202124</v>
      </c>
      <c r="J74" s="7">
        <v>11431</v>
      </c>
      <c r="K74" s="5">
        <v>2340</v>
      </c>
      <c r="L74" s="4">
        <v>1681</v>
      </c>
      <c r="M74" s="3">
        <v>3191</v>
      </c>
      <c r="N74" s="4">
        <v>1622</v>
      </c>
      <c r="O74" s="5">
        <v>12338</v>
      </c>
      <c r="P74" s="4">
        <v>3704</v>
      </c>
      <c r="Q74" s="5">
        <v>1615</v>
      </c>
      <c r="R74" s="4">
        <v>1191</v>
      </c>
      <c r="S74" s="5">
        <v>23234</v>
      </c>
      <c r="T74" s="4">
        <v>3742</v>
      </c>
      <c r="U74" s="8" t="s">
        <v>61</v>
      </c>
      <c r="V74" s="4" t="s">
        <v>61</v>
      </c>
      <c r="W74" s="3">
        <v>1567</v>
      </c>
      <c r="X74" s="4">
        <v>838</v>
      </c>
      <c r="Y74" s="5">
        <v>501</v>
      </c>
      <c r="Z74" s="4">
        <v>556</v>
      </c>
      <c r="AA74" s="5">
        <v>298</v>
      </c>
      <c r="AB74" s="4">
        <v>301</v>
      </c>
      <c r="AC74" s="5">
        <v>8075</v>
      </c>
      <c r="AD74" s="4">
        <v>2090</v>
      </c>
      <c r="AE74" s="5">
        <v>3250</v>
      </c>
      <c r="AF74" s="4">
        <v>1254</v>
      </c>
      <c r="AG74" s="5">
        <v>1852</v>
      </c>
      <c r="AH74" s="4">
        <v>832</v>
      </c>
      <c r="AI74" s="5">
        <v>1578</v>
      </c>
      <c r="AJ74" s="4">
        <v>766</v>
      </c>
      <c r="AK74" s="5">
        <v>6027</v>
      </c>
      <c r="AL74" s="4">
        <v>1536</v>
      </c>
      <c r="AM74" s="5">
        <v>2116</v>
      </c>
      <c r="AN74" s="4">
        <v>1289</v>
      </c>
      <c r="AO74" s="5">
        <v>3510</v>
      </c>
      <c r="AP74" s="4">
        <v>1495</v>
      </c>
      <c r="AQ74" s="5">
        <v>3718</v>
      </c>
      <c r="AR74" s="4">
        <v>1495</v>
      </c>
      <c r="AS74" s="5">
        <v>1361</v>
      </c>
      <c r="AT74" s="4">
        <v>1028</v>
      </c>
      <c r="AU74" s="5">
        <v>908</v>
      </c>
      <c r="AV74" s="4">
        <v>550</v>
      </c>
      <c r="AW74" s="5">
        <v>1358</v>
      </c>
      <c r="AX74" s="4">
        <v>1235</v>
      </c>
      <c r="AY74" s="5">
        <v>3303</v>
      </c>
      <c r="AZ74" s="4">
        <v>1416</v>
      </c>
      <c r="BA74" s="5">
        <v>2157</v>
      </c>
      <c r="BB74" s="4">
        <v>1085</v>
      </c>
      <c r="BC74" s="5">
        <v>3225</v>
      </c>
      <c r="BD74" s="4">
        <v>1061</v>
      </c>
      <c r="BE74" s="5">
        <v>3055</v>
      </c>
      <c r="BF74" s="4">
        <v>1092</v>
      </c>
      <c r="BG74" s="5">
        <v>879</v>
      </c>
      <c r="BH74" s="4">
        <v>621</v>
      </c>
      <c r="BI74" s="5">
        <v>4552</v>
      </c>
      <c r="BJ74" s="4">
        <v>1382</v>
      </c>
      <c r="BK74" s="5">
        <v>4079</v>
      </c>
      <c r="BL74" s="4">
        <v>1579</v>
      </c>
      <c r="BM74" s="5">
        <v>4582</v>
      </c>
      <c r="BN74" s="4">
        <v>1961</v>
      </c>
      <c r="BO74" s="5">
        <v>4061</v>
      </c>
      <c r="BP74" s="4">
        <v>1432</v>
      </c>
      <c r="BQ74" s="5">
        <v>489</v>
      </c>
      <c r="BR74" s="4">
        <v>396</v>
      </c>
      <c r="BS74" s="5">
        <v>2863</v>
      </c>
      <c r="BT74" s="4">
        <v>1788</v>
      </c>
      <c r="BU74" s="5">
        <v>8797</v>
      </c>
      <c r="BV74" s="4">
        <v>2308</v>
      </c>
      <c r="BW74" s="5">
        <v>3998</v>
      </c>
      <c r="BX74" s="4">
        <v>1621</v>
      </c>
      <c r="BY74" s="5">
        <v>4756</v>
      </c>
      <c r="BZ74" s="4">
        <v>1686</v>
      </c>
      <c r="CA74" s="5">
        <v>2249</v>
      </c>
      <c r="CB74" s="4">
        <v>1245</v>
      </c>
      <c r="CC74" s="5">
        <v>5527</v>
      </c>
      <c r="CD74" s="4">
        <v>2388</v>
      </c>
      <c r="CE74" s="5">
        <v>3824</v>
      </c>
      <c r="CF74" s="4">
        <v>2137</v>
      </c>
      <c r="CG74" s="5">
        <v>5543</v>
      </c>
      <c r="CH74" s="4">
        <v>2105</v>
      </c>
      <c r="CI74" s="5">
        <v>3348</v>
      </c>
      <c r="CJ74" s="4">
        <v>1302</v>
      </c>
      <c r="CK74" s="5">
        <v>435</v>
      </c>
      <c r="CL74" s="4">
        <v>560</v>
      </c>
      <c r="CM74" s="5">
        <v>718</v>
      </c>
      <c r="CN74" s="4">
        <v>480</v>
      </c>
      <c r="CO74" s="5">
        <v>1340</v>
      </c>
      <c r="CP74" s="4">
        <v>1037</v>
      </c>
      <c r="CQ74" s="5">
        <v>3193</v>
      </c>
      <c r="CR74" s="4">
        <v>1472</v>
      </c>
      <c r="CS74" s="5">
        <v>22390</v>
      </c>
      <c r="CT74" s="4">
        <v>4287</v>
      </c>
      <c r="CU74" s="5">
        <v>3856</v>
      </c>
      <c r="CV74" s="4">
        <v>1446</v>
      </c>
      <c r="CW74" s="5">
        <v>914</v>
      </c>
      <c r="CX74" s="4">
        <v>772</v>
      </c>
      <c r="CY74" s="5">
        <v>6281</v>
      </c>
      <c r="CZ74" s="4">
        <v>2671</v>
      </c>
      <c r="DA74" s="5">
        <v>5524</v>
      </c>
      <c r="DB74" s="4">
        <v>2092</v>
      </c>
      <c r="DC74" s="5">
        <v>412</v>
      </c>
      <c r="DD74" s="4">
        <v>490</v>
      </c>
      <c r="DE74" s="5">
        <v>3995</v>
      </c>
      <c r="DF74" s="4">
        <v>1774</v>
      </c>
      <c r="DG74" s="5">
        <v>2942</v>
      </c>
      <c r="DH74" s="4">
        <v>923</v>
      </c>
      <c r="DI74" s="5">
        <v>476</v>
      </c>
      <c r="DJ74" s="4">
        <v>556</v>
      </c>
      <c r="DM74"/>
      <c r="DN74"/>
      <c r="DO74"/>
      <c r="DP74"/>
    </row>
    <row r="75" spans="9:120" x14ac:dyDescent="0.25">
      <c r="I75" s="6">
        <v>71502</v>
      </c>
      <c r="J75" s="7">
        <v>6552</v>
      </c>
      <c r="K75" s="5">
        <v>101</v>
      </c>
      <c r="L75" s="4">
        <v>120</v>
      </c>
      <c r="M75" s="3">
        <v>180</v>
      </c>
      <c r="N75" s="4">
        <v>299</v>
      </c>
      <c r="O75" s="5">
        <v>1387</v>
      </c>
      <c r="P75" s="4">
        <v>939</v>
      </c>
      <c r="Q75" s="5">
        <v>84</v>
      </c>
      <c r="R75" s="4">
        <v>178</v>
      </c>
      <c r="S75" s="5">
        <v>3699</v>
      </c>
      <c r="T75" s="4">
        <v>1455</v>
      </c>
      <c r="U75" s="5">
        <v>1502</v>
      </c>
      <c r="V75" s="4">
        <v>618</v>
      </c>
      <c r="W75" s="8" t="s">
        <v>61</v>
      </c>
      <c r="X75" s="4" t="s">
        <v>61</v>
      </c>
      <c r="Y75" s="3">
        <v>62</v>
      </c>
      <c r="Z75" s="4">
        <v>132</v>
      </c>
      <c r="AA75" s="5">
        <v>607</v>
      </c>
      <c r="AB75" s="4">
        <v>373</v>
      </c>
      <c r="AC75" s="5">
        <v>4771</v>
      </c>
      <c r="AD75" s="4">
        <v>1275</v>
      </c>
      <c r="AE75" s="5">
        <v>2000</v>
      </c>
      <c r="AF75" s="4">
        <v>988</v>
      </c>
      <c r="AG75" s="5">
        <v>587</v>
      </c>
      <c r="AH75" s="4">
        <v>523</v>
      </c>
      <c r="AI75" s="5">
        <v>133</v>
      </c>
      <c r="AJ75" s="4">
        <v>224</v>
      </c>
      <c r="AK75" s="5">
        <v>1843</v>
      </c>
      <c r="AL75" s="4">
        <v>965</v>
      </c>
      <c r="AM75" s="5">
        <v>168</v>
      </c>
      <c r="AN75" s="4">
        <v>214</v>
      </c>
      <c r="AO75" s="5">
        <v>67</v>
      </c>
      <c r="AP75" s="4">
        <v>120</v>
      </c>
      <c r="AQ75" s="5">
        <v>16</v>
      </c>
      <c r="AR75" s="4">
        <v>36</v>
      </c>
      <c r="AS75" s="5">
        <v>0</v>
      </c>
      <c r="AT75" s="4">
        <v>198</v>
      </c>
      <c r="AU75" s="5">
        <v>315</v>
      </c>
      <c r="AV75" s="4">
        <v>238</v>
      </c>
      <c r="AW75" s="5">
        <v>259</v>
      </c>
      <c r="AX75" s="4">
        <v>193</v>
      </c>
      <c r="AY75" s="5">
        <v>1267</v>
      </c>
      <c r="AZ75" s="4">
        <v>744</v>
      </c>
      <c r="BA75" s="5">
        <v>8691</v>
      </c>
      <c r="BB75" s="4">
        <v>1998</v>
      </c>
      <c r="BC75" s="5">
        <v>692</v>
      </c>
      <c r="BD75" s="4">
        <v>736</v>
      </c>
      <c r="BE75" s="5">
        <v>76</v>
      </c>
      <c r="BF75" s="4">
        <v>120</v>
      </c>
      <c r="BG75" s="5">
        <v>69</v>
      </c>
      <c r="BH75" s="4">
        <v>116</v>
      </c>
      <c r="BI75" s="5">
        <v>365</v>
      </c>
      <c r="BJ75" s="4">
        <v>297</v>
      </c>
      <c r="BK75" s="5">
        <v>206</v>
      </c>
      <c r="BL75" s="4">
        <v>277</v>
      </c>
      <c r="BM75" s="5">
        <v>62</v>
      </c>
      <c r="BN75" s="4">
        <v>103</v>
      </c>
      <c r="BO75" s="5">
        <v>160</v>
      </c>
      <c r="BP75" s="4">
        <v>189</v>
      </c>
      <c r="BQ75" s="5">
        <v>1221</v>
      </c>
      <c r="BR75" s="4">
        <v>803</v>
      </c>
      <c r="BS75" s="5">
        <v>3809</v>
      </c>
      <c r="BT75" s="4">
        <v>1324</v>
      </c>
      <c r="BU75" s="5">
        <v>265</v>
      </c>
      <c r="BV75" s="4">
        <v>225</v>
      </c>
      <c r="BW75" s="5">
        <v>20015</v>
      </c>
      <c r="BX75" s="4">
        <v>4005</v>
      </c>
      <c r="BY75" s="5">
        <v>1029</v>
      </c>
      <c r="BZ75" s="4">
        <v>593</v>
      </c>
      <c r="CA75" s="5">
        <v>0</v>
      </c>
      <c r="CB75" s="4">
        <v>198</v>
      </c>
      <c r="CC75" s="5">
        <v>1383</v>
      </c>
      <c r="CD75" s="4">
        <v>791</v>
      </c>
      <c r="CE75" s="5">
        <v>217</v>
      </c>
      <c r="CF75" s="4">
        <v>211</v>
      </c>
      <c r="CG75" s="5">
        <v>117</v>
      </c>
      <c r="CH75" s="4">
        <v>161</v>
      </c>
      <c r="CI75" s="5">
        <v>3668</v>
      </c>
      <c r="CJ75" s="4">
        <v>1639</v>
      </c>
      <c r="CK75" s="5">
        <v>1488</v>
      </c>
      <c r="CL75" s="4">
        <v>645</v>
      </c>
      <c r="CM75" s="5">
        <v>997</v>
      </c>
      <c r="CN75" s="4">
        <v>476</v>
      </c>
      <c r="CO75" s="5">
        <v>0</v>
      </c>
      <c r="CP75" s="4">
        <v>198</v>
      </c>
      <c r="CQ75" s="5">
        <v>123</v>
      </c>
      <c r="CR75" s="4">
        <v>141</v>
      </c>
      <c r="CS75" s="5">
        <v>1214</v>
      </c>
      <c r="CT75" s="4">
        <v>646</v>
      </c>
      <c r="CU75" s="5">
        <v>398</v>
      </c>
      <c r="CV75" s="4">
        <v>359</v>
      </c>
      <c r="CW75" s="5">
        <v>608</v>
      </c>
      <c r="CX75" s="4">
        <v>354</v>
      </c>
      <c r="CY75" s="5">
        <v>2555</v>
      </c>
      <c r="CZ75" s="4">
        <v>1053</v>
      </c>
      <c r="DA75" s="5">
        <v>2255</v>
      </c>
      <c r="DB75" s="4">
        <v>1469</v>
      </c>
      <c r="DC75" s="5">
        <v>46</v>
      </c>
      <c r="DD75" s="4">
        <v>77</v>
      </c>
      <c r="DE75" s="5">
        <v>660</v>
      </c>
      <c r="DF75" s="4">
        <v>898</v>
      </c>
      <c r="DG75" s="5">
        <v>65</v>
      </c>
      <c r="DH75" s="4">
        <v>110</v>
      </c>
      <c r="DI75" s="5">
        <v>2105</v>
      </c>
      <c r="DJ75" s="4">
        <v>1756</v>
      </c>
      <c r="DM75"/>
      <c r="DN75"/>
      <c r="DO75"/>
      <c r="DP75"/>
    </row>
    <row r="76" spans="9:120" x14ac:dyDescent="0.25">
      <c r="I76" s="6">
        <v>33912</v>
      </c>
      <c r="J76" s="7">
        <v>3955</v>
      </c>
      <c r="K76" s="5">
        <v>81</v>
      </c>
      <c r="L76" s="4">
        <v>135</v>
      </c>
      <c r="M76" s="3">
        <v>329</v>
      </c>
      <c r="N76" s="4">
        <v>544</v>
      </c>
      <c r="O76" s="5">
        <v>541</v>
      </c>
      <c r="P76" s="4">
        <v>728</v>
      </c>
      <c r="Q76" s="5">
        <v>0</v>
      </c>
      <c r="R76" s="4">
        <v>192</v>
      </c>
      <c r="S76" s="5">
        <v>699</v>
      </c>
      <c r="T76" s="4">
        <v>594</v>
      </c>
      <c r="U76" s="5">
        <v>169</v>
      </c>
      <c r="V76" s="4">
        <v>218</v>
      </c>
      <c r="W76" s="5">
        <v>66</v>
      </c>
      <c r="X76" s="4">
        <v>94</v>
      </c>
      <c r="Y76" s="8" t="s">
        <v>61</v>
      </c>
      <c r="Z76" s="4" t="s">
        <v>61</v>
      </c>
      <c r="AA76" s="3">
        <v>154</v>
      </c>
      <c r="AB76" s="4">
        <v>144</v>
      </c>
      <c r="AC76" s="5">
        <v>810</v>
      </c>
      <c r="AD76" s="4">
        <v>449</v>
      </c>
      <c r="AE76" s="5">
        <v>639</v>
      </c>
      <c r="AF76" s="4">
        <v>422</v>
      </c>
      <c r="AG76" s="5">
        <v>201</v>
      </c>
      <c r="AH76" s="4">
        <v>171</v>
      </c>
      <c r="AI76" s="5">
        <v>441</v>
      </c>
      <c r="AJ76" s="4">
        <v>347</v>
      </c>
      <c r="AK76" s="5">
        <v>34</v>
      </c>
      <c r="AL76" s="4">
        <v>35</v>
      </c>
      <c r="AM76" s="5">
        <v>210</v>
      </c>
      <c r="AN76" s="4">
        <v>235</v>
      </c>
      <c r="AO76" s="5">
        <v>0</v>
      </c>
      <c r="AP76" s="4">
        <v>192</v>
      </c>
      <c r="AQ76" s="5">
        <v>7</v>
      </c>
      <c r="AR76" s="4">
        <v>17</v>
      </c>
      <c r="AS76" s="5">
        <v>305</v>
      </c>
      <c r="AT76" s="4">
        <v>391</v>
      </c>
      <c r="AU76" s="5">
        <v>0</v>
      </c>
      <c r="AV76" s="4">
        <v>192</v>
      </c>
      <c r="AW76" s="5">
        <v>0</v>
      </c>
      <c r="AX76" s="4">
        <v>192</v>
      </c>
      <c r="AY76" s="5">
        <v>4238</v>
      </c>
      <c r="AZ76" s="4">
        <v>1274</v>
      </c>
      <c r="BA76" s="5">
        <v>806</v>
      </c>
      <c r="BB76" s="4">
        <v>558</v>
      </c>
      <c r="BC76" s="5">
        <v>43</v>
      </c>
      <c r="BD76" s="4">
        <v>71</v>
      </c>
      <c r="BE76" s="5">
        <v>201</v>
      </c>
      <c r="BF76" s="4">
        <v>299</v>
      </c>
      <c r="BG76" s="5">
        <v>0</v>
      </c>
      <c r="BH76" s="4">
        <v>192</v>
      </c>
      <c r="BI76" s="5">
        <v>713</v>
      </c>
      <c r="BJ76" s="4">
        <v>684</v>
      </c>
      <c r="BK76" s="5">
        <v>0</v>
      </c>
      <c r="BL76" s="4">
        <v>192</v>
      </c>
      <c r="BM76" s="5">
        <v>12</v>
      </c>
      <c r="BN76" s="4">
        <v>28</v>
      </c>
      <c r="BO76" s="5">
        <v>0</v>
      </c>
      <c r="BP76" s="4">
        <v>192</v>
      </c>
      <c r="BQ76" s="5">
        <v>0</v>
      </c>
      <c r="BR76" s="4">
        <v>192</v>
      </c>
      <c r="BS76" s="5">
        <v>6297</v>
      </c>
      <c r="BT76" s="4">
        <v>1765</v>
      </c>
      <c r="BU76" s="5">
        <v>0</v>
      </c>
      <c r="BV76" s="4">
        <v>192</v>
      </c>
      <c r="BW76" s="5">
        <v>3141</v>
      </c>
      <c r="BX76" s="4">
        <v>1083</v>
      </c>
      <c r="BY76" s="5">
        <v>388</v>
      </c>
      <c r="BZ76" s="4">
        <v>256</v>
      </c>
      <c r="CA76" s="5">
        <v>0</v>
      </c>
      <c r="CB76" s="4">
        <v>192</v>
      </c>
      <c r="CC76" s="5">
        <v>664</v>
      </c>
      <c r="CD76" s="4">
        <v>608</v>
      </c>
      <c r="CE76" s="5">
        <v>27</v>
      </c>
      <c r="CF76" s="4">
        <v>45</v>
      </c>
      <c r="CG76" s="5">
        <v>0</v>
      </c>
      <c r="CH76" s="4">
        <v>192</v>
      </c>
      <c r="CI76" s="5">
        <v>8571</v>
      </c>
      <c r="CJ76" s="4">
        <v>1728</v>
      </c>
      <c r="CK76" s="5">
        <v>131</v>
      </c>
      <c r="CL76" s="4">
        <v>217</v>
      </c>
      <c r="CM76" s="5">
        <v>153</v>
      </c>
      <c r="CN76" s="4">
        <v>179</v>
      </c>
      <c r="CO76" s="5">
        <v>0</v>
      </c>
      <c r="CP76" s="4">
        <v>192</v>
      </c>
      <c r="CQ76" s="5">
        <v>221</v>
      </c>
      <c r="CR76" s="4">
        <v>259</v>
      </c>
      <c r="CS76" s="5">
        <v>883</v>
      </c>
      <c r="CT76" s="4">
        <v>755</v>
      </c>
      <c r="CU76" s="5">
        <v>475</v>
      </c>
      <c r="CV76" s="4">
        <v>738</v>
      </c>
      <c r="CW76" s="5">
        <v>0</v>
      </c>
      <c r="CX76" s="4">
        <v>192</v>
      </c>
      <c r="CY76" s="5">
        <v>1064</v>
      </c>
      <c r="CZ76" s="4">
        <v>512</v>
      </c>
      <c r="DA76" s="5">
        <v>482</v>
      </c>
      <c r="DB76" s="4">
        <v>530</v>
      </c>
      <c r="DC76" s="5">
        <v>198</v>
      </c>
      <c r="DD76" s="4">
        <v>174</v>
      </c>
      <c r="DE76" s="5">
        <v>55</v>
      </c>
      <c r="DF76" s="4">
        <v>96</v>
      </c>
      <c r="DG76" s="5">
        <v>463</v>
      </c>
      <c r="DH76" s="4">
        <v>527</v>
      </c>
      <c r="DI76" s="5">
        <v>1008</v>
      </c>
      <c r="DJ76" s="4">
        <v>971</v>
      </c>
      <c r="DM76"/>
      <c r="DN76"/>
      <c r="DO76"/>
      <c r="DP76"/>
    </row>
    <row r="77" spans="9:120" x14ac:dyDescent="0.25">
      <c r="I77" s="6">
        <v>48066</v>
      </c>
      <c r="J77" s="7">
        <v>4295</v>
      </c>
      <c r="K77" s="5">
        <v>13</v>
      </c>
      <c r="L77" s="4">
        <v>29</v>
      </c>
      <c r="M77" s="3">
        <v>135</v>
      </c>
      <c r="N77" s="4">
        <v>217</v>
      </c>
      <c r="O77" s="5">
        <v>43</v>
      </c>
      <c r="P77" s="4">
        <v>71</v>
      </c>
      <c r="Q77" s="5">
        <v>81</v>
      </c>
      <c r="R77" s="4">
        <v>93</v>
      </c>
      <c r="S77" s="5">
        <v>3797</v>
      </c>
      <c r="T77" s="4">
        <v>1233</v>
      </c>
      <c r="U77" s="5">
        <v>452</v>
      </c>
      <c r="V77" s="4">
        <v>321</v>
      </c>
      <c r="W77" s="5">
        <v>981</v>
      </c>
      <c r="X77" s="4">
        <v>472</v>
      </c>
      <c r="Y77" s="5">
        <v>128</v>
      </c>
      <c r="Z77" s="4">
        <v>125</v>
      </c>
      <c r="AA77" s="8" t="s">
        <v>61</v>
      </c>
      <c r="AB77" s="4" t="s">
        <v>61</v>
      </c>
      <c r="AC77" s="3">
        <v>1254</v>
      </c>
      <c r="AD77" s="4">
        <v>651</v>
      </c>
      <c r="AE77" s="5">
        <v>937</v>
      </c>
      <c r="AF77" s="4">
        <v>572</v>
      </c>
      <c r="AG77" s="5">
        <v>372</v>
      </c>
      <c r="AH77" s="4">
        <v>396</v>
      </c>
      <c r="AI77" s="5">
        <v>68</v>
      </c>
      <c r="AJ77" s="4">
        <v>113</v>
      </c>
      <c r="AK77" s="5">
        <v>1397</v>
      </c>
      <c r="AL77" s="4">
        <v>814</v>
      </c>
      <c r="AM77" s="5">
        <v>128</v>
      </c>
      <c r="AN77" s="4">
        <v>147</v>
      </c>
      <c r="AO77" s="5">
        <v>241</v>
      </c>
      <c r="AP77" s="4">
        <v>284</v>
      </c>
      <c r="AQ77" s="5">
        <v>6</v>
      </c>
      <c r="AR77" s="4">
        <v>19</v>
      </c>
      <c r="AS77" s="5">
        <v>297</v>
      </c>
      <c r="AT77" s="4">
        <v>260</v>
      </c>
      <c r="AU77" s="5">
        <v>0</v>
      </c>
      <c r="AV77" s="4">
        <v>200</v>
      </c>
      <c r="AW77" s="5">
        <v>0</v>
      </c>
      <c r="AX77" s="4">
        <v>200</v>
      </c>
      <c r="AY77" s="5">
        <v>14129</v>
      </c>
      <c r="AZ77" s="4">
        <v>2971</v>
      </c>
      <c r="BA77" s="5">
        <v>2048</v>
      </c>
      <c r="BB77" s="4">
        <v>789</v>
      </c>
      <c r="BC77" s="5">
        <v>1108</v>
      </c>
      <c r="BD77" s="4">
        <v>554</v>
      </c>
      <c r="BE77" s="5">
        <v>409</v>
      </c>
      <c r="BF77" s="4">
        <v>457</v>
      </c>
      <c r="BG77" s="5">
        <v>83</v>
      </c>
      <c r="BH77" s="4">
        <v>99</v>
      </c>
      <c r="BI77" s="5">
        <v>112</v>
      </c>
      <c r="BJ77" s="4">
        <v>184</v>
      </c>
      <c r="BK77" s="5">
        <v>38</v>
      </c>
      <c r="BL77" s="4">
        <v>64</v>
      </c>
      <c r="BM77" s="5">
        <v>79</v>
      </c>
      <c r="BN77" s="4">
        <v>110</v>
      </c>
      <c r="BO77" s="5">
        <v>238</v>
      </c>
      <c r="BP77" s="4">
        <v>282</v>
      </c>
      <c r="BQ77" s="5">
        <v>145</v>
      </c>
      <c r="BR77" s="4">
        <v>139</v>
      </c>
      <c r="BS77" s="5">
        <v>1035</v>
      </c>
      <c r="BT77" s="4">
        <v>605</v>
      </c>
      <c r="BU77" s="5">
        <v>0</v>
      </c>
      <c r="BV77" s="4">
        <v>200</v>
      </c>
      <c r="BW77" s="5">
        <v>2313</v>
      </c>
      <c r="BX77" s="4">
        <v>697</v>
      </c>
      <c r="BY77" s="5">
        <v>1716</v>
      </c>
      <c r="BZ77" s="4">
        <v>760</v>
      </c>
      <c r="CA77" s="5">
        <v>285</v>
      </c>
      <c r="CB77" s="4">
        <v>360</v>
      </c>
      <c r="CC77" s="5">
        <v>306</v>
      </c>
      <c r="CD77" s="4">
        <v>224</v>
      </c>
      <c r="CE77" s="5">
        <v>0</v>
      </c>
      <c r="CF77" s="4">
        <v>200</v>
      </c>
      <c r="CG77" s="5">
        <v>51</v>
      </c>
      <c r="CH77" s="4">
        <v>64</v>
      </c>
      <c r="CI77" s="5">
        <v>1589</v>
      </c>
      <c r="CJ77" s="4">
        <v>757</v>
      </c>
      <c r="CK77" s="5">
        <v>50</v>
      </c>
      <c r="CL77" s="4">
        <v>63</v>
      </c>
      <c r="CM77" s="5">
        <v>357</v>
      </c>
      <c r="CN77" s="4">
        <v>329</v>
      </c>
      <c r="CO77" s="5">
        <v>104</v>
      </c>
      <c r="CP77" s="4">
        <v>129</v>
      </c>
      <c r="CQ77" s="5">
        <v>421</v>
      </c>
      <c r="CR77" s="4">
        <v>358</v>
      </c>
      <c r="CS77" s="5">
        <v>1083</v>
      </c>
      <c r="CT77" s="4">
        <v>491</v>
      </c>
      <c r="CU77" s="5">
        <v>75</v>
      </c>
      <c r="CV77" s="4">
        <v>118</v>
      </c>
      <c r="CW77" s="5">
        <v>445</v>
      </c>
      <c r="CX77" s="4">
        <v>489</v>
      </c>
      <c r="CY77" s="5">
        <v>7975</v>
      </c>
      <c r="CZ77" s="4">
        <v>1285</v>
      </c>
      <c r="DA77" s="5">
        <v>476</v>
      </c>
      <c r="DB77" s="4">
        <v>300</v>
      </c>
      <c r="DC77" s="5">
        <v>120</v>
      </c>
      <c r="DD77" s="4">
        <v>138</v>
      </c>
      <c r="DE77" s="5">
        <v>946</v>
      </c>
      <c r="DF77" s="4">
        <v>668</v>
      </c>
      <c r="DG77" s="5">
        <v>0</v>
      </c>
      <c r="DH77" s="4">
        <v>200</v>
      </c>
      <c r="DI77" s="5">
        <v>0</v>
      </c>
      <c r="DJ77" s="4">
        <v>200</v>
      </c>
      <c r="DM77"/>
      <c r="DN77"/>
      <c r="DO77"/>
      <c r="DP77"/>
    </row>
    <row r="78" spans="9:120" x14ac:dyDescent="0.25">
      <c r="I78" s="6">
        <v>498597</v>
      </c>
      <c r="J78" s="7">
        <v>22483</v>
      </c>
      <c r="K78" s="5">
        <v>12635</v>
      </c>
      <c r="L78" s="4">
        <v>3566</v>
      </c>
      <c r="M78" s="3">
        <v>7405</v>
      </c>
      <c r="N78" s="4">
        <v>3412</v>
      </c>
      <c r="O78" s="5">
        <v>8451</v>
      </c>
      <c r="P78" s="4">
        <v>3258</v>
      </c>
      <c r="Q78" s="5">
        <v>3025</v>
      </c>
      <c r="R78" s="4">
        <v>1241</v>
      </c>
      <c r="S78" s="5">
        <v>22420</v>
      </c>
      <c r="T78" s="4">
        <v>4065</v>
      </c>
      <c r="U78" s="5">
        <v>9383</v>
      </c>
      <c r="V78" s="4">
        <v>2988</v>
      </c>
      <c r="W78" s="5">
        <v>11704</v>
      </c>
      <c r="X78" s="4">
        <v>3121</v>
      </c>
      <c r="Y78" s="5">
        <v>1264</v>
      </c>
      <c r="Z78" s="4">
        <v>949</v>
      </c>
      <c r="AA78" s="5">
        <v>891</v>
      </c>
      <c r="AB78" s="4">
        <v>495</v>
      </c>
      <c r="AC78" s="8" t="s">
        <v>61</v>
      </c>
      <c r="AD78" s="4" t="s">
        <v>61</v>
      </c>
      <c r="AE78" s="3">
        <v>38658</v>
      </c>
      <c r="AF78" s="4">
        <v>6270</v>
      </c>
      <c r="AG78" s="5">
        <v>3639</v>
      </c>
      <c r="AH78" s="4">
        <v>2081</v>
      </c>
      <c r="AI78" s="5">
        <v>312</v>
      </c>
      <c r="AJ78" s="4">
        <v>268</v>
      </c>
      <c r="AK78" s="5">
        <v>19152</v>
      </c>
      <c r="AL78" s="4">
        <v>3962</v>
      </c>
      <c r="AM78" s="5">
        <v>11472</v>
      </c>
      <c r="AN78" s="4">
        <v>3254</v>
      </c>
      <c r="AO78" s="5">
        <v>1846</v>
      </c>
      <c r="AP78" s="4">
        <v>1137</v>
      </c>
      <c r="AQ78" s="5">
        <v>2661</v>
      </c>
      <c r="AR78" s="4">
        <v>1410</v>
      </c>
      <c r="AS78" s="5">
        <v>5441</v>
      </c>
      <c r="AT78" s="4">
        <v>1674</v>
      </c>
      <c r="AU78" s="5">
        <v>6094</v>
      </c>
      <c r="AV78" s="4">
        <v>2316</v>
      </c>
      <c r="AW78" s="5">
        <v>4689</v>
      </c>
      <c r="AX78" s="4">
        <v>2049</v>
      </c>
      <c r="AY78" s="5">
        <v>15410</v>
      </c>
      <c r="AZ78" s="4">
        <v>3515</v>
      </c>
      <c r="BA78" s="5">
        <v>13701</v>
      </c>
      <c r="BB78" s="4">
        <v>3380</v>
      </c>
      <c r="BC78" s="5">
        <v>19640</v>
      </c>
      <c r="BD78" s="4">
        <v>3920</v>
      </c>
      <c r="BE78" s="5">
        <v>4663</v>
      </c>
      <c r="BF78" s="4">
        <v>1888</v>
      </c>
      <c r="BG78" s="5">
        <v>5175</v>
      </c>
      <c r="BH78" s="4">
        <v>1968</v>
      </c>
      <c r="BI78" s="5">
        <v>7114</v>
      </c>
      <c r="BJ78" s="4">
        <v>2753</v>
      </c>
      <c r="BK78" s="5">
        <v>559</v>
      </c>
      <c r="BL78" s="4">
        <v>424</v>
      </c>
      <c r="BM78" s="5">
        <v>3857</v>
      </c>
      <c r="BN78" s="4">
        <v>2208</v>
      </c>
      <c r="BO78" s="5">
        <v>3527</v>
      </c>
      <c r="BP78" s="4">
        <v>1810</v>
      </c>
      <c r="BQ78" s="5">
        <v>4324</v>
      </c>
      <c r="BR78" s="4">
        <v>1798</v>
      </c>
      <c r="BS78" s="5">
        <v>25206</v>
      </c>
      <c r="BT78" s="4">
        <v>6219</v>
      </c>
      <c r="BU78" s="5">
        <v>1376</v>
      </c>
      <c r="BV78" s="4">
        <v>781</v>
      </c>
      <c r="BW78" s="5">
        <v>59288</v>
      </c>
      <c r="BX78" s="4">
        <v>7171</v>
      </c>
      <c r="BY78" s="5">
        <v>23983</v>
      </c>
      <c r="BZ78" s="4">
        <v>5251</v>
      </c>
      <c r="CA78" s="5">
        <v>514</v>
      </c>
      <c r="CB78" s="4">
        <v>600</v>
      </c>
      <c r="CC78" s="5">
        <v>18191</v>
      </c>
      <c r="CD78" s="4">
        <v>3264</v>
      </c>
      <c r="CE78" s="5">
        <v>2600</v>
      </c>
      <c r="CF78" s="4">
        <v>1168</v>
      </c>
      <c r="CG78" s="5">
        <v>3315</v>
      </c>
      <c r="CH78" s="4">
        <v>2046</v>
      </c>
      <c r="CI78" s="5">
        <v>20821</v>
      </c>
      <c r="CJ78" s="4">
        <v>4267</v>
      </c>
      <c r="CK78" s="5">
        <v>5002</v>
      </c>
      <c r="CL78" s="4">
        <v>2668</v>
      </c>
      <c r="CM78" s="5">
        <v>11953</v>
      </c>
      <c r="CN78" s="4">
        <v>2956</v>
      </c>
      <c r="CO78" s="5">
        <v>716</v>
      </c>
      <c r="CP78" s="4">
        <v>1027</v>
      </c>
      <c r="CQ78" s="5">
        <v>10451</v>
      </c>
      <c r="CR78" s="4">
        <v>4102</v>
      </c>
      <c r="CS78" s="5">
        <v>25532</v>
      </c>
      <c r="CT78" s="4">
        <v>4638</v>
      </c>
      <c r="CU78" s="5">
        <v>2343</v>
      </c>
      <c r="CV78" s="4">
        <v>1891</v>
      </c>
      <c r="CW78" s="5">
        <v>2019</v>
      </c>
      <c r="CX78" s="4">
        <v>1616</v>
      </c>
      <c r="CY78" s="5">
        <v>16614</v>
      </c>
      <c r="CZ78" s="4">
        <v>3087</v>
      </c>
      <c r="DA78" s="5">
        <v>6339</v>
      </c>
      <c r="DB78" s="4">
        <v>2687</v>
      </c>
      <c r="DC78" s="5">
        <v>4964</v>
      </c>
      <c r="DD78" s="4">
        <v>2202</v>
      </c>
      <c r="DE78" s="5">
        <v>7412</v>
      </c>
      <c r="DF78" s="4">
        <v>2467</v>
      </c>
      <c r="DG78" s="5">
        <v>846</v>
      </c>
      <c r="DH78" s="4">
        <v>725</v>
      </c>
      <c r="DI78" s="5">
        <v>21611</v>
      </c>
      <c r="DJ78" s="4">
        <v>5621</v>
      </c>
      <c r="DM78"/>
      <c r="DN78"/>
      <c r="DO78"/>
      <c r="DP78"/>
    </row>
    <row r="79" spans="9:120" x14ac:dyDescent="0.25">
      <c r="I79" s="6">
        <v>271077</v>
      </c>
      <c r="J79" s="7">
        <v>15123</v>
      </c>
      <c r="K79" s="5">
        <v>18799</v>
      </c>
      <c r="L79" s="4">
        <v>5015</v>
      </c>
      <c r="M79" s="3">
        <v>1079</v>
      </c>
      <c r="N79" s="4">
        <v>765</v>
      </c>
      <c r="O79" s="5">
        <v>4292</v>
      </c>
      <c r="P79" s="4">
        <v>1849</v>
      </c>
      <c r="Q79" s="5">
        <v>2112</v>
      </c>
      <c r="R79" s="4">
        <v>1366</v>
      </c>
      <c r="S79" s="5">
        <v>14949</v>
      </c>
      <c r="T79" s="4">
        <v>3387</v>
      </c>
      <c r="U79" s="5">
        <v>2325</v>
      </c>
      <c r="V79" s="4">
        <v>1399</v>
      </c>
      <c r="W79" s="5">
        <v>709</v>
      </c>
      <c r="X79" s="4">
        <v>455</v>
      </c>
      <c r="Y79" s="5">
        <v>619</v>
      </c>
      <c r="Z79" s="4">
        <v>606</v>
      </c>
      <c r="AA79" s="5">
        <v>364</v>
      </c>
      <c r="AB79" s="4">
        <v>283</v>
      </c>
      <c r="AC79" s="5">
        <v>42666</v>
      </c>
      <c r="AD79" s="4">
        <v>5232</v>
      </c>
      <c r="AE79" s="8" t="s">
        <v>61</v>
      </c>
      <c r="AF79" s="4" t="s">
        <v>61</v>
      </c>
      <c r="AG79" s="3">
        <v>1006</v>
      </c>
      <c r="AH79" s="4">
        <v>883</v>
      </c>
      <c r="AI79" s="5">
        <v>126</v>
      </c>
      <c r="AJ79" s="4">
        <v>139</v>
      </c>
      <c r="AK79" s="5">
        <v>6080</v>
      </c>
      <c r="AL79" s="4">
        <v>1774</v>
      </c>
      <c r="AM79" s="5">
        <v>2442</v>
      </c>
      <c r="AN79" s="4">
        <v>1297</v>
      </c>
      <c r="AO79" s="5">
        <v>950</v>
      </c>
      <c r="AP79" s="4">
        <v>528</v>
      </c>
      <c r="AQ79" s="5">
        <v>4513</v>
      </c>
      <c r="AR79" s="4">
        <v>2909</v>
      </c>
      <c r="AS79" s="5">
        <v>3686</v>
      </c>
      <c r="AT79" s="4">
        <v>1708</v>
      </c>
      <c r="AU79" s="5">
        <v>6541</v>
      </c>
      <c r="AV79" s="4">
        <v>3121</v>
      </c>
      <c r="AW79" s="5">
        <v>408</v>
      </c>
      <c r="AX79" s="4">
        <v>269</v>
      </c>
      <c r="AY79" s="5">
        <v>3708</v>
      </c>
      <c r="AZ79" s="4">
        <v>1807</v>
      </c>
      <c r="BA79" s="5">
        <v>4436</v>
      </c>
      <c r="BB79" s="4">
        <v>1979</v>
      </c>
      <c r="BC79" s="5">
        <v>6992</v>
      </c>
      <c r="BD79" s="4">
        <v>2441</v>
      </c>
      <c r="BE79" s="5">
        <v>1808</v>
      </c>
      <c r="BF79" s="4">
        <v>1416</v>
      </c>
      <c r="BG79" s="5">
        <v>5380</v>
      </c>
      <c r="BH79" s="4">
        <v>3077</v>
      </c>
      <c r="BI79" s="5">
        <v>2514</v>
      </c>
      <c r="BJ79" s="4">
        <v>989</v>
      </c>
      <c r="BK79" s="5">
        <v>246</v>
      </c>
      <c r="BL79" s="4">
        <v>211</v>
      </c>
      <c r="BM79" s="5">
        <v>4144</v>
      </c>
      <c r="BN79" s="4">
        <v>3300</v>
      </c>
      <c r="BO79" s="5">
        <v>774</v>
      </c>
      <c r="BP79" s="4">
        <v>559</v>
      </c>
      <c r="BQ79" s="5">
        <v>132</v>
      </c>
      <c r="BR79" s="4">
        <v>150</v>
      </c>
      <c r="BS79" s="5">
        <v>8371</v>
      </c>
      <c r="BT79" s="4">
        <v>3016</v>
      </c>
      <c r="BU79" s="5">
        <v>791</v>
      </c>
      <c r="BV79" s="4">
        <v>421</v>
      </c>
      <c r="BW79" s="5">
        <v>14454</v>
      </c>
      <c r="BX79" s="4">
        <v>4681</v>
      </c>
      <c r="BY79" s="5">
        <v>19138</v>
      </c>
      <c r="BZ79" s="4">
        <v>3931</v>
      </c>
      <c r="CA79" s="5">
        <v>201</v>
      </c>
      <c r="CB79" s="4">
        <v>221</v>
      </c>
      <c r="CC79" s="5">
        <v>6863</v>
      </c>
      <c r="CD79" s="4">
        <v>1986</v>
      </c>
      <c r="CE79" s="5">
        <v>1632</v>
      </c>
      <c r="CF79" s="4">
        <v>1107</v>
      </c>
      <c r="CG79" s="5">
        <v>727</v>
      </c>
      <c r="CH79" s="4">
        <v>472</v>
      </c>
      <c r="CI79" s="5">
        <v>5791</v>
      </c>
      <c r="CJ79" s="4">
        <v>1896</v>
      </c>
      <c r="CK79" s="5">
        <v>337</v>
      </c>
      <c r="CL79" s="4">
        <v>504</v>
      </c>
      <c r="CM79" s="5">
        <v>16914</v>
      </c>
      <c r="CN79" s="4">
        <v>5257</v>
      </c>
      <c r="CO79" s="5">
        <v>536</v>
      </c>
      <c r="CP79" s="4">
        <v>730</v>
      </c>
      <c r="CQ79" s="5">
        <v>16898</v>
      </c>
      <c r="CR79" s="4">
        <v>3610</v>
      </c>
      <c r="CS79" s="5">
        <v>15760</v>
      </c>
      <c r="CT79" s="4">
        <v>3421</v>
      </c>
      <c r="CU79" s="5">
        <v>793</v>
      </c>
      <c r="CV79" s="4">
        <v>1061</v>
      </c>
      <c r="CW79" s="5">
        <v>361</v>
      </c>
      <c r="CX79" s="4">
        <v>334</v>
      </c>
      <c r="CY79" s="5">
        <v>9438</v>
      </c>
      <c r="CZ79" s="4">
        <v>3336</v>
      </c>
      <c r="DA79" s="5">
        <v>3701</v>
      </c>
      <c r="DB79" s="4">
        <v>1532</v>
      </c>
      <c r="DC79" s="5">
        <v>1340</v>
      </c>
      <c r="DD79" s="4">
        <v>778</v>
      </c>
      <c r="DE79" s="5">
        <v>2727</v>
      </c>
      <c r="DF79" s="4">
        <v>1401</v>
      </c>
      <c r="DG79" s="5">
        <v>504</v>
      </c>
      <c r="DH79" s="4">
        <v>775</v>
      </c>
      <c r="DI79" s="5">
        <v>1635</v>
      </c>
      <c r="DJ79" s="4">
        <v>841</v>
      </c>
      <c r="DM79"/>
      <c r="DN79"/>
      <c r="DO79"/>
      <c r="DP79"/>
    </row>
    <row r="80" spans="9:120" x14ac:dyDescent="0.25">
      <c r="I80" s="6">
        <v>57542</v>
      </c>
      <c r="J80" s="7">
        <v>5083</v>
      </c>
      <c r="K80" s="5">
        <v>1268</v>
      </c>
      <c r="L80" s="4">
        <v>846</v>
      </c>
      <c r="M80" s="3">
        <v>844</v>
      </c>
      <c r="N80" s="4">
        <v>670</v>
      </c>
      <c r="O80" s="5">
        <v>2900</v>
      </c>
      <c r="P80" s="4">
        <v>1208</v>
      </c>
      <c r="Q80" s="5">
        <v>242</v>
      </c>
      <c r="R80" s="4">
        <v>260</v>
      </c>
      <c r="S80" s="5">
        <v>10173</v>
      </c>
      <c r="T80" s="4">
        <v>2201</v>
      </c>
      <c r="U80" s="5">
        <v>950</v>
      </c>
      <c r="V80" s="4">
        <v>493</v>
      </c>
      <c r="W80" s="5">
        <v>731</v>
      </c>
      <c r="X80" s="4">
        <v>739</v>
      </c>
      <c r="Y80" s="5">
        <v>784</v>
      </c>
      <c r="Z80" s="4">
        <v>877</v>
      </c>
      <c r="AA80" s="5">
        <v>222</v>
      </c>
      <c r="AB80" s="4">
        <v>275</v>
      </c>
      <c r="AC80" s="5">
        <v>3160</v>
      </c>
      <c r="AD80" s="4">
        <v>1311</v>
      </c>
      <c r="AE80" s="5">
        <v>2519</v>
      </c>
      <c r="AF80" s="4">
        <v>956</v>
      </c>
      <c r="AG80" s="8" t="s">
        <v>61</v>
      </c>
      <c r="AH80" s="4" t="s">
        <v>61</v>
      </c>
      <c r="AI80" s="3">
        <v>112</v>
      </c>
      <c r="AJ80" s="4">
        <v>199</v>
      </c>
      <c r="AK80" s="5">
        <v>1884</v>
      </c>
      <c r="AL80" s="4">
        <v>728</v>
      </c>
      <c r="AM80" s="5">
        <v>402</v>
      </c>
      <c r="AN80" s="4">
        <v>280</v>
      </c>
      <c r="AO80" s="5">
        <v>478</v>
      </c>
      <c r="AP80" s="4">
        <v>504</v>
      </c>
      <c r="AQ80" s="5">
        <v>125</v>
      </c>
      <c r="AR80" s="4">
        <v>154</v>
      </c>
      <c r="AS80" s="5">
        <v>18</v>
      </c>
      <c r="AT80" s="4">
        <v>36</v>
      </c>
      <c r="AU80" s="5">
        <v>179</v>
      </c>
      <c r="AV80" s="4">
        <v>270</v>
      </c>
      <c r="AW80" s="5">
        <v>106</v>
      </c>
      <c r="AX80" s="4">
        <v>161</v>
      </c>
      <c r="AY80" s="5">
        <v>341</v>
      </c>
      <c r="AZ80" s="4">
        <v>212</v>
      </c>
      <c r="BA80" s="5">
        <v>92</v>
      </c>
      <c r="BB80" s="4">
        <v>123</v>
      </c>
      <c r="BC80" s="5">
        <v>1303</v>
      </c>
      <c r="BD80" s="4">
        <v>1067</v>
      </c>
      <c r="BE80" s="5">
        <v>933</v>
      </c>
      <c r="BF80" s="4">
        <v>750</v>
      </c>
      <c r="BG80" s="5">
        <v>371</v>
      </c>
      <c r="BH80" s="4">
        <v>391</v>
      </c>
      <c r="BI80" s="5">
        <v>308</v>
      </c>
      <c r="BJ80" s="4">
        <v>219</v>
      </c>
      <c r="BK80" s="5">
        <v>85</v>
      </c>
      <c r="BL80" s="4">
        <v>140</v>
      </c>
      <c r="BM80" s="5">
        <v>91</v>
      </c>
      <c r="BN80" s="4">
        <v>95</v>
      </c>
      <c r="BO80" s="5">
        <v>1548</v>
      </c>
      <c r="BP80" s="4">
        <v>795</v>
      </c>
      <c r="BQ80" s="5">
        <v>107</v>
      </c>
      <c r="BR80" s="4">
        <v>141</v>
      </c>
      <c r="BS80" s="5">
        <v>564</v>
      </c>
      <c r="BT80" s="4">
        <v>697</v>
      </c>
      <c r="BU80" s="5">
        <v>354</v>
      </c>
      <c r="BV80" s="4">
        <v>366</v>
      </c>
      <c r="BW80" s="5">
        <v>4246</v>
      </c>
      <c r="BX80" s="4">
        <v>2556</v>
      </c>
      <c r="BY80" s="5">
        <v>2307</v>
      </c>
      <c r="BZ80" s="4">
        <v>1256</v>
      </c>
      <c r="CA80" s="5">
        <v>32</v>
      </c>
      <c r="CB80" s="4">
        <v>54</v>
      </c>
      <c r="CC80" s="5">
        <v>970</v>
      </c>
      <c r="CD80" s="4">
        <v>677</v>
      </c>
      <c r="CE80" s="5">
        <v>685</v>
      </c>
      <c r="CF80" s="4">
        <v>502</v>
      </c>
      <c r="CG80" s="5">
        <v>2030</v>
      </c>
      <c r="CH80" s="4">
        <v>1378</v>
      </c>
      <c r="CI80" s="5">
        <v>870</v>
      </c>
      <c r="CJ80" s="4">
        <v>468</v>
      </c>
      <c r="CK80" s="5">
        <v>58</v>
      </c>
      <c r="CL80" s="4">
        <v>70</v>
      </c>
      <c r="CM80" s="5">
        <v>1681</v>
      </c>
      <c r="CN80" s="4">
        <v>919</v>
      </c>
      <c r="CO80" s="5">
        <v>0</v>
      </c>
      <c r="CP80" s="4">
        <v>187</v>
      </c>
      <c r="CQ80" s="5">
        <v>636</v>
      </c>
      <c r="CR80" s="4">
        <v>1018</v>
      </c>
      <c r="CS80" s="5">
        <v>3007</v>
      </c>
      <c r="CT80" s="4">
        <v>1122</v>
      </c>
      <c r="CU80" s="5">
        <v>1040</v>
      </c>
      <c r="CV80" s="4">
        <v>872</v>
      </c>
      <c r="CW80" s="5">
        <v>0</v>
      </c>
      <c r="CX80" s="4">
        <v>187</v>
      </c>
      <c r="CY80" s="5">
        <v>2523</v>
      </c>
      <c r="CZ80" s="4">
        <v>1318</v>
      </c>
      <c r="DA80" s="5">
        <v>3790</v>
      </c>
      <c r="DB80" s="4">
        <v>1075</v>
      </c>
      <c r="DC80" s="5">
        <v>312</v>
      </c>
      <c r="DD80" s="4">
        <v>306</v>
      </c>
      <c r="DE80" s="5">
        <v>147</v>
      </c>
      <c r="DF80" s="4">
        <v>159</v>
      </c>
      <c r="DG80" s="5">
        <v>14</v>
      </c>
      <c r="DH80" s="4">
        <v>23</v>
      </c>
      <c r="DI80" s="5">
        <v>238</v>
      </c>
      <c r="DJ80" s="4">
        <v>398</v>
      </c>
      <c r="DM80"/>
      <c r="DN80"/>
      <c r="DO80"/>
      <c r="DP80"/>
    </row>
    <row r="81" spans="9:120" x14ac:dyDescent="0.25">
      <c r="I81" s="6">
        <v>60336</v>
      </c>
      <c r="J81" s="7">
        <v>6293</v>
      </c>
      <c r="K81" s="5">
        <v>263</v>
      </c>
      <c r="L81" s="4">
        <v>259</v>
      </c>
      <c r="M81" s="3">
        <v>4510</v>
      </c>
      <c r="N81" s="4">
        <v>2938</v>
      </c>
      <c r="O81" s="5">
        <v>3543</v>
      </c>
      <c r="P81" s="4">
        <v>1771</v>
      </c>
      <c r="Q81" s="5">
        <v>224</v>
      </c>
      <c r="R81" s="4">
        <v>188</v>
      </c>
      <c r="S81" s="5">
        <v>9021</v>
      </c>
      <c r="T81" s="4">
        <v>2484</v>
      </c>
      <c r="U81" s="5">
        <v>1813</v>
      </c>
      <c r="V81" s="4">
        <v>1022</v>
      </c>
      <c r="W81" s="5">
        <v>0</v>
      </c>
      <c r="X81" s="4">
        <v>195</v>
      </c>
      <c r="Y81" s="5">
        <v>0</v>
      </c>
      <c r="Z81" s="4">
        <v>195</v>
      </c>
      <c r="AA81" s="5">
        <v>0</v>
      </c>
      <c r="AB81" s="4">
        <v>195</v>
      </c>
      <c r="AC81" s="5">
        <v>1733</v>
      </c>
      <c r="AD81" s="4">
        <v>1210</v>
      </c>
      <c r="AE81" s="5">
        <v>275</v>
      </c>
      <c r="AF81" s="4">
        <v>234</v>
      </c>
      <c r="AG81" s="5">
        <v>254</v>
      </c>
      <c r="AH81" s="4">
        <v>314</v>
      </c>
      <c r="AI81" s="8" t="s">
        <v>61</v>
      </c>
      <c r="AJ81" s="4" t="s">
        <v>61</v>
      </c>
      <c r="AK81" s="3">
        <v>390</v>
      </c>
      <c r="AL81" s="4">
        <v>342</v>
      </c>
      <c r="AM81" s="5">
        <v>296</v>
      </c>
      <c r="AN81" s="4">
        <v>352</v>
      </c>
      <c r="AO81" s="5">
        <v>318</v>
      </c>
      <c r="AP81" s="4">
        <v>424</v>
      </c>
      <c r="AQ81" s="5">
        <v>479</v>
      </c>
      <c r="AR81" s="4">
        <v>503</v>
      </c>
      <c r="AS81" s="5">
        <v>120</v>
      </c>
      <c r="AT81" s="4">
        <v>170</v>
      </c>
      <c r="AU81" s="5">
        <v>51</v>
      </c>
      <c r="AV81" s="4">
        <v>110</v>
      </c>
      <c r="AW81" s="5">
        <v>0</v>
      </c>
      <c r="AX81" s="4">
        <v>195</v>
      </c>
      <c r="AY81" s="5">
        <v>0</v>
      </c>
      <c r="AZ81" s="4">
        <v>195</v>
      </c>
      <c r="BA81" s="5">
        <v>396</v>
      </c>
      <c r="BB81" s="4">
        <v>625</v>
      </c>
      <c r="BC81" s="5">
        <v>615</v>
      </c>
      <c r="BD81" s="4">
        <v>524</v>
      </c>
      <c r="BE81" s="5">
        <v>566</v>
      </c>
      <c r="BF81" s="4">
        <v>352</v>
      </c>
      <c r="BG81" s="5">
        <v>62</v>
      </c>
      <c r="BH81" s="4">
        <v>106</v>
      </c>
      <c r="BI81" s="5">
        <v>384</v>
      </c>
      <c r="BJ81" s="4">
        <v>304</v>
      </c>
      <c r="BK81" s="5">
        <v>1602</v>
      </c>
      <c r="BL81" s="4">
        <v>828</v>
      </c>
      <c r="BM81" s="5">
        <v>439</v>
      </c>
      <c r="BN81" s="4">
        <v>591</v>
      </c>
      <c r="BO81" s="5">
        <v>3581</v>
      </c>
      <c r="BP81" s="4">
        <v>1400</v>
      </c>
      <c r="BQ81" s="5">
        <v>129</v>
      </c>
      <c r="BR81" s="4">
        <v>123</v>
      </c>
      <c r="BS81" s="5">
        <v>84</v>
      </c>
      <c r="BT81" s="4">
        <v>78</v>
      </c>
      <c r="BU81" s="5">
        <v>141</v>
      </c>
      <c r="BV81" s="4">
        <v>229</v>
      </c>
      <c r="BW81" s="5">
        <v>419</v>
      </c>
      <c r="BX81" s="4">
        <v>399</v>
      </c>
      <c r="BY81" s="5">
        <v>263</v>
      </c>
      <c r="BZ81" s="4">
        <v>435</v>
      </c>
      <c r="CA81" s="5">
        <v>1201</v>
      </c>
      <c r="CB81" s="4">
        <v>1099</v>
      </c>
      <c r="CC81" s="5">
        <v>260</v>
      </c>
      <c r="CD81" s="4">
        <v>212</v>
      </c>
      <c r="CE81" s="5">
        <v>288</v>
      </c>
      <c r="CF81" s="4">
        <v>243</v>
      </c>
      <c r="CG81" s="5">
        <v>7170</v>
      </c>
      <c r="CH81" s="4">
        <v>1894</v>
      </c>
      <c r="CI81" s="5">
        <v>343</v>
      </c>
      <c r="CJ81" s="4">
        <v>265</v>
      </c>
      <c r="CK81" s="5">
        <v>0</v>
      </c>
      <c r="CL81" s="4">
        <v>195</v>
      </c>
      <c r="CM81" s="5">
        <v>55</v>
      </c>
      <c r="CN81" s="4">
        <v>90</v>
      </c>
      <c r="CO81" s="5">
        <v>842</v>
      </c>
      <c r="CP81" s="4">
        <v>1132</v>
      </c>
      <c r="CQ81" s="5">
        <v>296</v>
      </c>
      <c r="CR81" s="4">
        <v>356</v>
      </c>
      <c r="CS81" s="5">
        <v>1303</v>
      </c>
      <c r="CT81" s="4">
        <v>952</v>
      </c>
      <c r="CU81" s="5">
        <v>6059</v>
      </c>
      <c r="CV81" s="4">
        <v>2187</v>
      </c>
      <c r="CW81" s="5">
        <v>0</v>
      </c>
      <c r="CX81" s="4">
        <v>195</v>
      </c>
      <c r="CY81" s="5">
        <v>905</v>
      </c>
      <c r="CZ81" s="4">
        <v>707</v>
      </c>
      <c r="DA81" s="5">
        <v>8991</v>
      </c>
      <c r="DB81" s="4">
        <v>2313</v>
      </c>
      <c r="DC81" s="5">
        <v>0</v>
      </c>
      <c r="DD81" s="4">
        <v>195</v>
      </c>
      <c r="DE81" s="5">
        <v>165</v>
      </c>
      <c r="DF81" s="4">
        <v>174</v>
      </c>
      <c r="DG81" s="5">
        <v>487</v>
      </c>
      <c r="DH81" s="4">
        <v>340</v>
      </c>
      <c r="DI81" s="5">
        <v>249</v>
      </c>
      <c r="DJ81" s="4">
        <v>412</v>
      </c>
      <c r="DM81"/>
      <c r="DN81"/>
      <c r="DO81"/>
      <c r="DP81"/>
    </row>
    <row r="82" spans="9:120" x14ac:dyDescent="0.25">
      <c r="I82" s="6">
        <v>216204</v>
      </c>
      <c r="J82" s="7">
        <v>11862</v>
      </c>
      <c r="K82" s="5">
        <v>2823</v>
      </c>
      <c r="L82" s="4">
        <v>1526</v>
      </c>
      <c r="M82" s="3">
        <v>4119</v>
      </c>
      <c r="N82" s="4">
        <v>3153</v>
      </c>
      <c r="O82" s="5">
        <v>7657</v>
      </c>
      <c r="P82" s="4">
        <v>1987</v>
      </c>
      <c r="Q82" s="5">
        <v>3185</v>
      </c>
      <c r="R82" s="4">
        <v>1513</v>
      </c>
      <c r="S82" s="5">
        <v>13930</v>
      </c>
      <c r="T82" s="4">
        <v>2863</v>
      </c>
      <c r="U82" s="5">
        <v>3271</v>
      </c>
      <c r="V82" s="4">
        <v>1390</v>
      </c>
      <c r="W82" s="5">
        <v>1819</v>
      </c>
      <c r="X82" s="4">
        <v>959</v>
      </c>
      <c r="Y82" s="5">
        <v>277</v>
      </c>
      <c r="Z82" s="4">
        <v>303</v>
      </c>
      <c r="AA82" s="5">
        <v>1440</v>
      </c>
      <c r="AB82" s="4">
        <v>708</v>
      </c>
      <c r="AC82" s="5">
        <v>17548</v>
      </c>
      <c r="AD82" s="4">
        <v>3370</v>
      </c>
      <c r="AE82" s="5">
        <v>6042</v>
      </c>
      <c r="AF82" s="4">
        <v>2192</v>
      </c>
      <c r="AG82" s="5">
        <v>1269</v>
      </c>
      <c r="AH82" s="4">
        <v>735</v>
      </c>
      <c r="AI82" s="5">
        <v>393</v>
      </c>
      <c r="AJ82" s="4">
        <v>356</v>
      </c>
      <c r="AK82" s="8" t="s">
        <v>61</v>
      </c>
      <c r="AL82" s="4" t="s">
        <v>61</v>
      </c>
      <c r="AM82" s="3">
        <v>23491</v>
      </c>
      <c r="AN82" s="4">
        <v>5269</v>
      </c>
      <c r="AO82" s="5">
        <v>8420</v>
      </c>
      <c r="AP82" s="4">
        <v>1581</v>
      </c>
      <c r="AQ82" s="5">
        <v>2533</v>
      </c>
      <c r="AR82" s="4">
        <v>1130</v>
      </c>
      <c r="AS82" s="5">
        <v>5569</v>
      </c>
      <c r="AT82" s="4">
        <v>1718</v>
      </c>
      <c r="AU82" s="5">
        <v>1315</v>
      </c>
      <c r="AV82" s="4">
        <v>761</v>
      </c>
      <c r="AW82" s="5">
        <v>693</v>
      </c>
      <c r="AX82" s="4">
        <v>510</v>
      </c>
      <c r="AY82" s="5">
        <v>2565</v>
      </c>
      <c r="AZ82" s="4">
        <v>916</v>
      </c>
      <c r="BA82" s="5">
        <v>3507</v>
      </c>
      <c r="BB82" s="4">
        <v>1540</v>
      </c>
      <c r="BC82" s="5">
        <v>10274</v>
      </c>
      <c r="BD82" s="4">
        <v>2032</v>
      </c>
      <c r="BE82" s="5">
        <v>4496</v>
      </c>
      <c r="BF82" s="4">
        <v>1177</v>
      </c>
      <c r="BG82" s="5">
        <v>1521</v>
      </c>
      <c r="BH82" s="4">
        <v>581</v>
      </c>
      <c r="BI82" s="5">
        <v>13889</v>
      </c>
      <c r="BJ82" s="4">
        <v>2736</v>
      </c>
      <c r="BK82" s="5">
        <v>304</v>
      </c>
      <c r="BL82" s="4">
        <v>275</v>
      </c>
      <c r="BM82" s="5">
        <v>827</v>
      </c>
      <c r="BN82" s="4">
        <v>520</v>
      </c>
      <c r="BO82" s="5">
        <v>2454</v>
      </c>
      <c r="BP82" s="4">
        <v>1187</v>
      </c>
      <c r="BQ82" s="5">
        <v>590</v>
      </c>
      <c r="BR82" s="4">
        <v>334</v>
      </c>
      <c r="BS82" s="5">
        <v>3009</v>
      </c>
      <c r="BT82" s="4">
        <v>1033</v>
      </c>
      <c r="BU82" s="5">
        <v>1573</v>
      </c>
      <c r="BV82" s="4">
        <v>1619</v>
      </c>
      <c r="BW82" s="5">
        <v>6412</v>
      </c>
      <c r="BX82" s="4">
        <v>1874</v>
      </c>
      <c r="BY82" s="5">
        <v>4057</v>
      </c>
      <c r="BZ82" s="4">
        <v>1663</v>
      </c>
      <c r="CA82" s="5">
        <v>105</v>
      </c>
      <c r="CB82" s="4">
        <v>115</v>
      </c>
      <c r="CC82" s="5">
        <v>8384</v>
      </c>
      <c r="CD82" s="4">
        <v>1627</v>
      </c>
      <c r="CE82" s="5">
        <v>1002</v>
      </c>
      <c r="CF82" s="4">
        <v>552</v>
      </c>
      <c r="CG82" s="5">
        <v>792</v>
      </c>
      <c r="CH82" s="4">
        <v>426</v>
      </c>
      <c r="CI82" s="5">
        <v>3012</v>
      </c>
      <c r="CJ82" s="4">
        <v>1197</v>
      </c>
      <c r="CK82" s="5">
        <v>278</v>
      </c>
      <c r="CL82" s="4">
        <v>266</v>
      </c>
      <c r="CM82" s="5">
        <v>1582</v>
      </c>
      <c r="CN82" s="4">
        <v>783</v>
      </c>
      <c r="CO82" s="5">
        <v>1318</v>
      </c>
      <c r="CP82" s="4">
        <v>1474</v>
      </c>
      <c r="CQ82" s="5">
        <v>3223</v>
      </c>
      <c r="CR82" s="4">
        <v>1222</v>
      </c>
      <c r="CS82" s="5">
        <v>11011</v>
      </c>
      <c r="CT82" s="4">
        <v>2803</v>
      </c>
      <c r="CU82" s="5">
        <v>951</v>
      </c>
      <c r="CV82" s="4">
        <v>595</v>
      </c>
      <c r="CW82" s="5">
        <v>49</v>
      </c>
      <c r="CX82" s="4">
        <v>81</v>
      </c>
      <c r="CY82" s="5">
        <v>5233</v>
      </c>
      <c r="CZ82" s="4">
        <v>2524</v>
      </c>
      <c r="DA82" s="5">
        <v>3075</v>
      </c>
      <c r="DB82" s="4">
        <v>1254</v>
      </c>
      <c r="DC82" s="5">
        <v>352</v>
      </c>
      <c r="DD82" s="4">
        <v>288</v>
      </c>
      <c r="DE82" s="5">
        <v>14507</v>
      </c>
      <c r="DF82" s="4">
        <v>2936</v>
      </c>
      <c r="DG82" s="5">
        <v>58</v>
      </c>
      <c r="DH82" s="4">
        <v>76</v>
      </c>
      <c r="DI82" s="5">
        <v>2387</v>
      </c>
      <c r="DJ82" s="4">
        <v>715</v>
      </c>
      <c r="DM82"/>
      <c r="DN82"/>
      <c r="DO82"/>
      <c r="DP82"/>
    </row>
    <row r="83" spans="9:120" x14ac:dyDescent="0.25">
      <c r="I83" s="6">
        <v>127874</v>
      </c>
      <c r="J83" s="7">
        <v>8918</v>
      </c>
      <c r="K83" s="5">
        <v>1562</v>
      </c>
      <c r="L83" s="4">
        <v>1293</v>
      </c>
      <c r="M83" s="3">
        <v>371</v>
      </c>
      <c r="N83" s="4">
        <v>324</v>
      </c>
      <c r="O83" s="5">
        <v>3975</v>
      </c>
      <c r="P83" s="4">
        <v>1427</v>
      </c>
      <c r="Q83" s="5">
        <v>2016</v>
      </c>
      <c r="R83" s="4">
        <v>1321</v>
      </c>
      <c r="S83" s="5">
        <v>7649</v>
      </c>
      <c r="T83" s="4">
        <v>2229</v>
      </c>
      <c r="U83" s="5">
        <v>1930</v>
      </c>
      <c r="V83" s="4">
        <v>759</v>
      </c>
      <c r="W83" s="5">
        <v>1227</v>
      </c>
      <c r="X83" s="4">
        <v>698</v>
      </c>
      <c r="Y83" s="5">
        <v>79</v>
      </c>
      <c r="Z83" s="4">
        <v>134</v>
      </c>
      <c r="AA83" s="5">
        <v>0</v>
      </c>
      <c r="AB83" s="4">
        <v>190</v>
      </c>
      <c r="AC83" s="5">
        <v>8595</v>
      </c>
      <c r="AD83" s="4">
        <v>3053</v>
      </c>
      <c r="AE83" s="5">
        <v>2543</v>
      </c>
      <c r="AF83" s="4">
        <v>1176</v>
      </c>
      <c r="AG83" s="5">
        <v>1057</v>
      </c>
      <c r="AH83" s="4">
        <v>717</v>
      </c>
      <c r="AI83" s="5">
        <v>1368</v>
      </c>
      <c r="AJ83" s="4">
        <v>1278</v>
      </c>
      <c r="AK83" s="5">
        <v>23071</v>
      </c>
      <c r="AL83" s="4">
        <v>4221</v>
      </c>
      <c r="AM83" s="8" t="s">
        <v>61</v>
      </c>
      <c r="AN83" s="4" t="s">
        <v>61</v>
      </c>
      <c r="AO83" s="3">
        <v>916</v>
      </c>
      <c r="AP83" s="4">
        <v>468</v>
      </c>
      <c r="AQ83" s="5">
        <v>1321</v>
      </c>
      <c r="AR83" s="4">
        <v>946</v>
      </c>
      <c r="AS83" s="5">
        <v>10177</v>
      </c>
      <c r="AT83" s="4">
        <v>2220</v>
      </c>
      <c r="AU83" s="5">
        <v>2241</v>
      </c>
      <c r="AV83" s="4">
        <v>1537</v>
      </c>
      <c r="AW83" s="5">
        <v>275</v>
      </c>
      <c r="AX83" s="4">
        <v>388</v>
      </c>
      <c r="AY83" s="5">
        <v>480</v>
      </c>
      <c r="AZ83" s="4">
        <v>256</v>
      </c>
      <c r="BA83" s="5">
        <v>952</v>
      </c>
      <c r="BB83" s="4">
        <v>703</v>
      </c>
      <c r="BC83" s="5">
        <v>7896</v>
      </c>
      <c r="BD83" s="4">
        <v>1777</v>
      </c>
      <c r="BE83" s="5">
        <v>1168</v>
      </c>
      <c r="BF83" s="4">
        <v>568</v>
      </c>
      <c r="BG83" s="5">
        <v>469</v>
      </c>
      <c r="BH83" s="4">
        <v>366</v>
      </c>
      <c r="BI83" s="5">
        <v>1824</v>
      </c>
      <c r="BJ83" s="4">
        <v>1033</v>
      </c>
      <c r="BK83" s="5">
        <v>34</v>
      </c>
      <c r="BL83" s="4">
        <v>62</v>
      </c>
      <c r="BM83" s="5">
        <v>622</v>
      </c>
      <c r="BN83" s="4">
        <v>491</v>
      </c>
      <c r="BO83" s="5">
        <v>511</v>
      </c>
      <c r="BP83" s="4">
        <v>338</v>
      </c>
      <c r="BQ83" s="5">
        <v>90</v>
      </c>
      <c r="BR83" s="4">
        <v>152</v>
      </c>
      <c r="BS83" s="5">
        <v>651</v>
      </c>
      <c r="BT83" s="4">
        <v>348</v>
      </c>
      <c r="BU83" s="5">
        <v>504</v>
      </c>
      <c r="BV83" s="4">
        <v>410</v>
      </c>
      <c r="BW83" s="5">
        <v>2518</v>
      </c>
      <c r="BX83" s="4">
        <v>816</v>
      </c>
      <c r="BY83" s="5">
        <v>3038</v>
      </c>
      <c r="BZ83" s="4">
        <v>1840</v>
      </c>
      <c r="CA83" s="5">
        <v>70</v>
      </c>
      <c r="CB83" s="4">
        <v>94</v>
      </c>
      <c r="CC83" s="5">
        <v>11109</v>
      </c>
      <c r="CD83" s="4">
        <v>2141</v>
      </c>
      <c r="CE83" s="5">
        <v>844</v>
      </c>
      <c r="CF83" s="4">
        <v>522</v>
      </c>
      <c r="CG83" s="5">
        <v>505</v>
      </c>
      <c r="CH83" s="4">
        <v>617</v>
      </c>
      <c r="CI83" s="5">
        <v>3998</v>
      </c>
      <c r="CJ83" s="4">
        <v>1871</v>
      </c>
      <c r="CK83" s="5">
        <v>49</v>
      </c>
      <c r="CL83" s="4">
        <v>84</v>
      </c>
      <c r="CM83" s="5">
        <v>3306</v>
      </c>
      <c r="CN83" s="4">
        <v>1917</v>
      </c>
      <c r="CO83" s="5">
        <v>235</v>
      </c>
      <c r="CP83" s="4">
        <v>231</v>
      </c>
      <c r="CQ83" s="5">
        <v>3879</v>
      </c>
      <c r="CR83" s="4">
        <v>1292</v>
      </c>
      <c r="CS83" s="5">
        <v>6326</v>
      </c>
      <c r="CT83" s="4">
        <v>2074</v>
      </c>
      <c r="CU83" s="5">
        <v>123</v>
      </c>
      <c r="CV83" s="4">
        <v>127</v>
      </c>
      <c r="CW83" s="5">
        <v>530</v>
      </c>
      <c r="CX83" s="4">
        <v>349</v>
      </c>
      <c r="CY83" s="5">
        <v>1486</v>
      </c>
      <c r="CZ83" s="4">
        <v>853</v>
      </c>
      <c r="DA83" s="5">
        <v>1028</v>
      </c>
      <c r="DB83" s="4">
        <v>744</v>
      </c>
      <c r="DC83" s="5">
        <v>216</v>
      </c>
      <c r="DD83" s="4">
        <v>194</v>
      </c>
      <c r="DE83" s="5">
        <v>2923</v>
      </c>
      <c r="DF83" s="4">
        <v>1307</v>
      </c>
      <c r="DG83" s="5">
        <v>117</v>
      </c>
      <c r="DH83" s="4">
        <v>170</v>
      </c>
      <c r="DI83" s="5">
        <v>132</v>
      </c>
      <c r="DJ83" s="4">
        <v>220</v>
      </c>
      <c r="DM83"/>
      <c r="DN83"/>
      <c r="DO83"/>
      <c r="DP83"/>
    </row>
    <row r="84" spans="9:120" x14ac:dyDescent="0.25">
      <c r="I84" s="6">
        <v>70405</v>
      </c>
      <c r="J84" s="7">
        <v>5539</v>
      </c>
      <c r="K84" s="5">
        <v>207</v>
      </c>
      <c r="L84" s="4">
        <v>259</v>
      </c>
      <c r="M84" s="3">
        <v>967</v>
      </c>
      <c r="N84" s="4">
        <v>651</v>
      </c>
      <c r="O84" s="5">
        <v>1411</v>
      </c>
      <c r="P84" s="4">
        <v>726</v>
      </c>
      <c r="Q84" s="5">
        <v>433</v>
      </c>
      <c r="R84" s="4">
        <v>317</v>
      </c>
      <c r="S84" s="5">
        <v>3297</v>
      </c>
      <c r="T84" s="4">
        <v>1022</v>
      </c>
      <c r="U84" s="5">
        <v>2891</v>
      </c>
      <c r="V84" s="4">
        <v>1129</v>
      </c>
      <c r="W84" s="5">
        <v>424</v>
      </c>
      <c r="X84" s="4">
        <v>628</v>
      </c>
      <c r="Y84" s="5">
        <v>0</v>
      </c>
      <c r="Z84" s="4">
        <v>155</v>
      </c>
      <c r="AA84" s="5">
        <v>0</v>
      </c>
      <c r="AB84" s="4">
        <v>155</v>
      </c>
      <c r="AC84" s="5">
        <v>707</v>
      </c>
      <c r="AD84" s="4">
        <v>455</v>
      </c>
      <c r="AE84" s="5">
        <v>1938</v>
      </c>
      <c r="AF84" s="4">
        <v>1485</v>
      </c>
      <c r="AG84" s="5">
        <v>299</v>
      </c>
      <c r="AH84" s="4">
        <v>454</v>
      </c>
      <c r="AI84" s="5">
        <v>161</v>
      </c>
      <c r="AJ84" s="4">
        <v>175</v>
      </c>
      <c r="AK84" s="5">
        <v>13725</v>
      </c>
      <c r="AL84" s="4">
        <v>2238</v>
      </c>
      <c r="AM84" s="5">
        <v>349</v>
      </c>
      <c r="AN84" s="4">
        <v>204</v>
      </c>
      <c r="AO84" s="8" t="s">
        <v>61</v>
      </c>
      <c r="AP84" s="4" t="s">
        <v>61</v>
      </c>
      <c r="AQ84" s="3">
        <v>1776</v>
      </c>
      <c r="AR84" s="4">
        <v>819</v>
      </c>
      <c r="AS84" s="5">
        <v>387</v>
      </c>
      <c r="AT84" s="4">
        <v>303</v>
      </c>
      <c r="AU84" s="5">
        <v>228</v>
      </c>
      <c r="AV84" s="4">
        <v>223</v>
      </c>
      <c r="AW84" s="5">
        <v>26</v>
      </c>
      <c r="AX84" s="4">
        <v>43</v>
      </c>
      <c r="AY84" s="5">
        <v>487</v>
      </c>
      <c r="AZ84" s="4">
        <v>319</v>
      </c>
      <c r="BA84" s="5">
        <v>466</v>
      </c>
      <c r="BB84" s="4">
        <v>632</v>
      </c>
      <c r="BC84" s="5">
        <v>1687</v>
      </c>
      <c r="BD84" s="4">
        <v>954</v>
      </c>
      <c r="BE84" s="5">
        <v>5634</v>
      </c>
      <c r="BF84" s="4">
        <v>1117</v>
      </c>
      <c r="BG84" s="5">
        <v>408</v>
      </c>
      <c r="BH84" s="4">
        <v>306</v>
      </c>
      <c r="BI84" s="5">
        <v>3649</v>
      </c>
      <c r="BJ84" s="4">
        <v>1188</v>
      </c>
      <c r="BK84" s="5">
        <v>370</v>
      </c>
      <c r="BL84" s="4">
        <v>338</v>
      </c>
      <c r="BM84" s="5">
        <v>6490</v>
      </c>
      <c r="BN84" s="4">
        <v>1780</v>
      </c>
      <c r="BO84" s="5">
        <v>2009</v>
      </c>
      <c r="BP84" s="4">
        <v>1634</v>
      </c>
      <c r="BQ84" s="5">
        <v>0</v>
      </c>
      <c r="BR84" s="4">
        <v>155</v>
      </c>
      <c r="BS84" s="5">
        <v>185</v>
      </c>
      <c r="BT84" s="4">
        <v>209</v>
      </c>
      <c r="BU84" s="5">
        <v>421</v>
      </c>
      <c r="BV84" s="4">
        <v>347</v>
      </c>
      <c r="BW84" s="5">
        <v>2361</v>
      </c>
      <c r="BX84" s="4">
        <v>1104</v>
      </c>
      <c r="BY84" s="5">
        <v>1760</v>
      </c>
      <c r="BZ84" s="4">
        <v>1268</v>
      </c>
      <c r="CA84" s="5">
        <v>604</v>
      </c>
      <c r="CB84" s="4">
        <v>377</v>
      </c>
      <c r="CC84" s="5">
        <v>993</v>
      </c>
      <c r="CD84" s="4">
        <v>482</v>
      </c>
      <c r="CE84" s="5">
        <v>532</v>
      </c>
      <c r="CF84" s="4">
        <v>417</v>
      </c>
      <c r="CG84" s="5">
        <v>811</v>
      </c>
      <c r="CH84" s="4">
        <v>476</v>
      </c>
      <c r="CI84" s="5">
        <v>388</v>
      </c>
      <c r="CJ84" s="4">
        <v>292</v>
      </c>
      <c r="CK84" s="5">
        <v>65</v>
      </c>
      <c r="CL84" s="4">
        <v>108</v>
      </c>
      <c r="CM84" s="5">
        <v>172</v>
      </c>
      <c r="CN84" s="4">
        <v>200</v>
      </c>
      <c r="CO84" s="5">
        <v>2842</v>
      </c>
      <c r="CP84" s="4">
        <v>965</v>
      </c>
      <c r="CQ84" s="5">
        <v>623</v>
      </c>
      <c r="CR84" s="4">
        <v>529</v>
      </c>
      <c r="CS84" s="5">
        <v>2334</v>
      </c>
      <c r="CT84" s="4">
        <v>1235</v>
      </c>
      <c r="CU84" s="5">
        <v>1482</v>
      </c>
      <c r="CV84" s="4">
        <v>940</v>
      </c>
      <c r="CW84" s="5">
        <v>38</v>
      </c>
      <c r="CX84" s="4">
        <v>71</v>
      </c>
      <c r="CY84" s="5">
        <v>720</v>
      </c>
      <c r="CZ84" s="4">
        <v>854</v>
      </c>
      <c r="DA84" s="5">
        <v>856</v>
      </c>
      <c r="DB84" s="4">
        <v>577</v>
      </c>
      <c r="DC84" s="5">
        <v>115</v>
      </c>
      <c r="DD84" s="4">
        <v>181</v>
      </c>
      <c r="DE84" s="5">
        <v>2537</v>
      </c>
      <c r="DF84" s="4">
        <v>850</v>
      </c>
      <c r="DG84" s="5">
        <v>140</v>
      </c>
      <c r="DH84" s="4">
        <v>117</v>
      </c>
      <c r="DI84" s="5">
        <v>57</v>
      </c>
      <c r="DJ84" s="4">
        <v>115</v>
      </c>
      <c r="DM84"/>
      <c r="DN84"/>
      <c r="DO84"/>
      <c r="DP84"/>
    </row>
    <row r="85" spans="9:120" x14ac:dyDescent="0.25">
      <c r="I85" s="6">
        <v>83640</v>
      </c>
      <c r="J85" s="7">
        <v>7144</v>
      </c>
      <c r="K85" s="5">
        <v>434</v>
      </c>
      <c r="L85" s="4">
        <v>310</v>
      </c>
      <c r="M85" s="3">
        <v>108</v>
      </c>
      <c r="N85" s="4">
        <v>84</v>
      </c>
      <c r="O85" s="5">
        <v>2028</v>
      </c>
      <c r="P85" s="4">
        <v>858</v>
      </c>
      <c r="Q85" s="5">
        <v>998</v>
      </c>
      <c r="R85" s="4">
        <v>697</v>
      </c>
      <c r="S85" s="5">
        <v>4743</v>
      </c>
      <c r="T85" s="4">
        <v>2121</v>
      </c>
      <c r="U85" s="5">
        <v>5030</v>
      </c>
      <c r="V85" s="4">
        <v>1611</v>
      </c>
      <c r="W85" s="5">
        <v>412</v>
      </c>
      <c r="X85" s="4">
        <v>519</v>
      </c>
      <c r="Y85" s="5">
        <v>74</v>
      </c>
      <c r="Z85" s="4">
        <v>85</v>
      </c>
      <c r="AA85" s="5">
        <v>128</v>
      </c>
      <c r="AB85" s="4">
        <v>141</v>
      </c>
      <c r="AC85" s="5">
        <v>1581</v>
      </c>
      <c r="AD85" s="4">
        <v>790</v>
      </c>
      <c r="AE85" s="5">
        <v>1146</v>
      </c>
      <c r="AF85" s="4">
        <v>666</v>
      </c>
      <c r="AG85" s="5">
        <v>287</v>
      </c>
      <c r="AH85" s="4">
        <v>282</v>
      </c>
      <c r="AI85" s="5">
        <v>264</v>
      </c>
      <c r="AJ85" s="4">
        <v>358</v>
      </c>
      <c r="AK85" s="5">
        <v>2760</v>
      </c>
      <c r="AL85" s="4">
        <v>1019</v>
      </c>
      <c r="AM85" s="5">
        <v>863</v>
      </c>
      <c r="AN85" s="4">
        <v>458</v>
      </c>
      <c r="AO85" s="5">
        <v>1715</v>
      </c>
      <c r="AP85" s="4">
        <v>888</v>
      </c>
      <c r="AQ85" s="8" t="s">
        <v>61</v>
      </c>
      <c r="AR85" s="4" t="s">
        <v>61</v>
      </c>
      <c r="AS85" s="3">
        <v>1167</v>
      </c>
      <c r="AT85" s="4">
        <v>770</v>
      </c>
      <c r="AU85" s="5">
        <v>519</v>
      </c>
      <c r="AV85" s="4">
        <v>338</v>
      </c>
      <c r="AW85" s="5">
        <v>481</v>
      </c>
      <c r="AX85" s="4">
        <v>527</v>
      </c>
      <c r="AY85" s="5">
        <v>3180</v>
      </c>
      <c r="AZ85" s="4">
        <v>2454</v>
      </c>
      <c r="BA85" s="5">
        <v>28</v>
      </c>
      <c r="BB85" s="4">
        <v>49</v>
      </c>
      <c r="BC85" s="5">
        <v>1947</v>
      </c>
      <c r="BD85" s="4">
        <v>1003</v>
      </c>
      <c r="BE85" s="5">
        <v>679</v>
      </c>
      <c r="BF85" s="4">
        <v>418</v>
      </c>
      <c r="BG85" s="5">
        <v>1517</v>
      </c>
      <c r="BH85" s="4">
        <v>1370</v>
      </c>
      <c r="BI85" s="5">
        <v>22033</v>
      </c>
      <c r="BJ85" s="4">
        <v>4568</v>
      </c>
      <c r="BK85" s="5">
        <v>270</v>
      </c>
      <c r="BL85" s="4">
        <v>255</v>
      </c>
      <c r="BM85" s="5">
        <v>1648</v>
      </c>
      <c r="BN85" s="4">
        <v>701</v>
      </c>
      <c r="BO85" s="5">
        <v>657</v>
      </c>
      <c r="BP85" s="4">
        <v>359</v>
      </c>
      <c r="BQ85" s="5">
        <v>27</v>
      </c>
      <c r="BR85" s="4">
        <v>37</v>
      </c>
      <c r="BS85" s="5">
        <v>1189</v>
      </c>
      <c r="BT85" s="4">
        <v>724</v>
      </c>
      <c r="BU85" s="5">
        <v>769</v>
      </c>
      <c r="BV85" s="4">
        <v>810</v>
      </c>
      <c r="BW85" s="5">
        <v>780</v>
      </c>
      <c r="BX85" s="4">
        <v>411</v>
      </c>
      <c r="BY85" s="5">
        <v>1223</v>
      </c>
      <c r="BZ85" s="4">
        <v>840</v>
      </c>
      <c r="CA85" s="5">
        <v>379</v>
      </c>
      <c r="CB85" s="4">
        <v>558</v>
      </c>
      <c r="CC85" s="5">
        <v>1616</v>
      </c>
      <c r="CD85" s="4">
        <v>901</v>
      </c>
      <c r="CE85" s="5">
        <v>5022</v>
      </c>
      <c r="CF85" s="4">
        <v>1204</v>
      </c>
      <c r="CG85" s="5">
        <v>285</v>
      </c>
      <c r="CH85" s="4">
        <v>284</v>
      </c>
      <c r="CI85" s="5">
        <v>1494</v>
      </c>
      <c r="CJ85" s="4">
        <v>1815</v>
      </c>
      <c r="CK85" s="5">
        <v>180</v>
      </c>
      <c r="CL85" s="4">
        <v>261</v>
      </c>
      <c r="CM85" s="5">
        <v>1102</v>
      </c>
      <c r="CN85" s="4">
        <v>670</v>
      </c>
      <c r="CO85" s="5">
        <v>104</v>
      </c>
      <c r="CP85" s="4">
        <v>147</v>
      </c>
      <c r="CQ85" s="5">
        <v>1066</v>
      </c>
      <c r="CR85" s="4">
        <v>496</v>
      </c>
      <c r="CS85" s="5">
        <v>6575</v>
      </c>
      <c r="CT85" s="4">
        <v>1436</v>
      </c>
      <c r="CU85" s="5">
        <v>196</v>
      </c>
      <c r="CV85" s="4">
        <v>265</v>
      </c>
      <c r="CW85" s="5">
        <v>0</v>
      </c>
      <c r="CX85" s="4">
        <v>168</v>
      </c>
      <c r="CY85" s="5">
        <v>1986</v>
      </c>
      <c r="CZ85" s="4">
        <v>1018</v>
      </c>
      <c r="DA85" s="5">
        <v>772</v>
      </c>
      <c r="DB85" s="4">
        <v>459</v>
      </c>
      <c r="DC85" s="5">
        <v>0</v>
      </c>
      <c r="DD85" s="4">
        <v>168</v>
      </c>
      <c r="DE85" s="5">
        <v>893</v>
      </c>
      <c r="DF85" s="4">
        <v>575</v>
      </c>
      <c r="DG85" s="5">
        <v>1285</v>
      </c>
      <c r="DH85" s="4">
        <v>791</v>
      </c>
      <c r="DI85" s="5">
        <v>775</v>
      </c>
      <c r="DJ85" s="4">
        <v>1013</v>
      </c>
      <c r="DM85"/>
      <c r="DN85"/>
      <c r="DO85"/>
      <c r="DP85"/>
    </row>
    <row r="86" spans="9:120" x14ac:dyDescent="0.25">
      <c r="I86" s="6">
        <v>110031</v>
      </c>
      <c r="J86" s="7">
        <v>9177</v>
      </c>
      <c r="K86" s="5">
        <v>925</v>
      </c>
      <c r="L86" s="4">
        <v>441</v>
      </c>
      <c r="M86" s="3">
        <v>0</v>
      </c>
      <c r="N86" s="4">
        <v>189</v>
      </c>
      <c r="O86" s="5">
        <v>1818</v>
      </c>
      <c r="P86" s="4">
        <v>916</v>
      </c>
      <c r="Q86" s="5">
        <v>1058</v>
      </c>
      <c r="R86" s="4">
        <v>778</v>
      </c>
      <c r="S86" s="5">
        <v>2130</v>
      </c>
      <c r="T86" s="4">
        <v>1154</v>
      </c>
      <c r="U86" s="5">
        <v>221</v>
      </c>
      <c r="V86" s="4">
        <v>197</v>
      </c>
      <c r="W86" s="5">
        <v>176</v>
      </c>
      <c r="X86" s="4">
        <v>251</v>
      </c>
      <c r="Y86" s="5">
        <v>0</v>
      </c>
      <c r="Z86" s="4">
        <v>189</v>
      </c>
      <c r="AA86" s="5">
        <v>201</v>
      </c>
      <c r="AB86" s="4">
        <v>248</v>
      </c>
      <c r="AC86" s="5">
        <v>7400</v>
      </c>
      <c r="AD86" s="4">
        <v>1965</v>
      </c>
      <c r="AE86" s="5">
        <v>2725</v>
      </c>
      <c r="AF86" s="4">
        <v>892</v>
      </c>
      <c r="AG86" s="5">
        <v>63</v>
      </c>
      <c r="AH86" s="4">
        <v>80</v>
      </c>
      <c r="AI86" s="5">
        <v>36</v>
      </c>
      <c r="AJ86" s="4">
        <v>69</v>
      </c>
      <c r="AK86" s="5">
        <v>4273</v>
      </c>
      <c r="AL86" s="4">
        <v>1415</v>
      </c>
      <c r="AM86" s="5">
        <v>11071</v>
      </c>
      <c r="AN86" s="4">
        <v>2846</v>
      </c>
      <c r="AO86" s="5">
        <v>536</v>
      </c>
      <c r="AP86" s="4">
        <v>410</v>
      </c>
      <c r="AQ86" s="5">
        <v>253</v>
      </c>
      <c r="AR86" s="4">
        <v>212</v>
      </c>
      <c r="AS86" s="8" t="s">
        <v>61</v>
      </c>
      <c r="AT86" s="4" t="s">
        <v>61</v>
      </c>
      <c r="AU86" s="3">
        <v>1399</v>
      </c>
      <c r="AV86" s="4">
        <v>906</v>
      </c>
      <c r="AW86" s="5">
        <v>71</v>
      </c>
      <c r="AX86" s="4">
        <v>137</v>
      </c>
      <c r="AY86" s="5">
        <v>2076</v>
      </c>
      <c r="AZ86" s="4">
        <v>1444</v>
      </c>
      <c r="BA86" s="5">
        <v>1019</v>
      </c>
      <c r="BB86" s="4">
        <v>885</v>
      </c>
      <c r="BC86" s="5">
        <v>3178</v>
      </c>
      <c r="BD86" s="4">
        <v>1248</v>
      </c>
      <c r="BE86" s="5">
        <v>475</v>
      </c>
      <c r="BF86" s="4">
        <v>415</v>
      </c>
      <c r="BG86" s="5">
        <v>1248</v>
      </c>
      <c r="BH86" s="4">
        <v>868</v>
      </c>
      <c r="BI86" s="5">
        <v>2793</v>
      </c>
      <c r="BJ86" s="4">
        <v>1158</v>
      </c>
      <c r="BK86" s="5">
        <v>216</v>
      </c>
      <c r="BL86" s="4">
        <v>238</v>
      </c>
      <c r="BM86" s="5">
        <v>471</v>
      </c>
      <c r="BN86" s="4">
        <v>517</v>
      </c>
      <c r="BO86" s="5">
        <v>1358</v>
      </c>
      <c r="BP86" s="4">
        <v>976</v>
      </c>
      <c r="BQ86" s="5">
        <v>52</v>
      </c>
      <c r="BR86" s="4">
        <v>84</v>
      </c>
      <c r="BS86" s="5">
        <v>1289</v>
      </c>
      <c r="BT86" s="4">
        <v>1472</v>
      </c>
      <c r="BU86" s="5">
        <v>553</v>
      </c>
      <c r="BV86" s="4">
        <v>370</v>
      </c>
      <c r="BW86" s="5">
        <v>2174</v>
      </c>
      <c r="BX86" s="4">
        <v>1660</v>
      </c>
      <c r="BY86" s="5">
        <v>3916</v>
      </c>
      <c r="BZ86" s="4">
        <v>1965</v>
      </c>
      <c r="CA86" s="5">
        <v>117</v>
      </c>
      <c r="CB86" s="4">
        <v>195</v>
      </c>
      <c r="CC86" s="5">
        <v>19617</v>
      </c>
      <c r="CD86" s="4">
        <v>3115</v>
      </c>
      <c r="CE86" s="5">
        <v>1256</v>
      </c>
      <c r="CF86" s="4">
        <v>853</v>
      </c>
      <c r="CG86" s="5">
        <v>459</v>
      </c>
      <c r="CH86" s="4">
        <v>328</v>
      </c>
      <c r="CI86" s="5">
        <v>1490</v>
      </c>
      <c r="CJ86" s="4">
        <v>598</v>
      </c>
      <c r="CK86" s="5">
        <v>640</v>
      </c>
      <c r="CL86" s="4">
        <v>876</v>
      </c>
      <c r="CM86" s="5">
        <v>1387</v>
      </c>
      <c r="CN86" s="4">
        <v>814</v>
      </c>
      <c r="CO86" s="5">
        <v>0</v>
      </c>
      <c r="CP86" s="4">
        <v>189</v>
      </c>
      <c r="CQ86" s="5">
        <v>16852</v>
      </c>
      <c r="CR86" s="4">
        <v>3762</v>
      </c>
      <c r="CS86" s="5">
        <v>4661</v>
      </c>
      <c r="CT86" s="4">
        <v>1468</v>
      </c>
      <c r="CU86" s="5">
        <v>140</v>
      </c>
      <c r="CV86" s="4">
        <v>202</v>
      </c>
      <c r="CW86" s="5">
        <v>151</v>
      </c>
      <c r="CX86" s="4">
        <v>152</v>
      </c>
      <c r="CY86" s="5">
        <v>5154</v>
      </c>
      <c r="CZ86" s="4">
        <v>1719</v>
      </c>
      <c r="DA86" s="5">
        <v>1121</v>
      </c>
      <c r="DB86" s="4">
        <v>614</v>
      </c>
      <c r="DC86" s="5">
        <v>1174</v>
      </c>
      <c r="DD86" s="4">
        <v>566</v>
      </c>
      <c r="DE86" s="5">
        <v>581</v>
      </c>
      <c r="DF86" s="4">
        <v>414</v>
      </c>
      <c r="DG86" s="5">
        <v>57</v>
      </c>
      <c r="DH86" s="4">
        <v>93</v>
      </c>
      <c r="DI86" s="5">
        <v>192</v>
      </c>
      <c r="DJ86" s="4">
        <v>262</v>
      </c>
      <c r="DM86"/>
      <c r="DN86"/>
      <c r="DO86"/>
      <c r="DP86"/>
    </row>
    <row r="87" spans="9:120" x14ac:dyDescent="0.25">
      <c r="I87" s="6">
        <v>99138</v>
      </c>
      <c r="J87" s="7">
        <v>7082</v>
      </c>
      <c r="K87" s="5">
        <v>3065</v>
      </c>
      <c r="L87" s="4">
        <v>1401</v>
      </c>
      <c r="M87" s="3">
        <v>288</v>
      </c>
      <c r="N87" s="4">
        <v>266</v>
      </c>
      <c r="O87" s="5">
        <v>2010</v>
      </c>
      <c r="P87" s="4">
        <v>1529</v>
      </c>
      <c r="Q87" s="5">
        <v>2774</v>
      </c>
      <c r="R87" s="4">
        <v>1144</v>
      </c>
      <c r="S87" s="5">
        <v>3957</v>
      </c>
      <c r="T87" s="4">
        <v>898</v>
      </c>
      <c r="U87" s="5">
        <v>1202</v>
      </c>
      <c r="V87" s="4">
        <v>983</v>
      </c>
      <c r="W87" s="5">
        <v>358</v>
      </c>
      <c r="X87" s="4">
        <v>264</v>
      </c>
      <c r="Y87" s="5">
        <v>0</v>
      </c>
      <c r="Z87" s="4">
        <v>198</v>
      </c>
      <c r="AA87" s="5">
        <v>195</v>
      </c>
      <c r="AB87" s="4">
        <v>168</v>
      </c>
      <c r="AC87" s="5">
        <v>5193</v>
      </c>
      <c r="AD87" s="4">
        <v>2120</v>
      </c>
      <c r="AE87" s="5">
        <v>4425</v>
      </c>
      <c r="AF87" s="4">
        <v>1541</v>
      </c>
      <c r="AG87" s="5">
        <v>688</v>
      </c>
      <c r="AH87" s="4">
        <v>808</v>
      </c>
      <c r="AI87" s="5">
        <v>230</v>
      </c>
      <c r="AJ87" s="4">
        <v>269</v>
      </c>
      <c r="AK87" s="5">
        <v>1189</v>
      </c>
      <c r="AL87" s="4">
        <v>417</v>
      </c>
      <c r="AM87" s="5">
        <v>1549</v>
      </c>
      <c r="AN87" s="4">
        <v>827</v>
      </c>
      <c r="AO87" s="5">
        <v>468</v>
      </c>
      <c r="AP87" s="4">
        <v>441</v>
      </c>
      <c r="AQ87" s="5">
        <v>312</v>
      </c>
      <c r="AR87" s="4">
        <v>466</v>
      </c>
      <c r="AS87" s="5">
        <v>1520</v>
      </c>
      <c r="AT87" s="4">
        <v>1286</v>
      </c>
      <c r="AU87" s="8" t="s">
        <v>61</v>
      </c>
      <c r="AV87" s="4" t="s">
        <v>61</v>
      </c>
      <c r="AW87" s="3">
        <v>120</v>
      </c>
      <c r="AX87" s="4">
        <v>163</v>
      </c>
      <c r="AY87" s="5">
        <v>1221</v>
      </c>
      <c r="AZ87" s="4">
        <v>1058</v>
      </c>
      <c r="BA87" s="5">
        <v>439</v>
      </c>
      <c r="BB87" s="4">
        <v>255</v>
      </c>
      <c r="BC87" s="5">
        <v>1163</v>
      </c>
      <c r="BD87" s="4">
        <v>875</v>
      </c>
      <c r="BE87" s="5">
        <v>698</v>
      </c>
      <c r="BF87" s="4">
        <v>445</v>
      </c>
      <c r="BG87" s="5">
        <v>10255</v>
      </c>
      <c r="BH87" s="4">
        <v>2829</v>
      </c>
      <c r="BI87" s="5">
        <v>1375</v>
      </c>
      <c r="BJ87" s="4">
        <v>565</v>
      </c>
      <c r="BK87" s="5">
        <v>278</v>
      </c>
      <c r="BL87" s="4">
        <v>364</v>
      </c>
      <c r="BM87" s="5">
        <v>176</v>
      </c>
      <c r="BN87" s="4">
        <v>198</v>
      </c>
      <c r="BO87" s="5">
        <v>994</v>
      </c>
      <c r="BP87" s="4">
        <v>623</v>
      </c>
      <c r="BQ87" s="5">
        <v>15</v>
      </c>
      <c r="BR87" s="4">
        <v>26</v>
      </c>
      <c r="BS87" s="5">
        <v>453</v>
      </c>
      <c r="BT87" s="4">
        <v>269</v>
      </c>
      <c r="BU87" s="5">
        <v>1028</v>
      </c>
      <c r="BV87" s="4">
        <v>867</v>
      </c>
      <c r="BW87" s="5">
        <v>1360</v>
      </c>
      <c r="BX87" s="4">
        <v>849</v>
      </c>
      <c r="BY87" s="5">
        <v>2134</v>
      </c>
      <c r="BZ87" s="4">
        <v>1242</v>
      </c>
      <c r="CA87" s="5">
        <v>277</v>
      </c>
      <c r="CB87" s="4">
        <v>359</v>
      </c>
      <c r="CC87" s="5">
        <v>2641</v>
      </c>
      <c r="CD87" s="4">
        <v>2281</v>
      </c>
      <c r="CE87" s="5">
        <v>4235</v>
      </c>
      <c r="CF87" s="4">
        <v>3044</v>
      </c>
      <c r="CG87" s="5">
        <v>1531</v>
      </c>
      <c r="CH87" s="4">
        <v>1577</v>
      </c>
      <c r="CI87" s="5">
        <v>455</v>
      </c>
      <c r="CJ87" s="4">
        <v>473</v>
      </c>
      <c r="CK87" s="5">
        <v>268</v>
      </c>
      <c r="CL87" s="4">
        <v>395</v>
      </c>
      <c r="CM87" s="5">
        <v>1573</v>
      </c>
      <c r="CN87" s="4">
        <v>1149</v>
      </c>
      <c r="CO87" s="5">
        <v>37</v>
      </c>
      <c r="CP87" s="4">
        <v>47</v>
      </c>
      <c r="CQ87" s="5">
        <v>2495</v>
      </c>
      <c r="CR87" s="4">
        <v>938</v>
      </c>
      <c r="CS87" s="5">
        <v>30292</v>
      </c>
      <c r="CT87" s="4">
        <v>5028</v>
      </c>
      <c r="CU87" s="5">
        <v>179</v>
      </c>
      <c r="CV87" s="4">
        <v>275</v>
      </c>
      <c r="CW87" s="5">
        <v>87</v>
      </c>
      <c r="CX87" s="4">
        <v>149</v>
      </c>
      <c r="CY87" s="5">
        <v>2055</v>
      </c>
      <c r="CZ87" s="4">
        <v>1060</v>
      </c>
      <c r="DA87" s="5">
        <v>1075</v>
      </c>
      <c r="DB87" s="4">
        <v>504</v>
      </c>
      <c r="DC87" s="5">
        <v>110</v>
      </c>
      <c r="DD87" s="4">
        <v>123</v>
      </c>
      <c r="DE87" s="5">
        <v>339</v>
      </c>
      <c r="DF87" s="4">
        <v>372</v>
      </c>
      <c r="DG87" s="5">
        <v>357</v>
      </c>
      <c r="DH87" s="4">
        <v>541</v>
      </c>
      <c r="DI87" s="5">
        <v>393</v>
      </c>
      <c r="DJ87" s="4">
        <v>384</v>
      </c>
      <c r="DM87"/>
      <c r="DN87"/>
      <c r="DO87"/>
      <c r="DP87"/>
    </row>
    <row r="88" spans="9:120" x14ac:dyDescent="0.25">
      <c r="I88" s="6">
        <v>33818</v>
      </c>
      <c r="J88" s="7">
        <v>4248</v>
      </c>
      <c r="K88" s="5">
        <v>634</v>
      </c>
      <c r="L88" s="4">
        <v>541</v>
      </c>
      <c r="M88" s="3">
        <v>37</v>
      </c>
      <c r="N88" s="4">
        <v>43</v>
      </c>
      <c r="O88" s="5">
        <v>325</v>
      </c>
      <c r="P88" s="4">
        <v>301</v>
      </c>
      <c r="Q88" s="5">
        <v>38</v>
      </c>
      <c r="R88" s="4">
        <v>67</v>
      </c>
      <c r="S88" s="5">
        <v>829</v>
      </c>
      <c r="T88" s="4">
        <v>428</v>
      </c>
      <c r="U88" s="5">
        <v>290</v>
      </c>
      <c r="V88" s="4">
        <v>222</v>
      </c>
      <c r="W88" s="5">
        <v>2481</v>
      </c>
      <c r="X88" s="4">
        <v>668</v>
      </c>
      <c r="Y88" s="5">
        <v>238</v>
      </c>
      <c r="Z88" s="4">
        <v>228</v>
      </c>
      <c r="AA88" s="5">
        <v>239</v>
      </c>
      <c r="AB88" s="4">
        <v>177</v>
      </c>
      <c r="AC88" s="5">
        <v>4304</v>
      </c>
      <c r="AD88" s="4">
        <v>1908</v>
      </c>
      <c r="AE88" s="5">
        <v>507</v>
      </c>
      <c r="AF88" s="4">
        <v>415</v>
      </c>
      <c r="AG88" s="5">
        <v>177</v>
      </c>
      <c r="AH88" s="4">
        <v>214</v>
      </c>
      <c r="AI88" s="5">
        <v>0</v>
      </c>
      <c r="AJ88" s="4">
        <v>157</v>
      </c>
      <c r="AK88" s="5">
        <v>675</v>
      </c>
      <c r="AL88" s="4">
        <v>358</v>
      </c>
      <c r="AM88" s="5">
        <v>164</v>
      </c>
      <c r="AN88" s="4">
        <v>157</v>
      </c>
      <c r="AO88" s="5">
        <v>275</v>
      </c>
      <c r="AP88" s="4">
        <v>452</v>
      </c>
      <c r="AQ88" s="5">
        <v>523</v>
      </c>
      <c r="AR88" s="4">
        <v>641</v>
      </c>
      <c r="AS88" s="5">
        <v>158</v>
      </c>
      <c r="AT88" s="4">
        <v>217</v>
      </c>
      <c r="AU88" s="5">
        <v>138</v>
      </c>
      <c r="AV88" s="4">
        <v>218</v>
      </c>
      <c r="AW88" s="8" t="s">
        <v>61</v>
      </c>
      <c r="AX88" s="4" t="s">
        <v>61</v>
      </c>
      <c r="AY88" s="3">
        <v>52</v>
      </c>
      <c r="AZ88" s="4">
        <v>105</v>
      </c>
      <c r="BA88" s="5">
        <v>4439</v>
      </c>
      <c r="BB88" s="4">
        <v>1293</v>
      </c>
      <c r="BC88" s="5">
        <v>702</v>
      </c>
      <c r="BD88" s="4">
        <v>703</v>
      </c>
      <c r="BE88" s="5">
        <v>296</v>
      </c>
      <c r="BF88" s="4">
        <v>307</v>
      </c>
      <c r="BG88" s="5">
        <v>0</v>
      </c>
      <c r="BH88" s="4">
        <v>157</v>
      </c>
      <c r="BI88" s="5">
        <v>325</v>
      </c>
      <c r="BJ88" s="4">
        <v>228</v>
      </c>
      <c r="BK88" s="5">
        <v>10</v>
      </c>
      <c r="BL88" s="4">
        <v>18</v>
      </c>
      <c r="BM88" s="5">
        <v>0</v>
      </c>
      <c r="BN88" s="4">
        <v>157</v>
      </c>
      <c r="BO88" s="5">
        <v>150</v>
      </c>
      <c r="BP88" s="4">
        <v>250</v>
      </c>
      <c r="BQ88" s="5">
        <v>4302</v>
      </c>
      <c r="BR88" s="4">
        <v>1394</v>
      </c>
      <c r="BS88" s="5">
        <v>694</v>
      </c>
      <c r="BT88" s="4">
        <v>498</v>
      </c>
      <c r="BU88" s="5">
        <v>144</v>
      </c>
      <c r="BV88" s="4">
        <v>191</v>
      </c>
      <c r="BW88" s="5">
        <v>2589</v>
      </c>
      <c r="BX88" s="4">
        <v>1633</v>
      </c>
      <c r="BY88" s="5">
        <v>1439</v>
      </c>
      <c r="BZ88" s="4">
        <v>1059</v>
      </c>
      <c r="CA88" s="5">
        <v>19</v>
      </c>
      <c r="CB88" s="4">
        <v>31</v>
      </c>
      <c r="CC88" s="5">
        <v>483</v>
      </c>
      <c r="CD88" s="4">
        <v>530</v>
      </c>
      <c r="CE88" s="5">
        <v>25</v>
      </c>
      <c r="CF88" s="4">
        <v>48</v>
      </c>
      <c r="CG88" s="5">
        <v>471</v>
      </c>
      <c r="CH88" s="4">
        <v>406</v>
      </c>
      <c r="CI88" s="5">
        <v>915</v>
      </c>
      <c r="CJ88" s="4">
        <v>418</v>
      </c>
      <c r="CK88" s="5">
        <v>234</v>
      </c>
      <c r="CL88" s="4">
        <v>282</v>
      </c>
      <c r="CM88" s="5">
        <v>587</v>
      </c>
      <c r="CN88" s="4">
        <v>429</v>
      </c>
      <c r="CO88" s="5">
        <v>42</v>
      </c>
      <c r="CP88" s="4">
        <v>89</v>
      </c>
      <c r="CQ88" s="5">
        <v>394</v>
      </c>
      <c r="CR88" s="4">
        <v>513</v>
      </c>
      <c r="CS88" s="5">
        <v>1637</v>
      </c>
      <c r="CT88" s="4">
        <v>1115</v>
      </c>
      <c r="CU88" s="5">
        <v>182</v>
      </c>
      <c r="CV88" s="4">
        <v>202</v>
      </c>
      <c r="CW88" s="5">
        <v>612</v>
      </c>
      <c r="CX88" s="4">
        <v>341</v>
      </c>
      <c r="CY88" s="5">
        <v>570</v>
      </c>
      <c r="CZ88" s="4">
        <v>337</v>
      </c>
      <c r="DA88" s="5">
        <v>88</v>
      </c>
      <c r="DB88" s="4">
        <v>131</v>
      </c>
      <c r="DC88" s="5">
        <v>43</v>
      </c>
      <c r="DD88" s="4">
        <v>73</v>
      </c>
      <c r="DE88" s="5">
        <v>321</v>
      </c>
      <c r="DF88" s="4">
        <v>408</v>
      </c>
      <c r="DG88" s="5">
        <v>21</v>
      </c>
      <c r="DH88" s="4">
        <v>37</v>
      </c>
      <c r="DI88" s="5">
        <v>65</v>
      </c>
      <c r="DJ88" s="4">
        <v>64</v>
      </c>
      <c r="DM88"/>
      <c r="DN88"/>
      <c r="DO88"/>
      <c r="DP88"/>
    </row>
    <row r="89" spans="9:120" x14ac:dyDescent="0.25">
      <c r="I89" s="6">
        <v>153979</v>
      </c>
      <c r="J89" s="7">
        <v>9033</v>
      </c>
      <c r="K89" s="5">
        <v>228</v>
      </c>
      <c r="L89" s="4">
        <v>128</v>
      </c>
      <c r="M89" s="3">
        <v>671</v>
      </c>
      <c r="N89" s="4">
        <v>493</v>
      </c>
      <c r="O89" s="5">
        <v>945</v>
      </c>
      <c r="P89" s="4">
        <v>604</v>
      </c>
      <c r="Q89" s="5">
        <v>423</v>
      </c>
      <c r="R89" s="4">
        <v>528</v>
      </c>
      <c r="S89" s="5">
        <v>8595</v>
      </c>
      <c r="T89" s="4">
        <v>1773</v>
      </c>
      <c r="U89" s="5">
        <v>1796</v>
      </c>
      <c r="V89" s="4">
        <v>837</v>
      </c>
      <c r="W89" s="5">
        <v>1608</v>
      </c>
      <c r="X89" s="4">
        <v>903</v>
      </c>
      <c r="Y89" s="5">
        <v>6652</v>
      </c>
      <c r="Z89" s="4">
        <v>1916</v>
      </c>
      <c r="AA89" s="5">
        <v>18492</v>
      </c>
      <c r="AB89" s="4">
        <v>3025</v>
      </c>
      <c r="AC89" s="5">
        <v>7825</v>
      </c>
      <c r="AD89" s="4">
        <v>1691</v>
      </c>
      <c r="AE89" s="5">
        <v>7113</v>
      </c>
      <c r="AF89" s="4">
        <v>1789</v>
      </c>
      <c r="AG89" s="5">
        <v>1170</v>
      </c>
      <c r="AH89" s="4">
        <v>815</v>
      </c>
      <c r="AI89" s="5">
        <v>389</v>
      </c>
      <c r="AJ89" s="4">
        <v>366</v>
      </c>
      <c r="AK89" s="5">
        <v>2392</v>
      </c>
      <c r="AL89" s="4">
        <v>1052</v>
      </c>
      <c r="AM89" s="5">
        <v>1318</v>
      </c>
      <c r="AN89" s="4">
        <v>791</v>
      </c>
      <c r="AO89" s="5">
        <v>110</v>
      </c>
      <c r="AP89" s="4">
        <v>146</v>
      </c>
      <c r="AQ89" s="5">
        <v>689</v>
      </c>
      <c r="AR89" s="4">
        <v>551</v>
      </c>
      <c r="AS89" s="5">
        <v>848</v>
      </c>
      <c r="AT89" s="4">
        <v>671</v>
      </c>
      <c r="AU89" s="5">
        <v>860</v>
      </c>
      <c r="AV89" s="4">
        <v>484</v>
      </c>
      <c r="AW89" s="5">
        <v>1526</v>
      </c>
      <c r="AX89" s="4">
        <v>1245</v>
      </c>
      <c r="AY89" s="8" t="s">
        <v>61</v>
      </c>
      <c r="AZ89" s="4" t="s">
        <v>61</v>
      </c>
      <c r="BA89" s="3">
        <v>3470</v>
      </c>
      <c r="BB89" s="4">
        <v>1341</v>
      </c>
      <c r="BC89" s="5">
        <v>2077</v>
      </c>
      <c r="BD89" s="4">
        <v>1273</v>
      </c>
      <c r="BE89" s="5">
        <v>810</v>
      </c>
      <c r="BF89" s="4">
        <v>503</v>
      </c>
      <c r="BG89" s="5">
        <v>1109</v>
      </c>
      <c r="BH89" s="4">
        <v>825</v>
      </c>
      <c r="BI89" s="5">
        <v>1469</v>
      </c>
      <c r="BJ89" s="4">
        <v>944</v>
      </c>
      <c r="BK89" s="5">
        <v>73</v>
      </c>
      <c r="BL89" s="4">
        <v>103</v>
      </c>
      <c r="BM89" s="5">
        <v>0</v>
      </c>
      <c r="BN89" s="4">
        <v>204</v>
      </c>
      <c r="BO89" s="5">
        <v>1105</v>
      </c>
      <c r="BP89" s="4">
        <v>1033</v>
      </c>
      <c r="BQ89" s="5">
        <v>232</v>
      </c>
      <c r="BR89" s="4">
        <v>160</v>
      </c>
      <c r="BS89" s="5">
        <v>9627</v>
      </c>
      <c r="BT89" s="4">
        <v>1880</v>
      </c>
      <c r="BU89" s="5">
        <v>797</v>
      </c>
      <c r="BV89" s="4">
        <v>676</v>
      </c>
      <c r="BW89" s="5">
        <v>9222</v>
      </c>
      <c r="BX89" s="4">
        <v>2041</v>
      </c>
      <c r="BY89" s="5">
        <v>6686</v>
      </c>
      <c r="BZ89" s="4">
        <v>2008</v>
      </c>
      <c r="CA89" s="5">
        <v>0</v>
      </c>
      <c r="CB89" s="4">
        <v>204</v>
      </c>
      <c r="CC89" s="5">
        <v>3396</v>
      </c>
      <c r="CD89" s="4">
        <v>1110</v>
      </c>
      <c r="CE89" s="5">
        <v>845</v>
      </c>
      <c r="CF89" s="4">
        <v>592</v>
      </c>
      <c r="CG89" s="5">
        <v>276</v>
      </c>
      <c r="CH89" s="4">
        <v>247</v>
      </c>
      <c r="CI89" s="5">
        <v>14158</v>
      </c>
      <c r="CJ89" s="4">
        <v>3380</v>
      </c>
      <c r="CK89" s="5">
        <v>197</v>
      </c>
      <c r="CL89" s="4">
        <v>162</v>
      </c>
      <c r="CM89" s="5">
        <v>2882</v>
      </c>
      <c r="CN89" s="4">
        <v>1696</v>
      </c>
      <c r="CO89" s="5">
        <v>0</v>
      </c>
      <c r="CP89" s="4">
        <v>204</v>
      </c>
      <c r="CQ89" s="5">
        <v>1942</v>
      </c>
      <c r="CR89" s="4">
        <v>1093</v>
      </c>
      <c r="CS89" s="5">
        <v>3619</v>
      </c>
      <c r="CT89" s="4">
        <v>1102</v>
      </c>
      <c r="CU89" s="5">
        <v>223</v>
      </c>
      <c r="CV89" s="4">
        <v>230</v>
      </c>
      <c r="CW89" s="5">
        <v>40</v>
      </c>
      <c r="CX89" s="4">
        <v>69</v>
      </c>
      <c r="CY89" s="5">
        <v>22089</v>
      </c>
      <c r="CZ89" s="4">
        <v>3805</v>
      </c>
      <c r="DA89" s="5">
        <v>1525</v>
      </c>
      <c r="DB89" s="4">
        <v>611</v>
      </c>
      <c r="DC89" s="5">
        <v>2027</v>
      </c>
      <c r="DD89" s="4">
        <v>859</v>
      </c>
      <c r="DE89" s="5">
        <v>353</v>
      </c>
      <c r="DF89" s="4">
        <v>514</v>
      </c>
      <c r="DG89" s="5">
        <v>80</v>
      </c>
      <c r="DH89" s="4">
        <v>132</v>
      </c>
      <c r="DI89" s="5">
        <v>779</v>
      </c>
      <c r="DJ89" s="4">
        <v>654</v>
      </c>
      <c r="DM89"/>
      <c r="DN89"/>
      <c r="DO89"/>
      <c r="DP89"/>
    </row>
    <row r="90" spans="9:120" x14ac:dyDescent="0.25">
      <c r="I90" s="6">
        <v>139830</v>
      </c>
      <c r="J90" s="7">
        <v>8282</v>
      </c>
      <c r="K90" s="5">
        <v>1201</v>
      </c>
      <c r="L90" s="4">
        <v>1083</v>
      </c>
      <c r="M90" s="3">
        <v>225</v>
      </c>
      <c r="N90" s="4">
        <v>345</v>
      </c>
      <c r="O90" s="5">
        <v>1017</v>
      </c>
      <c r="P90" s="4">
        <v>518</v>
      </c>
      <c r="Q90" s="5">
        <v>167</v>
      </c>
      <c r="R90" s="4">
        <v>201</v>
      </c>
      <c r="S90" s="5">
        <v>11556</v>
      </c>
      <c r="T90" s="4">
        <v>2290</v>
      </c>
      <c r="U90" s="5">
        <v>1388</v>
      </c>
      <c r="V90" s="4">
        <v>972</v>
      </c>
      <c r="W90" s="5">
        <v>9445</v>
      </c>
      <c r="X90" s="4">
        <v>1884</v>
      </c>
      <c r="Y90" s="5">
        <v>399</v>
      </c>
      <c r="Z90" s="4">
        <v>579</v>
      </c>
      <c r="AA90" s="5">
        <v>676</v>
      </c>
      <c r="AB90" s="4">
        <v>358</v>
      </c>
      <c r="AC90" s="5">
        <v>11396</v>
      </c>
      <c r="AD90" s="4">
        <v>2715</v>
      </c>
      <c r="AE90" s="5">
        <v>3264</v>
      </c>
      <c r="AF90" s="4">
        <v>1666</v>
      </c>
      <c r="AG90" s="5">
        <v>733</v>
      </c>
      <c r="AH90" s="4">
        <v>860</v>
      </c>
      <c r="AI90" s="5">
        <v>412</v>
      </c>
      <c r="AJ90" s="4">
        <v>695</v>
      </c>
      <c r="AK90" s="5">
        <v>2991</v>
      </c>
      <c r="AL90" s="4">
        <v>899</v>
      </c>
      <c r="AM90" s="5">
        <v>640</v>
      </c>
      <c r="AN90" s="4">
        <v>456</v>
      </c>
      <c r="AO90" s="5">
        <v>138</v>
      </c>
      <c r="AP90" s="4">
        <v>136</v>
      </c>
      <c r="AQ90" s="5">
        <v>969</v>
      </c>
      <c r="AR90" s="4">
        <v>867</v>
      </c>
      <c r="AS90" s="5">
        <v>180</v>
      </c>
      <c r="AT90" s="4">
        <v>203</v>
      </c>
      <c r="AU90" s="5">
        <v>977</v>
      </c>
      <c r="AV90" s="4">
        <v>1200</v>
      </c>
      <c r="AW90" s="5">
        <v>4006</v>
      </c>
      <c r="AX90" s="4">
        <v>1526</v>
      </c>
      <c r="AY90" s="5">
        <v>2762</v>
      </c>
      <c r="AZ90" s="4">
        <v>2048</v>
      </c>
      <c r="BA90" s="8" t="s">
        <v>61</v>
      </c>
      <c r="BB90" s="4" t="s">
        <v>61</v>
      </c>
      <c r="BC90" s="3">
        <v>2629</v>
      </c>
      <c r="BD90" s="4">
        <v>1245</v>
      </c>
      <c r="BE90" s="5">
        <v>862</v>
      </c>
      <c r="BF90" s="4">
        <v>537</v>
      </c>
      <c r="BG90" s="5">
        <v>356</v>
      </c>
      <c r="BH90" s="4">
        <v>567</v>
      </c>
      <c r="BI90" s="5">
        <v>1261</v>
      </c>
      <c r="BJ90" s="4">
        <v>654</v>
      </c>
      <c r="BK90" s="5">
        <v>596</v>
      </c>
      <c r="BL90" s="4">
        <v>719</v>
      </c>
      <c r="BM90" s="5">
        <v>637</v>
      </c>
      <c r="BN90" s="4">
        <v>727</v>
      </c>
      <c r="BO90" s="5">
        <v>163</v>
      </c>
      <c r="BP90" s="4">
        <v>158</v>
      </c>
      <c r="BQ90" s="5">
        <v>12010</v>
      </c>
      <c r="BR90" s="4">
        <v>2630</v>
      </c>
      <c r="BS90" s="5">
        <v>8332</v>
      </c>
      <c r="BT90" s="4">
        <v>1949</v>
      </c>
      <c r="BU90" s="5">
        <v>199</v>
      </c>
      <c r="BV90" s="4">
        <v>276</v>
      </c>
      <c r="BW90" s="5">
        <v>19431</v>
      </c>
      <c r="BX90" s="4">
        <v>3914</v>
      </c>
      <c r="BY90" s="5">
        <v>3964</v>
      </c>
      <c r="BZ90" s="4">
        <v>1384</v>
      </c>
      <c r="CA90" s="5">
        <v>61</v>
      </c>
      <c r="CB90" s="4">
        <v>111</v>
      </c>
      <c r="CC90" s="5">
        <v>1757</v>
      </c>
      <c r="CD90" s="4">
        <v>681</v>
      </c>
      <c r="CE90" s="5">
        <v>90</v>
      </c>
      <c r="CF90" s="4">
        <v>123</v>
      </c>
      <c r="CG90" s="5">
        <v>178</v>
      </c>
      <c r="CH90" s="4">
        <v>220</v>
      </c>
      <c r="CI90" s="5">
        <v>6538</v>
      </c>
      <c r="CJ90" s="4">
        <v>1883</v>
      </c>
      <c r="CK90" s="5">
        <v>10182</v>
      </c>
      <c r="CL90" s="4">
        <v>2144</v>
      </c>
      <c r="CM90" s="5">
        <v>1621</v>
      </c>
      <c r="CN90" s="4">
        <v>989</v>
      </c>
      <c r="CO90" s="5">
        <v>44</v>
      </c>
      <c r="CP90" s="4">
        <v>72</v>
      </c>
      <c r="CQ90" s="5">
        <v>371</v>
      </c>
      <c r="CR90" s="4">
        <v>355</v>
      </c>
      <c r="CS90" s="5">
        <v>5203</v>
      </c>
      <c r="CT90" s="4">
        <v>1491</v>
      </c>
      <c r="CU90" s="5">
        <v>548</v>
      </c>
      <c r="CV90" s="4">
        <v>411</v>
      </c>
      <c r="CW90" s="5">
        <v>2246</v>
      </c>
      <c r="CX90" s="4">
        <v>944</v>
      </c>
      <c r="CY90" s="5">
        <v>2984</v>
      </c>
      <c r="CZ90" s="4">
        <v>1241</v>
      </c>
      <c r="DA90" s="5">
        <v>1673</v>
      </c>
      <c r="DB90" s="4">
        <v>741</v>
      </c>
      <c r="DC90" s="5">
        <v>911</v>
      </c>
      <c r="DD90" s="4">
        <v>855</v>
      </c>
      <c r="DE90" s="5">
        <v>441</v>
      </c>
      <c r="DF90" s="4">
        <v>311</v>
      </c>
      <c r="DG90" s="5">
        <v>0</v>
      </c>
      <c r="DH90" s="4">
        <v>204</v>
      </c>
      <c r="DI90" s="5">
        <v>4413</v>
      </c>
      <c r="DJ90" s="4">
        <v>1542</v>
      </c>
      <c r="DM90"/>
      <c r="DN90"/>
      <c r="DO90"/>
      <c r="DP90"/>
    </row>
    <row r="91" spans="9:120" x14ac:dyDescent="0.25">
      <c r="I91" s="6">
        <v>139158</v>
      </c>
      <c r="J91" s="7">
        <v>8465</v>
      </c>
      <c r="K91" s="5">
        <v>3527</v>
      </c>
      <c r="L91" s="4">
        <v>2060</v>
      </c>
      <c r="M91" s="3">
        <v>3456</v>
      </c>
      <c r="N91" s="4">
        <v>1793</v>
      </c>
      <c r="O91" s="5">
        <v>3840</v>
      </c>
      <c r="P91" s="4">
        <v>1382</v>
      </c>
      <c r="Q91" s="5">
        <v>2054</v>
      </c>
      <c r="R91" s="4">
        <v>1024</v>
      </c>
      <c r="S91" s="5">
        <v>7793</v>
      </c>
      <c r="T91" s="4">
        <v>1752</v>
      </c>
      <c r="U91" s="5">
        <v>3425</v>
      </c>
      <c r="V91" s="4">
        <v>1462</v>
      </c>
      <c r="W91" s="5">
        <v>1656</v>
      </c>
      <c r="X91" s="4">
        <v>1087</v>
      </c>
      <c r="Y91" s="5">
        <v>0</v>
      </c>
      <c r="Z91" s="4">
        <v>167</v>
      </c>
      <c r="AA91" s="5">
        <v>256</v>
      </c>
      <c r="AB91" s="4">
        <v>259</v>
      </c>
      <c r="AC91" s="5">
        <v>17712</v>
      </c>
      <c r="AD91" s="4">
        <v>3844</v>
      </c>
      <c r="AE91" s="5">
        <v>4254</v>
      </c>
      <c r="AF91" s="4">
        <v>1566</v>
      </c>
      <c r="AG91" s="5">
        <v>630</v>
      </c>
      <c r="AH91" s="4">
        <v>469</v>
      </c>
      <c r="AI91" s="5">
        <v>882</v>
      </c>
      <c r="AJ91" s="4">
        <v>675</v>
      </c>
      <c r="AK91" s="5">
        <v>9897</v>
      </c>
      <c r="AL91" s="4">
        <v>1863</v>
      </c>
      <c r="AM91" s="5">
        <v>7668</v>
      </c>
      <c r="AN91" s="4">
        <v>1841</v>
      </c>
      <c r="AO91" s="5">
        <v>1709</v>
      </c>
      <c r="AP91" s="4">
        <v>1026</v>
      </c>
      <c r="AQ91" s="5">
        <v>1148</v>
      </c>
      <c r="AR91" s="4">
        <v>867</v>
      </c>
      <c r="AS91" s="5">
        <v>2578</v>
      </c>
      <c r="AT91" s="4">
        <v>1158</v>
      </c>
      <c r="AU91" s="5">
        <v>955</v>
      </c>
      <c r="AV91" s="4">
        <v>556</v>
      </c>
      <c r="AW91" s="5">
        <v>599</v>
      </c>
      <c r="AX91" s="4">
        <v>735</v>
      </c>
      <c r="AY91" s="5">
        <v>1035</v>
      </c>
      <c r="AZ91" s="4">
        <v>431</v>
      </c>
      <c r="BA91" s="5">
        <v>2861</v>
      </c>
      <c r="BB91" s="4">
        <v>1135</v>
      </c>
      <c r="BC91" s="8" t="s">
        <v>61</v>
      </c>
      <c r="BD91" s="4" t="s">
        <v>61</v>
      </c>
      <c r="BE91" s="3">
        <v>2671</v>
      </c>
      <c r="BF91" s="4">
        <v>1085</v>
      </c>
      <c r="BG91" s="5">
        <v>715</v>
      </c>
      <c r="BH91" s="4">
        <v>558</v>
      </c>
      <c r="BI91" s="5">
        <v>2509</v>
      </c>
      <c r="BJ91" s="4">
        <v>1200</v>
      </c>
      <c r="BK91" s="5">
        <v>84</v>
      </c>
      <c r="BL91" s="4">
        <v>105</v>
      </c>
      <c r="BM91" s="5">
        <v>439</v>
      </c>
      <c r="BN91" s="4">
        <v>312</v>
      </c>
      <c r="BO91" s="5">
        <v>1215</v>
      </c>
      <c r="BP91" s="4">
        <v>610</v>
      </c>
      <c r="BQ91" s="5">
        <v>73</v>
      </c>
      <c r="BR91" s="4">
        <v>120</v>
      </c>
      <c r="BS91" s="5">
        <v>1849</v>
      </c>
      <c r="BT91" s="4">
        <v>779</v>
      </c>
      <c r="BU91" s="5">
        <v>508</v>
      </c>
      <c r="BV91" s="4">
        <v>367</v>
      </c>
      <c r="BW91" s="5">
        <v>6087</v>
      </c>
      <c r="BX91" s="4">
        <v>2170</v>
      </c>
      <c r="BY91" s="5">
        <v>3405</v>
      </c>
      <c r="BZ91" s="4">
        <v>1427</v>
      </c>
      <c r="CA91" s="5">
        <v>159</v>
      </c>
      <c r="CB91" s="4">
        <v>164</v>
      </c>
      <c r="CC91" s="5">
        <v>11224</v>
      </c>
      <c r="CD91" s="4">
        <v>2069</v>
      </c>
      <c r="CE91" s="5">
        <v>917</v>
      </c>
      <c r="CF91" s="4">
        <v>570</v>
      </c>
      <c r="CG91" s="5">
        <v>647</v>
      </c>
      <c r="CH91" s="4">
        <v>324</v>
      </c>
      <c r="CI91" s="5">
        <v>2864</v>
      </c>
      <c r="CJ91" s="4">
        <v>1095</v>
      </c>
      <c r="CK91" s="5">
        <v>385</v>
      </c>
      <c r="CL91" s="4">
        <v>377</v>
      </c>
      <c r="CM91" s="5">
        <v>2185</v>
      </c>
      <c r="CN91" s="4">
        <v>1094</v>
      </c>
      <c r="CO91" s="5">
        <v>571</v>
      </c>
      <c r="CP91" s="4">
        <v>599</v>
      </c>
      <c r="CQ91" s="5">
        <v>3106</v>
      </c>
      <c r="CR91" s="4">
        <v>973</v>
      </c>
      <c r="CS91" s="5">
        <v>9935</v>
      </c>
      <c r="CT91" s="4">
        <v>2208</v>
      </c>
      <c r="CU91" s="5">
        <v>642</v>
      </c>
      <c r="CV91" s="4">
        <v>582</v>
      </c>
      <c r="CW91" s="5">
        <v>0</v>
      </c>
      <c r="CX91" s="4">
        <v>167</v>
      </c>
      <c r="CY91" s="5">
        <v>2327</v>
      </c>
      <c r="CZ91" s="4">
        <v>834</v>
      </c>
      <c r="DA91" s="5">
        <v>1430</v>
      </c>
      <c r="DB91" s="4">
        <v>669</v>
      </c>
      <c r="DC91" s="5">
        <v>417</v>
      </c>
      <c r="DD91" s="4">
        <v>301</v>
      </c>
      <c r="DE91" s="5">
        <v>4018</v>
      </c>
      <c r="DF91" s="4">
        <v>1002</v>
      </c>
      <c r="DG91" s="5">
        <v>841</v>
      </c>
      <c r="DH91" s="4">
        <v>655</v>
      </c>
      <c r="DI91" s="5">
        <v>908</v>
      </c>
      <c r="DJ91" s="4">
        <v>857</v>
      </c>
      <c r="DM91"/>
      <c r="DN91"/>
      <c r="DO91"/>
      <c r="DP91"/>
    </row>
    <row r="92" spans="9:120" x14ac:dyDescent="0.25">
      <c r="I92" s="6">
        <v>101029</v>
      </c>
      <c r="J92" s="7">
        <v>7052</v>
      </c>
      <c r="K92" s="5">
        <v>123</v>
      </c>
      <c r="L92" s="4">
        <v>150</v>
      </c>
      <c r="M92" s="3">
        <v>893</v>
      </c>
      <c r="N92" s="4">
        <v>619</v>
      </c>
      <c r="O92" s="5">
        <v>2314</v>
      </c>
      <c r="P92" s="4">
        <v>1071</v>
      </c>
      <c r="Q92" s="5">
        <v>951</v>
      </c>
      <c r="R92" s="4">
        <v>599</v>
      </c>
      <c r="S92" s="5">
        <v>6638</v>
      </c>
      <c r="T92" s="4">
        <v>2072</v>
      </c>
      <c r="U92" s="5">
        <v>2662</v>
      </c>
      <c r="V92" s="4">
        <v>1023</v>
      </c>
      <c r="W92" s="5">
        <v>74</v>
      </c>
      <c r="X92" s="4">
        <v>131</v>
      </c>
      <c r="Y92" s="5">
        <v>86</v>
      </c>
      <c r="Z92" s="4">
        <v>143</v>
      </c>
      <c r="AA92" s="5">
        <v>367</v>
      </c>
      <c r="AB92" s="4">
        <v>391</v>
      </c>
      <c r="AC92" s="5">
        <v>2820</v>
      </c>
      <c r="AD92" s="4">
        <v>806</v>
      </c>
      <c r="AE92" s="5">
        <v>840</v>
      </c>
      <c r="AF92" s="4">
        <v>467</v>
      </c>
      <c r="AG92" s="5">
        <v>901</v>
      </c>
      <c r="AH92" s="4">
        <v>634</v>
      </c>
      <c r="AI92" s="5">
        <v>402</v>
      </c>
      <c r="AJ92" s="4">
        <v>328</v>
      </c>
      <c r="AK92" s="5">
        <v>8209</v>
      </c>
      <c r="AL92" s="4">
        <v>2632</v>
      </c>
      <c r="AM92" s="5">
        <v>786</v>
      </c>
      <c r="AN92" s="4">
        <v>470</v>
      </c>
      <c r="AO92" s="5">
        <v>6175</v>
      </c>
      <c r="AP92" s="4">
        <v>1326</v>
      </c>
      <c r="AQ92" s="5">
        <v>606</v>
      </c>
      <c r="AR92" s="4">
        <v>324</v>
      </c>
      <c r="AS92" s="5">
        <v>755</v>
      </c>
      <c r="AT92" s="4">
        <v>580</v>
      </c>
      <c r="AU92" s="5">
        <v>573</v>
      </c>
      <c r="AV92" s="4">
        <v>599</v>
      </c>
      <c r="AW92" s="5">
        <v>321</v>
      </c>
      <c r="AX92" s="4">
        <v>343</v>
      </c>
      <c r="AY92" s="5">
        <v>424</v>
      </c>
      <c r="AZ92" s="4">
        <v>382</v>
      </c>
      <c r="BA92" s="5">
        <v>970</v>
      </c>
      <c r="BB92" s="4">
        <v>422</v>
      </c>
      <c r="BC92" s="5">
        <v>5164</v>
      </c>
      <c r="BD92" s="4">
        <v>2149</v>
      </c>
      <c r="BE92" s="8" t="s">
        <v>61</v>
      </c>
      <c r="BF92" s="4" t="s">
        <v>61</v>
      </c>
      <c r="BG92" s="3">
        <v>549</v>
      </c>
      <c r="BH92" s="4">
        <v>593</v>
      </c>
      <c r="BI92" s="5">
        <v>1345</v>
      </c>
      <c r="BJ92" s="4">
        <v>712</v>
      </c>
      <c r="BK92" s="5">
        <v>1457</v>
      </c>
      <c r="BL92" s="4">
        <v>859</v>
      </c>
      <c r="BM92" s="5">
        <v>1936</v>
      </c>
      <c r="BN92" s="4">
        <v>821</v>
      </c>
      <c r="BO92" s="5">
        <v>2682</v>
      </c>
      <c r="BP92" s="4">
        <v>1858</v>
      </c>
      <c r="BQ92" s="5">
        <v>21</v>
      </c>
      <c r="BR92" s="4">
        <v>26</v>
      </c>
      <c r="BS92" s="5">
        <v>631</v>
      </c>
      <c r="BT92" s="4">
        <v>522</v>
      </c>
      <c r="BU92" s="5">
        <v>540</v>
      </c>
      <c r="BV92" s="4">
        <v>319</v>
      </c>
      <c r="BW92" s="5">
        <v>2416</v>
      </c>
      <c r="BX92" s="4">
        <v>913</v>
      </c>
      <c r="BY92" s="5">
        <v>845</v>
      </c>
      <c r="BZ92" s="4">
        <v>520</v>
      </c>
      <c r="CA92" s="5">
        <v>7574</v>
      </c>
      <c r="CB92" s="4">
        <v>1390</v>
      </c>
      <c r="CC92" s="5">
        <v>1961</v>
      </c>
      <c r="CD92" s="4">
        <v>1059</v>
      </c>
      <c r="CE92" s="5">
        <v>546</v>
      </c>
      <c r="CF92" s="4">
        <v>399</v>
      </c>
      <c r="CG92" s="5">
        <v>1800</v>
      </c>
      <c r="CH92" s="4">
        <v>1169</v>
      </c>
      <c r="CI92" s="5">
        <v>870</v>
      </c>
      <c r="CJ92" s="4">
        <v>509</v>
      </c>
      <c r="CK92" s="5">
        <v>0</v>
      </c>
      <c r="CL92" s="4">
        <v>143</v>
      </c>
      <c r="CM92" s="5">
        <v>447</v>
      </c>
      <c r="CN92" s="4">
        <v>428</v>
      </c>
      <c r="CO92" s="5">
        <v>5305</v>
      </c>
      <c r="CP92" s="4">
        <v>1596</v>
      </c>
      <c r="CQ92" s="5">
        <v>874</v>
      </c>
      <c r="CR92" s="4">
        <v>489</v>
      </c>
      <c r="CS92" s="5">
        <v>3062</v>
      </c>
      <c r="CT92" s="4">
        <v>1108</v>
      </c>
      <c r="CU92" s="5">
        <v>919</v>
      </c>
      <c r="CV92" s="4">
        <v>742</v>
      </c>
      <c r="CW92" s="5">
        <v>177</v>
      </c>
      <c r="CX92" s="4">
        <v>161</v>
      </c>
      <c r="CY92" s="5">
        <v>1034</v>
      </c>
      <c r="CZ92" s="4">
        <v>420</v>
      </c>
      <c r="DA92" s="5">
        <v>1413</v>
      </c>
      <c r="DB92" s="4">
        <v>656</v>
      </c>
      <c r="DC92" s="5">
        <v>92</v>
      </c>
      <c r="DD92" s="4">
        <v>98</v>
      </c>
      <c r="DE92" s="5">
        <v>19255</v>
      </c>
      <c r="DF92" s="4">
        <v>2960</v>
      </c>
      <c r="DG92" s="5">
        <v>224</v>
      </c>
      <c r="DH92" s="4">
        <v>178</v>
      </c>
      <c r="DI92" s="5">
        <v>54</v>
      </c>
      <c r="DJ92" s="4">
        <v>91</v>
      </c>
      <c r="DM92"/>
      <c r="DN92"/>
      <c r="DO92"/>
      <c r="DP92"/>
    </row>
    <row r="93" spans="9:120" x14ac:dyDescent="0.25">
      <c r="I93" s="6">
        <v>68511</v>
      </c>
      <c r="J93" s="7">
        <v>5606</v>
      </c>
      <c r="K93" s="5">
        <v>8922</v>
      </c>
      <c r="L93" s="4">
        <v>2639</v>
      </c>
      <c r="M93" s="3">
        <v>117</v>
      </c>
      <c r="N93" s="4">
        <v>102</v>
      </c>
      <c r="O93" s="5">
        <v>556</v>
      </c>
      <c r="P93" s="4">
        <v>405</v>
      </c>
      <c r="Q93" s="5">
        <v>2315</v>
      </c>
      <c r="R93" s="4">
        <v>1360</v>
      </c>
      <c r="S93" s="5">
        <v>4723</v>
      </c>
      <c r="T93" s="4">
        <v>1290</v>
      </c>
      <c r="U93" s="5">
        <v>484</v>
      </c>
      <c r="V93" s="4">
        <v>453</v>
      </c>
      <c r="W93" s="5">
        <v>54</v>
      </c>
      <c r="X93" s="4">
        <v>74</v>
      </c>
      <c r="Y93" s="5">
        <v>0</v>
      </c>
      <c r="Z93" s="4">
        <v>206</v>
      </c>
      <c r="AA93" s="5">
        <v>415</v>
      </c>
      <c r="AB93" s="4">
        <v>434</v>
      </c>
      <c r="AC93" s="5">
        <v>6152</v>
      </c>
      <c r="AD93" s="4">
        <v>2463</v>
      </c>
      <c r="AE93" s="5">
        <v>3136</v>
      </c>
      <c r="AF93" s="4">
        <v>1397</v>
      </c>
      <c r="AG93" s="5">
        <v>369</v>
      </c>
      <c r="AH93" s="4">
        <v>429</v>
      </c>
      <c r="AI93" s="5">
        <v>55</v>
      </c>
      <c r="AJ93" s="4">
        <v>82</v>
      </c>
      <c r="AK93" s="5">
        <v>2068</v>
      </c>
      <c r="AL93" s="4">
        <v>853</v>
      </c>
      <c r="AM93" s="5">
        <v>611</v>
      </c>
      <c r="AN93" s="4">
        <v>411</v>
      </c>
      <c r="AO93" s="5">
        <v>650</v>
      </c>
      <c r="AP93" s="4">
        <v>603</v>
      </c>
      <c r="AQ93" s="5">
        <v>66</v>
      </c>
      <c r="AR93" s="4">
        <v>90</v>
      </c>
      <c r="AS93" s="5">
        <v>1626</v>
      </c>
      <c r="AT93" s="4">
        <v>841</v>
      </c>
      <c r="AU93" s="5">
        <v>7139</v>
      </c>
      <c r="AV93" s="4">
        <v>1767</v>
      </c>
      <c r="AW93" s="5">
        <v>0</v>
      </c>
      <c r="AX93" s="4">
        <v>206</v>
      </c>
      <c r="AY93" s="5">
        <v>265</v>
      </c>
      <c r="AZ93" s="4">
        <v>239</v>
      </c>
      <c r="BA93" s="5">
        <v>1445</v>
      </c>
      <c r="BB93" s="4">
        <v>1561</v>
      </c>
      <c r="BC93" s="5">
        <v>1610</v>
      </c>
      <c r="BD93" s="4">
        <v>900</v>
      </c>
      <c r="BE93" s="5">
        <v>614</v>
      </c>
      <c r="BF93" s="4">
        <v>615</v>
      </c>
      <c r="BG93" s="8" t="s">
        <v>61</v>
      </c>
      <c r="BH93" s="4" t="s">
        <v>61</v>
      </c>
      <c r="BI93" s="3">
        <v>1581</v>
      </c>
      <c r="BJ93" s="4">
        <v>973</v>
      </c>
      <c r="BK93" s="5">
        <v>0</v>
      </c>
      <c r="BL93" s="4">
        <v>206</v>
      </c>
      <c r="BM93" s="5">
        <v>118</v>
      </c>
      <c r="BN93" s="4">
        <v>198</v>
      </c>
      <c r="BO93" s="5">
        <v>84</v>
      </c>
      <c r="BP93" s="4">
        <v>141</v>
      </c>
      <c r="BQ93" s="5">
        <v>65</v>
      </c>
      <c r="BR93" s="4">
        <v>135</v>
      </c>
      <c r="BS93" s="5">
        <v>269</v>
      </c>
      <c r="BT93" s="4">
        <v>293</v>
      </c>
      <c r="BU93" s="5">
        <v>1075</v>
      </c>
      <c r="BV93" s="4">
        <v>1040</v>
      </c>
      <c r="BW93" s="5">
        <v>364</v>
      </c>
      <c r="BX93" s="4">
        <v>449</v>
      </c>
      <c r="BY93" s="5">
        <v>483</v>
      </c>
      <c r="BZ93" s="4">
        <v>299</v>
      </c>
      <c r="CA93" s="5">
        <v>0</v>
      </c>
      <c r="CB93" s="4">
        <v>206</v>
      </c>
      <c r="CC93" s="5">
        <v>991</v>
      </c>
      <c r="CD93" s="4">
        <v>536</v>
      </c>
      <c r="CE93" s="5">
        <v>566</v>
      </c>
      <c r="CF93" s="4">
        <v>362</v>
      </c>
      <c r="CG93" s="5">
        <v>74</v>
      </c>
      <c r="CH93" s="4">
        <v>107</v>
      </c>
      <c r="CI93" s="5">
        <v>2568</v>
      </c>
      <c r="CJ93" s="4">
        <v>1700</v>
      </c>
      <c r="CK93" s="5">
        <v>41</v>
      </c>
      <c r="CL93" s="4">
        <v>89</v>
      </c>
      <c r="CM93" s="5">
        <v>398</v>
      </c>
      <c r="CN93" s="4">
        <v>320</v>
      </c>
      <c r="CO93" s="5">
        <v>6</v>
      </c>
      <c r="CP93" s="4">
        <v>15</v>
      </c>
      <c r="CQ93" s="5">
        <v>7683</v>
      </c>
      <c r="CR93" s="4">
        <v>2248</v>
      </c>
      <c r="CS93" s="5">
        <v>5243</v>
      </c>
      <c r="CT93" s="4">
        <v>1807</v>
      </c>
      <c r="CU93" s="5">
        <v>332</v>
      </c>
      <c r="CV93" s="4">
        <v>520</v>
      </c>
      <c r="CW93" s="5">
        <v>0</v>
      </c>
      <c r="CX93" s="4">
        <v>206</v>
      </c>
      <c r="CY93" s="5">
        <v>1453</v>
      </c>
      <c r="CZ93" s="4">
        <v>805</v>
      </c>
      <c r="DA93" s="5">
        <v>286</v>
      </c>
      <c r="DB93" s="4">
        <v>252</v>
      </c>
      <c r="DC93" s="5">
        <v>303</v>
      </c>
      <c r="DD93" s="4">
        <v>411</v>
      </c>
      <c r="DE93" s="5">
        <v>1136</v>
      </c>
      <c r="DF93" s="4">
        <v>1061</v>
      </c>
      <c r="DG93" s="5">
        <v>0</v>
      </c>
      <c r="DH93" s="4">
        <v>206</v>
      </c>
      <c r="DI93" s="5">
        <v>318</v>
      </c>
      <c r="DJ93" s="4">
        <v>411</v>
      </c>
      <c r="DM93"/>
      <c r="DN93"/>
      <c r="DO93"/>
      <c r="DP93"/>
    </row>
    <row r="94" spans="9:120" x14ac:dyDescent="0.25">
      <c r="I94" s="6">
        <v>149439</v>
      </c>
      <c r="J94" s="7">
        <v>9288</v>
      </c>
      <c r="K94" s="5">
        <v>1395</v>
      </c>
      <c r="L94" s="4">
        <v>654</v>
      </c>
      <c r="M94" s="3">
        <v>2043</v>
      </c>
      <c r="N94" s="4">
        <v>2471</v>
      </c>
      <c r="O94" s="5">
        <v>2356</v>
      </c>
      <c r="P94" s="4">
        <v>1028</v>
      </c>
      <c r="Q94" s="5">
        <v>6168</v>
      </c>
      <c r="R94" s="4">
        <v>1528</v>
      </c>
      <c r="S94" s="5">
        <v>8386</v>
      </c>
      <c r="T94" s="4">
        <v>1909</v>
      </c>
      <c r="U94" s="5">
        <v>3144</v>
      </c>
      <c r="V94" s="4">
        <v>1163</v>
      </c>
      <c r="W94" s="5">
        <v>1516</v>
      </c>
      <c r="X94" s="4">
        <v>1078</v>
      </c>
      <c r="Y94" s="5">
        <v>0</v>
      </c>
      <c r="Z94" s="4">
        <v>184</v>
      </c>
      <c r="AA94" s="5">
        <v>215</v>
      </c>
      <c r="AB94" s="4">
        <v>254</v>
      </c>
      <c r="AC94" s="5">
        <v>4513</v>
      </c>
      <c r="AD94" s="4">
        <v>1398</v>
      </c>
      <c r="AE94" s="5">
        <v>2964</v>
      </c>
      <c r="AF94" s="4">
        <v>972</v>
      </c>
      <c r="AG94" s="5">
        <v>871</v>
      </c>
      <c r="AH94" s="4">
        <v>517</v>
      </c>
      <c r="AI94" s="5">
        <v>560</v>
      </c>
      <c r="AJ94" s="4">
        <v>439</v>
      </c>
      <c r="AK94" s="5">
        <v>20161</v>
      </c>
      <c r="AL94" s="4">
        <v>3086</v>
      </c>
      <c r="AM94" s="5">
        <v>4404</v>
      </c>
      <c r="AN94" s="4">
        <v>1588</v>
      </c>
      <c r="AO94" s="5">
        <v>4811</v>
      </c>
      <c r="AP94" s="4">
        <v>1405</v>
      </c>
      <c r="AQ94" s="5">
        <v>20884</v>
      </c>
      <c r="AR94" s="4">
        <v>4170</v>
      </c>
      <c r="AS94" s="5">
        <v>1993</v>
      </c>
      <c r="AT94" s="4">
        <v>803</v>
      </c>
      <c r="AU94" s="5">
        <v>1728</v>
      </c>
      <c r="AV94" s="4">
        <v>905</v>
      </c>
      <c r="AW94" s="5">
        <v>291</v>
      </c>
      <c r="AX94" s="4">
        <v>295</v>
      </c>
      <c r="AY94" s="5">
        <v>716</v>
      </c>
      <c r="AZ94" s="4">
        <v>317</v>
      </c>
      <c r="BA94" s="5">
        <v>463</v>
      </c>
      <c r="BB94" s="4">
        <v>306</v>
      </c>
      <c r="BC94" s="5">
        <v>2830</v>
      </c>
      <c r="BD94" s="4">
        <v>1176</v>
      </c>
      <c r="BE94" s="5">
        <v>2026</v>
      </c>
      <c r="BF94" s="4">
        <v>809</v>
      </c>
      <c r="BG94" s="5">
        <v>1641</v>
      </c>
      <c r="BH94" s="4">
        <v>884</v>
      </c>
      <c r="BI94" s="8" t="s">
        <v>61</v>
      </c>
      <c r="BJ94" s="4" t="s">
        <v>61</v>
      </c>
      <c r="BK94" s="3">
        <v>845</v>
      </c>
      <c r="BL94" s="4">
        <v>541</v>
      </c>
      <c r="BM94" s="5">
        <v>4860</v>
      </c>
      <c r="BN94" s="4">
        <v>1645</v>
      </c>
      <c r="BO94" s="5">
        <v>1544</v>
      </c>
      <c r="BP94" s="4">
        <v>830</v>
      </c>
      <c r="BQ94" s="5">
        <v>769</v>
      </c>
      <c r="BR94" s="4">
        <v>750</v>
      </c>
      <c r="BS94" s="5">
        <v>1114</v>
      </c>
      <c r="BT94" s="4">
        <v>755</v>
      </c>
      <c r="BU94" s="5">
        <v>1016</v>
      </c>
      <c r="BV94" s="4">
        <v>718</v>
      </c>
      <c r="BW94" s="5">
        <v>2904</v>
      </c>
      <c r="BX94" s="4">
        <v>1260</v>
      </c>
      <c r="BY94" s="5">
        <v>3669</v>
      </c>
      <c r="BZ94" s="4">
        <v>1527</v>
      </c>
      <c r="CA94" s="5">
        <v>977</v>
      </c>
      <c r="CB94" s="4">
        <v>446</v>
      </c>
      <c r="CC94" s="5">
        <v>3240</v>
      </c>
      <c r="CD94" s="4">
        <v>1684</v>
      </c>
      <c r="CE94" s="5">
        <v>6073</v>
      </c>
      <c r="CF94" s="4">
        <v>2312</v>
      </c>
      <c r="CG94" s="5">
        <v>777</v>
      </c>
      <c r="CH94" s="4">
        <v>538</v>
      </c>
      <c r="CI94" s="5">
        <v>1810</v>
      </c>
      <c r="CJ94" s="4">
        <v>1085</v>
      </c>
      <c r="CK94" s="5">
        <v>359</v>
      </c>
      <c r="CL94" s="4">
        <v>424</v>
      </c>
      <c r="CM94" s="5">
        <v>267</v>
      </c>
      <c r="CN94" s="4">
        <v>237</v>
      </c>
      <c r="CO94" s="5">
        <v>361</v>
      </c>
      <c r="CP94" s="4">
        <v>296</v>
      </c>
      <c r="CQ94" s="5">
        <v>2676</v>
      </c>
      <c r="CR94" s="4">
        <v>1056</v>
      </c>
      <c r="CS94" s="5">
        <v>10293</v>
      </c>
      <c r="CT94" s="4">
        <v>2994</v>
      </c>
      <c r="CU94" s="5">
        <v>1697</v>
      </c>
      <c r="CV94" s="4">
        <v>946</v>
      </c>
      <c r="CW94" s="5">
        <v>88</v>
      </c>
      <c r="CX94" s="4">
        <v>195</v>
      </c>
      <c r="CY94" s="5">
        <v>2684</v>
      </c>
      <c r="CZ94" s="4">
        <v>1493</v>
      </c>
      <c r="DA94" s="5">
        <v>2518</v>
      </c>
      <c r="DB94" s="4">
        <v>843</v>
      </c>
      <c r="DC94" s="5">
        <v>196</v>
      </c>
      <c r="DD94" s="4">
        <v>214</v>
      </c>
      <c r="DE94" s="5">
        <v>1503</v>
      </c>
      <c r="DF94" s="4">
        <v>671</v>
      </c>
      <c r="DG94" s="5">
        <v>1120</v>
      </c>
      <c r="DH94" s="4">
        <v>900</v>
      </c>
      <c r="DI94" s="5">
        <v>709</v>
      </c>
      <c r="DJ94" s="4">
        <v>463</v>
      </c>
      <c r="DM94"/>
      <c r="DN94"/>
      <c r="DO94"/>
      <c r="DP94"/>
    </row>
    <row r="95" spans="9:120" x14ac:dyDescent="0.25">
      <c r="I95" s="6">
        <v>33553</v>
      </c>
      <c r="J95" s="7">
        <v>4015</v>
      </c>
      <c r="K95" s="5">
        <v>449</v>
      </c>
      <c r="L95" s="4">
        <v>318</v>
      </c>
      <c r="M95" s="3">
        <v>1118</v>
      </c>
      <c r="N95" s="4">
        <v>921</v>
      </c>
      <c r="O95" s="5">
        <v>1971</v>
      </c>
      <c r="P95" s="4">
        <v>1358</v>
      </c>
      <c r="Q95" s="5">
        <v>49</v>
      </c>
      <c r="R95" s="4">
        <v>70</v>
      </c>
      <c r="S95" s="5">
        <v>3033</v>
      </c>
      <c r="T95" s="4">
        <v>1110</v>
      </c>
      <c r="U95" s="5">
        <v>2856</v>
      </c>
      <c r="V95" s="4">
        <v>1265</v>
      </c>
      <c r="W95" s="5">
        <v>58</v>
      </c>
      <c r="X95" s="4">
        <v>72</v>
      </c>
      <c r="Y95" s="5">
        <v>365</v>
      </c>
      <c r="Z95" s="4">
        <v>392</v>
      </c>
      <c r="AA95" s="5">
        <v>0</v>
      </c>
      <c r="AB95" s="4">
        <v>165</v>
      </c>
      <c r="AC95" s="5">
        <v>291</v>
      </c>
      <c r="AD95" s="4">
        <v>235</v>
      </c>
      <c r="AE95" s="5">
        <v>231</v>
      </c>
      <c r="AF95" s="4">
        <v>193</v>
      </c>
      <c r="AG95" s="5">
        <v>32</v>
      </c>
      <c r="AH95" s="4">
        <v>35</v>
      </c>
      <c r="AI95" s="5">
        <v>1543</v>
      </c>
      <c r="AJ95" s="4">
        <v>1005</v>
      </c>
      <c r="AK95" s="5">
        <v>765</v>
      </c>
      <c r="AL95" s="4">
        <v>526</v>
      </c>
      <c r="AM95" s="5">
        <v>646</v>
      </c>
      <c r="AN95" s="4">
        <v>646</v>
      </c>
      <c r="AO95" s="5">
        <v>417</v>
      </c>
      <c r="AP95" s="4">
        <v>307</v>
      </c>
      <c r="AQ95" s="5">
        <v>845</v>
      </c>
      <c r="AR95" s="4">
        <v>492</v>
      </c>
      <c r="AS95" s="5">
        <v>0</v>
      </c>
      <c r="AT95" s="4">
        <v>165</v>
      </c>
      <c r="AU95" s="5">
        <v>0</v>
      </c>
      <c r="AV95" s="4">
        <v>165</v>
      </c>
      <c r="AW95" s="5">
        <v>71</v>
      </c>
      <c r="AX95" s="4">
        <v>127</v>
      </c>
      <c r="AY95" s="5">
        <v>57</v>
      </c>
      <c r="AZ95" s="4">
        <v>71</v>
      </c>
      <c r="BA95" s="5">
        <v>10</v>
      </c>
      <c r="BB95" s="4">
        <v>18</v>
      </c>
      <c r="BC95" s="5">
        <v>353</v>
      </c>
      <c r="BD95" s="4">
        <v>295</v>
      </c>
      <c r="BE95" s="5">
        <v>969</v>
      </c>
      <c r="BF95" s="4">
        <v>634</v>
      </c>
      <c r="BG95" s="5">
        <v>0</v>
      </c>
      <c r="BH95" s="4">
        <v>165</v>
      </c>
      <c r="BI95" s="5">
        <v>158</v>
      </c>
      <c r="BJ95" s="4">
        <v>220</v>
      </c>
      <c r="BK95" s="8" t="s">
        <v>61</v>
      </c>
      <c r="BL95" s="4" t="s">
        <v>61</v>
      </c>
      <c r="BM95" s="3">
        <v>384</v>
      </c>
      <c r="BN95" s="4">
        <v>392</v>
      </c>
      <c r="BO95" s="5">
        <v>688</v>
      </c>
      <c r="BP95" s="4">
        <v>543</v>
      </c>
      <c r="BQ95" s="5">
        <v>0</v>
      </c>
      <c r="BR95" s="4">
        <v>165</v>
      </c>
      <c r="BS95" s="5">
        <v>889</v>
      </c>
      <c r="BT95" s="4">
        <v>589</v>
      </c>
      <c r="BU95" s="5">
        <v>264</v>
      </c>
      <c r="BV95" s="4">
        <v>389</v>
      </c>
      <c r="BW95" s="5">
        <v>422</v>
      </c>
      <c r="BX95" s="4">
        <v>377</v>
      </c>
      <c r="BY95" s="5">
        <v>1173</v>
      </c>
      <c r="BZ95" s="4">
        <v>982</v>
      </c>
      <c r="CA95" s="5">
        <v>360</v>
      </c>
      <c r="CB95" s="4">
        <v>250</v>
      </c>
      <c r="CC95" s="5">
        <v>321</v>
      </c>
      <c r="CD95" s="4">
        <v>409</v>
      </c>
      <c r="CE95" s="5">
        <v>96</v>
      </c>
      <c r="CF95" s="4">
        <v>127</v>
      </c>
      <c r="CG95" s="5">
        <v>1959</v>
      </c>
      <c r="CH95" s="4">
        <v>914</v>
      </c>
      <c r="CI95" s="5">
        <v>840</v>
      </c>
      <c r="CJ95" s="4">
        <v>640</v>
      </c>
      <c r="CK95" s="5">
        <v>0</v>
      </c>
      <c r="CL95" s="4">
        <v>165</v>
      </c>
      <c r="CM95" s="5">
        <v>77</v>
      </c>
      <c r="CN95" s="4">
        <v>92</v>
      </c>
      <c r="CO95" s="5">
        <v>227</v>
      </c>
      <c r="CP95" s="4">
        <v>233</v>
      </c>
      <c r="CQ95" s="5">
        <v>266</v>
      </c>
      <c r="CR95" s="4">
        <v>237</v>
      </c>
      <c r="CS95" s="5">
        <v>1329</v>
      </c>
      <c r="CT95" s="4">
        <v>643</v>
      </c>
      <c r="CU95" s="5">
        <v>1232</v>
      </c>
      <c r="CV95" s="4">
        <v>623</v>
      </c>
      <c r="CW95" s="5">
        <v>53</v>
      </c>
      <c r="CX95" s="4">
        <v>71</v>
      </c>
      <c r="CY95" s="5">
        <v>278</v>
      </c>
      <c r="CZ95" s="4">
        <v>288</v>
      </c>
      <c r="DA95" s="5">
        <v>3835</v>
      </c>
      <c r="DB95" s="4">
        <v>1160</v>
      </c>
      <c r="DC95" s="5">
        <v>14</v>
      </c>
      <c r="DD95" s="4">
        <v>28</v>
      </c>
      <c r="DE95" s="5">
        <v>146</v>
      </c>
      <c r="DF95" s="4">
        <v>184</v>
      </c>
      <c r="DG95" s="5">
        <v>2413</v>
      </c>
      <c r="DH95" s="4">
        <v>1709</v>
      </c>
      <c r="DI95" s="5">
        <v>353</v>
      </c>
      <c r="DJ95" s="4">
        <v>522</v>
      </c>
      <c r="DM95"/>
      <c r="DN95"/>
      <c r="DO95"/>
      <c r="DP95"/>
    </row>
    <row r="96" spans="9:120" x14ac:dyDescent="0.25">
      <c r="I96" s="6">
        <v>52070</v>
      </c>
      <c r="J96" s="7">
        <v>5507</v>
      </c>
      <c r="K96" s="5">
        <v>169</v>
      </c>
      <c r="L96" s="4">
        <v>271</v>
      </c>
      <c r="M96" s="5">
        <v>721</v>
      </c>
      <c r="N96" s="4">
        <v>785</v>
      </c>
      <c r="O96" s="5">
        <v>1646</v>
      </c>
      <c r="P96" s="4">
        <v>898</v>
      </c>
      <c r="Q96" s="5">
        <v>161</v>
      </c>
      <c r="R96" s="4">
        <v>146</v>
      </c>
      <c r="S96" s="5">
        <v>5124</v>
      </c>
      <c r="T96" s="4">
        <v>1727</v>
      </c>
      <c r="U96" s="5">
        <v>3245</v>
      </c>
      <c r="V96" s="4">
        <v>962</v>
      </c>
      <c r="W96" s="5">
        <v>381</v>
      </c>
      <c r="X96" s="4">
        <v>372</v>
      </c>
      <c r="Y96" s="5">
        <v>0</v>
      </c>
      <c r="Z96" s="4">
        <v>155</v>
      </c>
      <c r="AA96" s="5">
        <v>29</v>
      </c>
      <c r="AB96" s="4">
        <v>48</v>
      </c>
      <c r="AC96" s="5">
        <v>1105</v>
      </c>
      <c r="AD96" s="4">
        <v>499</v>
      </c>
      <c r="AE96" s="5">
        <v>434</v>
      </c>
      <c r="AF96" s="4">
        <v>358</v>
      </c>
      <c r="AG96" s="5">
        <v>275</v>
      </c>
      <c r="AH96" s="4">
        <v>215</v>
      </c>
      <c r="AI96" s="5">
        <v>506</v>
      </c>
      <c r="AJ96" s="4">
        <v>464</v>
      </c>
      <c r="AK96" s="5">
        <v>1415</v>
      </c>
      <c r="AL96" s="4">
        <v>777</v>
      </c>
      <c r="AM96" s="5">
        <v>615</v>
      </c>
      <c r="AN96" s="4">
        <v>541</v>
      </c>
      <c r="AO96" s="5">
        <v>9575</v>
      </c>
      <c r="AP96" s="4">
        <v>2602</v>
      </c>
      <c r="AQ96" s="5">
        <v>3040</v>
      </c>
      <c r="AR96" s="4">
        <v>1210</v>
      </c>
      <c r="AS96" s="5">
        <v>352</v>
      </c>
      <c r="AT96" s="4">
        <v>457</v>
      </c>
      <c r="AU96" s="5">
        <v>222</v>
      </c>
      <c r="AV96" s="4">
        <v>253</v>
      </c>
      <c r="AW96" s="5">
        <v>122</v>
      </c>
      <c r="AX96" s="4">
        <v>127</v>
      </c>
      <c r="AY96" s="5">
        <v>318</v>
      </c>
      <c r="AZ96" s="4">
        <v>344</v>
      </c>
      <c r="BA96" s="5">
        <v>0</v>
      </c>
      <c r="BB96" s="4">
        <v>155</v>
      </c>
      <c r="BC96" s="5">
        <v>683</v>
      </c>
      <c r="BD96" s="4">
        <v>435</v>
      </c>
      <c r="BE96" s="5">
        <v>1455</v>
      </c>
      <c r="BF96" s="4">
        <v>1009</v>
      </c>
      <c r="BG96" s="5">
        <v>424</v>
      </c>
      <c r="BH96" s="4">
        <v>430</v>
      </c>
      <c r="BI96" s="5">
        <v>1848</v>
      </c>
      <c r="BJ96" s="4">
        <v>771</v>
      </c>
      <c r="BK96" s="5">
        <v>64</v>
      </c>
      <c r="BL96" s="4">
        <v>88</v>
      </c>
      <c r="BM96" s="8" t="s">
        <v>61</v>
      </c>
      <c r="BN96" s="4" t="s">
        <v>61</v>
      </c>
      <c r="BO96" s="3">
        <v>240</v>
      </c>
      <c r="BP96" s="4">
        <v>165</v>
      </c>
      <c r="BQ96" s="5">
        <v>0</v>
      </c>
      <c r="BR96" s="4">
        <v>155</v>
      </c>
      <c r="BS96" s="5">
        <v>119</v>
      </c>
      <c r="BT96" s="4">
        <v>101</v>
      </c>
      <c r="BU96" s="5">
        <v>242</v>
      </c>
      <c r="BV96" s="4">
        <v>326</v>
      </c>
      <c r="BW96" s="5">
        <v>544</v>
      </c>
      <c r="BX96" s="4">
        <v>349</v>
      </c>
      <c r="BY96" s="5">
        <v>829</v>
      </c>
      <c r="BZ96" s="4">
        <v>872</v>
      </c>
      <c r="CA96" s="5">
        <v>292</v>
      </c>
      <c r="CB96" s="4">
        <v>213</v>
      </c>
      <c r="CC96" s="5">
        <v>268</v>
      </c>
      <c r="CD96" s="4">
        <v>250</v>
      </c>
      <c r="CE96" s="5">
        <v>1255</v>
      </c>
      <c r="CF96" s="4">
        <v>884</v>
      </c>
      <c r="CG96" s="5">
        <v>1556</v>
      </c>
      <c r="CH96" s="4">
        <v>1249</v>
      </c>
      <c r="CI96" s="5">
        <v>252</v>
      </c>
      <c r="CJ96" s="4">
        <v>179</v>
      </c>
      <c r="CK96" s="5">
        <v>0</v>
      </c>
      <c r="CL96" s="4">
        <v>155</v>
      </c>
      <c r="CM96" s="5">
        <v>243</v>
      </c>
      <c r="CN96" s="4">
        <v>285</v>
      </c>
      <c r="CO96" s="5">
        <v>2999</v>
      </c>
      <c r="CP96" s="4">
        <v>1280</v>
      </c>
      <c r="CQ96" s="5">
        <v>226</v>
      </c>
      <c r="CR96" s="4">
        <v>244</v>
      </c>
      <c r="CS96" s="5">
        <v>5343</v>
      </c>
      <c r="CT96" s="4">
        <v>2737</v>
      </c>
      <c r="CU96" s="5">
        <v>734</v>
      </c>
      <c r="CV96" s="4">
        <v>507</v>
      </c>
      <c r="CW96" s="5">
        <v>0</v>
      </c>
      <c r="CX96" s="4">
        <v>155</v>
      </c>
      <c r="CY96" s="5">
        <v>615</v>
      </c>
      <c r="CZ96" s="4">
        <v>478</v>
      </c>
      <c r="DA96" s="5">
        <v>835</v>
      </c>
      <c r="DB96" s="4">
        <v>593</v>
      </c>
      <c r="DC96" s="5">
        <v>24</v>
      </c>
      <c r="DD96" s="4">
        <v>40</v>
      </c>
      <c r="DE96" s="5">
        <v>560</v>
      </c>
      <c r="DF96" s="4">
        <v>427</v>
      </c>
      <c r="DG96" s="5">
        <v>965</v>
      </c>
      <c r="DH96" s="4">
        <v>421</v>
      </c>
      <c r="DI96" s="5">
        <v>0</v>
      </c>
      <c r="DJ96" s="4">
        <v>155</v>
      </c>
      <c r="DM96"/>
      <c r="DN96"/>
      <c r="DO96"/>
      <c r="DP96"/>
    </row>
    <row r="97" spans="9:120" x14ac:dyDescent="0.25">
      <c r="I97" s="6">
        <v>110345</v>
      </c>
      <c r="J97" s="7">
        <v>9419</v>
      </c>
      <c r="K97" s="5">
        <v>280</v>
      </c>
      <c r="L97" s="4">
        <v>330</v>
      </c>
      <c r="M97" s="5">
        <v>597</v>
      </c>
      <c r="N97" s="4">
        <v>525</v>
      </c>
      <c r="O97" s="5">
        <v>10142</v>
      </c>
      <c r="P97" s="4">
        <v>4338</v>
      </c>
      <c r="Q97" s="5">
        <v>310</v>
      </c>
      <c r="R97" s="4">
        <v>358</v>
      </c>
      <c r="S97" s="5">
        <v>40114</v>
      </c>
      <c r="T97" s="4">
        <v>5354</v>
      </c>
      <c r="U97" s="5">
        <v>2714</v>
      </c>
      <c r="V97" s="4">
        <v>1470</v>
      </c>
      <c r="W97" s="5">
        <v>189</v>
      </c>
      <c r="X97" s="4">
        <v>163</v>
      </c>
      <c r="Y97" s="5">
        <v>184</v>
      </c>
      <c r="Z97" s="4">
        <v>226</v>
      </c>
      <c r="AA97" s="5">
        <v>983</v>
      </c>
      <c r="AB97" s="4">
        <v>1261</v>
      </c>
      <c r="AC97" s="5">
        <v>2923</v>
      </c>
      <c r="AD97" s="4">
        <v>1608</v>
      </c>
      <c r="AE97" s="5">
        <v>1731</v>
      </c>
      <c r="AF97" s="4">
        <v>909</v>
      </c>
      <c r="AG97" s="5">
        <v>4093</v>
      </c>
      <c r="AH97" s="4">
        <v>2643</v>
      </c>
      <c r="AI97" s="5">
        <v>3929</v>
      </c>
      <c r="AJ97" s="4">
        <v>1734</v>
      </c>
      <c r="AK97" s="5">
        <v>1668</v>
      </c>
      <c r="AL97" s="4">
        <v>1031</v>
      </c>
      <c r="AM97" s="5">
        <v>855</v>
      </c>
      <c r="AN97" s="4">
        <v>781</v>
      </c>
      <c r="AO97" s="5">
        <v>114</v>
      </c>
      <c r="AP97" s="4">
        <v>188</v>
      </c>
      <c r="AQ97" s="5">
        <v>602</v>
      </c>
      <c r="AR97" s="4">
        <v>734</v>
      </c>
      <c r="AS97" s="5">
        <v>628</v>
      </c>
      <c r="AT97" s="4">
        <v>620</v>
      </c>
      <c r="AU97" s="5">
        <v>78</v>
      </c>
      <c r="AV97" s="4">
        <v>128</v>
      </c>
      <c r="AW97" s="5">
        <v>49</v>
      </c>
      <c r="AX97" s="4">
        <v>80</v>
      </c>
      <c r="AY97" s="5">
        <v>931</v>
      </c>
      <c r="AZ97" s="4">
        <v>701</v>
      </c>
      <c r="BA97" s="5">
        <v>256</v>
      </c>
      <c r="BB97" s="4">
        <v>255</v>
      </c>
      <c r="BC97" s="5">
        <v>1663</v>
      </c>
      <c r="BD97" s="4">
        <v>831</v>
      </c>
      <c r="BE97" s="5">
        <v>1055</v>
      </c>
      <c r="BF97" s="4">
        <v>1329</v>
      </c>
      <c r="BG97" s="5">
        <v>203</v>
      </c>
      <c r="BH97" s="4">
        <v>279</v>
      </c>
      <c r="BI97" s="5">
        <v>335</v>
      </c>
      <c r="BJ97" s="4">
        <v>237</v>
      </c>
      <c r="BK97" s="5">
        <v>1137</v>
      </c>
      <c r="BL97" s="4">
        <v>740</v>
      </c>
      <c r="BM97" s="5">
        <v>32</v>
      </c>
      <c r="BN97" s="4">
        <v>37</v>
      </c>
      <c r="BO97" s="8" t="s">
        <v>61</v>
      </c>
      <c r="BP97" s="4" t="s">
        <v>61</v>
      </c>
      <c r="BQ97" s="3">
        <v>0</v>
      </c>
      <c r="BR97" s="4">
        <v>234</v>
      </c>
      <c r="BS97" s="5">
        <v>2118</v>
      </c>
      <c r="BT97" s="4">
        <v>1709</v>
      </c>
      <c r="BU97" s="5">
        <v>2136</v>
      </c>
      <c r="BV97" s="4">
        <v>1429</v>
      </c>
      <c r="BW97" s="5">
        <v>1516</v>
      </c>
      <c r="BX97" s="4">
        <v>819</v>
      </c>
      <c r="BY97" s="5">
        <v>1333</v>
      </c>
      <c r="BZ97" s="4">
        <v>895</v>
      </c>
      <c r="CA97" s="5">
        <v>0</v>
      </c>
      <c r="CB97" s="4">
        <v>234</v>
      </c>
      <c r="CC97" s="5">
        <v>1354</v>
      </c>
      <c r="CD97" s="4">
        <v>894</v>
      </c>
      <c r="CE97" s="5">
        <v>258</v>
      </c>
      <c r="CF97" s="4">
        <v>254</v>
      </c>
      <c r="CG97" s="5">
        <v>1691</v>
      </c>
      <c r="CH97" s="4">
        <v>695</v>
      </c>
      <c r="CI97" s="5">
        <v>570</v>
      </c>
      <c r="CJ97" s="4">
        <v>581</v>
      </c>
      <c r="CK97" s="5">
        <v>86</v>
      </c>
      <c r="CL97" s="4">
        <v>148</v>
      </c>
      <c r="CM97" s="5">
        <v>165</v>
      </c>
      <c r="CN97" s="4">
        <v>273</v>
      </c>
      <c r="CO97" s="5">
        <v>588</v>
      </c>
      <c r="CP97" s="4">
        <v>557</v>
      </c>
      <c r="CQ97" s="5">
        <v>96</v>
      </c>
      <c r="CR97" s="4">
        <v>150</v>
      </c>
      <c r="CS97" s="5">
        <v>7249</v>
      </c>
      <c r="CT97" s="4">
        <v>3923</v>
      </c>
      <c r="CU97" s="5">
        <v>3365</v>
      </c>
      <c r="CV97" s="4">
        <v>2105</v>
      </c>
      <c r="CW97" s="5">
        <v>0</v>
      </c>
      <c r="CX97" s="4">
        <v>234</v>
      </c>
      <c r="CY97" s="5">
        <v>1740</v>
      </c>
      <c r="CZ97" s="4">
        <v>1369</v>
      </c>
      <c r="DA97" s="5">
        <v>4680</v>
      </c>
      <c r="DB97" s="4">
        <v>1646</v>
      </c>
      <c r="DC97" s="5">
        <v>0</v>
      </c>
      <c r="DD97" s="4">
        <v>234</v>
      </c>
      <c r="DE97" s="5">
        <v>2672</v>
      </c>
      <c r="DF97" s="4">
        <v>2369</v>
      </c>
      <c r="DG97" s="5">
        <v>933</v>
      </c>
      <c r="DH97" s="4">
        <v>702</v>
      </c>
      <c r="DI97" s="5">
        <v>153</v>
      </c>
      <c r="DJ97" s="4">
        <v>258</v>
      </c>
      <c r="DM97"/>
      <c r="DN97"/>
      <c r="DO97"/>
      <c r="DP97"/>
    </row>
    <row r="98" spans="9:120" x14ac:dyDescent="0.25">
      <c r="I98" s="6">
        <v>37000</v>
      </c>
      <c r="J98" s="7">
        <v>3717</v>
      </c>
      <c r="K98" s="5">
        <v>193</v>
      </c>
      <c r="L98" s="4">
        <v>237</v>
      </c>
      <c r="M98" s="5">
        <v>0</v>
      </c>
      <c r="N98" s="4">
        <v>184</v>
      </c>
      <c r="O98" s="5">
        <v>246</v>
      </c>
      <c r="P98" s="4">
        <v>210</v>
      </c>
      <c r="Q98" s="5">
        <v>22</v>
      </c>
      <c r="R98" s="4">
        <v>37</v>
      </c>
      <c r="S98" s="5">
        <v>547</v>
      </c>
      <c r="T98" s="4">
        <v>334</v>
      </c>
      <c r="U98" s="5">
        <v>403</v>
      </c>
      <c r="V98" s="4">
        <v>313</v>
      </c>
      <c r="W98" s="5">
        <v>1617</v>
      </c>
      <c r="X98" s="4">
        <v>519</v>
      </c>
      <c r="Y98" s="5">
        <v>20</v>
      </c>
      <c r="Z98" s="4">
        <v>32</v>
      </c>
      <c r="AA98" s="5">
        <v>68</v>
      </c>
      <c r="AB98" s="4">
        <v>112</v>
      </c>
      <c r="AC98" s="5">
        <v>1970</v>
      </c>
      <c r="AD98" s="4">
        <v>813</v>
      </c>
      <c r="AE98" s="5">
        <v>535</v>
      </c>
      <c r="AF98" s="4">
        <v>449</v>
      </c>
      <c r="AG98" s="5">
        <v>0</v>
      </c>
      <c r="AH98" s="4">
        <v>184</v>
      </c>
      <c r="AI98" s="5">
        <v>0</v>
      </c>
      <c r="AJ98" s="4">
        <v>184</v>
      </c>
      <c r="AK98" s="5">
        <v>478</v>
      </c>
      <c r="AL98" s="4">
        <v>402</v>
      </c>
      <c r="AM98" s="5">
        <v>470</v>
      </c>
      <c r="AN98" s="4">
        <v>394</v>
      </c>
      <c r="AO98" s="5">
        <v>47</v>
      </c>
      <c r="AP98" s="4">
        <v>78</v>
      </c>
      <c r="AQ98" s="5">
        <v>0</v>
      </c>
      <c r="AR98" s="4">
        <v>184</v>
      </c>
      <c r="AS98" s="5">
        <v>0</v>
      </c>
      <c r="AT98" s="4">
        <v>184</v>
      </c>
      <c r="AU98" s="5">
        <v>0</v>
      </c>
      <c r="AV98" s="4">
        <v>184</v>
      </c>
      <c r="AW98" s="5">
        <v>3080</v>
      </c>
      <c r="AX98" s="4">
        <v>1064</v>
      </c>
      <c r="AY98" s="5">
        <v>222</v>
      </c>
      <c r="AZ98" s="4">
        <v>177</v>
      </c>
      <c r="BA98" s="5">
        <v>15526</v>
      </c>
      <c r="BB98" s="4">
        <v>2811</v>
      </c>
      <c r="BC98" s="5">
        <v>155</v>
      </c>
      <c r="BD98" s="4">
        <v>165</v>
      </c>
      <c r="BE98" s="5">
        <v>104</v>
      </c>
      <c r="BF98" s="4">
        <v>145</v>
      </c>
      <c r="BG98" s="5">
        <v>160</v>
      </c>
      <c r="BH98" s="4">
        <v>258</v>
      </c>
      <c r="BI98" s="5">
        <v>153</v>
      </c>
      <c r="BJ98" s="4">
        <v>181</v>
      </c>
      <c r="BK98" s="5">
        <v>230</v>
      </c>
      <c r="BL98" s="4">
        <v>378</v>
      </c>
      <c r="BM98" s="5">
        <v>33</v>
      </c>
      <c r="BN98" s="4">
        <v>54</v>
      </c>
      <c r="BO98" s="5">
        <v>186</v>
      </c>
      <c r="BP98" s="4">
        <v>231</v>
      </c>
      <c r="BQ98" s="8" t="s">
        <v>61</v>
      </c>
      <c r="BR98" s="4" t="s">
        <v>61</v>
      </c>
      <c r="BS98" s="3">
        <v>294</v>
      </c>
      <c r="BT98" s="4">
        <v>247</v>
      </c>
      <c r="BU98" s="5">
        <v>186</v>
      </c>
      <c r="BV98" s="4">
        <v>179</v>
      </c>
      <c r="BW98" s="5">
        <v>1471</v>
      </c>
      <c r="BX98" s="4">
        <v>510</v>
      </c>
      <c r="BY98" s="5">
        <v>1297</v>
      </c>
      <c r="BZ98" s="4">
        <v>649</v>
      </c>
      <c r="CA98" s="5">
        <v>47</v>
      </c>
      <c r="CB98" s="4">
        <v>79</v>
      </c>
      <c r="CC98" s="5">
        <v>248</v>
      </c>
      <c r="CD98" s="4">
        <v>223</v>
      </c>
      <c r="CE98" s="5">
        <v>0</v>
      </c>
      <c r="CF98" s="4">
        <v>184</v>
      </c>
      <c r="CG98" s="5">
        <v>198</v>
      </c>
      <c r="CH98" s="4">
        <v>267</v>
      </c>
      <c r="CI98" s="5">
        <v>1015</v>
      </c>
      <c r="CJ98" s="4">
        <v>569</v>
      </c>
      <c r="CK98" s="5">
        <v>608</v>
      </c>
      <c r="CL98" s="4">
        <v>301</v>
      </c>
      <c r="CM98" s="5">
        <v>588</v>
      </c>
      <c r="CN98" s="4">
        <v>757</v>
      </c>
      <c r="CO98" s="5">
        <v>86</v>
      </c>
      <c r="CP98" s="4">
        <v>102</v>
      </c>
      <c r="CQ98" s="5">
        <v>126</v>
      </c>
      <c r="CR98" s="4">
        <v>159</v>
      </c>
      <c r="CS98" s="5">
        <v>605</v>
      </c>
      <c r="CT98" s="4">
        <v>438</v>
      </c>
      <c r="CU98" s="5">
        <v>158</v>
      </c>
      <c r="CV98" s="4">
        <v>271</v>
      </c>
      <c r="CW98" s="5">
        <v>2138</v>
      </c>
      <c r="CX98" s="4">
        <v>991</v>
      </c>
      <c r="CY98" s="5">
        <v>880</v>
      </c>
      <c r="CZ98" s="4">
        <v>575</v>
      </c>
      <c r="DA98" s="5">
        <v>428</v>
      </c>
      <c r="DB98" s="4">
        <v>497</v>
      </c>
      <c r="DC98" s="5">
        <v>0</v>
      </c>
      <c r="DD98" s="4">
        <v>184</v>
      </c>
      <c r="DE98" s="5">
        <v>0</v>
      </c>
      <c r="DF98" s="4">
        <v>184</v>
      </c>
      <c r="DG98" s="5">
        <v>162</v>
      </c>
      <c r="DH98" s="4">
        <v>218</v>
      </c>
      <c r="DI98" s="5">
        <v>0</v>
      </c>
      <c r="DJ98" s="4">
        <v>184</v>
      </c>
      <c r="DM98"/>
      <c r="DN98"/>
      <c r="DO98"/>
      <c r="DP98"/>
    </row>
    <row r="99" spans="9:120" x14ac:dyDescent="0.25">
      <c r="I99" s="5">
        <v>140194</v>
      </c>
      <c r="J99" s="4">
        <v>8607</v>
      </c>
      <c r="K99" s="5">
        <v>189</v>
      </c>
      <c r="L99" s="4">
        <v>209</v>
      </c>
      <c r="M99" s="5">
        <v>1198</v>
      </c>
      <c r="N99" s="4">
        <v>790</v>
      </c>
      <c r="O99" s="5">
        <v>3784</v>
      </c>
      <c r="P99" s="4">
        <v>2287</v>
      </c>
      <c r="Q99" s="5">
        <v>57</v>
      </c>
      <c r="R99" s="4">
        <v>97</v>
      </c>
      <c r="S99" s="5">
        <v>5986</v>
      </c>
      <c r="T99" s="4">
        <v>1519</v>
      </c>
      <c r="U99" s="5">
        <v>2203</v>
      </c>
      <c r="V99" s="4">
        <v>1931</v>
      </c>
      <c r="W99" s="5">
        <v>1924</v>
      </c>
      <c r="X99" s="4">
        <v>845</v>
      </c>
      <c r="Y99" s="5">
        <v>2100</v>
      </c>
      <c r="Z99" s="4">
        <v>1025</v>
      </c>
      <c r="AA99" s="5">
        <v>781</v>
      </c>
      <c r="AB99" s="4">
        <v>409</v>
      </c>
      <c r="AC99" s="5">
        <v>12907</v>
      </c>
      <c r="AD99" s="4">
        <v>3313</v>
      </c>
      <c r="AE99" s="5">
        <v>4268</v>
      </c>
      <c r="AF99" s="4">
        <v>2025</v>
      </c>
      <c r="AG99" s="5">
        <v>264</v>
      </c>
      <c r="AH99" s="4">
        <v>307</v>
      </c>
      <c r="AI99" s="5">
        <v>256</v>
      </c>
      <c r="AJ99" s="4">
        <v>262</v>
      </c>
      <c r="AK99" s="5">
        <v>3690</v>
      </c>
      <c r="AL99" s="4">
        <v>1572</v>
      </c>
      <c r="AM99" s="5">
        <v>718</v>
      </c>
      <c r="AN99" s="4">
        <v>436</v>
      </c>
      <c r="AO99" s="5">
        <v>332</v>
      </c>
      <c r="AP99" s="4">
        <v>441</v>
      </c>
      <c r="AQ99" s="5">
        <v>317</v>
      </c>
      <c r="AR99" s="4">
        <v>306</v>
      </c>
      <c r="AS99" s="5">
        <v>102</v>
      </c>
      <c r="AT99" s="4">
        <v>125</v>
      </c>
      <c r="AU99" s="5">
        <v>871</v>
      </c>
      <c r="AV99" s="4">
        <v>590</v>
      </c>
      <c r="AW99" s="5">
        <v>624</v>
      </c>
      <c r="AX99" s="4">
        <v>629</v>
      </c>
      <c r="AY99" s="5">
        <v>5335</v>
      </c>
      <c r="AZ99" s="4">
        <v>2324</v>
      </c>
      <c r="BA99" s="5">
        <v>4675</v>
      </c>
      <c r="BB99" s="4">
        <v>1356</v>
      </c>
      <c r="BC99" s="5">
        <v>1889</v>
      </c>
      <c r="BD99" s="4">
        <v>1056</v>
      </c>
      <c r="BE99" s="5">
        <v>1261</v>
      </c>
      <c r="BF99" s="4">
        <v>1200</v>
      </c>
      <c r="BG99" s="5">
        <v>510</v>
      </c>
      <c r="BH99" s="4">
        <v>677</v>
      </c>
      <c r="BI99" s="5">
        <v>583</v>
      </c>
      <c r="BJ99" s="4">
        <v>544</v>
      </c>
      <c r="BK99" s="5">
        <v>49</v>
      </c>
      <c r="BL99" s="4">
        <v>80</v>
      </c>
      <c r="BM99" s="5">
        <v>312</v>
      </c>
      <c r="BN99" s="4">
        <v>429</v>
      </c>
      <c r="BO99" s="5">
        <v>899</v>
      </c>
      <c r="BP99" s="4">
        <v>566</v>
      </c>
      <c r="BQ99" s="5">
        <v>499</v>
      </c>
      <c r="BR99" s="4">
        <v>360</v>
      </c>
      <c r="BS99" s="8" t="s">
        <v>61</v>
      </c>
      <c r="BT99" s="4" t="s">
        <v>61</v>
      </c>
      <c r="BU99" s="3">
        <v>355</v>
      </c>
      <c r="BV99" s="4">
        <v>537</v>
      </c>
      <c r="BW99" s="5">
        <v>40815</v>
      </c>
      <c r="BX99" s="4">
        <v>4703</v>
      </c>
      <c r="BY99" s="5">
        <v>2482</v>
      </c>
      <c r="BZ99" s="4">
        <v>1416</v>
      </c>
      <c r="CA99" s="5">
        <v>61</v>
      </c>
      <c r="CB99" s="4">
        <v>103</v>
      </c>
      <c r="CC99" s="5">
        <v>1121</v>
      </c>
      <c r="CD99" s="4">
        <v>608</v>
      </c>
      <c r="CE99" s="5">
        <v>773</v>
      </c>
      <c r="CF99" s="4">
        <v>707</v>
      </c>
      <c r="CG99" s="5">
        <v>360</v>
      </c>
      <c r="CH99" s="4">
        <v>331</v>
      </c>
      <c r="CI99" s="5">
        <v>19733</v>
      </c>
      <c r="CJ99" s="4">
        <v>2951</v>
      </c>
      <c r="CK99" s="5">
        <v>463</v>
      </c>
      <c r="CL99" s="4">
        <v>319</v>
      </c>
      <c r="CM99" s="5">
        <v>1586</v>
      </c>
      <c r="CN99" s="4">
        <v>789</v>
      </c>
      <c r="CO99" s="5">
        <v>0</v>
      </c>
      <c r="CP99" s="4">
        <v>198</v>
      </c>
      <c r="CQ99" s="5">
        <v>1412</v>
      </c>
      <c r="CR99" s="4">
        <v>782</v>
      </c>
      <c r="CS99" s="5">
        <v>3801</v>
      </c>
      <c r="CT99" s="4">
        <v>1818</v>
      </c>
      <c r="CU99" s="5">
        <v>256</v>
      </c>
      <c r="CV99" s="4">
        <v>229</v>
      </c>
      <c r="CW99" s="5">
        <v>0</v>
      </c>
      <c r="CX99" s="4">
        <v>198</v>
      </c>
      <c r="CY99" s="5">
        <v>4458</v>
      </c>
      <c r="CZ99" s="4">
        <v>1750</v>
      </c>
      <c r="DA99" s="5">
        <v>2454</v>
      </c>
      <c r="DB99" s="4">
        <v>1946</v>
      </c>
      <c r="DC99" s="5">
        <v>1252</v>
      </c>
      <c r="DD99" s="4">
        <v>1293</v>
      </c>
      <c r="DE99" s="5">
        <v>214</v>
      </c>
      <c r="DF99" s="4">
        <v>259</v>
      </c>
      <c r="DG99" s="5">
        <v>15</v>
      </c>
      <c r="DH99" s="4">
        <v>29</v>
      </c>
      <c r="DI99" s="5">
        <v>4312</v>
      </c>
      <c r="DJ99" s="4">
        <v>1535</v>
      </c>
      <c r="DM99"/>
      <c r="DN99"/>
      <c r="DO99"/>
      <c r="DP99"/>
    </row>
    <row r="100" spans="9:120" x14ac:dyDescent="0.25">
      <c r="I100" s="5">
        <v>62130</v>
      </c>
      <c r="J100" s="4">
        <v>7330</v>
      </c>
      <c r="K100" s="5">
        <v>410</v>
      </c>
      <c r="L100" s="4">
        <v>494</v>
      </c>
      <c r="M100" s="5">
        <v>416</v>
      </c>
      <c r="N100" s="4">
        <v>446</v>
      </c>
      <c r="O100" s="5">
        <v>7444</v>
      </c>
      <c r="P100" s="4">
        <v>3409</v>
      </c>
      <c r="Q100" s="5">
        <v>682</v>
      </c>
      <c r="R100" s="4">
        <v>607</v>
      </c>
      <c r="S100" s="5">
        <v>7066</v>
      </c>
      <c r="T100" s="4">
        <v>2324</v>
      </c>
      <c r="U100" s="5">
        <v>5525</v>
      </c>
      <c r="V100" s="4">
        <v>1537</v>
      </c>
      <c r="W100" s="5">
        <v>0</v>
      </c>
      <c r="X100" s="4">
        <v>198</v>
      </c>
      <c r="Y100" s="5">
        <v>0</v>
      </c>
      <c r="Z100" s="4">
        <v>198</v>
      </c>
      <c r="AA100" s="5">
        <v>212</v>
      </c>
      <c r="AB100" s="4">
        <v>336</v>
      </c>
      <c r="AC100" s="5">
        <v>2806</v>
      </c>
      <c r="AD100" s="4">
        <v>1557</v>
      </c>
      <c r="AE100" s="5">
        <v>676</v>
      </c>
      <c r="AF100" s="4">
        <v>406</v>
      </c>
      <c r="AG100" s="5">
        <v>81</v>
      </c>
      <c r="AH100" s="4">
        <v>128</v>
      </c>
      <c r="AI100" s="5">
        <v>355</v>
      </c>
      <c r="AJ100" s="4">
        <v>326</v>
      </c>
      <c r="AK100" s="5">
        <v>466</v>
      </c>
      <c r="AL100" s="4">
        <v>315</v>
      </c>
      <c r="AM100" s="5">
        <v>2030</v>
      </c>
      <c r="AN100" s="4">
        <v>2244</v>
      </c>
      <c r="AO100" s="5">
        <v>0</v>
      </c>
      <c r="AP100" s="4">
        <v>198</v>
      </c>
      <c r="AQ100" s="5">
        <v>1333</v>
      </c>
      <c r="AR100" s="4">
        <v>1078</v>
      </c>
      <c r="AS100" s="5">
        <v>87</v>
      </c>
      <c r="AT100" s="4">
        <v>152</v>
      </c>
      <c r="AU100" s="5">
        <v>184</v>
      </c>
      <c r="AV100" s="4">
        <v>244</v>
      </c>
      <c r="AW100" s="5">
        <v>510</v>
      </c>
      <c r="AX100" s="4">
        <v>384</v>
      </c>
      <c r="AY100" s="5">
        <v>2277</v>
      </c>
      <c r="AZ100" s="4">
        <v>1964</v>
      </c>
      <c r="BA100" s="5">
        <v>252</v>
      </c>
      <c r="BB100" s="4">
        <v>213</v>
      </c>
      <c r="BC100" s="5">
        <v>908</v>
      </c>
      <c r="BD100" s="4">
        <v>699</v>
      </c>
      <c r="BE100" s="5">
        <v>438</v>
      </c>
      <c r="BF100" s="4">
        <v>435</v>
      </c>
      <c r="BG100" s="5">
        <v>556</v>
      </c>
      <c r="BH100" s="4">
        <v>553</v>
      </c>
      <c r="BI100" s="5">
        <v>1183</v>
      </c>
      <c r="BJ100" s="4">
        <v>877</v>
      </c>
      <c r="BK100" s="5">
        <v>544</v>
      </c>
      <c r="BL100" s="4">
        <v>340</v>
      </c>
      <c r="BM100" s="5">
        <v>353</v>
      </c>
      <c r="BN100" s="4">
        <v>312</v>
      </c>
      <c r="BO100" s="5">
        <v>2099</v>
      </c>
      <c r="BP100" s="4">
        <v>1159</v>
      </c>
      <c r="BQ100" s="5">
        <v>114</v>
      </c>
      <c r="BR100" s="4">
        <v>130</v>
      </c>
      <c r="BS100" s="5">
        <v>245</v>
      </c>
      <c r="BT100" s="4">
        <v>229</v>
      </c>
      <c r="BU100" s="8" t="s">
        <v>61</v>
      </c>
      <c r="BV100" s="4" t="s">
        <v>61</v>
      </c>
      <c r="BW100" s="3">
        <v>1445</v>
      </c>
      <c r="BX100" s="4">
        <v>781</v>
      </c>
      <c r="BY100" s="5">
        <v>522</v>
      </c>
      <c r="BZ100" s="4">
        <v>300</v>
      </c>
      <c r="CA100" s="5">
        <v>264</v>
      </c>
      <c r="CB100" s="4">
        <v>310</v>
      </c>
      <c r="CC100" s="5">
        <v>1742</v>
      </c>
      <c r="CD100" s="4">
        <v>1115</v>
      </c>
      <c r="CE100" s="5">
        <v>234</v>
      </c>
      <c r="CF100" s="4">
        <v>203</v>
      </c>
      <c r="CG100" s="5">
        <v>916</v>
      </c>
      <c r="CH100" s="4">
        <v>655</v>
      </c>
      <c r="CI100" s="5">
        <v>492</v>
      </c>
      <c r="CJ100" s="4">
        <v>284</v>
      </c>
      <c r="CK100" s="5">
        <v>0</v>
      </c>
      <c r="CL100" s="4">
        <v>198</v>
      </c>
      <c r="CM100" s="5">
        <v>145</v>
      </c>
      <c r="CN100" s="4">
        <v>204</v>
      </c>
      <c r="CO100" s="5">
        <v>240</v>
      </c>
      <c r="CP100" s="4">
        <v>281</v>
      </c>
      <c r="CQ100" s="5">
        <v>899</v>
      </c>
      <c r="CR100" s="4">
        <v>577</v>
      </c>
      <c r="CS100" s="5">
        <v>13633</v>
      </c>
      <c r="CT100" s="4">
        <v>3724</v>
      </c>
      <c r="CU100" s="5">
        <v>303</v>
      </c>
      <c r="CV100" s="4">
        <v>218</v>
      </c>
      <c r="CW100" s="5">
        <v>71</v>
      </c>
      <c r="CX100" s="4">
        <v>120</v>
      </c>
      <c r="CY100" s="5">
        <v>425</v>
      </c>
      <c r="CZ100" s="4">
        <v>337</v>
      </c>
      <c r="DA100" s="5">
        <v>924</v>
      </c>
      <c r="DB100" s="4">
        <v>616</v>
      </c>
      <c r="DC100" s="5">
        <v>0</v>
      </c>
      <c r="DD100" s="4">
        <v>198</v>
      </c>
      <c r="DE100" s="5">
        <v>340</v>
      </c>
      <c r="DF100" s="4">
        <v>342</v>
      </c>
      <c r="DG100" s="5">
        <v>283</v>
      </c>
      <c r="DH100" s="4">
        <v>313</v>
      </c>
      <c r="DI100" s="5">
        <v>99</v>
      </c>
      <c r="DJ100" s="4">
        <v>158</v>
      </c>
      <c r="DM100"/>
      <c r="DN100"/>
      <c r="DO100"/>
      <c r="DP100"/>
    </row>
    <row r="101" spans="9:120" x14ac:dyDescent="0.25">
      <c r="I101" s="5">
        <v>282209</v>
      </c>
      <c r="J101" s="4">
        <v>11956</v>
      </c>
      <c r="K101" s="5">
        <v>1812</v>
      </c>
      <c r="L101" s="4">
        <v>1002</v>
      </c>
      <c r="M101" s="5">
        <v>6124</v>
      </c>
      <c r="N101" s="4">
        <v>2270</v>
      </c>
      <c r="O101" s="5">
        <v>2821</v>
      </c>
      <c r="P101" s="4">
        <v>1100</v>
      </c>
      <c r="Q101" s="5">
        <v>1041</v>
      </c>
      <c r="R101" s="4">
        <v>734</v>
      </c>
      <c r="S101" s="5">
        <v>25761</v>
      </c>
      <c r="T101" s="4">
        <v>3856</v>
      </c>
      <c r="U101" s="5">
        <v>3724</v>
      </c>
      <c r="V101" s="4">
        <v>1151</v>
      </c>
      <c r="W101" s="5">
        <v>15123</v>
      </c>
      <c r="X101" s="4">
        <v>3667</v>
      </c>
      <c r="Y101" s="5">
        <v>1124</v>
      </c>
      <c r="Z101" s="4">
        <v>588</v>
      </c>
      <c r="AA101" s="5">
        <v>3702</v>
      </c>
      <c r="AB101" s="4">
        <v>1051</v>
      </c>
      <c r="AC101" s="5">
        <v>29344</v>
      </c>
      <c r="AD101" s="4">
        <v>4718</v>
      </c>
      <c r="AE101" s="5">
        <v>10584</v>
      </c>
      <c r="AF101" s="4">
        <v>2320</v>
      </c>
      <c r="AG101" s="5">
        <v>1002</v>
      </c>
      <c r="AH101" s="4">
        <v>973</v>
      </c>
      <c r="AI101" s="5">
        <v>434</v>
      </c>
      <c r="AJ101" s="4">
        <v>377</v>
      </c>
      <c r="AK101" s="5">
        <v>6914</v>
      </c>
      <c r="AL101" s="4">
        <v>1720</v>
      </c>
      <c r="AM101" s="5">
        <v>2198</v>
      </c>
      <c r="AN101" s="4">
        <v>958</v>
      </c>
      <c r="AO101" s="5">
        <v>928</v>
      </c>
      <c r="AP101" s="4">
        <v>783</v>
      </c>
      <c r="AQ101" s="5">
        <v>838</v>
      </c>
      <c r="AR101" s="4">
        <v>397</v>
      </c>
      <c r="AS101" s="5">
        <v>2414</v>
      </c>
      <c r="AT101" s="4">
        <v>1223</v>
      </c>
      <c r="AU101" s="5">
        <v>1495</v>
      </c>
      <c r="AV101" s="4">
        <v>916</v>
      </c>
      <c r="AW101" s="5">
        <v>2915</v>
      </c>
      <c r="AX101" s="4">
        <v>1114</v>
      </c>
      <c r="AY101" s="5">
        <v>5037</v>
      </c>
      <c r="AZ101" s="4">
        <v>1192</v>
      </c>
      <c r="BA101" s="5">
        <v>14646</v>
      </c>
      <c r="BB101" s="4">
        <v>2367</v>
      </c>
      <c r="BC101" s="5">
        <v>3936</v>
      </c>
      <c r="BD101" s="4">
        <v>947</v>
      </c>
      <c r="BE101" s="5">
        <v>1824</v>
      </c>
      <c r="BF101" s="4">
        <v>678</v>
      </c>
      <c r="BG101" s="5">
        <v>401</v>
      </c>
      <c r="BH101" s="4">
        <v>266</v>
      </c>
      <c r="BI101" s="5">
        <v>1417</v>
      </c>
      <c r="BJ101" s="4">
        <v>595</v>
      </c>
      <c r="BK101" s="5">
        <v>391</v>
      </c>
      <c r="BL101" s="4">
        <v>282</v>
      </c>
      <c r="BM101" s="5">
        <v>579</v>
      </c>
      <c r="BN101" s="4">
        <v>553</v>
      </c>
      <c r="BO101" s="5">
        <v>1785</v>
      </c>
      <c r="BP101" s="4">
        <v>1037</v>
      </c>
      <c r="BQ101" s="5">
        <v>2972</v>
      </c>
      <c r="BR101" s="4">
        <v>1172</v>
      </c>
      <c r="BS101" s="5">
        <v>41450</v>
      </c>
      <c r="BT101" s="4">
        <v>4170</v>
      </c>
      <c r="BU101" s="5">
        <v>461</v>
      </c>
      <c r="BV101" s="4">
        <v>276</v>
      </c>
      <c r="BW101" s="8" t="s">
        <v>61</v>
      </c>
      <c r="BX101" s="4" t="s">
        <v>61</v>
      </c>
      <c r="BY101" s="3">
        <v>9336</v>
      </c>
      <c r="BZ101" s="4">
        <v>1874</v>
      </c>
      <c r="CA101" s="5">
        <v>374</v>
      </c>
      <c r="CB101" s="4">
        <v>266</v>
      </c>
      <c r="CC101" s="5">
        <v>5191</v>
      </c>
      <c r="CD101" s="4">
        <v>1717</v>
      </c>
      <c r="CE101" s="5">
        <v>1425</v>
      </c>
      <c r="CF101" s="4">
        <v>887</v>
      </c>
      <c r="CG101" s="5">
        <v>2189</v>
      </c>
      <c r="CH101" s="4">
        <v>977</v>
      </c>
      <c r="CI101" s="5">
        <v>26596</v>
      </c>
      <c r="CJ101" s="4">
        <v>3427</v>
      </c>
      <c r="CK101" s="5">
        <v>1393</v>
      </c>
      <c r="CL101" s="4">
        <v>663</v>
      </c>
      <c r="CM101" s="5">
        <v>6947</v>
      </c>
      <c r="CN101" s="4">
        <v>2791</v>
      </c>
      <c r="CO101" s="5">
        <v>112</v>
      </c>
      <c r="CP101" s="4">
        <v>121</v>
      </c>
      <c r="CQ101" s="5">
        <v>2660</v>
      </c>
      <c r="CR101" s="4">
        <v>1051</v>
      </c>
      <c r="CS101" s="5">
        <v>9151</v>
      </c>
      <c r="CT101" s="4">
        <v>2132</v>
      </c>
      <c r="CU101" s="5">
        <v>773</v>
      </c>
      <c r="CV101" s="4">
        <v>482</v>
      </c>
      <c r="CW101" s="5">
        <v>3882</v>
      </c>
      <c r="CX101" s="4">
        <v>1242</v>
      </c>
      <c r="CY101" s="5">
        <v>10800</v>
      </c>
      <c r="CZ101" s="4">
        <v>2343</v>
      </c>
      <c r="DA101" s="5">
        <v>2986</v>
      </c>
      <c r="DB101" s="4">
        <v>1367</v>
      </c>
      <c r="DC101" s="5">
        <v>631</v>
      </c>
      <c r="DD101" s="4">
        <v>470</v>
      </c>
      <c r="DE101" s="5">
        <v>1878</v>
      </c>
      <c r="DF101" s="4">
        <v>1014</v>
      </c>
      <c r="DG101" s="5">
        <v>688</v>
      </c>
      <c r="DH101" s="4">
        <v>645</v>
      </c>
      <c r="DI101" s="5">
        <v>10582</v>
      </c>
      <c r="DJ101" s="4">
        <v>3796</v>
      </c>
      <c r="DM101"/>
      <c r="DN101"/>
      <c r="DO101"/>
      <c r="DP101"/>
    </row>
    <row r="102" spans="9:120" x14ac:dyDescent="0.25">
      <c r="I102" s="5">
        <v>265291</v>
      </c>
      <c r="J102" s="4">
        <v>16660</v>
      </c>
      <c r="K102" s="5">
        <v>5420</v>
      </c>
      <c r="L102" s="4">
        <v>2338</v>
      </c>
      <c r="M102" s="5">
        <v>3991</v>
      </c>
      <c r="N102" s="4">
        <v>2185</v>
      </c>
      <c r="O102" s="5">
        <v>4286</v>
      </c>
      <c r="P102" s="4">
        <v>2860</v>
      </c>
      <c r="Q102" s="5">
        <v>327</v>
      </c>
      <c r="R102" s="4">
        <v>322</v>
      </c>
      <c r="S102" s="5">
        <v>15373</v>
      </c>
      <c r="T102" s="4">
        <v>5531</v>
      </c>
      <c r="U102" s="5">
        <v>3919</v>
      </c>
      <c r="V102" s="4">
        <v>1645</v>
      </c>
      <c r="W102" s="5">
        <v>1975</v>
      </c>
      <c r="X102" s="4">
        <v>820</v>
      </c>
      <c r="Y102" s="5">
        <v>954</v>
      </c>
      <c r="Z102" s="4">
        <v>600</v>
      </c>
      <c r="AA102" s="5">
        <v>1135</v>
      </c>
      <c r="AB102" s="4">
        <v>591</v>
      </c>
      <c r="AC102" s="5">
        <v>28044</v>
      </c>
      <c r="AD102" s="4">
        <v>4471</v>
      </c>
      <c r="AE102" s="5">
        <v>16192</v>
      </c>
      <c r="AF102" s="4">
        <v>3163</v>
      </c>
      <c r="AG102" s="5">
        <v>1806</v>
      </c>
      <c r="AH102" s="4">
        <v>1362</v>
      </c>
      <c r="AI102" s="5">
        <v>675</v>
      </c>
      <c r="AJ102" s="4">
        <v>615</v>
      </c>
      <c r="AK102" s="5">
        <v>5971</v>
      </c>
      <c r="AL102" s="4">
        <v>2065</v>
      </c>
      <c r="AM102" s="5">
        <v>3228</v>
      </c>
      <c r="AN102" s="4">
        <v>1379</v>
      </c>
      <c r="AO102" s="5">
        <v>654</v>
      </c>
      <c r="AP102" s="4">
        <v>530</v>
      </c>
      <c r="AQ102" s="5">
        <v>4995</v>
      </c>
      <c r="AR102" s="4">
        <v>4644</v>
      </c>
      <c r="AS102" s="5">
        <v>1637</v>
      </c>
      <c r="AT102" s="4">
        <v>786</v>
      </c>
      <c r="AU102" s="5">
        <v>2936</v>
      </c>
      <c r="AV102" s="4">
        <v>1135</v>
      </c>
      <c r="AW102" s="5">
        <v>824</v>
      </c>
      <c r="AX102" s="4">
        <v>663</v>
      </c>
      <c r="AY102" s="5">
        <v>10485</v>
      </c>
      <c r="AZ102" s="4">
        <v>2304</v>
      </c>
      <c r="BA102" s="5">
        <v>9053</v>
      </c>
      <c r="BB102" s="4">
        <v>4920</v>
      </c>
      <c r="BC102" s="5">
        <v>7530</v>
      </c>
      <c r="BD102" s="4">
        <v>2879</v>
      </c>
      <c r="BE102" s="5">
        <v>1294</v>
      </c>
      <c r="BF102" s="4">
        <v>825</v>
      </c>
      <c r="BG102" s="5">
        <v>1273</v>
      </c>
      <c r="BH102" s="4">
        <v>829</v>
      </c>
      <c r="BI102" s="5">
        <v>2638</v>
      </c>
      <c r="BJ102" s="4">
        <v>1150</v>
      </c>
      <c r="BK102" s="5">
        <v>563</v>
      </c>
      <c r="BL102" s="4">
        <v>549</v>
      </c>
      <c r="BM102" s="5">
        <v>1056</v>
      </c>
      <c r="BN102" s="4">
        <v>1334</v>
      </c>
      <c r="BO102" s="5">
        <v>1048</v>
      </c>
      <c r="BP102" s="4">
        <v>716</v>
      </c>
      <c r="BQ102" s="5">
        <v>2078</v>
      </c>
      <c r="BR102" s="4">
        <v>1738</v>
      </c>
      <c r="BS102" s="5">
        <v>10374</v>
      </c>
      <c r="BT102" s="4">
        <v>2643</v>
      </c>
      <c r="BU102" s="5">
        <v>1737</v>
      </c>
      <c r="BV102" s="4">
        <v>1297</v>
      </c>
      <c r="BW102" s="5">
        <v>18321</v>
      </c>
      <c r="BX102" s="4">
        <v>3621</v>
      </c>
      <c r="BY102" s="8" t="s">
        <v>61</v>
      </c>
      <c r="BZ102" s="4" t="s">
        <v>61</v>
      </c>
      <c r="CA102" s="3">
        <v>189</v>
      </c>
      <c r="CB102" s="4">
        <v>272</v>
      </c>
      <c r="CC102" s="5">
        <v>10187</v>
      </c>
      <c r="CD102" s="4">
        <v>3649</v>
      </c>
      <c r="CE102" s="5">
        <v>1390</v>
      </c>
      <c r="CF102" s="4">
        <v>684</v>
      </c>
      <c r="CG102" s="5">
        <v>1175</v>
      </c>
      <c r="CH102" s="4">
        <v>826</v>
      </c>
      <c r="CI102" s="5">
        <v>9450</v>
      </c>
      <c r="CJ102" s="4">
        <v>2770</v>
      </c>
      <c r="CK102" s="5">
        <v>444</v>
      </c>
      <c r="CL102" s="4">
        <v>384</v>
      </c>
      <c r="CM102" s="5">
        <v>20427</v>
      </c>
      <c r="CN102" s="4">
        <v>3260</v>
      </c>
      <c r="CO102" s="5">
        <v>565</v>
      </c>
      <c r="CP102" s="4">
        <v>609</v>
      </c>
      <c r="CQ102" s="5">
        <v>6057</v>
      </c>
      <c r="CR102" s="4">
        <v>2083</v>
      </c>
      <c r="CS102" s="5">
        <v>6621</v>
      </c>
      <c r="CT102" s="4">
        <v>2034</v>
      </c>
      <c r="CU102" s="5">
        <v>961</v>
      </c>
      <c r="CV102" s="4">
        <v>692</v>
      </c>
      <c r="CW102" s="5">
        <v>212</v>
      </c>
      <c r="CX102" s="4">
        <v>345</v>
      </c>
      <c r="CY102" s="5">
        <v>27302</v>
      </c>
      <c r="CZ102" s="4">
        <v>4012</v>
      </c>
      <c r="DA102" s="5">
        <v>3295</v>
      </c>
      <c r="DB102" s="4">
        <v>1566</v>
      </c>
      <c r="DC102" s="5">
        <v>2780</v>
      </c>
      <c r="DD102" s="4">
        <v>1517</v>
      </c>
      <c r="DE102" s="5">
        <v>2291</v>
      </c>
      <c r="DF102" s="4">
        <v>1192</v>
      </c>
      <c r="DG102" s="5">
        <v>153</v>
      </c>
      <c r="DH102" s="4">
        <v>228</v>
      </c>
      <c r="DI102" s="5">
        <v>844</v>
      </c>
      <c r="DJ102" s="4">
        <v>447</v>
      </c>
      <c r="DM102"/>
      <c r="DN102"/>
      <c r="DO102"/>
      <c r="DP102"/>
    </row>
    <row r="103" spans="9:120" x14ac:dyDescent="0.25">
      <c r="I103" s="5">
        <v>32510</v>
      </c>
      <c r="J103" s="4">
        <v>3641</v>
      </c>
      <c r="K103" s="5">
        <v>97</v>
      </c>
      <c r="L103" s="4">
        <v>125</v>
      </c>
      <c r="M103" s="5">
        <v>393</v>
      </c>
      <c r="N103" s="4">
        <v>365</v>
      </c>
      <c r="O103" s="5">
        <v>1313</v>
      </c>
      <c r="P103" s="4">
        <v>613</v>
      </c>
      <c r="Q103" s="5">
        <v>249</v>
      </c>
      <c r="R103" s="4">
        <v>293</v>
      </c>
      <c r="S103" s="5">
        <v>1356</v>
      </c>
      <c r="T103" s="4">
        <v>1011</v>
      </c>
      <c r="U103" s="5">
        <v>1229</v>
      </c>
      <c r="V103" s="4">
        <v>612</v>
      </c>
      <c r="W103" s="5">
        <v>0</v>
      </c>
      <c r="X103" s="4">
        <v>143</v>
      </c>
      <c r="Y103" s="5">
        <v>84</v>
      </c>
      <c r="Z103" s="4">
        <v>100</v>
      </c>
      <c r="AA103" s="5">
        <v>0</v>
      </c>
      <c r="AB103" s="4">
        <v>143</v>
      </c>
      <c r="AC103" s="5">
        <v>459</v>
      </c>
      <c r="AD103" s="4">
        <v>303</v>
      </c>
      <c r="AE103" s="5">
        <v>364</v>
      </c>
      <c r="AF103" s="4">
        <v>410</v>
      </c>
      <c r="AG103" s="5">
        <v>138</v>
      </c>
      <c r="AH103" s="4">
        <v>216</v>
      </c>
      <c r="AI103" s="5">
        <v>1209</v>
      </c>
      <c r="AJ103" s="4">
        <v>817</v>
      </c>
      <c r="AK103" s="5">
        <v>571</v>
      </c>
      <c r="AL103" s="4">
        <v>504</v>
      </c>
      <c r="AM103" s="5">
        <v>130</v>
      </c>
      <c r="AN103" s="4">
        <v>171</v>
      </c>
      <c r="AO103" s="5">
        <v>208</v>
      </c>
      <c r="AP103" s="4">
        <v>178</v>
      </c>
      <c r="AQ103" s="5">
        <v>75</v>
      </c>
      <c r="AR103" s="4">
        <v>96</v>
      </c>
      <c r="AS103" s="5">
        <v>0</v>
      </c>
      <c r="AT103" s="4">
        <v>143</v>
      </c>
      <c r="AU103" s="5">
        <v>422</v>
      </c>
      <c r="AV103" s="4">
        <v>441</v>
      </c>
      <c r="AW103" s="5">
        <v>50</v>
      </c>
      <c r="AX103" s="4">
        <v>72</v>
      </c>
      <c r="AY103" s="5">
        <v>10</v>
      </c>
      <c r="AZ103" s="4">
        <v>16</v>
      </c>
      <c r="BA103" s="5">
        <v>369</v>
      </c>
      <c r="BB103" s="4">
        <v>359</v>
      </c>
      <c r="BC103" s="5">
        <v>328</v>
      </c>
      <c r="BD103" s="4">
        <v>324</v>
      </c>
      <c r="BE103" s="5">
        <v>12244</v>
      </c>
      <c r="BF103" s="4">
        <v>2374</v>
      </c>
      <c r="BG103" s="5">
        <v>80</v>
      </c>
      <c r="BH103" s="4">
        <v>143</v>
      </c>
      <c r="BI103" s="5">
        <v>330</v>
      </c>
      <c r="BJ103" s="4">
        <v>284</v>
      </c>
      <c r="BK103" s="5">
        <v>1227</v>
      </c>
      <c r="BL103" s="4">
        <v>612</v>
      </c>
      <c r="BM103" s="5">
        <v>218</v>
      </c>
      <c r="BN103" s="4">
        <v>170</v>
      </c>
      <c r="BO103" s="5">
        <v>845</v>
      </c>
      <c r="BP103" s="4">
        <v>860</v>
      </c>
      <c r="BQ103" s="5">
        <v>0</v>
      </c>
      <c r="BR103" s="4">
        <v>143</v>
      </c>
      <c r="BS103" s="5">
        <v>183</v>
      </c>
      <c r="BT103" s="4">
        <v>306</v>
      </c>
      <c r="BU103" s="5">
        <v>99</v>
      </c>
      <c r="BV103" s="4">
        <v>112</v>
      </c>
      <c r="BW103" s="5">
        <v>264</v>
      </c>
      <c r="BX103" s="4">
        <v>233</v>
      </c>
      <c r="BY103" s="5">
        <v>900</v>
      </c>
      <c r="BZ103" s="4">
        <v>678</v>
      </c>
      <c r="CA103" s="8" t="s">
        <v>61</v>
      </c>
      <c r="CB103" s="4" t="s">
        <v>61</v>
      </c>
      <c r="CC103" s="3">
        <v>286</v>
      </c>
      <c r="CD103" s="4">
        <v>248</v>
      </c>
      <c r="CE103" s="5">
        <v>59</v>
      </c>
      <c r="CF103" s="4">
        <v>68</v>
      </c>
      <c r="CG103" s="5">
        <v>264</v>
      </c>
      <c r="CH103" s="4">
        <v>256</v>
      </c>
      <c r="CI103" s="5">
        <v>652</v>
      </c>
      <c r="CJ103" s="4">
        <v>637</v>
      </c>
      <c r="CK103" s="5">
        <v>0</v>
      </c>
      <c r="CL103" s="4">
        <v>143</v>
      </c>
      <c r="CM103" s="5">
        <v>1</v>
      </c>
      <c r="CN103" s="4">
        <v>2</v>
      </c>
      <c r="CO103" s="5">
        <v>1293</v>
      </c>
      <c r="CP103" s="4">
        <v>714</v>
      </c>
      <c r="CQ103" s="5">
        <v>113</v>
      </c>
      <c r="CR103" s="4">
        <v>120</v>
      </c>
      <c r="CS103" s="5">
        <v>1862</v>
      </c>
      <c r="CT103" s="4">
        <v>1029</v>
      </c>
      <c r="CU103" s="5">
        <v>429</v>
      </c>
      <c r="CV103" s="4">
        <v>427</v>
      </c>
      <c r="CW103" s="5">
        <v>0</v>
      </c>
      <c r="CX103" s="4">
        <v>143</v>
      </c>
      <c r="CY103" s="5">
        <v>166</v>
      </c>
      <c r="CZ103" s="4">
        <v>202</v>
      </c>
      <c r="DA103" s="5">
        <v>404</v>
      </c>
      <c r="DB103" s="4">
        <v>312</v>
      </c>
      <c r="DC103" s="5">
        <v>0</v>
      </c>
      <c r="DD103" s="4">
        <v>143</v>
      </c>
      <c r="DE103" s="5">
        <v>1398</v>
      </c>
      <c r="DF103" s="4">
        <v>601</v>
      </c>
      <c r="DG103" s="5">
        <v>139</v>
      </c>
      <c r="DH103" s="4">
        <v>102</v>
      </c>
      <c r="DI103" s="5">
        <v>76</v>
      </c>
      <c r="DJ103" s="4">
        <v>110</v>
      </c>
      <c r="DM103"/>
      <c r="DN103"/>
      <c r="DO103"/>
      <c r="DP103"/>
    </row>
    <row r="104" spans="9:120" x14ac:dyDescent="0.25">
      <c r="I104" s="5">
        <v>191778</v>
      </c>
      <c r="J104" s="4">
        <v>11799</v>
      </c>
      <c r="K104" s="5">
        <v>1567</v>
      </c>
      <c r="L104" s="4">
        <v>705</v>
      </c>
      <c r="M104" s="5">
        <v>1637</v>
      </c>
      <c r="N104" s="4">
        <v>1579</v>
      </c>
      <c r="O104" s="5">
        <v>6763</v>
      </c>
      <c r="P104" s="4">
        <v>3193</v>
      </c>
      <c r="Q104" s="5">
        <v>1952</v>
      </c>
      <c r="R104" s="4">
        <v>1128</v>
      </c>
      <c r="S104" s="5">
        <v>9032</v>
      </c>
      <c r="T104" s="4">
        <v>1771</v>
      </c>
      <c r="U104" s="5">
        <v>2690</v>
      </c>
      <c r="V104" s="4">
        <v>1023</v>
      </c>
      <c r="W104" s="5">
        <v>1189</v>
      </c>
      <c r="X104" s="4">
        <v>663</v>
      </c>
      <c r="Y104" s="5">
        <v>263</v>
      </c>
      <c r="Z104" s="4">
        <v>270</v>
      </c>
      <c r="AA104" s="5">
        <v>587</v>
      </c>
      <c r="AB104" s="4">
        <v>449</v>
      </c>
      <c r="AC104" s="5">
        <v>16492</v>
      </c>
      <c r="AD104" s="4">
        <v>3173</v>
      </c>
      <c r="AE104" s="5">
        <v>4290</v>
      </c>
      <c r="AF104" s="4">
        <v>1143</v>
      </c>
      <c r="AG104" s="5">
        <v>1044</v>
      </c>
      <c r="AH104" s="4">
        <v>694</v>
      </c>
      <c r="AI104" s="5">
        <v>312</v>
      </c>
      <c r="AJ104" s="4">
        <v>223</v>
      </c>
      <c r="AK104" s="5">
        <v>7027</v>
      </c>
      <c r="AL104" s="4">
        <v>1504</v>
      </c>
      <c r="AM104" s="5">
        <v>11588</v>
      </c>
      <c r="AN104" s="4">
        <v>2147</v>
      </c>
      <c r="AO104" s="5">
        <v>1146</v>
      </c>
      <c r="AP104" s="4">
        <v>614</v>
      </c>
      <c r="AQ104" s="5">
        <v>657</v>
      </c>
      <c r="AR104" s="4">
        <v>519</v>
      </c>
      <c r="AS104" s="5">
        <v>12744</v>
      </c>
      <c r="AT104" s="4">
        <v>3507</v>
      </c>
      <c r="AU104" s="5">
        <v>1872</v>
      </c>
      <c r="AV104" s="4">
        <v>1784</v>
      </c>
      <c r="AW104" s="5">
        <v>0</v>
      </c>
      <c r="AX104" s="4">
        <v>187</v>
      </c>
      <c r="AY104" s="5">
        <v>4982</v>
      </c>
      <c r="AZ104" s="4">
        <v>1578</v>
      </c>
      <c r="BA104" s="5">
        <v>2101</v>
      </c>
      <c r="BB104" s="4">
        <v>1008</v>
      </c>
      <c r="BC104" s="5">
        <v>14330</v>
      </c>
      <c r="BD104" s="4">
        <v>2896</v>
      </c>
      <c r="BE104" s="5">
        <v>1788</v>
      </c>
      <c r="BF104" s="4">
        <v>784</v>
      </c>
      <c r="BG104" s="5">
        <v>691</v>
      </c>
      <c r="BH104" s="4">
        <v>462</v>
      </c>
      <c r="BI104" s="5">
        <v>2003</v>
      </c>
      <c r="BJ104" s="4">
        <v>873</v>
      </c>
      <c r="BK104" s="5">
        <v>101</v>
      </c>
      <c r="BL104" s="4">
        <v>172</v>
      </c>
      <c r="BM104" s="5">
        <v>1176</v>
      </c>
      <c r="BN104" s="4">
        <v>616</v>
      </c>
      <c r="BO104" s="5">
        <v>1851</v>
      </c>
      <c r="BP104" s="4">
        <v>1107</v>
      </c>
      <c r="BQ104" s="5">
        <v>1992</v>
      </c>
      <c r="BR104" s="4">
        <v>1509</v>
      </c>
      <c r="BS104" s="5">
        <v>3936</v>
      </c>
      <c r="BT104" s="4">
        <v>1643</v>
      </c>
      <c r="BU104" s="5">
        <v>255</v>
      </c>
      <c r="BV104" s="4">
        <v>287</v>
      </c>
      <c r="BW104" s="5">
        <v>8784</v>
      </c>
      <c r="BX104" s="4">
        <v>2659</v>
      </c>
      <c r="BY104" s="5">
        <v>4572</v>
      </c>
      <c r="BZ104" s="4">
        <v>1270</v>
      </c>
      <c r="CA104" s="5">
        <v>204</v>
      </c>
      <c r="CB104" s="4">
        <v>270</v>
      </c>
      <c r="CC104" s="8" t="s">
        <v>61</v>
      </c>
      <c r="CD104" s="4" t="s">
        <v>61</v>
      </c>
      <c r="CE104" s="3">
        <v>2333</v>
      </c>
      <c r="CF104" s="4">
        <v>1263</v>
      </c>
      <c r="CG104" s="5">
        <v>1326</v>
      </c>
      <c r="CH104" s="4">
        <v>614</v>
      </c>
      <c r="CI104" s="5">
        <v>14292</v>
      </c>
      <c r="CJ104" s="4">
        <v>2842</v>
      </c>
      <c r="CK104" s="5">
        <v>369</v>
      </c>
      <c r="CL104" s="4">
        <v>353</v>
      </c>
      <c r="CM104" s="5">
        <v>3826</v>
      </c>
      <c r="CN104" s="4">
        <v>1192</v>
      </c>
      <c r="CO104" s="5">
        <v>34</v>
      </c>
      <c r="CP104" s="4">
        <v>68</v>
      </c>
      <c r="CQ104" s="5">
        <v>6468</v>
      </c>
      <c r="CR104" s="4">
        <v>2336</v>
      </c>
      <c r="CS104" s="5">
        <v>11987</v>
      </c>
      <c r="CT104" s="4">
        <v>4302</v>
      </c>
      <c r="CU104" s="5">
        <v>691</v>
      </c>
      <c r="CV104" s="4">
        <v>469</v>
      </c>
      <c r="CW104" s="5">
        <v>68</v>
      </c>
      <c r="CX104" s="4">
        <v>77</v>
      </c>
      <c r="CY104" s="5">
        <v>5425</v>
      </c>
      <c r="CZ104" s="4">
        <v>2020</v>
      </c>
      <c r="DA104" s="5">
        <v>1979</v>
      </c>
      <c r="DB104" s="4">
        <v>965</v>
      </c>
      <c r="DC104" s="5">
        <v>7548</v>
      </c>
      <c r="DD104" s="4">
        <v>1866</v>
      </c>
      <c r="DE104" s="5">
        <v>2534</v>
      </c>
      <c r="DF104" s="4">
        <v>1620</v>
      </c>
      <c r="DG104" s="5">
        <v>1280</v>
      </c>
      <c r="DH104" s="4">
        <v>793</v>
      </c>
      <c r="DI104" s="5">
        <v>1607</v>
      </c>
      <c r="DJ104" s="4">
        <v>1062</v>
      </c>
      <c r="DM104"/>
      <c r="DN104"/>
      <c r="DO104"/>
      <c r="DP104"/>
    </row>
    <row r="105" spans="9:120" x14ac:dyDescent="0.25">
      <c r="I105" s="5">
        <v>108878</v>
      </c>
      <c r="J105" s="4">
        <v>7998</v>
      </c>
      <c r="K105" s="5">
        <v>591</v>
      </c>
      <c r="L105" s="4">
        <v>368</v>
      </c>
      <c r="M105" s="5">
        <v>1137</v>
      </c>
      <c r="N105" s="4">
        <v>857</v>
      </c>
      <c r="O105" s="5">
        <v>3770</v>
      </c>
      <c r="P105" s="4">
        <v>1522</v>
      </c>
      <c r="Q105" s="5">
        <v>6894</v>
      </c>
      <c r="R105" s="4">
        <v>2060</v>
      </c>
      <c r="S105" s="5">
        <v>8233</v>
      </c>
      <c r="T105" s="4">
        <v>2583</v>
      </c>
      <c r="U105" s="5">
        <v>3273</v>
      </c>
      <c r="V105" s="4">
        <v>1511</v>
      </c>
      <c r="W105" s="5">
        <v>97</v>
      </c>
      <c r="X105" s="4">
        <v>138</v>
      </c>
      <c r="Y105" s="5">
        <v>66</v>
      </c>
      <c r="Z105" s="4">
        <v>110</v>
      </c>
      <c r="AA105" s="5">
        <v>191</v>
      </c>
      <c r="AB105" s="4">
        <v>234</v>
      </c>
      <c r="AC105" s="5">
        <v>6056</v>
      </c>
      <c r="AD105" s="4">
        <v>1588</v>
      </c>
      <c r="AE105" s="5">
        <v>3514</v>
      </c>
      <c r="AF105" s="4">
        <v>1642</v>
      </c>
      <c r="AG105" s="5">
        <v>140</v>
      </c>
      <c r="AH105" s="4">
        <v>148</v>
      </c>
      <c r="AI105" s="5">
        <v>21</v>
      </c>
      <c r="AJ105" s="4">
        <v>35</v>
      </c>
      <c r="AK105" s="5">
        <v>2179</v>
      </c>
      <c r="AL105" s="4">
        <v>1297</v>
      </c>
      <c r="AM105" s="5">
        <v>2113</v>
      </c>
      <c r="AN105" s="4">
        <v>1098</v>
      </c>
      <c r="AO105" s="5">
        <v>580</v>
      </c>
      <c r="AP105" s="4">
        <v>536</v>
      </c>
      <c r="AQ105" s="5">
        <v>4626</v>
      </c>
      <c r="AR105" s="4">
        <v>1250</v>
      </c>
      <c r="AS105" s="5">
        <v>1398</v>
      </c>
      <c r="AT105" s="4">
        <v>747</v>
      </c>
      <c r="AU105" s="5">
        <v>1934</v>
      </c>
      <c r="AV105" s="4">
        <v>727</v>
      </c>
      <c r="AW105" s="5">
        <v>271</v>
      </c>
      <c r="AX105" s="4">
        <v>425</v>
      </c>
      <c r="AY105" s="5">
        <v>432</v>
      </c>
      <c r="AZ105" s="4">
        <v>312</v>
      </c>
      <c r="BA105" s="5">
        <v>160</v>
      </c>
      <c r="BB105" s="4">
        <v>103</v>
      </c>
      <c r="BC105" s="5">
        <v>1038</v>
      </c>
      <c r="BD105" s="4">
        <v>848</v>
      </c>
      <c r="BE105" s="5">
        <v>497</v>
      </c>
      <c r="BF105" s="4">
        <v>341</v>
      </c>
      <c r="BG105" s="5">
        <v>199</v>
      </c>
      <c r="BH105" s="4">
        <v>202</v>
      </c>
      <c r="BI105" s="5">
        <v>5781</v>
      </c>
      <c r="BJ105" s="4">
        <v>1311</v>
      </c>
      <c r="BK105" s="5">
        <v>803</v>
      </c>
      <c r="BL105" s="4">
        <v>793</v>
      </c>
      <c r="BM105" s="5">
        <v>1979</v>
      </c>
      <c r="BN105" s="4">
        <v>1196</v>
      </c>
      <c r="BO105" s="5">
        <v>705</v>
      </c>
      <c r="BP105" s="4">
        <v>532</v>
      </c>
      <c r="BQ105" s="5">
        <v>0</v>
      </c>
      <c r="BR105" s="4">
        <v>163</v>
      </c>
      <c r="BS105" s="5">
        <v>391</v>
      </c>
      <c r="BT105" s="4">
        <v>333</v>
      </c>
      <c r="BU105" s="5">
        <v>403</v>
      </c>
      <c r="BV105" s="4">
        <v>259</v>
      </c>
      <c r="BW105" s="5">
        <v>1858</v>
      </c>
      <c r="BX105" s="4">
        <v>925</v>
      </c>
      <c r="BY105" s="5">
        <v>1322</v>
      </c>
      <c r="BZ105" s="4">
        <v>800</v>
      </c>
      <c r="CA105" s="5">
        <v>928</v>
      </c>
      <c r="CB105" s="4">
        <v>805</v>
      </c>
      <c r="CC105" s="5">
        <v>1608</v>
      </c>
      <c r="CD105" s="4">
        <v>791</v>
      </c>
      <c r="CE105" s="8" t="s">
        <v>61</v>
      </c>
      <c r="CF105" s="4" t="s">
        <v>61</v>
      </c>
      <c r="CG105" s="3">
        <v>917</v>
      </c>
      <c r="CH105" s="4">
        <v>713</v>
      </c>
      <c r="CI105" s="5">
        <v>1116</v>
      </c>
      <c r="CJ105" s="4">
        <v>492</v>
      </c>
      <c r="CK105" s="5">
        <v>152</v>
      </c>
      <c r="CL105" s="4">
        <v>179</v>
      </c>
      <c r="CM105" s="5">
        <v>2015</v>
      </c>
      <c r="CN105" s="4">
        <v>971</v>
      </c>
      <c r="CO105" s="5">
        <v>600</v>
      </c>
      <c r="CP105" s="4">
        <v>379</v>
      </c>
      <c r="CQ105" s="5">
        <v>1700</v>
      </c>
      <c r="CR105" s="4">
        <v>1101</v>
      </c>
      <c r="CS105" s="5">
        <v>31595</v>
      </c>
      <c r="CT105" s="4">
        <v>4987</v>
      </c>
      <c r="CU105" s="5">
        <v>587</v>
      </c>
      <c r="CV105" s="4">
        <v>450</v>
      </c>
      <c r="CW105" s="5">
        <v>0</v>
      </c>
      <c r="CX105" s="4">
        <v>163</v>
      </c>
      <c r="CY105" s="5">
        <v>1013</v>
      </c>
      <c r="CZ105" s="4">
        <v>610</v>
      </c>
      <c r="DA105" s="5">
        <v>1246</v>
      </c>
      <c r="DB105" s="4">
        <v>620</v>
      </c>
      <c r="DC105" s="5">
        <v>44</v>
      </c>
      <c r="DD105" s="4">
        <v>68</v>
      </c>
      <c r="DE105" s="5">
        <v>942</v>
      </c>
      <c r="DF105" s="4">
        <v>474</v>
      </c>
      <c r="DG105" s="5">
        <v>1763</v>
      </c>
      <c r="DH105" s="4">
        <v>1572</v>
      </c>
      <c r="DI105" s="5">
        <v>105</v>
      </c>
      <c r="DJ105" s="4">
        <v>139</v>
      </c>
      <c r="DM105"/>
      <c r="DN105"/>
      <c r="DO105"/>
      <c r="DP105"/>
    </row>
    <row r="106" spans="9:120" x14ac:dyDescent="0.25">
      <c r="I106" s="5">
        <v>127906</v>
      </c>
      <c r="J106" s="4">
        <v>9071</v>
      </c>
      <c r="K106" s="5">
        <v>758</v>
      </c>
      <c r="L106" s="4">
        <v>1071</v>
      </c>
      <c r="M106" s="5">
        <v>1935</v>
      </c>
      <c r="N106" s="4">
        <v>1062</v>
      </c>
      <c r="O106" s="5">
        <v>7911</v>
      </c>
      <c r="P106" s="4">
        <v>3054</v>
      </c>
      <c r="Q106" s="5">
        <v>988</v>
      </c>
      <c r="R106" s="4">
        <v>1155</v>
      </c>
      <c r="S106" s="5">
        <v>34214</v>
      </c>
      <c r="T106" s="4">
        <v>4555</v>
      </c>
      <c r="U106" s="5">
        <v>2110</v>
      </c>
      <c r="V106" s="4">
        <v>659</v>
      </c>
      <c r="W106" s="5">
        <v>949</v>
      </c>
      <c r="X106" s="4">
        <v>564</v>
      </c>
      <c r="Y106" s="5">
        <v>251</v>
      </c>
      <c r="Z106" s="4">
        <v>264</v>
      </c>
      <c r="AA106" s="5">
        <v>349</v>
      </c>
      <c r="AB106" s="4">
        <v>291</v>
      </c>
      <c r="AC106" s="5">
        <v>3384</v>
      </c>
      <c r="AD106" s="4">
        <v>1934</v>
      </c>
      <c r="AE106" s="5">
        <v>1946</v>
      </c>
      <c r="AF106" s="4">
        <v>1914</v>
      </c>
      <c r="AG106" s="5">
        <v>2491</v>
      </c>
      <c r="AH106" s="4">
        <v>1173</v>
      </c>
      <c r="AI106" s="5">
        <v>6236</v>
      </c>
      <c r="AJ106" s="4">
        <v>2097</v>
      </c>
      <c r="AK106" s="5">
        <v>1350</v>
      </c>
      <c r="AL106" s="4">
        <v>663</v>
      </c>
      <c r="AM106" s="5">
        <v>1371</v>
      </c>
      <c r="AN106" s="4">
        <v>1707</v>
      </c>
      <c r="AO106" s="5">
        <v>659</v>
      </c>
      <c r="AP106" s="4">
        <v>627</v>
      </c>
      <c r="AQ106" s="5">
        <v>1263</v>
      </c>
      <c r="AR106" s="4">
        <v>1355</v>
      </c>
      <c r="AS106" s="5">
        <v>71</v>
      </c>
      <c r="AT106" s="4">
        <v>118</v>
      </c>
      <c r="AU106" s="5">
        <v>0</v>
      </c>
      <c r="AV106" s="4">
        <v>203</v>
      </c>
      <c r="AW106" s="5">
        <v>269</v>
      </c>
      <c r="AX106" s="4">
        <v>320</v>
      </c>
      <c r="AY106" s="5">
        <v>453</v>
      </c>
      <c r="AZ106" s="4">
        <v>482</v>
      </c>
      <c r="BA106" s="5">
        <v>1423</v>
      </c>
      <c r="BB106" s="4">
        <v>768</v>
      </c>
      <c r="BC106" s="5">
        <v>1652</v>
      </c>
      <c r="BD106" s="4">
        <v>1174</v>
      </c>
      <c r="BE106" s="5">
        <v>1413</v>
      </c>
      <c r="BF106" s="4">
        <v>863</v>
      </c>
      <c r="BG106" s="5">
        <v>7</v>
      </c>
      <c r="BH106" s="4">
        <v>14</v>
      </c>
      <c r="BI106" s="5">
        <v>1172</v>
      </c>
      <c r="BJ106" s="4">
        <v>664</v>
      </c>
      <c r="BK106" s="5">
        <v>1079</v>
      </c>
      <c r="BL106" s="4">
        <v>784</v>
      </c>
      <c r="BM106" s="5">
        <v>324</v>
      </c>
      <c r="BN106" s="4">
        <v>342</v>
      </c>
      <c r="BO106" s="5">
        <v>7222</v>
      </c>
      <c r="BP106" s="4">
        <v>3426</v>
      </c>
      <c r="BQ106" s="5">
        <v>427</v>
      </c>
      <c r="BR106" s="4">
        <v>404</v>
      </c>
      <c r="BS106" s="5">
        <v>1322</v>
      </c>
      <c r="BT106" s="4">
        <v>771</v>
      </c>
      <c r="BU106" s="5">
        <v>537</v>
      </c>
      <c r="BV106" s="4">
        <v>449</v>
      </c>
      <c r="BW106" s="5">
        <v>2056</v>
      </c>
      <c r="BX106" s="4">
        <v>850</v>
      </c>
      <c r="BY106" s="5">
        <v>1099</v>
      </c>
      <c r="BZ106" s="4">
        <v>740</v>
      </c>
      <c r="CA106" s="5">
        <v>313</v>
      </c>
      <c r="CB106" s="4">
        <v>340</v>
      </c>
      <c r="CC106" s="5">
        <v>949</v>
      </c>
      <c r="CD106" s="4">
        <v>789</v>
      </c>
      <c r="CE106" s="5">
        <v>2034</v>
      </c>
      <c r="CF106" s="4">
        <v>1244</v>
      </c>
      <c r="CG106" s="8" t="s">
        <v>61</v>
      </c>
      <c r="CH106" s="4" t="s">
        <v>61</v>
      </c>
      <c r="CI106" s="3">
        <v>1407</v>
      </c>
      <c r="CJ106" s="4">
        <v>775</v>
      </c>
      <c r="CK106" s="5">
        <v>0</v>
      </c>
      <c r="CL106" s="4">
        <v>203</v>
      </c>
      <c r="CM106" s="5">
        <v>370</v>
      </c>
      <c r="CN106" s="4">
        <v>292</v>
      </c>
      <c r="CO106" s="5">
        <v>417</v>
      </c>
      <c r="CP106" s="4">
        <v>395</v>
      </c>
      <c r="CQ106" s="5">
        <v>673</v>
      </c>
      <c r="CR106" s="4">
        <v>420</v>
      </c>
      <c r="CS106" s="5">
        <v>4498</v>
      </c>
      <c r="CT106" s="4">
        <v>2398</v>
      </c>
      <c r="CU106" s="5">
        <v>3443</v>
      </c>
      <c r="CV106" s="4">
        <v>1781</v>
      </c>
      <c r="CW106" s="5">
        <v>176</v>
      </c>
      <c r="CX106" s="4">
        <v>203</v>
      </c>
      <c r="CY106" s="5">
        <v>1179</v>
      </c>
      <c r="CZ106" s="4">
        <v>619</v>
      </c>
      <c r="DA106" s="5">
        <v>21862</v>
      </c>
      <c r="DB106" s="4">
        <v>3732</v>
      </c>
      <c r="DC106" s="5">
        <v>66</v>
      </c>
      <c r="DD106" s="4">
        <v>115</v>
      </c>
      <c r="DE106" s="5">
        <v>914</v>
      </c>
      <c r="DF106" s="4">
        <v>697</v>
      </c>
      <c r="DG106" s="5">
        <v>914</v>
      </c>
      <c r="DH106" s="4">
        <v>880</v>
      </c>
      <c r="DI106" s="5">
        <v>4</v>
      </c>
      <c r="DJ106" s="4">
        <v>8</v>
      </c>
      <c r="DM106"/>
      <c r="DN106"/>
      <c r="DO106"/>
      <c r="DP106"/>
    </row>
    <row r="107" spans="9:120" x14ac:dyDescent="0.25">
      <c r="I107" s="5">
        <v>234291</v>
      </c>
      <c r="J107" s="4">
        <v>11246</v>
      </c>
      <c r="K107" s="5">
        <v>1332</v>
      </c>
      <c r="L107" s="4">
        <v>684</v>
      </c>
      <c r="M107" s="5">
        <v>759</v>
      </c>
      <c r="N107" s="4">
        <v>664</v>
      </c>
      <c r="O107" s="5">
        <v>2278</v>
      </c>
      <c r="P107" s="4">
        <v>917</v>
      </c>
      <c r="Q107" s="5">
        <v>582</v>
      </c>
      <c r="R107" s="4">
        <v>601</v>
      </c>
      <c r="S107" s="5">
        <v>10672</v>
      </c>
      <c r="T107" s="4">
        <v>2349</v>
      </c>
      <c r="U107" s="5">
        <v>2491</v>
      </c>
      <c r="V107" s="4">
        <v>1027</v>
      </c>
      <c r="W107" s="5">
        <v>4150</v>
      </c>
      <c r="X107" s="4">
        <v>993</v>
      </c>
      <c r="Y107" s="5">
        <v>5177</v>
      </c>
      <c r="Z107" s="4">
        <v>1304</v>
      </c>
      <c r="AA107" s="5">
        <v>1401</v>
      </c>
      <c r="AB107" s="4">
        <v>584</v>
      </c>
      <c r="AC107" s="5">
        <v>19299</v>
      </c>
      <c r="AD107" s="4">
        <v>3790</v>
      </c>
      <c r="AE107" s="5">
        <v>4627</v>
      </c>
      <c r="AF107" s="4">
        <v>1185</v>
      </c>
      <c r="AG107" s="5">
        <v>495</v>
      </c>
      <c r="AH107" s="4">
        <v>369</v>
      </c>
      <c r="AI107" s="5">
        <v>236</v>
      </c>
      <c r="AJ107" s="4">
        <v>223</v>
      </c>
      <c r="AK107" s="5">
        <v>3902</v>
      </c>
      <c r="AL107" s="4">
        <v>1438</v>
      </c>
      <c r="AM107" s="5">
        <v>4086</v>
      </c>
      <c r="AN107" s="4">
        <v>1429</v>
      </c>
      <c r="AO107" s="5">
        <v>1176</v>
      </c>
      <c r="AP107" s="4">
        <v>960</v>
      </c>
      <c r="AQ107" s="5">
        <v>2323</v>
      </c>
      <c r="AR107" s="4">
        <v>1449</v>
      </c>
      <c r="AS107" s="5">
        <v>4013</v>
      </c>
      <c r="AT107" s="4">
        <v>1826</v>
      </c>
      <c r="AU107" s="5">
        <v>615</v>
      </c>
      <c r="AV107" s="4">
        <v>294</v>
      </c>
      <c r="AW107" s="5">
        <v>608</v>
      </c>
      <c r="AX107" s="4">
        <v>328</v>
      </c>
      <c r="AY107" s="5">
        <v>17751</v>
      </c>
      <c r="AZ107" s="4">
        <v>3723</v>
      </c>
      <c r="BA107" s="5">
        <v>6284</v>
      </c>
      <c r="BB107" s="4">
        <v>1711</v>
      </c>
      <c r="BC107" s="5">
        <v>4406</v>
      </c>
      <c r="BD107" s="4">
        <v>1278</v>
      </c>
      <c r="BE107" s="5">
        <v>853</v>
      </c>
      <c r="BF107" s="4">
        <v>592</v>
      </c>
      <c r="BG107" s="5">
        <v>1238</v>
      </c>
      <c r="BH107" s="4">
        <v>943</v>
      </c>
      <c r="BI107" s="5">
        <v>1761</v>
      </c>
      <c r="BJ107" s="4">
        <v>1063</v>
      </c>
      <c r="BK107" s="5">
        <v>338</v>
      </c>
      <c r="BL107" s="4">
        <v>308</v>
      </c>
      <c r="BM107" s="5">
        <v>582</v>
      </c>
      <c r="BN107" s="4">
        <v>439</v>
      </c>
      <c r="BO107" s="5">
        <v>1057</v>
      </c>
      <c r="BP107" s="4">
        <v>501</v>
      </c>
      <c r="BQ107" s="5">
        <v>1326</v>
      </c>
      <c r="BR107" s="4">
        <v>520</v>
      </c>
      <c r="BS107" s="5">
        <v>36133</v>
      </c>
      <c r="BT107" s="4">
        <v>4167</v>
      </c>
      <c r="BU107" s="5">
        <v>325</v>
      </c>
      <c r="BV107" s="4">
        <v>405</v>
      </c>
      <c r="BW107" s="5">
        <v>29436</v>
      </c>
      <c r="BX107" s="4">
        <v>3921</v>
      </c>
      <c r="BY107" s="5">
        <v>11254</v>
      </c>
      <c r="BZ107" s="4">
        <v>3103</v>
      </c>
      <c r="CA107" s="5">
        <v>195</v>
      </c>
      <c r="CB107" s="4">
        <v>208</v>
      </c>
      <c r="CC107" s="5">
        <v>13075</v>
      </c>
      <c r="CD107" s="4">
        <v>2133</v>
      </c>
      <c r="CE107" s="5">
        <v>283</v>
      </c>
      <c r="CF107" s="4">
        <v>220</v>
      </c>
      <c r="CG107" s="5">
        <v>1594</v>
      </c>
      <c r="CH107" s="4">
        <v>1022</v>
      </c>
      <c r="CI107" s="8" t="s">
        <v>61</v>
      </c>
      <c r="CJ107" s="4" t="s">
        <v>61</v>
      </c>
      <c r="CK107" s="3">
        <v>799</v>
      </c>
      <c r="CL107" s="4">
        <v>558</v>
      </c>
      <c r="CM107" s="5">
        <v>3438</v>
      </c>
      <c r="CN107" s="4">
        <v>1057</v>
      </c>
      <c r="CO107" s="5">
        <v>142</v>
      </c>
      <c r="CP107" s="4">
        <v>140</v>
      </c>
      <c r="CQ107" s="5">
        <v>3742</v>
      </c>
      <c r="CR107" s="4">
        <v>1402</v>
      </c>
      <c r="CS107" s="5">
        <v>7006</v>
      </c>
      <c r="CT107" s="4">
        <v>1441</v>
      </c>
      <c r="CU107" s="5">
        <v>1246</v>
      </c>
      <c r="CV107" s="4">
        <v>776</v>
      </c>
      <c r="CW107" s="5">
        <v>446</v>
      </c>
      <c r="CX107" s="4">
        <v>327</v>
      </c>
      <c r="CY107" s="5">
        <v>8419</v>
      </c>
      <c r="CZ107" s="4">
        <v>1530</v>
      </c>
      <c r="DA107" s="5">
        <v>3688</v>
      </c>
      <c r="DB107" s="4">
        <v>1533</v>
      </c>
      <c r="DC107" s="5">
        <v>4631</v>
      </c>
      <c r="DD107" s="4">
        <v>1483</v>
      </c>
      <c r="DE107" s="5">
        <v>2426</v>
      </c>
      <c r="DF107" s="4">
        <v>1046</v>
      </c>
      <c r="DG107" s="5">
        <v>195</v>
      </c>
      <c r="DH107" s="4">
        <v>237</v>
      </c>
      <c r="DI107" s="5">
        <v>2723</v>
      </c>
      <c r="DJ107" s="4">
        <v>1294</v>
      </c>
      <c r="DM107"/>
      <c r="DN107"/>
      <c r="DO107"/>
      <c r="DP107"/>
    </row>
    <row r="108" spans="9:120" x14ac:dyDescent="0.25">
      <c r="I108" s="5">
        <v>26769</v>
      </c>
      <c r="J108" s="4">
        <v>2836</v>
      </c>
      <c r="K108" s="5">
        <v>0</v>
      </c>
      <c r="L108" s="4">
        <v>207</v>
      </c>
      <c r="M108" s="5">
        <v>0</v>
      </c>
      <c r="N108" s="4">
        <v>207</v>
      </c>
      <c r="O108" s="5">
        <v>214</v>
      </c>
      <c r="P108" s="4">
        <v>348</v>
      </c>
      <c r="Q108" s="5">
        <v>0</v>
      </c>
      <c r="R108" s="4">
        <v>207</v>
      </c>
      <c r="S108" s="5">
        <v>1949</v>
      </c>
      <c r="T108" s="4">
        <v>734</v>
      </c>
      <c r="U108" s="5">
        <v>301</v>
      </c>
      <c r="V108" s="4">
        <v>271</v>
      </c>
      <c r="W108" s="5">
        <v>2613</v>
      </c>
      <c r="X108" s="4">
        <v>984</v>
      </c>
      <c r="Y108" s="5">
        <v>0</v>
      </c>
      <c r="Z108" s="4">
        <v>207</v>
      </c>
      <c r="AA108" s="5">
        <v>0</v>
      </c>
      <c r="AB108" s="4">
        <v>207</v>
      </c>
      <c r="AC108" s="5">
        <v>2230</v>
      </c>
      <c r="AD108" s="4">
        <v>915</v>
      </c>
      <c r="AE108" s="5">
        <v>476</v>
      </c>
      <c r="AF108" s="4">
        <v>361</v>
      </c>
      <c r="AG108" s="5">
        <v>0</v>
      </c>
      <c r="AH108" s="4">
        <v>207</v>
      </c>
      <c r="AI108" s="5">
        <v>107</v>
      </c>
      <c r="AJ108" s="4">
        <v>199</v>
      </c>
      <c r="AK108" s="5">
        <v>373</v>
      </c>
      <c r="AL108" s="4">
        <v>375</v>
      </c>
      <c r="AM108" s="5">
        <v>41</v>
      </c>
      <c r="AN108" s="4">
        <v>95</v>
      </c>
      <c r="AO108" s="5">
        <v>82</v>
      </c>
      <c r="AP108" s="4">
        <v>145</v>
      </c>
      <c r="AQ108" s="5">
        <v>374</v>
      </c>
      <c r="AR108" s="4">
        <v>433</v>
      </c>
      <c r="AS108" s="5">
        <v>211</v>
      </c>
      <c r="AT108" s="4">
        <v>318</v>
      </c>
      <c r="AU108" s="5">
        <v>121</v>
      </c>
      <c r="AV108" s="4">
        <v>185</v>
      </c>
      <c r="AW108" s="5">
        <v>228</v>
      </c>
      <c r="AX108" s="4">
        <v>177</v>
      </c>
      <c r="AY108" s="5">
        <v>472</v>
      </c>
      <c r="AZ108" s="4">
        <v>323</v>
      </c>
      <c r="BA108" s="5">
        <v>7715</v>
      </c>
      <c r="BB108" s="4">
        <v>1532</v>
      </c>
      <c r="BC108" s="5">
        <v>178</v>
      </c>
      <c r="BD108" s="4">
        <v>117</v>
      </c>
      <c r="BE108" s="5">
        <v>27</v>
      </c>
      <c r="BF108" s="4">
        <v>60</v>
      </c>
      <c r="BG108" s="5">
        <v>0</v>
      </c>
      <c r="BH108" s="4">
        <v>207</v>
      </c>
      <c r="BI108" s="5">
        <v>109</v>
      </c>
      <c r="BJ108" s="4">
        <v>163</v>
      </c>
      <c r="BK108" s="5">
        <v>0</v>
      </c>
      <c r="BL108" s="4">
        <v>207</v>
      </c>
      <c r="BM108" s="5">
        <v>0</v>
      </c>
      <c r="BN108" s="4">
        <v>207</v>
      </c>
      <c r="BO108" s="5">
        <v>0</v>
      </c>
      <c r="BP108" s="4">
        <v>207</v>
      </c>
      <c r="BQ108" s="5">
        <v>941</v>
      </c>
      <c r="BR108" s="4">
        <v>745</v>
      </c>
      <c r="BS108" s="5">
        <v>1224</v>
      </c>
      <c r="BT108" s="4">
        <v>501</v>
      </c>
      <c r="BU108" s="5">
        <v>93</v>
      </c>
      <c r="BV108" s="4">
        <v>153</v>
      </c>
      <c r="BW108" s="5">
        <v>2776</v>
      </c>
      <c r="BX108" s="4">
        <v>1118</v>
      </c>
      <c r="BY108" s="5">
        <v>259</v>
      </c>
      <c r="BZ108" s="4">
        <v>212</v>
      </c>
      <c r="CA108" s="5">
        <v>0</v>
      </c>
      <c r="CB108" s="4">
        <v>207</v>
      </c>
      <c r="CC108" s="5">
        <v>60</v>
      </c>
      <c r="CD108" s="4">
        <v>89</v>
      </c>
      <c r="CE108" s="5">
        <v>0</v>
      </c>
      <c r="CF108" s="4">
        <v>207</v>
      </c>
      <c r="CG108" s="5">
        <v>57</v>
      </c>
      <c r="CH108" s="4">
        <v>94</v>
      </c>
      <c r="CI108" s="5">
        <v>1125</v>
      </c>
      <c r="CJ108" s="4">
        <v>725</v>
      </c>
      <c r="CK108" s="8" t="s">
        <v>61</v>
      </c>
      <c r="CL108" s="4" t="s">
        <v>61</v>
      </c>
      <c r="CM108" s="3">
        <v>223</v>
      </c>
      <c r="CN108" s="4">
        <v>232</v>
      </c>
      <c r="CO108" s="5">
        <v>0</v>
      </c>
      <c r="CP108" s="4">
        <v>207</v>
      </c>
      <c r="CQ108" s="5">
        <v>210</v>
      </c>
      <c r="CR108" s="4">
        <v>187</v>
      </c>
      <c r="CS108" s="5">
        <v>207</v>
      </c>
      <c r="CT108" s="4">
        <v>153</v>
      </c>
      <c r="CU108" s="5">
        <v>181</v>
      </c>
      <c r="CV108" s="4">
        <v>267</v>
      </c>
      <c r="CW108" s="5">
        <v>621</v>
      </c>
      <c r="CX108" s="4">
        <v>328</v>
      </c>
      <c r="CY108" s="5">
        <v>485</v>
      </c>
      <c r="CZ108" s="4">
        <v>448</v>
      </c>
      <c r="DA108" s="5">
        <v>262</v>
      </c>
      <c r="DB108" s="4">
        <v>277</v>
      </c>
      <c r="DC108" s="5">
        <v>199</v>
      </c>
      <c r="DD108" s="4">
        <v>253</v>
      </c>
      <c r="DE108" s="5">
        <v>2</v>
      </c>
      <c r="DF108" s="4">
        <v>5</v>
      </c>
      <c r="DG108" s="5">
        <v>23</v>
      </c>
      <c r="DH108" s="4">
        <v>47</v>
      </c>
      <c r="DI108" s="5">
        <v>293</v>
      </c>
      <c r="DJ108" s="4">
        <v>292</v>
      </c>
      <c r="DM108"/>
      <c r="DN108"/>
      <c r="DO108"/>
      <c r="DP108"/>
    </row>
    <row r="109" spans="9:120" x14ac:dyDescent="0.25">
      <c r="I109" s="5">
        <v>157644</v>
      </c>
      <c r="J109" s="4">
        <v>12647</v>
      </c>
      <c r="K109" s="5">
        <v>2999</v>
      </c>
      <c r="L109" s="4">
        <v>1543</v>
      </c>
      <c r="M109" s="5">
        <v>2421</v>
      </c>
      <c r="N109" s="4">
        <v>1281</v>
      </c>
      <c r="O109" s="5">
        <v>1971</v>
      </c>
      <c r="P109" s="4">
        <v>1391</v>
      </c>
      <c r="Q109" s="5">
        <v>1333</v>
      </c>
      <c r="R109" s="4">
        <v>1301</v>
      </c>
      <c r="S109" s="5">
        <v>6592</v>
      </c>
      <c r="T109" s="4">
        <v>1789</v>
      </c>
      <c r="U109" s="5">
        <v>1000</v>
      </c>
      <c r="V109" s="4">
        <v>598</v>
      </c>
      <c r="W109" s="5">
        <v>1752</v>
      </c>
      <c r="X109" s="4">
        <v>1005</v>
      </c>
      <c r="Y109" s="5">
        <v>841</v>
      </c>
      <c r="Z109" s="4">
        <v>746</v>
      </c>
      <c r="AA109" s="5">
        <v>589</v>
      </c>
      <c r="AB109" s="4">
        <v>681</v>
      </c>
      <c r="AC109" s="5">
        <v>15476</v>
      </c>
      <c r="AD109" s="4">
        <v>4230</v>
      </c>
      <c r="AE109" s="5">
        <v>16355</v>
      </c>
      <c r="AF109" s="4">
        <v>2798</v>
      </c>
      <c r="AG109" s="5">
        <v>712</v>
      </c>
      <c r="AH109" s="4">
        <v>626</v>
      </c>
      <c r="AI109" s="5">
        <v>55</v>
      </c>
      <c r="AJ109" s="4">
        <v>68</v>
      </c>
      <c r="AK109" s="5">
        <v>2371</v>
      </c>
      <c r="AL109" s="4">
        <v>831</v>
      </c>
      <c r="AM109" s="5">
        <v>3249</v>
      </c>
      <c r="AN109" s="4">
        <v>1601</v>
      </c>
      <c r="AO109" s="5">
        <v>1379</v>
      </c>
      <c r="AP109" s="4">
        <v>1468</v>
      </c>
      <c r="AQ109" s="5">
        <v>1885</v>
      </c>
      <c r="AR109" s="4">
        <v>1445</v>
      </c>
      <c r="AS109" s="5">
        <v>2454</v>
      </c>
      <c r="AT109" s="4">
        <v>1692</v>
      </c>
      <c r="AU109" s="5">
        <v>878</v>
      </c>
      <c r="AV109" s="4">
        <v>486</v>
      </c>
      <c r="AW109" s="5">
        <v>652</v>
      </c>
      <c r="AX109" s="4">
        <v>566</v>
      </c>
      <c r="AY109" s="5">
        <v>3807</v>
      </c>
      <c r="AZ109" s="4">
        <v>1261</v>
      </c>
      <c r="BA109" s="5">
        <v>730</v>
      </c>
      <c r="BB109" s="4">
        <v>447</v>
      </c>
      <c r="BC109" s="5">
        <v>4483</v>
      </c>
      <c r="BD109" s="4">
        <v>1737</v>
      </c>
      <c r="BE109" s="5">
        <v>471</v>
      </c>
      <c r="BF109" s="4">
        <v>393</v>
      </c>
      <c r="BG109" s="5">
        <v>2163</v>
      </c>
      <c r="BH109" s="4">
        <v>1979</v>
      </c>
      <c r="BI109" s="5">
        <v>1522</v>
      </c>
      <c r="BJ109" s="4">
        <v>1671</v>
      </c>
      <c r="BK109" s="5">
        <v>915</v>
      </c>
      <c r="BL109" s="4">
        <v>999</v>
      </c>
      <c r="BM109" s="5">
        <v>204</v>
      </c>
      <c r="BN109" s="4">
        <v>329</v>
      </c>
      <c r="BO109" s="5">
        <v>1017</v>
      </c>
      <c r="BP109" s="4">
        <v>722</v>
      </c>
      <c r="BQ109" s="5">
        <v>372</v>
      </c>
      <c r="BR109" s="4">
        <v>280</v>
      </c>
      <c r="BS109" s="5">
        <v>4241</v>
      </c>
      <c r="BT109" s="4">
        <v>1445</v>
      </c>
      <c r="BU109" s="5">
        <v>598</v>
      </c>
      <c r="BV109" s="4">
        <v>609</v>
      </c>
      <c r="BW109" s="5">
        <v>11317</v>
      </c>
      <c r="BX109" s="4">
        <v>3991</v>
      </c>
      <c r="BY109" s="5">
        <v>23102</v>
      </c>
      <c r="BZ109" s="4">
        <v>4356</v>
      </c>
      <c r="CA109" s="5">
        <v>271</v>
      </c>
      <c r="CB109" s="4">
        <v>213</v>
      </c>
      <c r="CC109" s="5">
        <v>6327</v>
      </c>
      <c r="CD109" s="4">
        <v>2177</v>
      </c>
      <c r="CE109" s="5">
        <v>1008</v>
      </c>
      <c r="CF109" s="4">
        <v>934</v>
      </c>
      <c r="CG109" s="5">
        <v>833</v>
      </c>
      <c r="CH109" s="4">
        <v>583</v>
      </c>
      <c r="CI109" s="5">
        <v>3523</v>
      </c>
      <c r="CJ109" s="4">
        <v>1139</v>
      </c>
      <c r="CK109" s="5">
        <v>453</v>
      </c>
      <c r="CL109" s="4">
        <v>360</v>
      </c>
      <c r="CM109" s="8" t="s">
        <v>61</v>
      </c>
      <c r="CN109" s="4" t="s">
        <v>61</v>
      </c>
      <c r="CO109" s="3">
        <v>62</v>
      </c>
      <c r="CP109" s="4">
        <v>107</v>
      </c>
      <c r="CQ109" s="5">
        <v>3324</v>
      </c>
      <c r="CR109" s="4">
        <v>1252</v>
      </c>
      <c r="CS109" s="5">
        <v>8623</v>
      </c>
      <c r="CT109" s="4">
        <v>4005</v>
      </c>
      <c r="CU109" s="5">
        <v>181</v>
      </c>
      <c r="CV109" s="4">
        <v>188</v>
      </c>
      <c r="CW109" s="5">
        <v>91</v>
      </c>
      <c r="CX109" s="4">
        <v>115</v>
      </c>
      <c r="CY109" s="5">
        <v>7879</v>
      </c>
      <c r="CZ109" s="4">
        <v>2193</v>
      </c>
      <c r="DA109" s="5">
        <v>2510</v>
      </c>
      <c r="DB109" s="4">
        <v>1257</v>
      </c>
      <c r="DC109" s="5">
        <v>1680</v>
      </c>
      <c r="DD109" s="4">
        <v>1114</v>
      </c>
      <c r="DE109" s="5">
        <v>341</v>
      </c>
      <c r="DF109" s="4">
        <v>291</v>
      </c>
      <c r="DG109" s="5">
        <v>632</v>
      </c>
      <c r="DH109" s="4">
        <v>647</v>
      </c>
      <c r="DI109" s="5">
        <v>2166</v>
      </c>
      <c r="DJ109" s="4">
        <v>1534</v>
      </c>
      <c r="DM109"/>
      <c r="DN109"/>
      <c r="DO109"/>
      <c r="DP109"/>
    </row>
    <row r="110" spans="9:120" x14ac:dyDescent="0.25">
      <c r="I110" s="5">
        <v>27506</v>
      </c>
      <c r="J110" s="4">
        <v>3893</v>
      </c>
      <c r="K110" s="5">
        <v>0</v>
      </c>
      <c r="L110" s="4">
        <v>155</v>
      </c>
      <c r="M110" s="5">
        <v>554</v>
      </c>
      <c r="N110" s="4">
        <v>492</v>
      </c>
      <c r="O110" s="5">
        <v>1422</v>
      </c>
      <c r="P110" s="4">
        <v>1445</v>
      </c>
      <c r="Q110" s="5">
        <v>659</v>
      </c>
      <c r="R110" s="4">
        <v>778</v>
      </c>
      <c r="S110" s="5">
        <v>1286</v>
      </c>
      <c r="T110" s="4">
        <v>622</v>
      </c>
      <c r="U110" s="5">
        <v>1021</v>
      </c>
      <c r="V110" s="4">
        <v>604</v>
      </c>
      <c r="W110" s="5">
        <v>0</v>
      </c>
      <c r="X110" s="4">
        <v>155</v>
      </c>
      <c r="Y110" s="5">
        <v>0</v>
      </c>
      <c r="Z110" s="4">
        <v>155</v>
      </c>
      <c r="AA110" s="5">
        <v>0</v>
      </c>
      <c r="AB110" s="4">
        <v>155</v>
      </c>
      <c r="AC110" s="5">
        <v>101</v>
      </c>
      <c r="AD110" s="4">
        <v>102</v>
      </c>
      <c r="AE110" s="5">
        <v>69</v>
      </c>
      <c r="AF110" s="4">
        <v>104</v>
      </c>
      <c r="AG110" s="5">
        <v>0</v>
      </c>
      <c r="AH110" s="4">
        <v>155</v>
      </c>
      <c r="AI110" s="5">
        <v>186</v>
      </c>
      <c r="AJ110" s="4">
        <v>262</v>
      </c>
      <c r="AK110" s="5">
        <v>267</v>
      </c>
      <c r="AL110" s="4">
        <v>235</v>
      </c>
      <c r="AM110" s="5">
        <v>285</v>
      </c>
      <c r="AN110" s="4">
        <v>378</v>
      </c>
      <c r="AO110" s="5">
        <v>4772</v>
      </c>
      <c r="AP110" s="4">
        <v>1898</v>
      </c>
      <c r="AQ110" s="5">
        <v>144</v>
      </c>
      <c r="AR110" s="4">
        <v>212</v>
      </c>
      <c r="AS110" s="5">
        <v>211</v>
      </c>
      <c r="AT110" s="4">
        <v>208</v>
      </c>
      <c r="AU110" s="5">
        <v>0</v>
      </c>
      <c r="AV110" s="4">
        <v>155</v>
      </c>
      <c r="AW110" s="5">
        <v>0</v>
      </c>
      <c r="AX110" s="4">
        <v>155</v>
      </c>
      <c r="AY110" s="5">
        <v>254</v>
      </c>
      <c r="AZ110" s="4">
        <v>222</v>
      </c>
      <c r="BA110" s="5">
        <v>113</v>
      </c>
      <c r="BB110" s="4">
        <v>179</v>
      </c>
      <c r="BC110" s="5">
        <v>239</v>
      </c>
      <c r="BD110" s="4">
        <v>201</v>
      </c>
      <c r="BE110" s="5">
        <v>5342</v>
      </c>
      <c r="BF110" s="4">
        <v>1981</v>
      </c>
      <c r="BG110" s="5">
        <v>129</v>
      </c>
      <c r="BH110" s="4">
        <v>155</v>
      </c>
      <c r="BI110" s="5">
        <v>354</v>
      </c>
      <c r="BJ110" s="4">
        <v>294</v>
      </c>
      <c r="BK110" s="5">
        <v>232</v>
      </c>
      <c r="BL110" s="4">
        <v>258</v>
      </c>
      <c r="BM110" s="5">
        <v>1695</v>
      </c>
      <c r="BN110" s="4">
        <v>784</v>
      </c>
      <c r="BO110" s="5">
        <v>110</v>
      </c>
      <c r="BP110" s="4">
        <v>177</v>
      </c>
      <c r="BQ110" s="5">
        <v>0</v>
      </c>
      <c r="BR110" s="4">
        <v>155</v>
      </c>
      <c r="BS110" s="5">
        <v>441</v>
      </c>
      <c r="BT110" s="4">
        <v>473</v>
      </c>
      <c r="BU110" s="5">
        <v>513</v>
      </c>
      <c r="BV110" s="4">
        <v>571</v>
      </c>
      <c r="BW110" s="5">
        <v>6</v>
      </c>
      <c r="BX110" s="4">
        <v>11</v>
      </c>
      <c r="BY110" s="5">
        <v>166</v>
      </c>
      <c r="BZ110" s="4">
        <v>257</v>
      </c>
      <c r="CA110" s="5">
        <v>2060</v>
      </c>
      <c r="CB110" s="4">
        <v>1025</v>
      </c>
      <c r="CC110" s="5">
        <v>84</v>
      </c>
      <c r="CD110" s="4">
        <v>102</v>
      </c>
      <c r="CE110" s="5">
        <v>40</v>
      </c>
      <c r="CF110" s="4">
        <v>46</v>
      </c>
      <c r="CG110" s="5">
        <v>15</v>
      </c>
      <c r="CH110" s="4">
        <v>26</v>
      </c>
      <c r="CI110" s="5">
        <v>57</v>
      </c>
      <c r="CJ110" s="4">
        <v>77</v>
      </c>
      <c r="CK110" s="5">
        <v>7</v>
      </c>
      <c r="CL110" s="4">
        <v>12</v>
      </c>
      <c r="CM110" s="5">
        <v>529</v>
      </c>
      <c r="CN110" s="4">
        <v>706</v>
      </c>
      <c r="CO110" s="8" t="s">
        <v>61</v>
      </c>
      <c r="CP110" s="4" t="s">
        <v>61</v>
      </c>
      <c r="CQ110" s="3">
        <v>0</v>
      </c>
      <c r="CR110" s="4">
        <v>155</v>
      </c>
      <c r="CS110" s="5">
        <v>1156</v>
      </c>
      <c r="CT110" s="4">
        <v>384</v>
      </c>
      <c r="CU110" s="5">
        <v>560</v>
      </c>
      <c r="CV110" s="4">
        <v>567</v>
      </c>
      <c r="CW110" s="5">
        <v>0</v>
      </c>
      <c r="CX110" s="4">
        <v>155</v>
      </c>
      <c r="CY110" s="5">
        <v>79</v>
      </c>
      <c r="CZ110" s="4">
        <v>92</v>
      </c>
      <c r="DA110" s="5">
        <v>557</v>
      </c>
      <c r="DB110" s="4">
        <v>780</v>
      </c>
      <c r="DC110" s="5">
        <v>0</v>
      </c>
      <c r="DD110" s="4">
        <v>155</v>
      </c>
      <c r="DE110" s="5">
        <v>481</v>
      </c>
      <c r="DF110" s="4">
        <v>594</v>
      </c>
      <c r="DG110" s="5">
        <v>1310</v>
      </c>
      <c r="DH110" s="4">
        <v>880</v>
      </c>
      <c r="DI110" s="5">
        <v>0</v>
      </c>
      <c r="DJ110" s="4">
        <v>155</v>
      </c>
      <c r="DM110"/>
      <c r="DN110"/>
      <c r="DO110"/>
      <c r="DP110"/>
    </row>
    <row r="111" spans="9:120" x14ac:dyDescent="0.25">
      <c r="I111" s="5">
        <v>170969</v>
      </c>
      <c r="J111" s="4">
        <v>13046</v>
      </c>
      <c r="K111" s="5">
        <v>9326</v>
      </c>
      <c r="L111" s="4">
        <v>2717</v>
      </c>
      <c r="M111" s="5">
        <v>531</v>
      </c>
      <c r="N111" s="4">
        <v>465</v>
      </c>
      <c r="O111" s="5">
        <v>1346</v>
      </c>
      <c r="P111" s="4">
        <v>1176</v>
      </c>
      <c r="Q111" s="5">
        <v>7393</v>
      </c>
      <c r="R111" s="4">
        <v>3038</v>
      </c>
      <c r="S111" s="5">
        <v>7130</v>
      </c>
      <c r="T111" s="4">
        <v>2041</v>
      </c>
      <c r="U111" s="5">
        <v>1372</v>
      </c>
      <c r="V111" s="4">
        <v>902</v>
      </c>
      <c r="W111" s="5">
        <v>150</v>
      </c>
      <c r="X111" s="4">
        <v>163</v>
      </c>
      <c r="Y111" s="5">
        <v>155</v>
      </c>
      <c r="Z111" s="4">
        <v>191</v>
      </c>
      <c r="AA111" s="5">
        <v>307</v>
      </c>
      <c r="AB111" s="4">
        <v>186</v>
      </c>
      <c r="AC111" s="5">
        <v>15491</v>
      </c>
      <c r="AD111" s="4">
        <v>3282</v>
      </c>
      <c r="AE111" s="5">
        <v>17507</v>
      </c>
      <c r="AF111" s="4">
        <v>4897</v>
      </c>
      <c r="AG111" s="5">
        <v>179</v>
      </c>
      <c r="AH111" s="4">
        <v>230</v>
      </c>
      <c r="AI111" s="5">
        <v>0</v>
      </c>
      <c r="AJ111" s="4">
        <v>208</v>
      </c>
      <c r="AK111" s="5">
        <v>8593</v>
      </c>
      <c r="AL111" s="4">
        <v>2245</v>
      </c>
      <c r="AM111" s="5">
        <v>5645</v>
      </c>
      <c r="AN111" s="4">
        <v>1932</v>
      </c>
      <c r="AO111" s="5">
        <v>387</v>
      </c>
      <c r="AP111" s="4">
        <v>432</v>
      </c>
      <c r="AQ111" s="5">
        <v>1805</v>
      </c>
      <c r="AR111" s="4">
        <v>1529</v>
      </c>
      <c r="AS111" s="5">
        <v>13884</v>
      </c>
      <c r="AT111" s="4">
        <v>2654</v>
      </c>
      <c r="AU111" s="5">
        <v>1901</v>
      </c>
      <c r="AV111" s="4">
        <v>908</v>
      </c>
      <c r="AW111" s="5">
        <v>9</v>
      </c>
      <c r="AX111" s="4">
        <v>17</v>
      </c>
      <c r="AY111" s="5">
        <v>1135</v>
      </c>
      <c r="AZ111" s="4">
        <v>675</v>
      </c>
      <c r="BA111" s="5">
        <v>1690</v>
      </c>
      <c r="BB111" s="4">
        <v>1886</v>
      </c>
      <c r="BC111" s="5">
        <v>5983</v>
      </c>
      <c r="BD111" s="4">
        <v>2441</v>
      </c>
      <c r="BE111" s="5">
        <v>445</v>
      </c>
      <c r="BF111" s="4">
        <v>315</v>
      </c>
      <c r="BG111" s="5">
        <v>9172</v>
      </c>
      <c r="BH111" s="4">
        <v>2752</v>
      </c>
      <c r="BI111" s="5">
        <v>3795</v>
      </c>
      <c r="BJ111" s="4">
        <v>1409</v>
      </c>
      <c r="BK111" s="5">
        <v>43</v>
      </c>
      <c r="BL111" s="4">
        <v>69</v>
      </c>
      <c r="BM111" s="5">
        <v>631</v>
      </c>
      <c r="BN111" s="4">
        <v>660</v>
      </c>
      <c r="BO111" s="5">
        <v>883</v>
      </c>
      <c r="BP111" s="4">
        <v>816</v>
      </c>
      <c r="BQ111" s="5">
        <v>132</v>
      </c>
      <c r="BR111" s="4">
        <v>134</v>
      </c>
      <c r="BS111" s="5">
        <v>1396</v>
      </c>
      <c r="BT111" s="4">
        <v>850</v>
      </c>
      <c r="BU111" s="5">
        <v>381</v>
      </c>
      <c r="BV111" s="4">
        <v>330</v>
      </c>
      <c r="BW111" s="5">
        <v>4921</v>
      </c>
      <c r="BX111" s="4">
        <v>1493</v>
      </c>
      <c r="BY111" s="5">
        <v>9353</v>
      </c>
      <c r="BZ111" s="4">
        <v>2989</v>
      </c>
      <c r="CA111" s="5">
        <v>50</v>
      </c>
      <c r="CB111" s="4">
        <v>92</v>
      </c>
      <c r="CC111" s="5">
        <v>5944</v>
      </c>
      <c r="CD111" s="4">
        <v>2044</v>
      </c>
      <c r="CE111" s="5">
        <v>3166</v>
      </c>
      <c r="CF111" s="4">
        <v>3444</v>
      </c>
      <c r="CG111" s="5">
        <v>726</v>
      </c>
      <c r="CH111" s="4">
        <v>610</v>
      </c>
      <c r="CI111" s="5">
        <v>3360</v>
      </c>
      <c r="CJ111" s="4">
        <v>1716</v>
      </c>
      <c r="CK111" s="5">
        <v>14</v>
      </c>
      <c r="CL111" s="4">
        <v>31</v>
      </c>
      <c r="CM111" s="5">
        <v>5531</v>
      </c>
      <c r="CN111" s="4">
        <v>1883</v>
      </c>
      <c r="CO111" s="5">
        <v>181</v>
      </c>
      <c r="CP111" s="4">
        <v>156</v>
      </c>
      <c r="CQ111" s="8" t="s">
        <v>61</v>
      </c>
      <c r="CR111" s="4" t="s">
        <v>61</v>
      </c>
      <c r="CS111" s="3">
        <v>7009</v>
      </c>
      <c r="CT111" s="4">
        <v>1999</v>
      </c>
      <c r="CU111" s="5">
        <v>200</v>
      </c>
      <c r="CV111" s="4">
        <v>223</v>
      </c>
      <c r="CW111" s="5">
        <v>38</v>
      </c>
      <c r="CX111" s="4">
        <v>64</v>
      </c>
      <c r="CY111" s="5">
        <v>6098</v>
      </c>
      <c r="CZ111" s="4">
        <v>1279</v>
      </c>
      <c r="DA111" s="5">
        <v>2852</v>
      </c>
      <c r="DB111" s="4">
        <v>2746</v>
      </c>
      <c r="DC111" s="5">
        <v>1385</v>
      </c>
      <c r="DD111" s="4">
        <v>764</v>
      </c>
      <c r="DE111" s="5">
        <v>1213</v>
      </c>
      <c r="DF111" s="4">
        <v>631</v>
      </c>
      <c r="DG111" s="5">
        <v>131</v>
      </c>
      <c r="DH111" s="4">
        <v>214</v>
      </c>
      <c r="DI111" s="5">
        <v>1083</v>
      </c>
      <c r="DJ111" s="4">
        <v>1191</v>
      </c>
      <c r="DM111"/>
      <c r="DN111"/>
      <c r="DO111"/>
      <c r="DP111"/>
    </row>
    <row r="112" spans="9:120" x14ac:dyDescent="0.25">
      <c r="I112" s="5">
        <v>514726</v>
      </c>
      <c r="J112" s="4">
        <v>23860</v>
      </c>
      <c r="K112" s="5">
        <v>8747</v>
      </c>
      <c r="L112" s="4">
        <v>2609</v>
      </c>
      <c r="M112" s="5">
        <v>6670</v>
      </c>
      <c r="N112" s="4">
        <v>2828</v>
      </c>
      <c r="O112" s="5">
        <v>20073</v>
      </c>
      <c r="P112" s="4">
        <v>5295</v>
      </c>
      <c r="Q112" s="5">
        <v>16461</v>
      </c>
      <c r="R112" s="4">
        <v>3965</v>
      </c>
      <c r="S112" s="5">
        <v>58992</v>
      </c>
      <c r="T112" s="4">
        <v>7044</v>
      </c>
      <c r="U112" s="5">
        <v>19126</v>
      </c>
      <c r="V112" s="4">
        <v>3821</v>
      </c>
      <c r="W112" s="5">
        <v>2927</v>
      </c>
      <c r="X112" s="4">
        <v>1710</v>
      </c>
      <c r="Y112" s="5">
        <v>884</v>
      </c>
      <c r="Z112" s="4">
        <v>658</v>
      </c>
      <c r="AA112" s="5">
        <v>2276</v>
      </c>
      <c r="AB112" s="4">
        <v>1540</v>
      </c>
      <c r="AC112" s="5">
        <v>35777</v>
      </c>
      <c r="AD112" s="4">
        <v>6888</v>
      </c>
      <c r="AE112" s="5">
        <v>17401</v>
      </c>
      <c r="AF112" s="4">
        <v>3608</v>
      </c>
      <c r="AG112" s="5">
        <v>6106</v>
      </c>
      <c r="AH112" s="4">
        <v>2623</v>
      </c>
      <c r="AI112" s="5">
        <v>4379</v>
      </c>
      <c r="AJ112" s="4">
        <v>3119</v>
      </c>
      <c r="AK112" s="5">
        <v>15064</v>
      </c>
      <c r="AL112" s="4">
        <v>3097</v>
      </c>
      <c r="AM112" s="5">
        <v>10265</v>
      </c>
      <c r="AN112" s="4">
        <v>3693</v>
      </c>
      <c r="AO112" s="5">
        <v>3236</v>
      </c>
      <c r="AP112" s="4">
        <v>1628</v>
      </c>
      <c r="AQ112" s="5">
        <v>12766</v>
      </c>
      <c r="AR112" s="4">
        <v>4731</v>
      </c>
      <c r="AS112" s="5">
        <v>6616</v>
      </c>
      <c r="AT112" s="4">
        <v>2648</v>
      </c>
      <c r="AU112" s="5">
        <v>25513</v>
      </c>
      <c r="AV112" s="4">
        <v>5283</v>
      </c>
      <c r="AW112" s="5">
        <v>1357</v>
      </c>
      <c r="AX112" s="4">
        <v>1052</v>
      </c>
      <c r="AY112" s="5">
        <v>9443</v>
      </c>
      <c r="AZ112" s="4">
        <v>3323</v>
      </c>
      <c r="BA112" s="5">
        <v>5035</v>
      </c>
      <c r="BB112" s="4">
        <v>1644</v>
      </c>
      <c r="BC112" s="5">
        <v>15654</v>
      </c>
      <c r="BD112" s="4">
        <v>4327</v>
      </c>
      <c r="BE112" s="5">
        <v>7691</v>
      </c>
      <c r="BF112" s="4">
        <v>2576</v>
      </c>
      <c r="BG112" s="5">
        <v>6048</v>
      </c>
      <c r="BH112" s="4">
        <v>2921</v>
      </c>
      <c r="BI112" s="5">
        <v>13473</v>
      </c>
      <c r="BJ112" s="4">
        <v>3950</v>
      </c>
      <c r="BK112" s="5">
        <v>537</v>
      </c>
      <c r="BL112" s="4">
        <v>423</v>
      </c>
      <c r="BM112" s="5">
        <v>3837</v>
      </c>
      <c r="BN112" s="4">
        <v>2060</v>
      </c>
      <c r="BO112" s="5">
        <v>7793</v>
      </c>
      <c r="BP112" s="4">
        <v>2927</v>
      </c>
      <c r="BQ112" s="5">
        <v>459</v>
      </c>
      <c r="BR112" s="4">
        <v>334</v>
      </c>
      <c r="BS112" s="5">
        <v>7578</v>
      </c>
      <c r="BT112" s="4">
        <v>2982</v>
      </c>
      <c r="BU112" s="5">
        <v>15225</v>
      </c>
      <c r="BV112" s="4">
        <v>2786</v>
      </c>
      <c r="BW112" s="5">
        <v>26155</v>
      </c>
      <c r="BX112" s="4">
        <v>6509</v>
      </c>
      <c r="BY112" s="5">
        <v>14956</v>
      </c>
      <c r="BZ112" s="4">
        <v>4396</v>
      </c>
      <c r="CA112" s="5">
        <v>809</v>
      </c>
      <c r="CB112" s="4">
        <v>652</v>
      </c>
      <c r="CC112" s="5">
        <v>12315</v>
      </c>
      <c r="CD112" s="4">
        <v>2730</v>
      </c>
      <c r="CE112" s="5">
        <v>19302</v>
      </c>
      <c r="CF112" s="4">
        <v>4804</v>
      </c>
      <c r="CG112" s="5">
        <v>3743</v>
      </c>
      <c r="CH112" s="4">
        <v>1552</v>
      </c>
      <c r="CI112" s="5">
        <v>9107</v>
      </c>
      <c r="CJ112" s="4">
        <v>2433</v>
      </c>
      <c r="CK112" s="5">
        <v>1297</v>
      </c>
      <c r="CL112" s="4">
        <v>1223</v>
      </c>
      <c r="CM112" s="5">
        <v>4075</v>
      </c>
      <c r="CN112" s="4">
        <v>1969</v>
      </c>
      <c r="CO112" s="5">
        <v>1486</v>
      </c>
      <c r="CP112" s="4">
        <v>1045</v>
      </c>
      <c r="CQ112" s="5">
        <v>10788</v>
      </c>
      <c r="CR112" s="4">
        <v>3114</v>
      </c>
      <c r="CS112" s="8" t="s">
        <v>61</v>
      </c>
      <c r="CT112" s="4" t="s">
        <v>61</v>
      </c>
      <c r="CU112" s="3">
        <v>5234</v>
      </c>
      <c r="CV112" s="4">
        <v>2551</v>
      </c>
      <c r="CW112" s="5">
        <v>349</v>
      </c>
      <c r="CX112" s="4">
        <v>344</v>
      </c>
      <c r="CY112" s="5">
        <v>13231</v>
      </c>
      <c r="CZ112" s="4">
        <v>3158</v>
      </c>
      <c r="DA112" s="5">
        <v>15325</v>
      </c>
      <c r="DB112" s="4">
        <v>3090</v>
      </c>
      <c r="DC112" s="5">
        <v>663</v>
      </c>
      <c r="DD112" s="4">
        <v>563</v>
      </c>
      <c r="DE112" s="5">
        <v>5982</v>
      </c>
      <c r="DF112" s="4">
        <v>2396</v>
      </c>
      <c r="DG112" s="5">
        <v>2500</v>
      </c>
      <c r="DH112" s="4">
        <v>1485</v>
      </c>
      <c r="DI112" s="5">
        <v>5225</v>
      </c>
      <c r="DJ112" s="4">
        <v>2173</v>
      </c>
      <c r="DM112"/>
      <c r="DN112"/>
      <c r="DO112"/>
      <c r="DP112"/>
    </row>
    <row r="113" spans="9:120" x14ac:dyDescent="0.25">
      <c r="I113" s="5">
        <v>85217</v>
      </c>
      <c r="J113" s="4">
        <v>7587</v>
      </c>
      <c r="K113" s="5">
        <v>486</v>
      </c>
      <c r="L113" s="4">
        <v>558</v>
      </c>
      <c r="M113" s="5">
        <v>2151</v>
      </c>
      <c r="N113" s="4">
        <v>1259</v>
      </c>
      <c r="O113" s="5">
        <v>6585</v>
      </c>
      <c r="P113" s="4">
        <v>2560</v>
      </c>
      <c r="Q113" s="5">
        <v>422</v>
      </c>
      <c r="R113" s="4">
        <v>455</v>
      </c>
      <c r="S113" s="5">
        <v>18237</v>
      </c>
      <c r="T113" s="4">
        <v>4113</v>
      </c>
      <c r="U113" s="5">
        <v>3986</v>
      </c>
      <c r="V113" s="4">
        <v>1191</v>
      </c>
      <c r="W113" s="5">
        <v>562</v>
      </c>
      <c r="X113" s="4">
        <v>590</v>
      </c>
      <c r="Y113" s="5">
        <v>0</v>
      </c>
      <c r="Z113" s="4">
        <v>192</v>
      </c>
      <c r="AA113" s="5">
        <v>132</v>
      </c>
      <c r="AB113" s="4">
        <v>141</v>
      </c>
      <c r="AC113" s="5">
        <v>1643</v>
      </c>
      <c r="AD113" s="4">
        <v>960</v>
      </c>
      <c r="AE113" s="5">
        <v>1052</v>
      </c>
      <c r="AF113" s="4">
        <v>595</v>
      </c>
      <c r="AG113" s="5">
        <v>1701</v>
      </c>
      <c r="AH113" s="4">
        <v>997</v>
      </c>
      <c r="AI113" s="5">
        <v>7538</v>
      </c>
      <c r="AJ113" s="4">
        <v>3248</v>
      </c>
      <c r="AK113" s="5">
        <v>1447</v>
      </c>
      <c r="AL113" s="4">
        <v>825</v>
      </c>
      <c r="AM113" s="5">
        <v>545</v>
      </c>
      <c r="AN113" s="4">
        <v>398</v>
      </c>
      <c r="AO113" s="5">
        <v>290</v>
      </c>
      <c r="AP113" s="4">
        <v>250</v>
      </c>
      <c r="AQ113" s="5">
        <v>1146</v>
      </c>
      <c r="AR113" s="4">
        <v>829</v>
      </c>
      <c r="AS113" s="5">
        <v>611</v>
      </c>
      <c r="AT113" s="4">
        <v>529</v>
      </c>
      <c r="AU113" s="5">
        <v>494</v>
      </c>
      <c r="AV113" s="4">
        <v>402</v>
      </c>
      <c r="AW113" s="5">
        <v>0</v>
      </c>
      <c r="AX113" s="4">
        <v>192</v>
      </c>
      <c r="AY113" s="5">
        <v>342</v>
      </c>
      <c r="AZ113" s="4">
        <v>301</v>
      </c>
      <c r="BA113" s="5">
        <v>959</v>
      </c>
      <c r="BB113" s="4">
        <v>638</v>
      </c>
      <c r="BC113" s="5">
        <v>1099</v>
      </c>
      <c r="BD113" s="4">
        <v>724</v>
      </c>
      <c r="BE113" s="5">
        <v>939</v>
      </c>
      <c r="BF113" s="4">
        <v>634</v>
      </c>
      <c r="BG113" s="5">
        <v>143</v>
      </c>
      <c r="BH113" s="4">
        <v>163</v>
      </c>
      <c r="BI113" s="5">
        <v>511</v>
      </c>
      <c r="BJ113" s="4">
        <v>372</v>
      </c>
      <c r="BK113" s="5">
        <v>1241</v>
      </c>
      <c r="BL113" s="4">
        <v>623</v>
      </c>
      <c r="BM113" s="5">
        <v>195</v>
      </c>
      <c r="BN113" s="4">
        <v>178</v>
      </c>
      <c r="BO113" s="5">
        <v>4315</v>
      </c>
      <c r="BP113" s="4">
        <v>1358</v>
      </c>
      <c r="BQ113" s="5">
        <v>34</v>
      </c>
      <c r="BR113" s="4">
        <v>42</v>
      </c>
      <c r="BS113" s="5">
        <v>506</v>
      </c>
      <c r="BT113" s="4">
        <v>485</v>
      </c>
      <c r="BU113" s="5">
        <v>1707</v>
      </c>
      <c r="BV113" s="4">
        <v>1068</v>
      </c>
      <c r="BW113" s="5">
        <v>1937</v>
      </c>
      <c r="BX113" s="4">
        <v>1299</v>
      </c>
      <c r="BY113" s="5">
        <v>1653</v>
      </c>
      <c r="BZ113" s="4">
        <v>1181</v>
      </c>
      <c r="CA113" s="5">
        <v>2</v>
      </c>
      <c r="CB113" s="4">
        <v>5</v>
      </c>
      <c r="CC113" s="5">
        <v>2584</v>
      </c>
      <c r="CD113" s="4">
        <v>1124</v>
      </c>
      <c r="CE113" s="5">
        <v>150</v>
      </c>
      <c r="CF113" s="4">
        <v>218</v>
      </c>
      <c r="CG113" s="5">
        <v>2037</v>
      </c>
      <c r="CH113" s="4">
        <v>1026</v>
      </c>
      <c r="CI113" s="5">
        <v>1496</v>
      </c>
      <c r="CJ113" s="4">
        <v>808</v>
      </c>
      <c r="CK113" s="5">
        <v>0</v>
      </c>
      <c r="CL113" s="4">
        <v>192</v>
      </c>
      <c r="CM113" s="5">
        <v>309</v>
      </c>
      <c r="CN113" s="4">
        <v>259</v>
      </c>
      <c r="CO113" s="5">
        <v>128</v>
      </c>
      <c r="CP113" s="4">
        <v>146</v>
      </c>
      <c r="CQ113" s="5">
        <v>549</v>
      </c>
      <c r="CR113" s="4">
        <v>419</v>
      </c>
      <c r="CS113" s="5">
        <v>4507</v>
      </c>
      <c r="CT113" s="4">
        <v>1517</v>
      </c>
      <c r="CU113" s="8" t="s">
        <v>61</v>
      </c>
      <c r="CV113" s="4" t="s">
        <v>61</v>
      </c>
      <c r="CW113" s="3">
        <v>122</v>
      </c>
      <c r="CX113" s="4">
        <v>205</v>
      </c>
      <c r="CY113" s="5">
        <v>2413</v>
      </c>
      <c r="CZ113" s="4">
        <v>1459</v>
      </c>
      <c r="DA113" s="5">
        <v>4825</v>
      </c>
      <c r="DB113" s="4">
        <v>2196</v>
      </c>
      <c r="DC113" s="5">
        <v>270</v>
      </c>
      <c r="DD113" s="4">
        <v>268</v>
      </c>
      <c r="DE113" s="5">
        <v>158</v>
      </c>
      <c r="DF113" s="4">
        <v>153</v>
      </c>
      <c r="DG113" s="5">
        <v>1058</v>
      </c>
      <c r="DH113" s="4">
        <v>609</v>
      </c>
      <c r="DI113" s="5">
        <v>0</v>
      </c>
      <c r="DJ113" s="4">
        <v>192</v>
      </c>
      <c r="DM113"/>
      <c r="DN113"/>
      <c r="DO113"/>
      <c r="DP113"/>
    </row>
    <row r="114" spans="9:120" x14ac:dyDescent="0.25">
      <c r="I114" s="5">
        <v>20463</v>
      </c>
      <c r="J114" s="4">
        <v>1946</v>
      </c>
      <c r="K114" s="5">
        <v>0</v>
      </c>
      <c r="L114" s="4">
        <v>145</v>
      </c>
      <c r="M114" s="5">
        <v>580</v>
      </c>
      <c r="N114" s="4">
        <v>441</v>
      </c>
      <c r="O114" s="5">
        <v>310</v>
      </c>
      <c r="P114" s="4">
        <v>325</v>
      </c>
      <c r="Q114" s="5">
        <v>0</v>
      </c>
      <c r="R114" s="4">
        <v>145</v>
      </c>
      <c r="S114" s="5">
        <v>819</v>
      </c>
      <c r="T114" s="4">
        <v>508</v>
      </c>
      <c r="U114" s="5">
        <v>529</v>
      </c>
      <c r="V114" s="4">
        <v>493</v>
      </c>
      <c r="W114" s="5">
        <v>2105</v>
      </c>
      <c r="X114" s="4">
        <v>608</v>
      </c>
      <c r="Y114" s="5">
        <v>107</v>
      </c>
      <c r="Z114" s="4">
        <v>135</v>
      </c>
      <c r="AA114" s="5">
        <v>27</v>
      </c>
      <c r="AB114" s="4">
        <v>53</v>
      </c>
      <c r="AC114" s="5">
        <v>366</v>
      </c>
      <c r="AD114" s="4">
        <v>199</v>
      </c>
      <c r="AE114" s="5">
        <v>101</v>
      </c>
      <c r="AF114" s="4">
        <v>99</v>
      </c>
      <c r="AG114" s="5">
        <v>143</v>
      </c>
      <c r="AH114" s="4">
        <v>85</v>
      </c>
      <c r="AI114" s="5">
        <v>0</v>
      </c>
      <c r="AJ114" s="4">
        <v>145</v>
      </c>
      <c r="AK114" s="5">
        <v>386</v>
      </c>
      <c r="AL114" s="4">
        <v>245</v>
      </c>
      <c r="AM114" s="5">
        <v>258</v>
      </c>
      <c r="AN114" s="4">
        <v>210</v>
      </c>
      <c r="AO114" s="5">
        <v>0</v>
      </c>
      <c r="AP114" s="4">
        <v>145</v>
      </c>
      <c r="AQ114" s="5">
        <v>7</v>
      </c>
      <c r="AR114" s="4">
        <v>13</v>
      </c>
      <c r="AS114" s="5">
        <v>627</v>
      </c>
      <c r="AT114" s="4">
        <v>660</v>
      </c>
      <c r="AU114" s="5">
        <v>41</v>
      </c>
      <c r="AV114" s="4">
        <v>74</v>
      </c>
      <c r="AW114" s="5">
        <v>322</v>
      </c>
      <c r="AX114" s="4">
        <v>200</v>
      </c>
      <c r="AY114" s="5">
        <v>361</v>
      </c>
      <c r="AZ114" s="4">
        <v>233</v>
      </c>
      <c r="BA114" s="5">
        <v>2378</v>
      </c>
      <c r="BB114" s="4">
        <v>606</v>
      </c>
      <c r="BC114" s="5">
        <v>335</v>
      </c>
      <c r="BD114" s="4">
        <v>345</v>
      </c>
      <c r="BE114" s="5">
        <v>206</v>
      </c>
      <c r="BF114" s="4">
        <v>255</v>
      </c>
      <c r="BG114" s="5">
        <v>0</v>
      </c>
      <c r="BH114" s="4">
        <v>145</v>
      </c>
      <c r="BI114" s="5">
        <v>69</v>
      </c>
      <c r="BJ114" s="4">
        <v>86</v>
      </c>
      <c r="BK114" s="5">
        <v>0</v>
      </c>
      <c r="BL114" s="4">
        <v>145</v>
      </c>
      <c r="BM114" s="5">
        <v>0</v>
      </c>
      <c r="BN114" s="4">
        <v>145</v>
      </c>
      <c r="BO114" s="5">
        <v>15</v>
      </c>
      <c r="BP114" s="4">
        <v>26</v>
      </c>
      <c r="BQ114" s="5">
        <v>2244</v>
      </c>
      <c r="BR114" s="4">
        <v>783</v>
      </c>
      <c r="BS114" s="5">
        <v>962</v>
      </c>
      <c r="BT114" s="4">
        <v>305</v>
      </c>
      <c r="BU114" s="5">
        <v>56</v>
      </c>
      <c r="BV114" s="4">
        <v>105</v>
      </c>
      <c r="BW114" s="5">
        <v>3723</v>
      </c>
      <c r="BX114" s="4">
        <v>904</v>
      </c>
      <c r="BY114" s="5">
        <v>250</v>
      </c>
      <c r="BZ114" s="4">
        <v>193</v>
      </c>
      <c r="CA114" s="5">
        <v>0</v>
      </c>
      <c r="CB114" s="4">
        <v>145</v>
      </c>
      <c r="CC114" s="5">
        <v>383</v>
      </c>
      <c r="CD114" s="4">
        <v>485</v>
      </c>
      <c r="CE114" s="5">
        <v>0</v>
      </c>
      <c r="CF114" s="4">
        <v>145</v>
      </c>
      <c r="CG114" s="5">
        <v>124</v>
      </c>
      <c r="CH114" s="4">
        <v>128</v>
      </c>
      <c r="CI114" s="5">
        <v>389</v>
      </c>
      <c r="CJ114" s="4">
        <v>231</v>
      </c>
      <c r="CK114" s="5">
        <v>401</v>
      </c>
      <c r="CL114" s="4">
        <v>411</v>
      </c>
      <c r="CM114" s="5">
        <v>21</v>
      </c>
      <c r="CN114" s="4">
        <v>36</v>
      </c>
      <c r="CO114" s="5">
        <v>0</v>
      </c>
      <c r="CP114" s="4">
        <v>145</v>
      </c>
      <c r="CQ114" s="5">
        <v>327</v>
      </c>
      <c r="CR114" s="4">
        <v>498</v>
      </c>
      <c r="CS114" s="5">
        <v>185</v>
      </c>
      <c r="CT114" s="4">
        <v>147</v>
      </c>
      <c r="CU114" s="5">
        <v>182</v>
      </c>
      <c r="CV114" s="4">
        <v>212</v>
      </c>
      <c r="CW114" s="8" t="s">
        <v>61</v>
      </c>
      <c r="CX114" s="4" t="s">
        <v>61</v>
      </c>
      <c r="CY114" s="3">
        <v>740</v>
      </c>
      <c r="CZ114" s="4">
        <v>420</v>
      </c>
      <c r="DA114" s="5">
        <v>156</v>
      </c>
      <c r="DB114" s="4">
        <v>159</v>
      </c>
      <c r="DC114" s="5">
        <v>53</v>
      </c>
      <c r="DD114" s="4">
        <v>81</v>
      </c>
      <c r="DE114" s="5">
        <v>137</v>
      </c>
      <c r="DF114" s="4">
        <v>115</v>
      </c>
      <c r="DG114" s="5">
        <v>38</v>
      </c>
      <c r="DH114" s="4">
        <v>62</v>
      </c>
      <c r="DI114" s="5">
        <v>19</v>
      </c>
      <c r="DJ114" s="4">
        <v>45</v>
      </c>
      <c r="DM114"/>
      <c r="DN114"/>
      <c r="DO114"/>
      <c r="DP114"/>
    </row>
    <row r="115" spans="9:120" x14ac:dyDescent="0.25">
      <c r="I115" s="5">
        <v>257130</v>
      </c>
      <c r="J115" s="4">
        <v>14025</v>
      </c>
      <c r="K115" s="5">
        <v>4930</v>
      </c>
      <c r="L115" s="4">
        <v>2057</v>
      </c>
      <c r="M115" s="5">
        <v>3202</v>
      </c>
      <c r="N115" s="4">
        <v>1687</v>
      </c>
      <c r="O115" s="5">
        <v>4679</v>
      </c>
      <c r="P115" s="4">
        <v>2151</v>
      </c>
      <c r="Q115" s="5">
        <v>645</v>
      </c>
      <c r="R115" s="4">
        <v>606</v>
      </c>
      <c r="S115" s="5">
        <v>19371</v>
      </c>
      <c r="T115" s="4">
        <v>4241</v>
      </c>
      <c r="U115" s="5">
        <v>4908</v>
      </c>
      <c r="V115" s="4">
        <v>2334</v>
      </c>
      <c r="W115" s="5">
        <v>5376</v>
      </c>
      <c r="X115" s="4">
        <v>2730</v>
      </c>
      <c r="Y115" s="5">
        <v>961</v>
      </c>
      <c r="Z115" s="4">
        <v>652</v>
      </c>
      <c r="AA115" s="5">
        <v>6854</v>
      </c>
      <c r="AB115" s="4">
        <v>1711</v>
      </c>
      <c r="AC115" s="5">
        <v>17773</v>
      </c>
      <c r="AD115" s="4">
        <v>3494</v>
      </c>
      <c r="AE115" s="5">
        <v>8715</v>
      </c>
      <c r="AF115" s="4">
        <v>1962</v>
      </c>
      <c r="AG115" s="5">
        <v>2917</v>
      </c>
      <c r="AH115" s="4">
        <v>1400</v>
      </c>
      <c r="AI115" s="5">
        <v>434</v>
      </c>
      <c r="AJ115" s="4">
        <v>430</v>
      </c>
      <c r="AK115" s="5">
        <v>4000</v>
      </c>
      <c r="AL115" s="4">
        <v>1213</v>
      </c>
      <c r="AM115" s="5">
        <v>2703</v>
      </c>
      <c r="AN115" s="4">
        <v>1067</v>
      </c>
      <c r="AO115" s="5">
        <v>1503</v>
      </c>
      <c r="AP115" s="4">
        <v>899</v>
      </c>
      <c r="AQ115" s="5">
        <v>892</v>
      </c>
      <c r="AR115" s="4">
        <v>645</v>
      </c>
      <c r="AS115" s="5">
        <v>3630</v>
      </c>
      <c r="AT115" s="4">
        <v>1551</v>
      </c>
      <c r="AU115" s="5">
        <v>2496</v>
      </c>
      <c r="AV115" s="4">
        <v>1642</v>
      </c>
      <c r="AW115" s="5">
        <v>2855</v>
      </c>
      <c r="AX115" s="4">
        <v>1930</v>
      </c>
      <c r="AY115" s="5">
        <v>22051</v>
      </c>
      <c r="AZ115" s="4">
        <v>3143</v>
      </c>
      <c r="BA115" s="5">
        <v>5386</v>
      </c>
      <c r="BB115" s="4">
        <v>2316</v>
      </c>
      <c r="BC115" s="5">
        <v>7323</v>
      </c>
      <c r="BD115" s="4">
        <v>3026</v>
      </c>
      <c r="BE115" s="5">
        <v>834</v>
      </c>
      <c r="BF115" s="4">
        <v>361</v>
      </c>
      <c r="BG115" s="5">
        <v>1682</v>
      </c>
      <c r="BH115" s="4">
        <v>1191</v>
      </c>
      <c r="BI115" s="5">
        <v>2277</v>
      </c>
      <c r="BJ115" s="4">
        <v>1178</v>
      </c>
      <c r="BK115" s="5">
        <v>617</v>
      </c>
      <c r="BL115" s="4">
        <v>714</v>
      </c>
      <c r="BM115" s="5">
        <v>256</v>
      </c>
      <c r="BN115" s="4">
        <v>289</v>
      </c>
      <c r="BO115" s="5">
        <v>1717</v>
      </c>
      <c r="BP115" s="4">
        <v>961</v>
      </c>
      <c r="BQ115" s="5">
        <v>1344</v>
      </c>
      <c r="BR115" s="4">
        <v>798</v>
      </c>
      <c r="BS115" s="5">
        <v>7327</v>
      </c>
      <c r="BT115" s="4">
        <v>2046</v>
      </c>
      <c r="BU115" s="5">
        <v>1014</v>
      </c>
      <c r="BV115" s="4">
        <v>604</v>
      </c>
      <c r="BW115" s="5">
        <v>12455</v>
      </c>
      <c r="BX115" s="4">
        <v>2816</v>
      </c>
      <c r="BY115" s="5">
        <v>22753</v>
      </c>
      <c r="BZ115" s="4">
        <v>4584</v>
      </c>
      <c r="CA115" s="5">
        <v>462</v>
      </c>
      <c r="CB115" s="4">
        <v>729</v>
      </c>
      <c r="CC115" s="5">
        <v>9570</v>
      </c>
      <c r="CD115" s="4">
        <v>2217</v>
      </c>
      <c r="CE115" s="5">
        <v>853</v>
      </c>
      <c r="CF115" s="4">
        <v>477</v>
      </c>
      <c r="CG115" s="5">
        <v>3499</v>
      </c>
      <c r="CH115" s="4">
        <v>1935</v>
      </c>
      <c r="CI115" s="5">
        <v>12009</v>
      </c>
      <c r="CJ115" s="4">
        <v>2497</v>
      </c>
      <c r="CK115" s="5">
        <v>1897</v>
      </c>
      <c r="CL115" s="4">
        <v>1477</v>
      </c>
      <c r="CM115" s="5">
        <v>6612</v>
      </c>
      <c r="CN115" s="4">
        <v>2032</v>
      </c>
      <c r="CO115" s="5">
        <v>908</v>
      </c>
      <c r="CP115" s="4">
        <v>841</v>
      </c>
      <c r="CQ115" s="5">
        <v>7482</v>
      </c>
      <c r="CR115" s="4">
        <v>2452</v>
      </c>
      <c r="CS115" s="5">
        <v>11655</v>
      </c>
      <c r="CT115" s="4">
        <v>3004</v>
      </c>
      <c r="CU115" s="5">
        <v>1426</v>
      </c>
      <c r="CV115" s="4">
        <v>641</v>
      </c>
      <c r="CW115" s="5">
        <v>173</v>
      </c>
      <c r="CX115" s="4">
        <v>138</v>
      </c>
      <c r="CY115" s="8" t="s">
        <v>61</v>
      </c>
      <c r="CZ115" s="4" t="s">
        <v>61</v>
      </c>
      <c r="DA115" s="3">
        <v>4615</v>
      </c>
      <c r="DB115" s="4">
        <v>1717</v>
      </c>
      <c r="DC115" s="5">
        <v>9041</v>
      </c>
      <c r="DD115" s="4">
        <v>2596</v>
      </c>
      <c r="DE115" s="5">
        <v>858</v>
      </c>
      <c r="DF115" s="4">
        <v>745</v>
      </c>
      <c r="DG115" s="5">
        <v>190</v>
      </c>
      <c r="DH115" s="4">
        <v>274</v>
      </c>
      <c r="DI115" s="5">
        <v>1222</v>
      </c>
      <c r="DJ115" s="4">
        <v>779</v>
      </c>
      <c r="DM115"/>
      <c r="DN115"/>
      <c r="DO115"/>
      <c r="DP115"/>
    </row>
    <row r="116" spans="9:120" x14ac:dyDescent="0.25">
      <c r="I116" s="5">
        <v>208507</v>
      </c>
      <c r="J116" s="4">
        <v>13639</v>
      </c>
      <c r="K116" s="5">
        <v>1821</v>
      </c>
      <c r="L116" s="4">
        <v>1049</v>
      </c>
      <c r="M116" s="5">
        <v>5266</v>
      </c>
      <c r="N116" s="4">
        <v>2233</v>
      </c>
      <c r="O116" s="5">
        <v>12397</v>
      </c>
      <c r="P116" s="4">
        <v>3133</v>
      </c>
      <c r="Q116" s="5">
        <v>756</v>
      </c>
      <c r="R116" s="4">
        <v>565</v>
      </c>
      <c r="S116" s="5">
        <v>38421</v>
      </c>
      <c r="T116" s="4">
        <v>4474</v>
      </c>
      <c r="U116" s="5">
        <v>3938</v>
      </c>
      <c r="V116" s="4">
        <v>1215</v>
      </c>
      <c r="W116" s="5">
        <v>1026</v>
      </c>
      <c r="X116" s="4">
        <v>533</v>
      </c>
      <c r="Y116" s="5">
        <v>0</v>
      </c>
      <c r="Z116" s="4">
        <v>201</v>
      </c>
      <c r="AA116" s="5">
        <v>358</v>
      </c>
      <c r="AB116" s="4">
        <v>254</v>
      </c>
      <c r="AC116" s="5">
        <v>6094</v>
      </c>
      <c r="AD116" s="4">
        <v>1777</v>
      </c>
      <c r="AE116" s="5">
        <v>8705</v>
      </c>
      <c r="AF116" s="4">
        <v>3348</v>
      </c>
      <c r="AG116" s="5">
        <v>5940</v>
      </c>
      <c r="AH116" s="4">
        <v>2264</v>
      </c>
      <c r="AI116" s="5">
        <v>10895</v>
      </c>
      <c r="AJ116" s="4">
        <v>4263</v>
      </c>
      <c r="AK116" s="5">
        <v>2062</v>
      </c>
      <c r="AL116" s="4">
        <v>821</v>
      </c>
      <c r="AM116" s="5">
        <v>2303</v>
      </c>
      <c r="AN116" s="4">
        <v>1315</v>
      </c>
      <c r="AO116" s="5">
        <v>1000</v>
      </c>
      <c r="AP116" s="4">
        <v>465</v>
      </c>
      <c r="AQ116" s="5">
        <v>2820</v>
      </c>
      <c r="AR116" s="4">
        <v>1740</v>
      </c>
      <c r="AS116" s="5">
        <v>1271</v>
      </c>
      <c r="AT116" s="4">
        <v>936</v>
      </c>
      <c r="AU116" s="5">
        <v>1016</v>
      </c>
      <c r="AV116" s="4">
        <v>1018</v>
      </c>
      <c r="AW116" s="5">
        <v>1313</v>
      </c>
      <c r="AX116" s="4">
        <v>1689</v>
      </c>
      <c r="AY116" s="5">
        <v>1899</v>
      </c>
      <c r="AZ116" s="4">
        <v>808</v>
      </c>
      <c r="BA116" s="5">
        <v>1580</v>
      </c>
      <c r="BB116" s="4">
        <v>757</v>
      </c>
      <c r="BC116" s="5">
        <v>3720</v>
      </c>
      <c r="BD116" s="4">
        <v>1212</v>
      </c>
      <c r="BE116" s="5">
        <v>1543</v>
      </c>
      <c r="BF116" s="4">
        <v>898</v>
      </c>
      <c r="BG116" s="5">
        <v>1110</v>
      </c>
      <c r="BH116" s="4">
        <v>762</v>
      </c>
      <c r="BI116" s="5">
        <v>3307</v>
      </c>
      <c r="BJ116" s="4">
        <v>2181</v>
      </c>
      <c r="BK116" s="5">
        <v>2125</v>
      </c>
      <c r="BL116" s="4">
        <v>934</v>
      </c>
      <c r="BM116" s="5">
        <v>673</v>
      </c>
      <c r="BN116" s="4">
        <v>441</v>
      </c>
      <c r="BO116" s="5">
        <v>4925</v>
      </c>
      <c r="BP116" s="4">
        <v>1696</v>
      </c>
      <c r="BQ116" s="5">
        <v>824</v>
      </c>
      <c r="BR116" s="4">
        <v>605</v>
      </c>
      <c r="BS116" s="5">
        <v>2006</v>
      </c>
      <c r="BT116" s="4">
        <v>987</v>
      </c>
      <c r="BU116" s="5">
        <v>1569</v>
      </c>
      <c r="BV116" s="4">
        <v>1254</v>
      </c>
      <c r="BW116" s="5">
        <v>4512</v>
      </c>
      <c r="BX116" s="4">
        <v>1322</v>
      </c>
      <c r="BY116" s="5">
        <v>3870</v>
      </c>
      <c r="BZ116" s="4">
        <v>1452</v>
      </c>
      <c r="CA116" s="5">
        <v>189</v>
      </c>
      <c r="CB116" s="4">
        <v>304</v>
      </c>
      <c r="CC116" s="5">
        <v>2686</v>
      </c>
      <c r="CD116" s="4">
        <v>1217</v>
      </c>
      <c r="CE116" s="5">
        <v>765</v>
      </c>
      <c r="CF116" s="4">
        <v>573</v>
      </c>
      <c r="CG116" s="5">
        <v>29168</v>
      </c>
      <c r="CH116" s="4">
        <v>5436</v>
      </c>
      <c r="CI116" s="5">
        <v>2296</v>
      </c>
      <c r="CJ116" s="4">
        <v>1378</v>
      </c>
      <c r="CK116" s="5">
        <v>463</v>
      </c>
      <c r="CL116" s="4">
        <v>319</v>
      </c>
      <c r="CM116" s="5">
        <v>1519</v>
      </c>
      <c r="CN116" s="4">
        <v>1267</v>
      </c>
      <c r="CO116" s="5">
        <v>227</v>
      </c>
      <c r="CP116" s="4">
        <v>225</v>
      </c>
      <c r="CQ116" s="5">
        <v>2342</v>
      </c>
      <c r="CR116" s="4">
        <v>1116</v>
      </c>
      <c r="CS116" s="5">
        <v>15491</v>
      </c>
      <c r="CT116" s="4">
        <v>4361</v>
      </c>
      <c r="CU116" s="5">
        <v>4789</v>
      </c>
      <c r="CV116" s="4">
        <v>1640</v>
      </c>
      <c r="CW116" s="5">
        <v>119</v>
      </c>
      <c r="CX116" s="4">
        <v>196</v>
      </c>
      <c r="CY116" s="5">
        <v>4233</v>
      </c>
      <c r="CZ116" s="4">
        <v>1698</v>
      </c>
      <c r="DA116" s="8" t="s">
        <v>61</v>
      </c>
      <c r="DB116" s="4" t="s">
        <v>61</v>
      </c>
      <c r="DC116" s="3">
        <v>157</v>
      </c>
      <c r="DD116" s="4">
        <v>186</v>
      </c>
      <c r="DE116" s="5">
        <v>1491</v>
      </c>
      <c r="DF116" s="4">
        <v>892</v>
      </c>
      <c r="DG116" s="5">
        <v>1507</v>
      </c>
      <c r="DH116" s="4">
        <v>870</v>
      </c>
      <c r="DI116" s="5">
        <v>1083</v>
      </c>
      <c r="DJ116" s="4">
        <v>1061</v>
      </c>
      <c r="DM116"/>
      <c r="DN116"/>
      <c r="DO116"/>
      <c r="DP116"/>
    </row>
    <row r="117" spans="9:120" x14ac:dyDescent="0.25">
      <c r="I117" s="5">
        <v>50068</v>
      </c>
      <c r="J117" s="4">
        <v>4934</v>
      </c>
      <c r="K117" s="5">
        <v>221</v>
      </c>
      <c r="L117" s="4">
        <v>228</v>
      </c>
      <c r="M117" s="5">
        <v>598</v>
      </c>
      <c r="N117" s="4">
        <v>566</v>
      </c>
      <c r="O117" s="5">
        <v>50</v>
      </c>
      <c r="P117" s="4">
        <v>95</v>
      </c>
      <c r="Q117" s="5">
        <v>225</v>
      </c>
      <c r="R117" s="4">
        <v>361</v>
      </c>
      <c r="S117" s="5">
        <v>1442</v>
      </c>
      <c r="T117" s="4">
        <v>1085</v>
      </c>
      <c r="U117" s="5">
        <v>124</v>
      </c>
      <c r="V117" s="4">
        <v>160</v>
      </c>
      <c r="W117" s="5">
        <v>594</v>
      </c>
      <c r="X117" s="4">
        <v>401</v>
      </c>
      <c r="Y117" s="5">
        <v>89</v>
      </c>
      <c r="Z117" s="4">
        <v>102</v>
      </c>
      <c r="AA117" s="5">
        <v>300</v>
      </c>
      <c r="AB117" s="4">
        <v>231</v>
      </c>
      <c r="AC117" s="5">
        <v>2949</v>
      </c>
      <c r="AD117" s="4">
        <v>1076</v>
      </c>
      <c r="AE117" s="5">
        <v>1296</v>
      </c>
      <c r="AF117" s="4">
        <v>898</v>
      </c>
      <c r="AG117" s="5">
        <v>147</v>
      </c>
      <c r="AH117" s="4">
        <v>248</v>
      </c>
      <c r="AI117" s="5">
        <v>120</v>
      </c>
      <c r="AJ117" s="4">
        <v>127</v>
      </c>
      <c r="AK117" s="5">
        <v>1331</v>
      </c>
      <c r="AL117" s="4">
        <v>1134</v>
      </c>
      <c r="AM117" s="5">
        <v>210</v>
      </c>
      <c r="AN117" s="4">
        <v>200</v>
      </c>
      <c r="AO117" s="5">
        <v>0</v>
      </c>
      <c r="AP117" s="4">
        <v>184</v>
      </c>
      <c r="AQ117" s="5">
        <v>0</v>
      </c>
      <c r="AR117" s="4">
        <v>184</v>
      </c>
      <c r="AS117" s="5">
        <v>515</v>
      </c>
      <c r="AT117" s="4">
        <v>259</v>
      </c>
      <c r="AU117" s="5">
        <v>326</v>
      </c>
      <c r="AV117" s="4">
        <v>313</v>
      </c>
      <c r="AW117" s="5">
        <v>45</v>
      </c>
      <c r="AX117" s="4">
        <v>75</v>
      </c>
      <c r="AY117" s="5">
        <v>7515</v>
      </c>
      <c r="AZ117" s="4">
        <v>2257</v>
      </c>
      <c r="BA117" s="5">
        <v>236</v>
      </c>
      <c r="BB117" s="4">
        <v>196</v>
      </c>
      <c r="BC117" s="5">
        <v>459</v>
      </c>
      <c r="BD117" s="4">
        <v>263</v>
      </c>
      <c r="BE117" s="5">
        <v>0</v>
      </c>
      <c r="BF117" s="4">
        <v>184</v>
      </c>
      <c r="BG117" s="5">
        <v>0</v>
      </c>
      <c r="BH117" s="4">
        <v>184</v>
      </c>
      <c r="BI117" s="5">
        <v>309</v>
      </c>
      <c r="BJ117" s="4">
        <v>345</v>
      </c>
      <c r="BK117" s="5">
        <v>60</v>
      </c>
      <c r="BL117" s="4">
        <v>101</v>
      </c>
      <c r="BM117" s="5">
        <v>78</v>
      </c>
      <c r="BN117" s="4">
        <v>140</v>
      </c>
      <c r="BO117" s="5">
        <v>293</v>
      </c>
      <c r="BP117" s="4">
        <v>235</v>
      </c>
      <c r="BQ117" s="5">
        <v>160</v>
      </c>
      <c r="BR117" s="4">
        <v>223</v>
      </c>
      <c r="BS117" s="5">
        <v>1431</v>
      </c>
      <c r="BT117" s="4">
        <v>611</v>
      </c>
      <c r="BU117" s="5">
        <v>0</v>
      </c>
      <c r="BV117" s="4">
        <v>184</v>
      </c>
      <c r="BW117" s="5">
        <v>2017</v>
      </c>
      <c r="BX117" s="4">
        <v>866</v>
      </c>
      <c r="BY117" s="5">
        <v>3865</v>
      </c>
      <c r="BZ117" s="4">
        <v>1241</v>
      </c>
      <c r="CA117" s="5">
        <v>0</v>
      </c>
      <c r="CB117" s="4">
        <v>184</v>
      </c>
      <c r="CC117" s="5">
        <v>8545</v>
      </c>
      <c r="CD117" s="4">
        <v>1913</v>
      </c>
      <c r="CE117" s="5">
        <v>97</v>
      </c>
      <c r="CF117" s="4">
        <v>113</v>
      </c>
      <c r="CG117" s="5">
        <v>132</v>
      </c>
      <c r="CH117" s="4">
        <v>203</v>
      </c>
      <c r="CI117" s="5">
        <v>4205</v>
      </c>
      <c r="CJ117" s="4">
        <v>1569</v>
      </c>
      <c r="CK117" s="5">
        <v>284</v>
      </c>
      <c r="CL117" s="4">
        <v>344</v>
      </c>
      <c r="CM117" s="5">
        <v>1857</v>
      </c>
      <c r="CN117" s="4">
        <v>1316</v>
      </c>
      <c r="CO117" s="5">
        <v>0</v>
      </c>
      <c r="CP117" s="4">
        <v>184</v>
      </c>
      <c r="CQ117" s="5">
        <v>546</v>
      </c>
      <c r="CR117" s="4">
        <v>449</v>
      </c>
      <c r="CS117" s="5">
        <v>1574</v>
      </c>
      <c r="CT117" s="4">
        <v>1047</v>
      </c>
      <c r="CU117" s="5">
        <v>114</v>
      </c>
      <c r="CV117" s="4">
        <v>216</v>
      </c>
      <c r="CW117" s="5">
        <v>23</v>
      </c>
      <c r="CX117" s="4">
        <v>33</v>
      </c>
      <c r="CY117" s="5">
        <v>5561</v>
      </c>
      <c r="CZ117" s="4">
        <v>1534</v>
      </c>
      <c r="DA117" s="5">
        <v>83</v>
      </c>
      <c r="DB117" s="4">
        <v>137</v>
      </c>
      <c r="DC117" s="8" t="s">
        <v>61</v>
      </c>
      <c r="DD117" s="4" t="s">
        <v>61</v>
      </c>
      <c r="DE117" s="3">
        <v>42</v>
      </c>
      <c r="DF117" s="4">
        <v>69</v>
      </c>
      <c r="DG117" s="5">
        <v>0</v>
      </c>
      <c r="DH117" s="4">
        <v>184</v>
      </c>
      <c r="DI117" s="5">
        <v>680</v>
      </c>
      <c r="DJ117" s="4">
        <v>450</v>
      </c>
      <c r="DM117"/>
      <c r="DN117"/>
      <c r="DO117"/>
      <c r="DP117"/>
    </row>
    <row r="118" spans="9:120" x14ac:dyDescent="0.25">
      <c r="I118" s="5">
        <v>109439</v>
      </c>
      <c r="J118" s="4">
        <v>8715</v>
      </c>
      <c r="K118" s="5">
        <v>708</v>
      </c>
      <c r="L118" s="4">
        <v>761</v>
      </c>
      <c r="M118" s="5">
        <v>432</v>
      </c>
      <c r="N118" s="4">
        <v>323</v>
      </c>
      <c r="O118" s="5">
        <v>4045</v>
      </c>
      <c r="P118" s="4">
        <v>1532</v>
      </c>
      <c r="Q118" s="5">
        <v>335</v>
      </c>
      <c r="R118" s="4">
        <v>285</v>
      </c>
      <c r="S118" s="5">
        <v>6637</v>
      </c>
      <c r="T118" s="4">
        <v>2054</v>
      </c>
      <c r="U118" s="5">
        <v>2592</v>
      </c>
      <c r="V118" s="4">
        <v>1457</v>
      </c>
      <c r="W118" s="5">
        <v>993</v>
      </c>
      <c r="X118" s="4">
        <v>1397</v>
      </c>
      <c r="Y118" s="5">
        <v>219</v>
      </c>
      <c r="Z118" s="4">
        <v>276</v>
      </c>
      <c r="AA118" s="5">
        <v>123</v>
      </c>
      <c r="AB118" s="4">
        <v>170</v>
      </c>
      <c r="AC118" s="5">
        <v>4338</v>
      </c>
      <c r="AD118" s="4">
        <v>1103</v>
      </c>
      <c r="AE118" s="5">
        <v>1745</v>
      </c>
      <c r="AF118" s="4">
        <v>1106</v>
      </c>
      <c r="AG118" s="5">
        <v>1108</v>
      </c>
      <c r="AH118" s="4">
        <v>1597</v>
      </c>
      <c r="AI118" s="5">
        <v>566</v>
      </c>
      <c r="AJ118" s="4">
        <v>434</v>
      </c>
      <c r="AK118" s="5">
        <v>25521</v>
      </c>
      <c r="AL118" s="4">
        <v>4568</v>
      </c>
      <c r="AM118" s="5">
        <v>4017</v>
      </c>
      <c r="AN118" s="4">
        <v>2027</v>
      </c>
      <c r="AO118" s="5">
        <v>3306</v>
      </c>
      <c r="AP118" s="4">
        <v>1757</v>
      </c>
      <c r="AQ118" s="5">
        <v>418</v>
      </c>
      <c r="AR118" s="4">
        <v>446</v>
      </c>
      <c r="AS118" s="5">
        <v>1040</v>
      </c>
      <c r="AT118" s="4">
        <v>570</v>
      </c>
      <c r="AU118" s="5">
        <v>850</v>
      </c>
      <c r="AV118" s="4">
        <v>563</v>
      </c>
      <c r="AW118" s="5">
        <v>12</v>
      </c>
      <c r="AX118" s="4">
        <v>21</v>
      </c>
      <c r="AY118" s="5">
        <v>147</v>
      </c>
      <c r="AZ118" s="4">
        <v>141</v>
      </c>
      <c r="BA118" s="5">
        <v>733</v>
      </c>
      <c r="BB118" s="4">
        <v>578</v>
      </c>
      <c r="BC118" s="5">
        <v>5623</v>
      </c>
      <c r="BD118" s="4">
        <v>1353</v>
      </c>
      <c r="BE118" s="5">
        <v>17927</v>
      </c>
      <c r="BF118" s="4">
        <v>2244</v>
      </c>
      <c r="BG118" s="5">
        <v>983</v>
      </c>
      <c r="BH118" s="4">
        <v>924</v>
      </c>
      <c r="BI118" s="5">
        <v>2090</v>
      </c>
      <c r="BJ118" s="4">
        <v>1117</v>
      </c>
      <c r="BK118" s="5">
        <v>143</v>
      </c>
      <c r="BL118" s="4">
        <v>93</v>
      </c>
      <c r="BM118" s="5">
        <v>483</v>
      </c>
      <c r="BN118" s="4">
        <v>405</v>
      </c>
      <c r="BO118" s="5">
        <v>663</v>
      </c>
      <c r="BP118" s="4">
        <v>345</v>
      </c>
      <c r="BQ118" s="5">
        <v>480</v>
      </c>
      <c r="BR118" s="4">
        <v>364</v>
      </c>
      <c r="BS118" s="5">
        <v>378</v>
      </c>
      <c r="BT118" s="4">
        <v>352</v>
      </c>
      <c r="BU118" s="5">
        <v>714</v>
      </c>
      <c r="BV118" s="4">
        <v>502</v>
      </c>
      <c r="BW118" s="5">
        <v>2213</v>
      </c>
      <c r="BX118" s="4">
        <v>835</v>
      </c>
      <c r="BY118" s="5">
        <v>2120</v>
      </c>
      <c r="BZ118" s="4">
        <v>967</v>
      </c>
      <c r="CA118" s="5">
        <v>1383</v>
      </c>
      <c r="CB118" s="4">
        <v>1273</v>
      </c>
      <c r="CC118" s="5">
        <v>1358</v>
      </c>
      <c r="CD118" s="4">
        <v>628</v>
      </c>
      <c r="CE118" s="5">
        <v>118</v>
      </c>
      <c r="CF118" s="4">
        <v>119</v>
      </c>
      <c r="CG118" s="5">
        <v>1057</v>
      </c>
      <c r="CH118" s="4">
        <v>680</v>
      </c>
      <c r="CI118" s="5">
        <v>1294</v>
      </c>
      <c r="CJ118" s="4">
        <v>781</v>
      </c>
      <c r="CK118" s="5">
        <v>368</v>
      </c>
      <c r="CL118" s="4">
        <v>407</v>
      </c>
      <c r="CM118" s="5">
        <v>377</v>
      </c>
      <c r="CN118" s="4">
        <v>312</v>
      </c>
      <c r="CO118" s="5">
        <v>590</v>
      </c>
      <c r="CP118" s="4">
        <v>487</v>
      </c>
      <c r="CQ118" s="5">
        <v>744</v>
      </c>
      <c r="CR118" s="4">
        <v>527</v>
      </c>
      <c r="CS118" s="5">
        <v>1984</v>
      </c>
      <c r="CT118" s="4">
        <v>836</v>
      </c>
      <c r="CU118" s="5">
        <v>890</v>
      </c>
      <c r="CV118" s="4">
        <v>652</v>
      </c>
      <c r="CW118" s="5">
        <v>342</v>
      </c>
      <c r="CX118" s="4">
        <v>311</v>
      </c>
      <c r="CY118" s="5">
        <v>2573</v>
      </c>
      <c r="CZ118" s="4">
        <v>1465</v>
      </c>
      <c r="DA118" s="5">
        <v>1555</v>
      </c>
      <c r="DB118" s="4">
        <v>1071</v>
      </c>
      <c r="DC118" s="5">
        <v>1090</v>
      </c>
      <c r="DD118" s="4">
        <v>1630</v>
      </c>
      <c r="DE118" s="8" t="s">
        <v>61</v>
      </c>
      <c r="DF118" s="4" t="s">
        <v>61</v>
      </c>
      <c r="DG118" s="3">
        <v>14</v>
      </c>
      <c r="DH118" s="4">
        <v>23</v>
      </c>
      <c r="DI118" s="5">
        <v>728</v>
      </c>
      <c r="DJ118" s="4">
        <v>715</v>
      </c>
      <c r="DM118"/>
      <c r="DN118"/>
      <c r="DO118"/>
      <c r="DP118"/>
    </row>
    <row r="119" spans="9:120" x14ac:dyDescent="0.25">
      <c r="I119" s="5">
        <v>30651</v>
      </c>
      <c r="J119" s="4">
        <v>4428</v>
      </c>
      <c r="K119" s="5">
        <v>51</v>
      </c>
      <c r="L119" s="4">
        <v>62</v>
      </c>
      <c r="M119" s="5">
        <v>761</v>
      </c>
      <c r="N119" s="4">
        <v>597</v>
      </c>
      <c r="O119" s="5">
        <v>369</v>
      </c>
      <c r="P119" s="4">
        <v>276</v>
      </c>
      <c r="Q119" s="5">
        <v>174</v>
      </c>
      <c r="R119" s="4">
        <v>191</v>
      </c>
      <c r="S119" s="5">
        <v>2539</v>
      </c>
      <c r="T119" s="4">
        <v>1151</v>
      </c>
      <c r="U119" s="5">
        <v>6905</v>
      </c>
      <c r="V119" s="4">
        <v>2099</v>
      </c>
      <c r="W119" s="5">
        <v>11</v>
      </c>
      <c r="X119" s="4">
        <v>22</v>
      </c>
      <c r="Y119" s="5">
        <v>0</v>
      </c>
      <c r="Z119" s="4">
        <v>189</v>
      </c>
      <c r="AA119" s="5">
        <v>0</v>
      </c>
      <c r="AB119" s="4">
        <v>189</v>
      </c>
      <c r="AC119" s="5">
        <v>1525</v>
      </c>
      <c r="AD119" s="4">
        <v>1206</v>
      </c>
      <c r="AE119" s="5">
        <v>46</v>
      </c>
      <c r="AF119" s="4">
        <v>80</v>
      </c>
      <c r="AG119" s="5">
        <v>0</v>
      </c>
      <c r="AH119" s="4">
        <v>189</v>
      </c>
      <c r="AI119" s="5">
        <v>2140</v>
      </c>
      <c r="AJ119" s="4">
        <v>1161</v>
      </c>
      <c r="AK119" s="5">
        <v>450</v>
      </c>
      <c r="AL119" s="4">
        <v>409</v>
      </c>
      <c r="AM119" s="5">
        <v>6</v>
      </c>
      <c r="AN119" s="4">
        <v>14</v>
      </c>
      <c r="AO119" s="5">
        <v>342</v>
      </c>
      <c r="AP119" s="4">
        <v>323</v>
      </c>
      <c r="AQ119" s="5">
        <v>286</v>
      </c>
      <c r="AR119" s="4">
        <v>364</v>
      </c>
      <c r="AS119" s="5">
        <v>83</v>
      </c>
      <c r="AT119" s="4">
        <v>140</v>
      </c>
      <c r="AU119" s="5">
        <v>114</v>
      </c>
      <c r="AV119" s="4">
        <v>204</v>
      </c>
      <c r="AW119" s="5">
        <v>0</v>
      </c>
      <c r="AX119" s="4">
        <v>189</v>
      </c>
      <c r="AY119" s="5">
        <v>0</v>
      </c>
      <c r="AZ119" s="4">
        <v>189</v>
      </c>
      <c r="BA119" s="5">
        <v>152</v>
      </c>
      <c r="BB119" s="4">
        <v>226</v>
      </c>
      <c r="BC119" s="5">
        <v>849</v>
      </c>
      <c r="BD119" s="4">
        <v>545</v>
      </c>
      <c r="BE119" s="5">
        <v>357</v>
      </c>
      <c r="BF119" s="4">
        <v>355</v>
      </c>
      <c r="BG119" s="5">
        <v>70</v>
      </c>
      <c r="BH119" s="4">
        <v>117</v>
      </c>
      <c r="BI119" s="5">
        <v>241</v>
      </c>
      <c r="BJ119" s="4">
        <v>274</v>
      </c>
      <c r="BK119" s="5">
        <v>1105</v>
      </c>
      <c r="BL119" s="4">
        <v>531</v>
      </c>
      <c r="BM119" s="5">
        <v>1784</v>
      </c>
      <c r="BN119" s="4">
        <v>957</v>
      </c>
      <c r="BO119" s="5">
        <v>427</v>
      </c>
      <c r="BP119" s="4">
        <v>656</v>
      </c>
      <c r="BQ119" s="5">
        <v>0</v>
      </c>
      <c r="BR119" s="4">
        <v>189</v>
      </c>
      <c r="BS119" s="5">
        <v>7</v>
      </c>
      <c r="BT119" s="4">
        <v>16</v>
      </c>
      <c r="BU119" s="5">
        <v>76</v>
      </c>
      <c r="BV119" s="4">
        <v>101</v>
      </c>
      <c r="BW119" s="5">
        <v>113</v>
      </c>
      <c r="BX119" s="4">
        <v>149</v>
      </c>
      <c r="BY119" s="5">
        <v>395</v>
      </c>
      <c r="BZ119" s="4">
        <v>457</v>
      </c>
      <c r="CA119" s="5">
        <v>237</v>
      </c>
      <c r="CB119" s="4">
        <v>313</v>
      </c>
      <c r="CC119" s="5">
        <v>22</v>
      </c>
      <c r="CD119" s="4">
        <v>40</v>
      </c>
      <c r="CE119" s="5">
        <v>462</v>
      </c>
      <c r="CF119" s="4">
        <v>555</v>
      </c>
      <c r="CG119" s="5">
        <v>960</v>
      </c>
      <c r="CH119" s="4">
        <v>851</v>
      </c>
      <c r="CI119" s="5">
        <v>284</v>
      </c>
      <c r="CJ119" s="4">
        <v>254</v>
      </c>
      <c r="CK119" s="5">
        <v>13</v>
      </c>
      <c r="CL119" s="4">
        <v>28</v>
      </c>
      <c r="CM119" s="5">
        <v>219</v>
      </c>
      <c r="CN119" s="4">
        <v>307</v>
      </c>
      <c r="CO119" s="5">
        <v>1043</v>
      </c>
      <c r="CP119" s="4">
        <v>1077</v>
      </c>
      <c r="CQ119" s="5">
        <v>69</v>
      </c>
      <c r="CR119" s="4">
        <v>66</v>
      </c>
      <c r="CS119" s="5">
        <v>1398</v>
      </c>
      <c r="CT119" s="4">
        <v>927</v>
      </c>
      <c r="CU119" s="5">
        <v>2140</v>
      </c>
      <c r="CV119" s="4">
        <v>1003</v>
      </c>
      <c r="CW119" s="5">
        <v>4</v>
      </c>
      <c r="CX119" s="4">
        <v>8</v>
      </c>
      <c r="CY119" s="5">
        <v>451</v>
      </c>
      <c r="CZ119" s="4">
        <v>634</v>
      </c>
      <c r="DA119" s="5">
        <v>1803</v>
      </c>
      <c r="DB119" s="4">
        <v>1343</v>
      </c>
      <c r="DC119" s="5">
        <v>0</v>
      </c>
      <c r="DD119" s="4">
        <v>189</v>
      </c>
      <c r="DE119" s="5">
        <v>168</v>
      </c>
      <c r="DF119" s="4">
        <v>260</v>
      </c>
      <c r="DG119" s="8" t="s">
        <v>61</v>
      </c>
      <c r="DH119" s="4" t="s">
        <v>61</v>
      </c>
      <c r="DI119" s="5">
        <v>0</v>
      </c>
      <c r="DJ119" s="4">
        <v>189</v>
      </c>
      <c r="DM119"/>
      <c r="DN119"/>
      <c r="DO119"/>
      <c r="DP119"/>
    </row>
    <row r="120" spans="9:120" ht="15.75" thickBot="1" x14ac:dyDescent="0.3">
      <c r="I120" s="9">
        <v>22649</v>
      </c>
      <c r="J120" s="10">
        <v>3662</v>
      </c>
      <c r="K120" s="9">
        <v>35</v>
      </c>
      <c r="L120" s="10">
        <v>59</v>
      </c>
      <c r="M120" s="9">
        <v>378</v>
      </c>
      <c r="N120" s="10">
        <v>457</v>
      </c>
      <c r="O120" s="9">
        <v>229</v>
      </c>
      <c r="P120" s="10">
        <v>363</v>
      </c>
      <c r="Q120" s="9">
        <v>0</v>
      </c>
      <c r="R120" s="10">
        <v>210</v>
      </c>
      <c r="S120" s="9">
        <v>207</v>
      </c>
      <c r="T120" s="10">
        <v>222</v>
      </c>
      <c r="U120" s="9">
        <v>0</v>
      </c>
      <c r="V120" s="10">
        <v>210</v>
      </c>
      <c r="W120" s="9">
        <v>1849</v>
      </c>
      <c r="X120" s="10">
        <v>928</v>
      </c>
      <c r="Y120" s="9">
        <v>13</v>
      </c>
      <c r="Z120" s="10">
        <v>25</v>
      </c>
      <c r="AA120" s="9">
        <v>212</v>
      </c>
      <c r="AB120" s="10">
        <v>315</v>
      </c>
      <c r="AC120" s="9">
        <v>6614</v>
      </c>
      <c r="AD120" s="10">
        <v>2336</v>
      </c>
      <c r="AE120" s="9">
        <v>247</v>
      </c>
      <c r="AF120" s="10">
        <v>195</v>
      </c>
      <c r="AG120" s="9">
        <v>0</v>
      </c>
      <c r="AH120" s="10">
        <v>210</v>
      </c>
      <c r="AI120" s="9">
        <v>13</v>
      </c>
      <c r="AJ120" s="10">
        <v>24</v>
      </c>
      <c r="AK120" s="9">
        <v>624</v>
      </c>
      <c r="AL120" s="10">
        <v>537</v>
      </c>
      <c r="AM120" s="9">
        <v>784</v>
      </c>
      <c r="AN120" s="10">
        <v>895</v>
      </c>
      <c r="AO120" s="9">
        <v>0</v>
      </c>
      <c r="AP120" s="10">
        <v>210</v>
      </c>
      <c r="AQ120" s="9">
        <v>38</v>
      </c>
      <c r="AR120" s="10">
        <v>62</v>
      </c>
      <c r="AS120" s="9">
        <v>0</v>
      </c>
      <c r="AT120" s="10">
        <v>210</v>
      </c>
      <c r="AU120" s="9">
        <v>0</v>
      </c>
      <c r="AV120" s="10">
        <v>210</v>
      </c>
      <c r="AW120" s="9">
        <v>0</v>
      </c>
      <c r="AX120" s="10">
        <v>210</v>
      </c>
      <c r="AY120" s="9">
        <v>70</v>
      </c>
      <c r="AZ120" s="10">
        <v>124</v>
      </c>
      <c r="BA120" s="9">
        <v>1412</v>
      </c>
      <c r="BB120" s="10">
        <v>904</v>
      </c>
      <c r="BC120" s="9">
        <v>88</v>
      </c>
      <c r="BD120" s="10">
        <v>127</v>
      </c>
      <c r="BE120" s="9">
        <v>0</v>
      </c>
      <c r="BF120" s="10">
        <v>210</v>
      </c>
      <c r="BG120" s="9">
        <v>27</v>
      </c>
      <c r="BH120" s="10">
        <v>35</v>
      </c>
      <c r="BI120" s="9">
        <v>101</v>
      </c>
      <c r="BJ120" s="10">
        <v>165</v>
      </c>
      <c r="BK120" s="9">
        <v>0</v>
      </c>
      <c r="BL120" s="10">
        <v>210</v>
      </c>
      <c r="BM120" s="9">
        <v>0</v>
      </c>
      <c r="BN120" s="10">
        <v>210</v>
      </c>
      <c r="BO120" s="9">
        <v>0</v>
      </c>
      <c r="BP120" s="10">
        <v>210</v>
      </c>
      <c r="BQ120" s="9">
        <v>0</v>
      </c>
      <c r="BR120" s="10">
        <v>210</v>
      </c>
      <c r="BS120" s="9">
        <v>2150</v>
      </c>
      <c r="BT120" s="10">
        <v>1149</v>
      </c>
      <c r="BU120" s="9">
        <v>51</v>
      </c>
      <c r="BV120" s="10">
        <v>94</v>
      </c>
      <c r="BW120" s="9">
        <v>2615</v>
      </c>
      <c r="BX120" s="10">
        <v>1171</v>
      </c>
      <c r="BY120" s="9">
        <v>200</v>
      </c>
      <c r="BZ120" s="10">
        <v>195</v>
      </c>
      <c r="CA120" s="9">
        <v>0</v>
      </c>
      <c r="CB120" s="10">
        <v>210</v>
      </c>
      <c r="CC120" s="9">
        <v>0</v>
      </c>
      <c r="CD120" s="10">
        <v>210</v>
      </c>
      <c r="CE120" s="9">
        <v>79</v>
      </c>
      <c r="CF120" s="10">
        <v>117</v>
      </c>
      <c r="CG120" s="9">
        <v>0</v>
      </c>
      <c r="CH120" s="10">
        <v>210</v>
      </c>
      <c r="CI120" s="9">
        <v>1978</v>
      </c>
      <c r="CJ120" s="10">
        <v>1059</v>
      </c>
      <c r="CK120" s="9">
        <v>490</v>
      </c>
      <c r="CL120" s="10">
        <v>718</v>
      </c>
      <c r="CM120" s="9">
        <v>3</v>
      </c>
      <c r="CN120" s="10">
        <v>6</v>
      </c>
      <c r="CO120" s="9">
        <v>113</v>
      </c>
      <c r="CP120" s="10">
        <v>139</v>
      </c>
      <c r="CQ120" s="9">
        <v>224</v>
      </c>
      <c r="CR120" s="10">
        <v>368</v>
      </c>
      <c r="CS120" s="9">
        <v>444</v>
      </c>
      <c r="CT120" s="10">
        <v>334</v>
      </c>
      <c r="CU120" s="9">
        <v>0</v>
      </c>
      <c r="CV120" s="10">
        <v>210</v>
      </c>
      <c r="CW120" s="9">
        <v>0</v>
      </c>
      <c r="CX120" s="10">
        <v>210</v>
      </c>
      <c r="CY120" s="9">
        <v>1077</v>
      </c>
      <c r="CZ120" s="10">
        <v>1097</v>
      </c>
      <c r="DA120" s="9">
        <v>41</v>
      </c>
      <c r="DB120" s="10">
        <v>42</v>
      </c>
      <c r="DC120" s="9">
        <v>14</v>
      </c>
      <c r="DD120" s="10">
        <v>25</v>
      </c>
      <c r="DE120" s="9">
        <v>229</v>
      </c>
      <c r="DF120" s="10">
        <v>373</v>
      </c>
      <c r="DG120" s="9">
        <v>0</v>
      </c>
      <c r="DH120" s="10">
        <v>210</v>
      </c>
      <c r="DI120" s="8" t="s">
        <v>61</v>
      </c>
      <c r="DJ120" s="4" t="s">
        <v>61</v>
      </c>
      <c r="DM120"/>
      <c r="DN120"/>
      <c r="DO120"/>
      <c r="DP120"/>
    </row>
  </sheetData>
  <mergeCells count="4">
    <mergeCell ref="B7:B9"/>
    <mergeCell ref="C7:D8"/>
    <mergeCell ref="E7:F8"/>
    <mergeCell ref="G7:H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DP120"/>
  <sheetViews>
    <sheetView showGridLines="0" zoomScaleNormal="100" workbookViewId="0">
      <selection activeCell="J11" sqref="J11"/>
    </sheetView>
  </sheetViews>
  <sheetFormatPr defaultRowHeight="15" x14ac:dyDescent="0.25"/>
  <cols>
    <col min="1" max="1" width="9.140625" style="19"/>
    <col min="2" max="2" width="15.140625" style="19" customWidth="1"/>
    <col min="3" max="3" width="11.140625" style="19" bestFit="1" customWidth="1"/>
    <col min="4" max="4" width="9.5703125" style="19" bestFit="1" customWidth="1"/>
    <col min="5" max="5" width="11.140625" style="19" bestFit="1" customWidth="1"/>
    <col min="6" max="6" width="10.5703125" style="19" bestFit="1" customWidth="1"/>
    <col min="7" max="7" width="10.140625" style="19" bestFit="1" customWidth="1"/>
    <col min="8" max="8" width="10.5703125" style="19" bestFit="1" customWidth="1"/>
    <col min="9" max="9" width="9.28515625" style="19" bestFit="1" customWidth="1"/>
    <col min="10" max="10" width="9.5703125" style="19" bestFit="1" customWidth="1"/>
    <col min="11" max="113" width="9.28515625" style="19" bestFit="1" customWidth="1"/>
    <col min="114" max="114" width="11.140625" style="19" bestFit="1" customWidth="1"/>
    <col min="115" max="120" width="9.28515625" style="19" bestFit="1" customWidth="1"/>
    <col min="121" max="16384" width="9.140625" style="19"/>
  </cols>
  <sheetData>
    <row r="2" spans="1:114" x14ac:dyDescent="0.25">
      <c r="B2" s="26" t="s">
        <v>72</v>
      </c>
    </row>
    <row r="3" spans="1:114" x14ac:dyDescent="0.25">
      <c r="B3" s="27" t="s">
        <v>73</v>
      </c>
    </row>
    <row r="4" spans="1:114" x14ac:dyDescent="0.25">
      <c r="B4" s="27" t="s">
        <v>2</v>
      </c>
    </row>
    <row r="5" spans="1:114" x14ac:dyDescent="0.25">
      <c r="B5" s="19" t="s">
        <v>74</v>
      </c>
    </row>
    <row r="6" spans="1:114" x14ac:dyDescent="0.25">
      <c r="I6" s="32" t="s">
        <v>70</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t="s">
        <v>71</v>
      </c>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row>
    <row r="7" spans="1:114" customFormat="1" ht="15.75" customHeight="1" x14ac:dyDescent="0.25">
      <c r="A7" s="19"/>
      <c r="B7" s="85" t="s">
        <v>4</v>
      </c>
      <c r="C7" s="84" t="s">
        <v>5</v>
      </c>
      <c r="D7" s="84"/>
      <c r="E7" s="84" t="s">
        <v>6</v>
      </c>
      <c r="F7" s="84"/>
      <c r="G7" s="84" t="s">
        <v>7</v>
      </c>
      <c r="H7" s="84"/>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v>1</v>
      </c>
      <c r="BK7" s="40">
        <v>2</v>
      </c>
      <c r="BL7" s="40">
        <v>3</v>
      </c>
      <c r="BM7" s="40">
        <v>4</v>
      </c>
      <c r="BN7" s="40">
        <v>5</v>
      </c>
      <c r="BO7" s="40">
        <v>6</v>
      </c>
      <c r="BP7" s="40">
        <v>7</v>
      </c>
      <c r="BQ7" s="40">
        <v>8</v>
      </c>
      <c r="BR7" s="40">
        <v>9</v>
      </c>
      <c r="BS7" s="40">
        <v>10</v>
      </c>
      <c r="BT7" s="40">
        <v>11</v>
      </c>
      <c r="BU7" s="40">
        <v>12</v>
      </c>
      <c r="BV7" s="40">
        <v>13</v>
      </c>
      <c r="BW7" s="40">
        <v>14</v>
      </c>
      <c r="BX7" s="40">
        <v>15</v>
      </c>
      <c r="BY7" s="40">
        <v>16</v>
      </c>
      <c r="BZ7" s="40">
        <v>17</v>
      </c>
      <c r="CA7" s="40">
        <v>18</v>
      </c>
      <c r="CB7" s="40">
        <v>19</v>
      </c>
      <c r="CC7" s="40">
        <v>20</v>
      </c>
      <c r="CD7" s="40">
        <v>21</v>
      </c>
      <c r="CE7" s="40">
        <v>22</v>
      </c>
      <c r="CF7" s="40">
        <v>23</v>
      </c>
      <c r="CG7" s="40">
        <v>24</v>
      </c>
      <c r="CH7" s="40">
        <v>25</v>
      </c>
      <c r="CI7" s="40">
        <v>26</v>
      </c>
      <c r="CJ7" s="40">
        <v>27</v>
      </c>
      <c r="CK7" s="40">
        <v>28</v>
      </c>
      <c r="CL7" s="40">
        <v>29</v>
      </c>
      <c r="CM7" s="40">
        <v>30</v>
      </c>
      <c r="CN7" s="40">
        <v>31</v>
      </c>
      <c r="CO7" s="40">
        <v>32</v>
      </c>
      <c r="CP7" s="40">
        <v>33</v>
      </c>
      <c r="CQ7" s="40">
        <v>34</v>
      </c>
      <c r="CR7" s="40">
        <v>35</v>
      </c>
      <c r="CS7" s="40">
        <v>36</v>
      </c>
      <c r="CT7" s="40">
        <v>37</v>
      </c>
      <c r="CU7" s="40">
        <v>38</v>
      </c>
      <c r="CV7" s="40">
        <v>39</v>
      </c>
      <c r="CW7" s="40">
        <v>40</v>
      </c>
      <c r="CX7" s="40">
        <v>41</v>
      </c>
      <c r="CY7" s="40">
        <v>42</v>
      </c>
      <c r="CZ7" s="40">
        <v>43</v>
      </c>
      <c r="DA7" s="40">
        <v>44</v>
      </c>
      <c r="DB7" s="40">
        <v>45</v>
      </c>
      <c r="DC7" s="40">
        <v>46</v>
      </c>
      <c r="DD7" s="40">
        <v>47</v>
      </c>
      <c r="DE7" s="40">
        <v>48</v>
      </c>
      <c r="DF7" s="40">
        <v>49</v>
      </c>
      <c r="DG7" s="40">
        <v>50</v>
      </c>
      <c r="DH7" s="40">
        <v>51</v>
      </c>
      <c r="DI7" s="40">
        <v>52</v>
      </c>
      <c r="DJ7" s="40">
        <v>53</v>
      </c>
    </row>
    <row r="8" spans="1:114" customFormat="1" x14ac:dyDescent="0.25">
      <c r="A8" s="19"/>
      <c r="B8" s="85"/>
      <c r="C8" s="84"/>
      <c r="D8" s="84"/>
      <c r="E8" s="84"/>
      <c r="F8" s="84"/>
      <c r="G8" s="84"/>
      <c r="H8" s="84"/>
      <c r="I8" s="41" t="s">
        <v>64</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3" t="s">
        <v>66</v>
      </c>
      <c r="BK8" s="41"/>
      <c r="BL8" s="41"/>
      <c r="BM8" s="41"/>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4"/>
    </row>
    <row r="9" spans="1:114" s="35" customFormat="1" x14ac:dyDescent="0.25">
      <c r="B9" s="85"/>
      <c r="C9" s="45" t="s">
        <v>59</v>
      </c>
      <c r="D9" s="46" t="s">
        <v>60</v>
      </c>
      <c r="E9" s="45" t="s">
        <v>59</v>
      </c>
      <c r="F9" s="46" t="s">
        <v>60</v>
      </c>
      <c r="G9" s="45" t="s">
        <v>59</v>
      </c>
      <c r="H9" s="46" t="s">
        <v>60</v>
      </c>
      <c r="I9" s="47" t="s">
        <v>65</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62</v>
      </c>
      <c r="BJ9" s="49" t="s">
        <v>65</v>
      </c>
      <c r="BK9" s="48" t="s">
        <v>8</v>
      </c>
      <c r="BL9" s="48" t="s">
        <v>9</v>
      </c>
      <c r="BM9" s="48" t="s">
        <v>10</v>
      </c>
      <c r="BN9" s="48" t="s">
        <v>11</v>
      </c>
      <c r="BO9" s="48" t="s">
        <v>12</v>
      </c>
      <c r="BP9" s="48" t="s">
        <v>13</v>
      </c>
      <c r="BQ9" s="48" t="s">
        <v>14</v>
      </c>
      <c r="BR9" s="48" t="s">
        <v>15</v>
      </c>
      <c r="BS9" s="48" t="s">
        <v>16</v>
      </c>
      <c r="BT9" s="48" t="s">
        <v>17</v>
      </c>
      <c r="BU9" s="48" t="s">
        <v>18</v>
      </c>
      <c r="BV9" s="48" t="s">
        <v>19</v>
      </c>
      <c r="BW9" s="48" t="s">
        <v>20</v>
      </c>
      <c r="BX9" s="48" t="s">
        <v>21</v>
      </c>
      <c r="BY9" s="48" t="s">
        <v>22</v>
      </c>
      <c r="BZ9" s="48" t="s">
        <v>23</v>
      </c>
      <c r="CA9" s="48" t="s">
        <v>24</v>
      </c>
      <c r="CB9" s="48" t="s">
        <v>25</v>
      </c>
      <c r="CC9" s="48" t="s">
        <v>26</v>
      </c>
      <c r="CD9" s="48" t="s">
        <v>27</v>
      </c>
      <c r="CE9" s="48" t="s">
        <v>28</v>
      </c>
      <c r="CF9" s="48" t="s">
        <v>29</v>
      </c>
      <c r="CG9" s="48" t="s">
        <v>30</v>
      </c>
      <c r="CH9" s="48" t="s">
        <v>31</v>
      </c>
      <c r="CI9" s="48" t="s">
        <v>32</v>
      </c>
      <c r="CJ9" s="48" t="s">
        <v>33</v>
      </c>
      <c r="CK9" s="48" t="s">
        <v>34</v>
      </c>
      <c r="CL9" s="48" t="s">
        <v>35</v>
      </c>
      <c r="CM9" s="48" t="s">
        <v>36</v>
      </c>
      <c r="CN9" s="48" t="s">
        <v>37</v>
      </c>
      <c r="CO9" s="48" t="s">
        <v>38</v>
      </c>
      <c r="CP9" s="48" t="s">
        <v>39</v>
      </c>
      <c r="CQ9" s="48" t="s">
        <v>40</v>
      </c>
      <c r="CR9" s="48" t="s">
        <v>41</v>
      </c>
      <c r="CS9" s="48" t="s">
        <v>42</v>
      </c>
      <c r="CT9" s="48" t="s">
        <v>43</v>
      </c>
      <c r="CU9" s="48" t="s">
        <v>44</v>
      </c>
      <c r="CV9" s="48" t="s">
        <v>45</v>
      </c>
      <c r="CW9" s="48" t="s">
        <v>46</v>
      </c>
      <c r="CX9" s="48" t="s">
        <v>47</v>
      </c>
      <c r="CY9" s="48" t="s">
        <v>48</v>
      </c>
      <c r="CZ9" s="48" t="s">
        <v>49</v>
      </c>
      <c r="DA9" s="48" t="s">
        <v>50</v>
      </c>
      <c r="DB9" s="48" t="s">
        <v>51</v>
      </c>
      <c r="DC9" s="48" t="s">
        <v>52</v>
      </c>
      <c r="DD9" s="48" t="s">
        <v>53</v>
      </c>
      <c r="DE9" s="48" t="s">
        <v>54</v>
      </c>
      <c r="DF9" s="48" t="s">
        <v>55</v>
      </c>
      <c r="DG9" s="48" t="s">
        <v>56</v>
      </c>
      <c r="DH9" s="48" t="s">
        <v>57</v>
      </c>
      <c r="DI9" s="48" t="s">
        <v>58</v>
      </c>
      <c r="DJ9" s="48" t="s">
        <v>62</v>
      </c>
    </row>
    <row r="10" spans="1:114" x14ac:dyDescent="0.25">
      <c r="B10" s="37" t="s">
        <v>63</v>
      </c>
      <c r="C10" s="11">
        <v>305628607</v>
      </c>
      <c r="D10" s="12">
        <v>29823</v>
      </c>
      <c r="E10" s="11">
        <v>258552348</v>
      </c>
      <c r="F10" s="12">
        <v>236128</v>
      </c>
      <c r="G10" s="11">
        <v>38582885</v>
      </c>
      <c r="H10" s="12">
        <v>213239</v>
      </c>
      <c r="I10" s="36">
        <f>HLOOKUP(I$7,$I$66:$DJ$120,ROWS($A$10:$A10)+2,FALSE)</f>
        <v>6743229</v>
      </c>
      <c r="J10" s="25">
        <f>HLOOKUP(J$7,$I$66:$DJ$120,ROWS($A$10:$A10)+2,FALSE)</f>
        <v>99221</v>
      </c>
      <c r="K10" s="25">
        <f>HLOOKUP(K$7,$I$66:$DJ$120,ROWS($A$10:$A10)+2,FALSE)</f>
        <v>94692</v>
      </c>
      <c r="L10" s="25">
        <f>HLOOKUP(L$7,$I$66:$DJ$120,ROWS($A$10:$A10)+2,FALSE)</f>
        <v>176768</v>
      </c>
      <c r="M10" s="25">
        <f>HLOOKUP(M$7,$I$66:$DJ$120,ROWS($A$10:$A10)+2,FALSE)</f>
        <v>64264</v>
      </c>
      <c r="N10" s="25">
        <f>HLOOKUP(N$7,$I$66:$DJ$120,ROWS($A$10:$A10)+2,FALSE)</f>
        <v>573988</v>
      </c>
      <c r="O10" s="25">
        <f>HLOOKUP(O$7,$I$66:$DJ$120,ROWS($A$10:$A10)+2,FALSE)</f>
        <v>140620</v>
      </c>
      <c r="P10" s="25">
        <f>HLOOKUP(P$7,$I$66:$DJ$120,ROWS($A$10:$A10)+2,FALSE)</f>
        <v>89360</v>
      </c>
      <c r="Q10" s="25">
        <f>HLOOKUP(Q$7,$I$66:$DJ$120,ROWS($A$10:$A10)+2,FALSE)</f>
        <v>30055</v>
      </c>
      <c r="R10" s="25">
        <f>HLOOKUP(R$7,$I$66:$DJ$120,ROWS($A$10:$A10)+2,FALSE)</f>
        <v>56052</v>
      </c>
      <c r="S10" s="25">
        <f>HLOOKUP(S$7,$I$66:$DJ$120,ROWS($A$10:$A10)+2,FALSE)</f>
        <v>427853</v>
      </c>
      <c r="T10" s="25">
        <f>HLOOKUP(T$7,$I$66:$DJ$120,ROWS($A$10:$A10)+2,FALSE)</f>
        <v>244992</v>
      </c>
      <c r="U10" s="25">
        <f>HLOOKUP(U$7,$I$66:$DJ$120,ROWS($A$10:$A10)+2,FALSE)</f>
        <v>49218</v>
      </c>
      <c r="V10" s="25">
        <f>HLOOKUP(V$7,$I$66:$DJ$120,ROWS($A$10:$A10)+2,FALSE)</f>
        <v>53122</v>
      </c>
      <c r="W10" s="25">
        <f>HLOOKUP(W$7,$I$66:$DJ$120,ROWS($A$10:$A10)+2,FALSE)</f>
        <v>277579</v>
      </c>
      <c r="X10" s="25">
        <f>HLOOKUP(X$7,$I$66:$DJ$120,ROWS($A$10:$A10)+2,FALSE)</f>
        <v>130170</v>
      </c>
      <c r="Y10" s="25">
        <f>HLOOKUP(Y$7,$I$66:$DJ$120,ROWS($A$10:$A10)+2,FALSE)</f>
        <v>66922</v>
      </c>
      <c r="Z10" s="25">
        <f>HLOOKUP(Z$7,$I$66:$DJ$120,ROWS($A$10:$A10)+2,FALSE)</f>
        <v>90681</v>
      </c>
      <c r="AA10" s="25">
        <f>HLOOKUP(AA$7,$I$66:$DJ$120,ROWS($A$10:$A10)+2,FALSE)</f>
        <v>92999</v>
      </c>
      <c r="AB10" s="25">
        <f>HLOOKUP(AB$7,$I$66:$DJ$120,ROWS($A$10:$A10)+2,FALSE)</f>
        <v>88131</v>
      </c>
      <c r="AC10" s="25">
        <f>HLOOKUP(AC$7,$I$66:$DJ$120,ROWS($A$10:$A10)+2,FALSE)</f>
        <v>32209</v>
      </c>
      <c r="AD10" s="25">
        <f>HLOOKUP(AD$7,$I$66:$DJ$120,ROWS($A$10:$A10)+2,FALSE)</f>
        <v>159866</v>
      </c>
      <c r="AE10" s="25">
        <f>HLOOKUP(AE$7,$I$66:$DJ$120,ROWS($A$10:$A10)+2,FALSE)</f>
        <v>144152</v>
      </c>
      <c r="AF10" s="25">
        <f>HLOOKUP(AF$7,$I$66:$DJ$120,ROWS($A$10:$A10)+2,FALSE)</f>
        <v>178207</v>
      </c>
      <c r="AG10" s="25">
        <f>HLOOKUP(AG$7,$I$66:$DJ$120,ROWS($A$10:$A10)+2,FALSE)</f>
        <v>104765</v>
      </c>
      <c r="AH10" s="25">
        <f>HLOOKUP(AH$7,$I$66:$DJ$120,ROWS($A$10:$A10)+2,FALSE)</f>
        <v>68363</v>
      </c>
      <c r="AI10" s="25">
        <f>HLOOKUP(AI$7,$I$66:$DJ$120,ROWS($A$10:$A10)+2,FALSE)</f>
        <v>148055</v>
      </c>
      <c r="AJ10" s="25">
        <f>HLOOKUP(AJ$7,$I$66:$DJ$120,ROWS($A$10:$A10)+2,FALSE)</f>
        <v>35870</v>
      </c>
      <c r="AK10" s="25">
        <f>HLOOKUP(AK$7,$I$66:$DJ$120,ROWS($A$10:$A10)+2,FALSE)</f>
        <v>43531</v>
      </c>
      <c r="AL10" s="25">
        <f>HLOOKUP(AL$7,$I$66:$DJ$120,ROWS($A$10:$A10)+2,FALSE)</f>
        <v>109409</v>
      </c>
      <c r="AM10" s="25">
        <f>HLOOKUP(AM$7,$I$66:$DJ$120,ROWS($A$10:$A10)+2,FALSE)</f>
        <v>38399</v>
      </c>
      <c r="AN10" s="25">
        <f>HLOOKUP(AN$7,$I$66:$DJ$120,ROWS($A$10:$A10)+2,FALSE)</f>
        <v>193972</v>
      </c>
      <c r="AO10" s="25">
        <f>HLOOKUP(AO$7,$I$66:$DJ$120,ROWS($A$10:$A10)+2,FALSE)</f>
        <v>50438</v>
      </c>
      <c r="AP10" s="25">
        <f>HLOOKUP(AP$7,$I$66:$DJ$120,ROWS($A$10:$A10)+2,FALSE)</f>
        <v>363139</v>
      </c>
      <c r="AQ10" s="25">
        <f>HLOOKUP(AQ$7,$I$66:$DJ$120,ROWS($A$10:$A10)+2,FALSE)</f>
        <v>207025</v>
      </c>
      <c r="AR10" s="25">
        <f>HLOOKUP(AR$7,$I$66:$DJ$120,ROWS($A$10:$A10)+2,FALSE)</f>
        <v>24450</v>
      </c>
      <c r="AS10" s="25">
        <f>HLOOKUP(AS$7,$I$66:$DJ$120,ROWS($A$10:$A10)+2,FALSE)</f>
        <v>188013</v>
      </c>
      <c r="AT10" s="25">
        <f>HLOOKUP(AT$7,$I$66:$DJ$120,ROWS($A$10:$A10)+2,FALSE)</f>
        <v>90616</v>
      </c>
      <c r="AU10" s="25">
        <f>HLOOKUP(AU$7,$I$66:$DJ$120,ROWS($A$10:$A10)+2,FALSE)</f>
        <v>100185</v>
      </c>
      <c r="AV10" s="25">
        <f>HLOOKUP(AV$7,$I$66:$DJ$120,ROWS($A$10:$A10)+2,FALSE)</f>
        <v>209810</v>
      </c>
      <c r="AW10" s="25">
        <f>HLOOKUP(AW$7,$I$66:$DJ$120,ROWS($A$10:$A10)+2,FALSE)</f>
        <v>24948</v>
      </c>
      <c r="AX10" s="25">
        <f>HLOOKUP(AX$7,$I$66:$DJ$120,ROWS($A$10:$A10)+2,FALSE)</f>
        <v>117569</v>
      </c>
      <c r="AY10" s="25">
        <f>HLOOKUP(AY$7,$I$66:$DJ$120,ROWS($A$10:$A10)+2,FALSE)</f>
        <v>27915</v>
      </c>
      <c r="AZ10" s="25">
        <f>HLOOKUP(AZ$7,$I$66:$DJ$120,ROWS($A$10:$A10)+2,FALSE)</f>
        <v>143135</v>
      </c>
      <c r="BA10" s="25">
        <f>HLOOKUP(BA$7,$I$66:$DJ$120,ROWS($A$10:$A10)+2,FALSE)</f>
        <v>411641</v>
      </c>
      <c r="BB10" s="25">
        <f>HLOOKUP(BB$7,$I$66:$DJ$120,ROWS($A$10:$A10)+2,FALSE)</f>
        <v>75541</v>
      </c>
      <c r="BC10" s="25">
        <f>HLOOKUP(BC$7,$I$66:$DJ$120,ROWS($A$10:$A10)+2,FALSE)</f>
        <v>18380</v>
      </c>
      <c r="BD10" s="25">
        <f>HLOOKUP(BD$7,$I$66:$DJ$120,ROWS($A$10:$A10)+2,FALSE)</f>
        <v>232002</v>
      </c>
      <c r="BE10" s="25">
        <f>HLOOKUP(BE$7,$I$66:$DJ$120,ROWS($A$10:$A10)+2,FALSE)</f>
        <v>166162</v>
      </c>
      <c r="BF10" s="25">
        <f>HLOOKUP(BF$7,$I$66:$DJ$120,ROWS($A$10:$A10)+2,FALSE)</f>
        <v>49349</v>
      </c>
      <c r="BG10" s="25">
        <f>HLOOKUP(BG$7,$I$66:$DJ$120,ROWS($A$10:$A10)+2,FALSE)</f>
        <v>111240</v>
      </c>
      <c r="BH10" s="25">
        <f>HLOOKUP(BH$7,$I$66:$DJ$120,ROWS($A$10:$A10)+2,FALSE)</f>
        <v>28186</v>
      </c>
      <c r="BI10" s="25">
        <f>HLOOKUP(BI$7,$I$66:$DJ$120,ROWS($A$10:$A10)+2,FALSE)</f>
        <v>59885</v>
      </c>
      <c r="BJ10" s="34">
        <f>HLOOKUP(BJ$7+0.5,$I$66:$DJ$120,ROWS($A$10:$A10)+2,FALSE)</f>
        <v>69387</v>
      </c>
      <c r="BK10" s="34">
        <f>HLOOKUP(BK$7+0.5,$I$66:$DJ$120,ROWS($A$10:$A10)+2,FALSE)</f>
        <v>8532</v>
      </c>
      <c r="BL10" s="34">
        <f>HLOOKUP(BL$7+0.5,$I$66:$DJ$120,ROWS($A$10:$A10)+2,FALSE)</f>
        <v>9780</v>
      </c>
      <c r="BM10" s="34">
        <f>HLOOKUP(BM$7+0.5,$I$66:$DJ$120,ROWS($A$10:$A10)+2,FALSE)</f>
        <v>9764</v>
      </c>
      <c r="BN10" s="34">
        <f>HLOOKUP(BN$7+0.5,$I$66:$DJ$120,ROWS($A$10:$A10)+2,FALSE)</f>
        <v>6502</v>
      </c>
      <c r="BO10" s="34">
        <f>HLOOKUP(BO$7+0.5,$I$66:$DJ$120,ROWS($A$10:$A10)+2,FALSE)</f>
        <v>20898</v>
      </c>
      <c r="BP10" s="34">
        <f>HLOOKUP(BP$7+0.5,$I$66:$DJ$120,ROWS($A$10:$A10)+2,FALSE)</f>
        <v>8392</v>
      </c>
      <c r="BQ10" s="34">
        <f>HLOOKUP(BQ$7+0.5,$I$66:$DJ$120,ROWS($A$10:$A10)+2,FALSE)</f>
        <v>8104</v>
      </c>
      <c r="BR10" s="34">
        <f>HLOOKUP(BR$7+0.5,$I$66:$DJ$120,ROWS($A$10:$A10)+2,FALSE)</f>
        <v>4817</v>
      </c>
      <c r="BS10" s="34">
        <f>HLOOKUP(BS$7+0.5,$I$66:$DJ$120,ROWS($A$10:$A10)+2,FALSE)</f>
        <v>5274</v>
      </c>
      <c r="BT10" s="34">
        <f>HLOOKUP(BT$7+0.5,$I$66:$DJ$120,ROWS($A$10:$A10)+2,FALSE)</f>
        <v>16117</v>
      </c>
      <c r="BU10" s="34">
        <f>HLOOKUP(BU$7+0.5,$I$66:$DJ$120,ROWS($A$10:$A10)+2,FALSE)</f>
        <v>13712</v>
      </c>
      <c r="BV10" s="34">
        <f>HLOOKUP(BV$7+0.5,$I$66:$DJ$120,ROWS($A$10:$A10)+2,FALSE)</f>
        <v>5580</v>
      </c>
      <c r="BW10" s="34">
        <f>HLOOKUP(BW$7+0.5,$I$66:$DJ$120,ROWS($A$10:$A10)+2,FALSE)</f>
        <v>6197</v>
      </c>
      <c r="BX10" s="34">
        <f>HLOOKUP(BX$7+0.5,$I$66:$DJ$120,ROWS($A$10:$A10)+2,FALSE)</f>
        <v>14177</v>
      </c>
      <c r="BY10" s="34">
        <f>HLOOKUP(BY$7+0.5,$I$66:$DJ$120,ROWS($A$10:$A10)+2,FALSE)</f>
        <v>9685</v>
      </c>
      <c r="BZ10" s="34">
        <f>HLOOKUP(BZ$7+0.5,$I$66:$DJ$120,ROWS($A$10:$A10)+2,FALSE)</f>
        <v>5441</v>
      </c>
      <c r="CA10" s="34">
        <f>HLOOKUP(CA$7+0.5,$I$66:$DJ$120,ROWS($A$10:$A10)+2,FALSE)</f>
        <v>7300</v>
      </c>
      <c r="CB10" s="34">
        <f>HLOOKUP(CB$7+0.5,$I$66:$DJ$120,ROWS($A$10:$A10)+2,FALSE)</f>
        <v>8240</v>
      </c>
      <c r="CC10" s="34">
        <f>HLOOKUP(CC$7+0.5,$I$66:$DJ$120,ROWS($A$10:$A10)+2,FALSE)</f>
        <v>8540</v>
      </c>
      <c r="CD10" s="34">
        <f>HLOOKUP(CD$7+0.5,$I$66:$DJ$120,ROWS($A$10:$A10)+2,FALSE)</f>
        <v>4475</v>
      </c>
      <c r="CE10" s="34">
        <f>HLOOKUP(CE$7+0.5,$I$66:$DJ$120,ROWS($A$10:$A10)+2,FALSE)</f>
        <v>9741</v>
      </c>
      <c r="CF10" s="34">
        <f>HLOOKUP(CF$7+0.5,$I$66:$DJ$120,ROWS($A$10:$A10)+2,FALSE)</f>
        <v>8102</v>
      </c>
      <c r="CG10" s="34">
        <f>HLOOKUP(CG$7+0.5,$I$66:$DJ$120,ROWS($A$10:$A10)+2,FALSE)</f>
        <v>11238</v>
      </c>
      <c r="CH10" s="34">
        <f>HLOOKUP(CH$7+0.5,$I$66:$DJ$120,ROWS($A$10:$A10)+2,FALSE)</f>
        <v>7734</v>
      </c>
      <c r="CI10" s="34">
        <f>HLOOKUP(CI$7+0.5,$I$66:$DJ$120,ROWS($A$10:$A10)+2,FALSE)</f>
        <v>7286</v>
      </c>
      <c r="CJ10" s="34">
        <f>HLOOKUP(CJ$7+0.5,$I$66:$DJ$120,ROWS($A$10:$A10)+2,FALSE)</f>
        <v>11141</v>
      </c>
      <c r="CK10" s="34">
        <f>HLOOKUP(CK$7+0.5,$I$66:$DJ$120,ROWS($A$10:$A10)+2,FALSE)</f>
        <v>4482</v>
      </c>
      <c r="CL10" s="34">
        <f>HLOOKUP(CL$7+0.5,$I$66:$DJ$120,ROWS($A$10:$A10)+2,FALSE)</f>
        <v>5996</v>
      </c>
      <c r="CM10" s="34">
        <f>HLOOKUP(CM$7+0.5,$I$66:$DJ$120,ROWS($A$10:$A10)+2,FALSE)</f>
        <v>10422</v>
      </c>
      <c r="CN10" s="34">
        <f>HLOOKUP(CN$7+0.5,$I$66:$DJ$120,ROWS($A$10:$A10)+2,FALSE)</f>
        <v>4262</v>
      </c>
      <c r="CO10" s="34">
        <f>HLOOKUP(CO$7+0.5,$I$66:$DJ$120,ROWS($A$10:$A10)+2,FALSE)</f>
        <v>11560</v>
      </c>
      <c r="CP10" s="34">
        <f>HLOOKUP(CP$7+0.5,$I$66:$DJ$120,ROWS($A$10:$A10)+2,FALSE)</f>
        <v>5032</v>
      </c>
      <c r="CQ10" s="34">
        <f>HLOOKUP(CQ$7+0.5,$I$66:$DJ$120,ROWS($A$10:$A10)+2,FALSE)</f>
        <v>16245</v>
      </c>
      <c r="CR10" s="34">
        <f>HLOOKUP(CR$7+0.5,$I$66:$DJ$120,ROWS($A$10:$A10)+2,FALSE)</f>
        <v>11068</v>
      </c>
      <c r="CS10" s="34">
        <f>HLOOKUP(CS$7+0.5,$I$66:$DJ$120,ROWS($A$10:$A10)+2,FALSE)</f>
        <v>3757</v>
      </c>
      <c r="CT10" s="34">
        <f>HLOOKUP(CT$7+0.5,$I$66:$DJ$120,ROWS($A$10:$A10)+2,FALSE)</f>
        <v>11207</v>
      </c>
      <c r="CU10" s="34">
        <f>HLOOKUP(CU$7+0.5,$I$66:$DJ$120,ROWS($A$10:$A10)+2,FALSE)</f>
        <v>7414</v>
      </c>
      <c r="CV10" s="34">
        <f>HLOOKUP(CV$7+0.5,$I$66:$DJ$120,ROWS($A$10:$A10)+2,FALSE)</f>
        <v>8825</v>
      </c>
      <c r="CW10" s="34">
        <f>HLOOKUP(CW$7+0.5,$I$66:$DJ$120,ROWS($A$10:$A10)+2,FALSE)</f>
        <v>10357</v>
      </c>
      <c r="CX10" s="34">
        <f>HLOOKUP(CX$7+0.5,$I$66:$DJ$120,ROWS($A$10:$A10)+2,FALSE)</f>
        <v>3127</v>
      </c>
      <c r="CY10" s="34">
        <f>HLOOKUP(CY$7+0.5,$I$66:$DJ$120,ROWS($A$10:$A10)+2,FALSE)</f>
        <v>9315</v>
      </c>
      <c r="CZ10" s="34">
        <f>HLOOKUP(CZ$7+0.5,$I$66:$DJ$120,ROWS($A$10:$A10)+2,FALSE)</f>
        <v>3665</v>
      </c>
      <c r="DA10" s="34">
        <f>HLOOKUP(DA$7+0.5,$I$66:$DJ$120,ROWS($A$10:$A10)+2,FALSE)</f>
        <v>9159</v>
      </c>
      <c r="DB10" s="34">
        <f>HLOOKUP(DB$7+0.5,$I$66:$DJ$120,ROWS($A$10:$A10)+2,FALSE)</f>
        <v>16805</v>
      </c>
      <c r="DC10" s="34">
        <f>HLOOKUP(DC$7+0.5,$I$66:$DJ$120,ROWS($A$10:$A10)+2,FALSE)</f>
        <v>7183</v>
      </c>
      <c r="DD10" s="34">
        <f>HLOOKUP(DD$7+0.5,$I$66:$DJ$120,ROWS($A$10:$A10)+2,FALSE)</f>
        <v>3009</v>
      </c>
      <c r="DE10" s="34">
        <f>HLOOKUP(DE$7+0.5,$I$66:$DJ$120,ROWS($A$10:$A10)+2,FALSE)</f>
        <v>11248</v>
      </c>
      <c r="DF10" s="34">
        <f>HLOOKUP(DF$7+0.5,$I$66:$DJ$120,ROWS($A$10:$A10)+2,FALSE)</f>
        <v>10010</v>
      </c>
      <c r="DG10" s="34">
        <f>HLOOKUP(DG$7+0.5,$I$66:$DJ$120,ROWS($A$10:$A10)+2,FALSE)</f>
        <v>5605</v>
      </c>
      <c r="DH10" s="34">
        <f>HLOOKUP(DH$7+0.5,$I$66:$DJ$120,ROWS($A$10:$A10)+2,FALSE)</f>
        <v>9166</v>
      </c>
      <c r="DI10" s="34">
        <f>HLOOKUP(DI$7+0.5,$I$66:$DJ$120,ROWS($A$10:$A10)+2,FALSE)</f>
        <v>3185</v>
      </c>
      <c r="DJ10" s="34">
        <f>HLOOKUP(DJ$7+0.5,$I$66:$DJ$120,ROWS($A$10:$A10)+2,FALSE)</f>
        <v>6923</v>
      </c>
    </row>
    <row r="11" spans="1:114" x14ac:dyDescent="0.25">
      <c r="B11" s="38" t="s">
        <v>8</v>
      </c>
      <c r="C11" s="16">
        <v>4729509</v>
      </c>
      <c r="D11" s="17">
        <v>3716</v>
      </c>
      <c r="E11" s="16">
        <v>3987155</v>
      </c>
      <c r="F11" s="17">
        <v>21708</v>
      </c>
      <c r="G11" s="16">
        <v>620465</v>
      </c>
      <c r="H11" s="17">
        <v>21448</v>
      </c>
      <c r="I11" s="36">
        <f>HLOOKUP(I$7,$I$66:$DJ$120,ROWS($A$10:$A11)+2,FALSE)</f>
        <v>108723</v>
      </c>
      <c r="J11" s="25" t="str">
        <f>HLOOKUP(J$7,$I$66:$DJ$120,ROWS($A$10:$A11)+2,FALSE)</f>
        <v>N/A</v>
      </c>
      <c r="K11" s="25">
        <f>HLOOKUP(K$7,$I$66:$DJ$120,ROWS($A$10:$A11)+2,FALSE)</f>
        <v>3013</v>
      </c>
      <c r="L11" s="25">
        <f>HLOOKUP(L$7,$I$66:$DJ$120,ROWS($A$10:$A11)+2,FALSE)</f>
        <v>676</v>
      </c>
      <c r="M11" s="25">
        <f>HLOOKUP(M$7,$I$66:$DJ$120,ROWS($A$10:$A11)+2,FALSE)</f>
        <v>1481</v>
      </c>
      <c r="N11" s="25">
        <f>HLOOKUP(N$7,$I$66:$DJ$120,ROWS($A$10:$A11)+2,FALSE)</f>
        <v>3827</v>
      </c>
      <c r="O11" s="25">
        <f>HLOOKUP(O$7,$I$66:$DJ$120,ROWS($A$10:$A11)+2,FALSE)</f>
        <v>1278</v>
      </c>
      <c r="P11" s="25">
        <f>HLOOKUP(P$7,$I$66:$DJ$120,ROWS($A$10:$A11)+2,FALSE)</f>
        <v>454</v>
      </c>
      <c r="Q11" s="25">
        <f>HLOOKUP(Q$7,$I$66:$DJ$120,ROWS($A$10:$A11)+2,FALSE)</f>
        <v>811</v>
      </c>
      <c r="R11" s="25">
        <f>HLOOKUP(R$7,$I$66:$DJ$120,ROWS($A$10:$A11)+2,FALSE)</f>
        <v>211</v>
      </c>
      <c r="S11" s="25">
        <f>HLOOKUP(S$7,$I$66:$DJ$120,ROWS($A$10:$A11)+2,FALSE)</f>
        <v>15062</v>
      </c>
      <c r="T11" s="25">
        <f>HLOOKUP(T$7,$I$66:$DJ$120,ROWS($A$10:$A11)+2,FALSE)</f>
        <v>21644</v>
      </c>
      <c r="U11" s="25">
        <f>HLOOKUP(U$7,$I$66:$DJ$120,ROWS($A$10:$A11)+2,FALSE)</f>
        <v>267</v>
      </c>
      <c r="V11" s="25">
        <f>HLOOKUP(V$7,$I$66:$DJ$120,ROWS($A$10:$A11)+2,FALSE)</f>
        <v>304</v>
      </c>
      <c r="W11" s="25">
        <f>HLOOKUP(W$7,$I$66:$DJ$120,ROWS($A$10:$A11)+2,FALSE)</f>
        <v>2503</v>
      </c>
      <c r="X11" s="25">
        <f>HLOOKUP(X$7,$I$66:$DJ$120,ROWS($A$10:$A11)+2,FALSE)</f>
        <v>3945</v>
      </c>
      <c r="Y11" s="25">
        <f>HLOOKUP(Y$7,$I$66:$DJ$120,ROWS($A$10:$A11)+2,FALSE)</f>
        <v>669</v>
      </c>
      <c r="Z11" s="25">
        <f>HLOOKUP(Z$7,$I$66:$DJ$120,ROWS($A$10:$A11)+2,FALSE)</f>
        <v>649</v>
      </c>
      <c r="AA11" s="25">
        <f>HLOOKUP(AA$7,$I$66:$DJ$120,ROWS($A$10:$A11)+2,FALSE)</f>
        <v>1967</v>
      </c>
      <c r="AB11" s="25">
        <f>HLOOKUP(AB$7,$I$66:$DJ$120,ROWS($A$10:$A11)+2,FALSE)</f>
        <v>1901</v>
      </c>
      <c r="AC11" s="25">
        <f>HLOOKUP(AC$7,$I$66:$DJ$120,ROWS($A$10:$A11)+2,FALSE)</f>
        <v>97</v>
      </c>
      <c r="AD11" s="25">
        <f>HLOOKUP(AD$7,$I$66:$DJ$120,ROWS($A$10:$A11)+2,FALSE)</f>
        <v>716</v>
      </c>
      <c r="AE11" s="25">
        <f>HLOOKUP(AE$7,$I$66:$DJ$120,ROWS($A$10:$A11)+2,FALSE)</f>
        <v>435</v>
      </c>
      <c r="AF11" s="25">
        <f>HLOOKUP(AF$7,$I$66:$DJ$120,ROWS($A$10:$A11)+2,FALSE)</f>
        <v>2334</v>
      </c>
      <c r="AG11" s="25">
        <f>HLOOKUP(AG$7,$I$66:$DJ$120,ROWS($A$10:$A11)+2,FALSE)</f>
        <v>386</v>
      </c>
      <c r="AH11" s="25">
        <f>HLOOKUP(AH$7,$I$66:$DJ$120,ROWS($A$10:$A11)+2,FALSE)</f>
        <v>7233</v>
      </c>
      <c r="AI11" s="25">
        <f>HLOOKUP(AI$7,$I$66:$DJ$120,ROWS($A$10:$A11)+2,FALSE)</f>
        <v>1373</v>
      </c>
      <c r="AJ11" s="25">
        <f>HLOOKUP(AJ$7,$I$66:$DJ$120,ROWS($A$10:$A11)+2,FALSE)</f>
        <v>229</v>
      </c>
      <c r="AK11" s="25">
        <f>HLOOKUP(AK$7,$I$66:$DJ$120,ROWS($A$10:$A11)+2,FALSE)</f>
        <v>169</v>
      </c>
      <c r="AL11" s="25">
        <f>HLOOKUP(AL$7,$I$66:$DJ$120,ROWS($A$10:$A11)+2,FALSE)</f>
        <v>265</v>
      </c>
      <c r="AM11" s="25">
        <f>HLOOKUP(AM$7,$I$66:$DJ$120,ROWS($A$10:$A11)+2,FALSE)</f>
        <v>0</v>
      </c>
      <c r="AN11" s="25">
        <f>HLOOKUP(AN$7,$I$66:$DJ$120,ROWS($A$10:$A11)+2,FALSE)</f>
        <v>356</v>
      </c>
      <c r="AO11" s="25">
        <f>HLOOKUP(AO$7,$I$66:$DJ$120,ROWS($A$10:$A11)+2,FALSE)</f>
        <v>650</v>
      </c>
      <c r="AP11" s="25">
        <f>HLOOKUP(AP$7,$I$66:$DJ$120,ROWS($A$10:$A11)+2,FALSE)</f>
        <v>3686</v>
      </c>
      <c r="AQ11" s="25">
        <f>HLOOKUP(AQ$7,$I$66:$DJ$120,ROWS($A$10:$A11)+2,FALSE)</f>
        <v>2371</v>
      </c>
      <c r="AR11" s="25">
        <f>HLOOKUP(AR$7,$I$66:$DJ$120,ROWS($A$10:$A11)+2,FALSE)</f>
        <v>169</v>
      </c>
      <c r="AS11" s="25">
        <f>HLOOKUP(AS$7,$I$66:$DJ$120,ROWS($A$10:$A11)+2,FALSE)</f>
        <v>2222</v>
      </c>
      <c r="AT11" s="25">
        <f>HLOOKUP(AT$7,$I$66:$DJ$120,ROWS($A$10:$A11)+2,FALSE)</f>
        <v>880</v>
      </c>
      <c r="AU11" s="25">
        <f>HLOOKUP(AU$7,$I$66:$DJ$120,ROWS($A$10:$A11)+2,FALSE)</f>
        <v>485</v>
      </c>
      <c r="AV11" s="25">
        <f>HLOOKUP(AV$7,$I$66:$DJ$120,ROWS($A$10:$A11)+2,FALSE)</f>
        <v>1477</v>
      </c>
      <c r="AW11" s="25">
        <f>HLOOKUP(AW$7,$I$66:$DJ$120,ROWS($A$10:$A11)+2,FALSE)</f>
        <v>0</v>
      </c>
      <c r="AX11" s="25">
        <f>HLOOKUP(AX$7,$I$66:$DJ$120,ROWS($A$10:$A11)+2,FALSE)</f>
        <v>2368</v>
      </c>
      <c r="AY11" s="25">
        <f>HLOOKUP(AY$7,$I$66:$DJ$120,ROWS($A$10:$A11)+2,FALSE)</f>
        <v>31</v>
      </c>
      <c r="AZ11" s="25">
        <f>HLOOKUP(AZ$7,$I$66:$DJ$120,ROWS($A$10:$A11)+2,FALSE)</f>
        <v>7409</v>
      </c>
      <c r="BA11" s="25">
        <f>HLOOKUP(BA$7,$I$66:$DJ$120,ROWS($A$10:$A11)+2,FALSE)</f>
        <v>6500</v>
      </c>
      <c r="BB11" s="25">
        <f>HLOOKUP(BB$7,$I$66:$DJ$120,ROWS($A$10:$A11)+2,FALSE)</f>
        <v>1336</v>
      </c>
      <c r="BC11" s="25">
        <f>HLOOKUP(BC$7,$I$66:$DJ$120,ROWS($A$10:$A11)+2,FALSE)</f>
        <v>0</v>
      </c>
      <c r="BD11" s="25">
        <f>HLOOKUP(BD$7,$I$66:$DJ$120,ROWS($A$10:$A11)+2,FALSE)</f>
        <v>2490</v>
      </c>
      <c r="BE11" s="25">
        <f>HLOOKUP(BE$7,$I$66:$DJ$120,ROWS($A$10:$A11)+2,FALSE)</f>
        <v>1171</v>
      </c>
      <c r="BF11" s="25">
        <f>HLOOKUP(BF$7,$I$66:$DJ$120,ROWS($A$10:$A11)+2,FALSE)</f>
        <v>41</v>
      </c>
      <c r="BG11" s="25">
        <f>HLOOKUP(BG$7,$I$66:$DJ$120,ROWS($A$10:$A11)+2,FALSE)</f>
        <v>1155</v>
      </c>
      <c r="BH11" s="25">
        <f>HLOOKUP(BH$7,$I$66:$DJ$120,ROWS($A$10:$A11)+2,FALSE)</f>
        <v>27</v>
      </c>
      <c r="BI11" s="25">
        <f>HLOOKUP(BI$7,$I$66:$DJ$120,ROWS($A$10:$A11)+2,FALSE)</f>
        <v>228</v>
      </c>
      <c r="BJ11" s="34">
        <f>HLOOKUP(BJ$7+0.5,$I$66:$DJ$120,ROWS($A$10:$A11)+2,FALSE)</f>
        <v>8781</v>
      </c>
      <c r="BK11" s="34" t="str">
        <f>HLOOKUP(BK$7+0.5,$I$66:$DJ$120,ROWS($A$10:$A11)+2,FALSE)</f>
        <v>N/A</v>
      </c>
      <c r="BL11" s="34">
        <f>HLOOKUP(BL$7+0.5,$I$66:$DJ$120,ROWS($A$10:$A11)+2,FALSE)</f>
        <v>1452</v>
      </c>
      <c r="BM11" s="34">
        <f>HLOOKUP(BM$7+0.5,$I$66:$DJ$120,ROWS($A$10:$A11)+2,FALSE)</f>
        <v>606</v>
      </c>
      <c r="BN11" s="34">
        <f>HLOOKUP(BN$7+0.5,$I$66:$DJ$120,ROWS($A$10:$A11)+2,FALSE)</f>
        <v>1038</v>
      </c>
      <c r="BO11" s="34">
        <f>HLOOKUP(BO$7+0.5,$I$66:$DJ$120,ROWS($A$10:$A11)+2,FALSE)</f>
        <v>1660</v>
      </c>
      <c r="BP11" s="34">
        <f>HLOOKUP(BP$7+0.5,$I$66:$DJ$120,ROWS($A$10:$A11)+2,FALSE)</f>
        <v>778</v>
      </c>
      <c r="BQ11" s="34">
        <f>HLOOKUP(BQ$7+0.5,$I$66:$DJ$120,ROWS($A$10:$A11)+2,FALSE)</f>
        <v>694</v>
      </c>
      <c r="BR11" s="34">
        <f>HLOOKUP(BR$7+0.5,$I$66:$DJ$120,ROWS($A$10:$A11)+2,FALSE)</f>
        <v>694</v>
      </c>
      <c r="BS11" s="34">
        <f>HLOOKUP(BS$7+0.5,$I$66:$DJ$120,ROWS($A$10:$A11)+2,FALSE)</f>
        <v>186</v>
      </c>
      <c r="BT11" s="34">
        <f>HLOOKUP(BT$7+0.5,$I$66:$DJ$120,ROWS($A$10:$A11)+2,FALSE)</f>
        <v>3138</v>
      </c>
      <c r="BU11" s="34">
        <f>HLOOKUP(BU$7+0.5,$I$66:$DJ$120,ROWS($A$10:$A11)+2,FALSE)</f>
        <v>3955</v>
      </c>
      <c r="BV11" s="34">
        <f>HLOOKUP(BV$7+0.5,$I$66:$DJ$120,ROWS($A$10:$A11)+2,FALSE)</f>
        <v>440</v>
      </c>
      <c r="BW11" s="34">
        <f>HLOOKUP(BW$7+0.5,$I$66:$DJ$120,ROWS($A$10:$A11)+2,FALSE)</f>
        <v>399</v>
      </c>
      <c r="BX11" s="34">
        <f>HLOOKUP(BX$7+0.5,$I$66:$DJ$120,ROWS($A$10:$A11)+2,FALSE)</f>
        <v>1224</v>
      </c>
      <c r="BY11" s="34">
        <f>HLOOKUP(BY$7+0.5,$I$66:$DJ$120,ROWS($A$10:$A11)+2,FALSE)</f>
        <v>1979</v>
      </c>
      <c r="BZ11" s="34">
        <f>HLOOKUP(BZ$7+0.5,$I$66:$DJ$120,ROWS($A$10:$A11)+2,FALSE)</f>
        <v>882</v>
      </c>
      <c r="CA11" s="34">
        <f>HLOOKUP(CA$7+0.5,$I$66:$DJ$120,ROWS($A$10:$A11)+2,FALSE)</f>
        <v>516</v>
      </c>
      <c r="CB11" s="34">
        <f>HLOOKUP(CB$7+0.5,$I$66:$DJ$120,ROWS($A$10:$A11)+2,FALSE)</f>
        <v>1192</v>
      </c>
      <c r="CC11" s="34">
        <f>HLOOKUP(CC$7+0.5,$I$66:$DJ$120,ROWS($A$10:$A11)+2,FALSE)</f>
        <v>868</v>
      </c>
      <c r="CD11" s="34">
        <f>HLOOKUP(CD$7+0.5,$I$66:$DJ$120,ROWS($A$10:$A11)+2,FALSE)</f>
        <v>158</v>
      </c>
      <c r="CE11" s="34">
        <f>HLOOKUP(CE$7+0.5,$I$66:$DJ$120,ROWS($A$10:$A11)+2,FALSE)</f>
        <v>458</v>
      </c>
      <c r="CF11" s="34">
        <f>HLOOKUP(CF$7+0.5,$I$66:$DJ$120,ROWS($A$10:$A11)+2,FALSE)</f>
        <v>396</v>
      </c>
      <c r="CG11" s="34">
        <f>HLOOKUP(CG$7+0.5,$I$66:$DJ$120,ROWS($A$10:$A11)+2,FALSE)</f>
        <v>1294</v>
      </c>
      <c r="CH11" s="34">
        <f>HLOOKUP(CH$7+0.5,$I$66:$DJ$120,ROWS($A$10:$A11)+2,FALSE)</f>
        <v>358</v>
      </c>
      <c r="CI11" s="34">
        <f>HLOOKUP(CI$7+0.5,$I$66:$DJ$120,ROWS($A$10:$A11)+2,FALSE)</f>
        <v>2367</v>
      </c>
      <c r="CJ11" s="34">
        <f>HLOOKUP(CJ$7+0.5,$I$66:$DJ$120,ROWS($A$10:$A11)+2,FALSE)</f>
        <v>1180</v>
      </c>
      <c r="CK11" s="34">
        <f>HLOOKUP(CK$7+0.5,$I$66:$DJ$120,ROWS($A$10:$A11)+2,FALSE)</f>
        <v>182</v>
      </c>
      <c r="CL11" s="34">
        <f>HLOOKUP(CL$7+0.5,$I$66:$DJ$120,ROWS($A$10:$A11)+2,FALSE)</f>
        <v>286</v>
      </c>
      <c r="CM11" s="34">
        <f>HLOOKUP(CM$7+0.5,$I$66:$DJ$120,ROWS($A$10:$A11)+2,FALSE)</f>
        <v>297</v>
      </c>
      <c r="CN11" s="34">
        <f>HLOOKUP(CN$7+0.5,$I$66:$DJ$120,ROWS($A$10:$A11)+2,FALSE)</f>
        <v>273</v>
      </c>
      <c r="CO11" s="34">
        <f>HLOOKUP(CO$7+0.5,$I$66:$DJ$120,ROWS($A$10:$A11)+2,FALSE)</f>
        <v>285</v>
      </c>
      <c r="CP11" s="34">
        <f>HLOOKUP(CP$7+0.5,$I$66:$DJ$120,ROWS($A$10:$A11)+2,FALSE)</f>
        <v>749</v>
      </c>
      <c r="CQ11" s="34">
        <f>HLOOKUP(CQ$7+0.5,$I$66:$DJ$120,ROWS($A$10:$A11)+2,FALSE)</f>
        <v>2920</v>
      </c>
      <c r="CR11" s="34">
        <f>HLOOKUP(CR$7+0.5,$I$66:$DJ$120,ROWS($A$10:$A11)+2,FALSE)</f>
        <v>945</v>
      </c>
      <c r="CS11" s="34">
        <f>HLOOKUP(CS$7+0.5,$I$66:$DJ$120,ROWS($A$10:$A11)+2,FALSE)</f>
        <v>213</v>
      </c>
      <c r="CT11" s="34">
        <f>HLOOKUP(CT$7+0.5,$I$66:$DJ$120,ROWS($A$10:$A11)+2,FALSE)</f>
        <v>931</v>
      </c>
      <c r="CU11" s="34">
        <f>HLOOKUP(CU$7+0.5,$I$66:$DJ$120,ROWS($A$10:$A11)+2,FALSE)</f>
        <v>609</v>
      </c>
      <c r="CV11" s="34">
        <f>HLOOKUP(CV$7+0.5,$I$66:$DJ$120,ROWS($A$10:$A11)+2,FALSE)</f>
        <v>435</v>
      </c>
      <c r="CW11" s="34">
        <f>HLOOKUP(CW$7+0.5,$I$66:$DJ$120,ROWS($A$10:$A11)+2,FALSE)</f>
        <v>696</v>
      </c>
      <c r="CX11" s="34">
        <f>HLOOKUP(CX$7+0.5,$I$66:$DJ$120,ROWS($A$10:$A11)+2,FALSE)</f>
        <v>273</v>
      </c>
      <c r="CY11" s="34">
        <f>HLOOKUP(CY$7+0.5,$I$66:$DJ$120,ROWS($A$10:$A11)+2,FALSE)</f>
        <v>1142</v>
      </c>
      <c r="CZ11" s="34">
        <f>HLOOKUP(CZ$7+0.5,$I$66:$DJ$120,ROWS($A$10:$A11)+2,FALSE)</f>
        <v>62</v>
      </c>
      <c r="DA11" s="34">
        <f>HLOOKUP(DA$7+0.5,$I$66:$DJ$120,ROWS($A$10:$A11)+2,FALSE)</f>
        <v>1926</v>
      </c>
      <c r="DB11" s="34">
        <f>HLOOKUP(DB$7+0.5,$I$66:$DJ$120,ROWS($A$10:$A11)+2,FALSE)</f>
        <v>2016</v>
      </c>
      <c r="DC11" s="34">
        <f>HLOOKUP(DC$7+0.5,$I$66:$DJ$120,ROWS($A$10:$A11)+2,FALSE)</f>
        <v>1129</v>
      </c>
      <c r="DD11" s="34">
        <f>HLOOKUP(DD$7+0.5,$I$66:$DJ$120,ROWS($A$10:$A11)+2,FALSE)</f>
        <v>273</v>
      </c>
      <c r="DE11" s="34">
        <f>HLOOKUP(DE$7+0.5,$I$66:$DJ$120,ROWS($A$10:$A11)+2,FALSE)</f>
        <v>1026</v>
      </c>
      <c r="DF11" s="34">
        <f>HLOOKUP(DF$7+0.5,$I$66:$DJ$120,ROWS($A$10:$A11)+2,FALSE)</f>
        <v>756</v>
      </c>
      <c r="DG11" s="34">
        <f>HLOOKUP(DG$7+0.5,$I$66:$DJ$120,ROWS($A$10:$A11)+2,FALSE)</f>
        <v>73</v>
      </c>
      <c r="DH11" s="34">
        <f>HLOOKUP(DH$7+0.5,$I$66:$DJ$120,ROWS($A$10:$A11)+2,FALSE)</f>
        <v>895</v>
      </c>
      <c r="DI11" s="34">
        <f>HLOOKUP(DI$7+0.5,$I$66:$DJ$120,ROWS($A$10:$A11)+2,FALSE)</f>
        <v>52</v>
      </c>
      <c r="DJ11" s="34">
        <f>HLOOKUP(DJ$7+0.5,$I$66:$DJ$120,ROWS($A$10:$A11)+2,FALSE)</f>
        <v>265</v>
      </c>
    </row>
    <row r="12" spans="1:114" x14ac:dyDescent="0.25">
      <c r="B12" s="38" t="s">
        <v>9</v>
      </c>
      <c r="C12" s="16">
        <v>702974</v>
      </c>
      <c r="D12" s="17">
        <v>1600</v>
      </c>
      <c r="E12" s="16">
        <v>565031</v>
      </c>
      <c r="F12" s="17">
        <v>7596</v>
      </c>
      <c r="G12" s="16">
        <v>95878</v>
      </c>
      <c r="H12" s="17">
        <v>7984</v>
      </c>
      <c r="I12" s="36">
        <f>HLOOKUP(I$7,$I$66:$DJ$120,ROWS($A$10:$A12)+2,FALSE)</f>
        <v>36326</v>
      </c>
      <c r="J12" s="25">
        <f>HLOOKUP(J$7,$I$66:$DJ$120,ROWS($A$10:$A12)+2,FALSE)</f>
        <v>477</v>
      </c>
      <c r="K12" s="25" t="str">
        <f>HLOOKUP(K$7,$I$66:$DJ$120,ROWS($A$10:$A12)+2,FALSE)</f>
        <v>N/A</v>
      </c>
      <c r="L12" s="25">
        <f>HLOOKUP(L$7,$I$66:$DJ$120,ROWS($A$10:$A12)+2,FALSE)</f>
        <v>1354</v>
      </c>
      <c r="M12" s="25">
        <f>HLOOKUP(M$7,$I$66:$DJ$120,ROWS($A$10:$A12)+2,FALSE)</f>
        <v>47</v>
      </c>
      <c r="N12" s="25">
        <f>HLOOKUP(N$7,$I$66:$DJ$120,ROWS($A$10:$A12)+2,FALSE)</f>
        <v>3906</v>
      </c>
      <c r="O12" s="25">
        <f>HLOOKUP(O$7,$I$66:$DJ$120,ROWS($A$10:$A12)+2,FALSE)</f>
        <v>1930</v>
      </c>
      <c r="P12" s="25">
        <f>HLOOKUP(P$7,$I$66:$DJ$120,ROWS($A$10:$A12)+2,FALSE)</f>
        <v>0</v>
      </c>
      <c r="Q12" s="25">
        <f>HLOOKUP(Q$7,$I$66:$DJ$120,ROWS($A$10:$A12)+2,FALSE)</f>
        <v>0</v>
      </c>
      <c r="R12" s="25">
        <f>HLOOKUP(R$7,$I$66:$DJ$120,ROWS($A$10:$A12)+2,FALSE)</f>
        <v>14</v>
      </c>
      <c r="S12" s="25">
        <f>HLOOKUP(S$7,$I$66:$DJ$120,ROWS($A$10:$A12)+2,FALSE)</f>
        <v>2315</v>
      </c>
      <c r="T12" s="25">
        <f>HLOOKUP(T$7,$I$66:$DJ$120,ROWS($A$10:$A12)+2,FALSE)</f>
        <v>1251</v>
      </c>
      <c r="U12" s="25">
        <f>HLOOKUP(U$7,$I$66:$DJ$120,ROWS($A$10:$A12)+2,FALSE)</f>
        <v>1705</v>
      </c>
      <c r="V12" s="25">
        <f>HLOOKUP(V$7,$I$66:$DJ$120,ROWS($A$10:$A12)+2,FALSE)</f>
        <v>895</v>
      </c>
      <c r="W12" s="25">
        <f>HLOOKUP(W$7,$I$66:$DJ$120,ROWS($A$10:$A12)+2,FALSE)</f>
        <v>388</v>
      </c>
      <c r="X12" s="25">
        <f>HLOOKUP(X$7,$I$66:$DJ$120,ROWS($A$10:$A12)+2,FALSE)</f>
        <v>9</v>
      </c>
      <c r="Y12" s="25">
        <f>HLOOKUP(Y$7,$I$66:$DJ$120,ROWS($A$10:$A12)+2,FALSE)</f>
        <v>262</v>
      </c>
      <c r="Z12" s="25">
        <f>HLOOKUP(Z$7,$I$66:$DJ$120,ROWS($A$10:$A12)+2,FALSE)</f>
        <v>106</v>
      </c>
      <c r="AA12" s="25">
        <f>HLOOKUP(AA$7,$I$66:$DJ$120,ROWS($A$10:$A12)+2,FALSE)</f>
        <v>1440</v>
      </c>
      <c r="AB12" s="25">
        <f>HLOOKUP(AB$7,$I$66:$DJ$120,ROWS($A$10:$A12)+2,FALSE)</f>
        <v>100</v>
      </c>
      <c r="AC12" s="25">
        <f>HLOOKUP(AC$7,$I$66:$DJ$120,ROWS($A$10:$A12)+2,FALSE)</f>
        <v>574</v>
      </c>
      <c r="AD12" s="25">
        <f>HLOOKUP(AD$7,$I$66:$DJ$120,ROWS($A$10:$A12)+2,FALSE)</f>
        <v>704</v>
      </c>
      <c r="AE12" s="25">
        <f>HLOOKUP(AE$7,$I$66:$DJ$120,ROWS($A$10:$A12)+2,FALSE)</f>
        <v>107</v>
      </c>
      <c r="AF12" s="25">
        <f>HLOOKUP(AF$7,$I$66:$DJ$120,ROWS($A$10:$A12)+2,FALSE)</f>
        <v>923</v>
      </c>
      <c r="AG12" s="25">
        <f>HLOOKUP(AG$7,$I$66:$DJ$120,ROWS($A$10:$A12)+2,FALSE)</f>
        <v>530</v>
      </c>
      <c r="AH12" s="25">
        <f>HLOOKUP(AH$7,$I$66:$DJ$120,ROWS($A$10:$A12)+2,FALSE)</f>
        <v>263</v>
      </c>
      <c r="AI12" s="25">
        <f>HLOOKUP(AI$7,$I$66:$DJ$120,ROWS($A$10:$A12)+2,FALSE)</f>
        <v>0</v>
      </c>
      <c r="AJ12" s="25">
        <f>HLOOKUP(AJ$7,$I$66:$DJ$120,ROWS($A$10:$A12)+2,FALSE)</f>
        <v>616</v>
      </c>
      <c r="AK12" s="25">
        <f>HLOOKUP(AK$7,$I$66:$DJ$120,ROWS($A$10:$A12)+2,FALSE)</f>
        <v>215</v>
      </c>
      <c r="AL12" s="25">
        <f>HLOOKUP(AL$7,$I$66:$DJ$120,ROWS($A$10:$A12)+2,FALSE)</f>
        <v>240</v>
      </c>
      <c r="AM12" s="25">
        <f>HLOOKUP(AM$7,$I$66:$DJ$120,ROWS($A$10:$A12)+2,FALSE)</f>
        <v>316</v>
      </c>
      <c r="AN12" s="25">
        <f>HLOOKUP(AN$7,$I$66:$DJ$120,ROWS($A$10:$A12)+2,FALSE)</f>
        <v>413</v>
      </c>
      <c r="AO12" s="25">
        <f>HLOOKUP(AO$7,$I$66:$DJ$120,ROWS($A$10:$A12)+2,FALSE)</f>
        <v>421</v>
      </c>
      <c r="AP12" s="25">
        <f>HLOOKUP(AP$7,$I$66:$DJ$120,ROWS($A$10:$A12)+2,FALSE)</f>
        <v>255</v>
      </c>
      <c r="AQ12" s="25">
        <f>HLOOKUP(AQ$7,$I$66:$DJ$120,ROWS($A$10:$A12)+2,FALSE)</f>
        <v>698</v>
      </c>
      <c r="AR12" s="25">
        <f>HLOOKUP(AR$7,$I$66:$DJ$120,ROWS($A$10:$A12)+2,FALSE)</f>
        <v>69</v>
      </c>
      <c r="AS12" s="25">
        <f>HLOOKUP(AS$7,$I$66:$DJ$120,ROWS($A$10:$A12)+2,FALSE)</f>
        <v>156</v>
      </c>
      <c r="AT12" s="25">
        <f>HLOOKUP(AT$7,$I$66:$DJ$120,ROWS($A$10:$A12)+2,FALSE)</f>
        <v>1455</v>
      </c>
      <c r="AU12" s="25">
        <f>HLOOKUP(AU$7,$I$66:$DJ$120,ROWS($A$10:$A12)+2,FALSE)</f>
        <v>1793</v>
      </c>
      <c r="AV12" s="25">
        <f>HLOOKUP(AV$7,$I$66:$DJ$120,ROWS($A$10:$A12)+2,FALSE)</f>
        <v>126</v>
      </c>
      <c r="AW12" s="25">
        <f>HLOOKUP(AW$7,$I$66:$DJ$120,ROWS($A$10:$A12)+2,FALSE)</f>
        <v>0</v>
      </c>
      <c r="AX12" s="25">
        <f>HLOOKUP(AX$7,$I$66:$DJ$120,ROWS($A$10:$A12)+2,FALSE)</f>
        <v>121</v>
      </c>
      <c r="AY12" s="25">
        <f>HLOOKUP(AY$7,$I$66:$DJ$120,ROWS($A$10:$A12)+2,FALSE)</f>
        <v>531</v>
      </c>
      <c r="AZ12" s="25">
        <f>HLOOKUP(AZ$7,$I$66:$DJ$120,ROWS($A$10:$A12)+2,FALSE)</f>
        <v>477</v>
      </c>
      <c r="BA12" s="25">
        <f>HLOOKUP(BA$7,$I$66:$DJ$120,ROWS($A$10:$A12)+2,FALSE)</f>
        <v>4123</v>
      </c>
      <c r="BB12" s="25">
        <f>HLOOKUP(BB$7,$I$66:$DJ$120,ROWS($A$10:$A12)+2,FALSE)</f>
        <v>1274</v>
      </c>
      <c r="BC12" s="25">
        <f>HLOOKUP(BC$7,$I$66:$DJ$120,ROWS($A$10:$A12)+2,FALSE)</f>
        <v>353</v>
      </c>
      <c r="BD12" s="25">
        <f>HLOOKUP(BD$7,$I$66:$DJ$120,ROWS($A$10:$A12)+2,FALSE)</f>
        <v>714</v>
      </c>
      <c r="BE12" s="25">
        <f>HLOOKUP(BE$7,$I$66:$DJ$120,ROWS($A$10:$A12)+2,FALSE)</f>
        <v>2421</v>
      </c>
      <c r="BF12" s="25">
        <f>HLOOKUP(BF$7,$I$66:$DJ$120,ROWS($A$10:$A12)+2,FALSE)</f>
        <v>0</v>
      </c>
      <c r="BG12" s="25">
        <f>HLOOKUP(BG$7,$I$66:$DJ$120,ROWS($A$10:$A12)+2,FALSE)</f>
        <v>158</v>
      </c>
      <c r="BH12" s="25">
        <f>HLOOKUP(BH$7,$I$66:$DJ$120,ROWS($A$10:$A12)+2,FALSE)</f>
        <v>81</v>
      </c>
      <c r="BI12" s="25">
        <f>HLOOKUP(BI$7,$I$66:$DJ$120,ROWS($A$10:$A12)+2,FALSE)</f>
        <v>19</v>
      </c>
      <c r="BJ12" s="34">
        <f>HLOOKUP(BJ$7+0.5,$I$66:$DJ$120,ROWS($A$10:$A12)+2,FALSE)</f>
        <v>3708</v>
      </c>
      <c r="BK12" s="34">
        <f>HLOOKUP(BK$7+0.5,$I$66:$DJ$120,ROWS($A$10:$A12)+2,FALSE)</f>
        <v>790</v>
      </c>
      <c r="BL12" s="34" t="str">
        <f>HLOOKUP(BL$7+0.5,$I$66:$DJ$120,ROWS($A$10:$A12)+2,FALSE)</f>
        <v>N/A</v>
      </c>
      <c r="BM12" s="34">
        <f>HLOOKUP(BM$7+0.5,$I$66:$DJ$120,ROWS($A$10:$A12)+2,FALSE)</f>
        <v>805</v>
      </c>
      <c r="BN12" s="34">
        <f>HLOOKUP(BN$7+0.5,$I$66:$DJ$120,ROWS($A$10:$A12)+2,FALSE)</f>
        <v>78</v>
      </c>
      <c r="BO12" s="34">
        <f>HLOOKUP(BO$7+0.5,$I$66:$DJ$120,ROWS($A$10:$A12)+2,FALSE)</f>
        <v>1041</v>
      </c>
      <c r="BP12" s="34">
        <f>HLOOKUP(BP$7+0.5,$I$66:$DJ$120,ROWS($A$10:$A12)+2,FALSE)</f>
        <v>866</v>
      </c>
      <c r="BQ12" s="34">
        <f>HLOOKUP(BQ$7+0.5,$I$66:$DJ$120,ROWS($A$10:$A12)+2,FALSE)</f>
        <v>246</v>
      </c>
      <c r="BR12" s="34">
        <f>HLOOKUP(BR$7+0.5,$I$66:$DJ$120,ROWS($A$10:$A12)+2,FALSE)</f>
        <v>246</v>
      </c>
      <c r="BS12" s="34">
        <f>HLOOKUP(BS$7+0.5,$I$66:$DJ$120,ROWS($A$10:$A12)+2,FALSE)</f>
        <v>23</v>
      </c>
      <c r="BT12" s="34">
        <f>HLOOKUP(BT$7+0.5,$I$66:$DJ$120,ROWS($A$10:$A12)+2,FALSE)</f>
        <v>1026</v>
      </c>
      <c r="BU12" s="34">
        <f>HLOOKUP(BU$7+0.5,$I$66:$DJ$120,ROWS($A$10:$A12)+2,FALSE)</f>
        <v>902</v>
      </c>
      <c r="BV12" s="34">
        <f>HLOOKUP(BV$7+0.5,$I$66:$DJ$120,ROWS($A$10:$A12)+2,FALSE)</f>
        <v>1289</v>
      </c>
      <c r="BW12" s="34">
        <f>HLOOKUP(BW$7+0.5,$I$66:$DJ$120,ROWS($A$10:$A12)+2,FALSE)</f>
        <v>524</v>
      </c>
      <c r="BX12" s="34">
        <f>HLOOKUP(BX$7+0.5,$I$66:$DJ$120,ROWS($A$10:$A12)+2,FALSE)</f>
        <v>293</v>
      </c>
      <c r="BY12" s="34">
        <f>HLOOKUP(BY$7+0.5,$I$66:$DJ$120,ROWS($A$10:$A12)+2,FALSE)</f>
        <v>24</v>
      </c>
      <c r="BZ12" s="34">
        <f>HLOOKUP(BZ$7+0.5,$I$66:$DJ$120,ROWS($A$10:$A12)+2,FALSE)</f>
        <v>349</v>
      </c>
      <c r="CA12" s="34">
        <f>HLOOKUP(CA$7+0.5,$I$66:$DJ$120,ROWS($A$10:$A12)+2,FALSE)</f>
        <v>107</v>
      </c>
      <c r="CB12" s="34">
        <f>HLOOKUP(CB$7+0.5,$I$66:$DJ$120,ROWS($A$10:$A12)+2,FALSE)</f>
        <v>1506</v>
      </c>
      <c r="CC12" s="34">
        <f>HLOOKUP(CC$7+0.5,$I$66:$DJ$120,ROWS($A$10:$A12)+2,FALSE)</f>
        <v>171</v>
      </c>
      <c r="CD12" s="34">
        <f>HLOOKUP(CD$7+0.5,$I$66:$DJ$120,ROWS($A$10:$A12)+2,FALSE)</f>
        <v>655</v>
      </c>
      <c r="CE12" s="34">
        <f>HLOOKUP(CE$7+0.5,$I$66:$DJ$120,ROWS($A$10:$A12)+2,FALSE)</f>
        <v>460</v>
      </c>
      <c r="CF12" s="34">
        <f>HLOOKUP(CF$7+0.5,$I$66:$DJ$120,ROWS($A$10:$A12)+2,FALSE)</f>
        <v>183</v>
      </c>
      <c r="CG12" s="34">
        <f>HLOOKUP(CG$7+0.5,$I$66:$DJ$120,ROWS($A$10:$A12)+2,FALSE)</f>
        <v>814</v>
      </c>
      <c r="CH12" s="34">
        <f>HLOOKUP(CH$7+0.5,$I$66:$DJ$120,ROWS($A$10:$A12)+2,FALSE)</f>
        <v>409</v>
      </c>
      <c r="CI12" s="34">
        <f>HLOOKUP(CI$7+0.5,$I$66:$DJ$120,ROWS($A$10:$A12)+2,FALSE)</f>
        <v>386</v>
      </c>
      <c r="CJ12" s="34">
        <f>HLOOKUP(CJ$7+0.5,$I$66:$DJ$120,ROWS($A$10:$A12)+2,FALSE)</f>
        <v>246</v>
      </c>
      <c r="CK12" s="34">
        <f>HLOOKUP(CK$7+0.5,$I$66:$DJ$120,ROWS($A$10:$A12)+2,FALSE)</f>
        <v>507</v>
      </c>
      <c r="CL12" s="34">
        <f>HLOOKUP(CL$7+0.5,$I$66:$DJ$120,ROWS($A$10:$A12)+2,FALSE)</f>
        <v>259</v>
      </c>
      <c r="CM12" s="34">
        <f>HLOOKUP(CM$7+0.5,$I$66:$DJ$120,ROWS($A$10:$A12)+2,FALSE)</f>
        <v>247</v>
      </c>
      <c r="CN12" s="34">
        <f>HLOOKUP(CN$7+0.5,$I$66:$DJ$120,ROWS($A$10:$A12)+2,FALSE)</f>
        <v>368</v>
      </c>
      <c r="CO12" s="34">
        <f>HLOOKUP(CO$7+0.5,$I$66:$DJ$120,ROWS($A$10:$A12)+2,FALSE)</f>
        <v>501</v>
      </c>
      <c r="CP12" s="34">
        <f>HLOOKUP(CP$7+0.5,$I$66:$DJ$120,ROWS($A$10:$A12)+2,FALSE)</f>
        <v>446</v>
      </c>
      <c r="CQ12" s="34">
        <f>HLOOKUP(CQ$7+0.5,$I$66:$DJ$120,ROWS($A$10:$A12)+2,FALSE)</f>
        <v>206</v>
      </c>
      <c r="CR12" s="34">
        <f>HLOOKUP(CR$7+0.5,$I$66:$DJ$120,ROWS($A$10:$A12)+2,FALSE)</f>
        <v>587</v>
      </c>
      <c r="CS12" s="34">
        <f>HLOOKUP(CS$7+0.5,$I$66:$DJ$120,ROWS($A$10:$A12)+2,FALSE)</f>
        <v>89</v>
      </c>
      <c r="CT12" s="34">
        <f>HLOOKUP(CT$7+0.5,$I$66:$DJ$120,ROWS($A$10:$A12)+2,FALSE)</f>
        <v>213</v>
      </c>
      <c r="CU12" s="34">
        <f>HLOOKUP(CU$7+0.5,$I$66:$DJ$120,ROWS($A$10:$A12)+2,FALSE)</f>
        <v>971</v>
      </c>
      <c r="CV12" s="34">
        <f>HLOOKUP(CV$7+0.5,$I$66:$DJ$120,ROWS($A$10:$A12)+2,FALSE)</f>
        <v>1104</v>
      </c>
      <c r="CW12" s="34">
        <f>HLOOKUP(CW$7+0.5,$I$66:$DJ$120,ROWS($A$10:$A12)+2,FALSE)</f>
        <v>164</v>
      </c>
      <c r="CX12" s="34">
        <f>HLOOKUP(CX$7+0.5,$I$66:$DJ$120,ROWS($A$10:$A12)+2,FALSE)</f>
        <v>246</v>
      </c>
      <c r="CY12" s="34">
        <f>HLOOKUP(CY$7+0.5,$I$66:$DJ$120,ROWS($A$10:$A12)+2,FALSE)</f>
        <v>153</v>
      </c>
      <c r="CZ12" s="34">
        <f>HLOOKUP(CZ$7+0.5,$I$66:$DJ$120,ROWS($A$10:$A12)+2,FALSE)</f>
        <v>817</v>
      </c>
      <c r="DA12" s="34">
        <f>HLOOKUP(DA$7+0.5,$I$66:$DJ$120,ROWS($A$10:$A12)+2,FALSE)</f>
        <v>341</v>
      </c>
      <c r="DB12" s="34">
        <f>HLOOKUP(DB$7+0.5,$I$66:$DJ$120,ROWS($A$10:$A12)+2,FALSE)</f>
        <v>1774</v>
      </c>
      <c r="DC12" s="34">
        <f>HLOOKUP(DC$7+0.5,$I$66:$DJ$120,ROWS($A$10:$A12)+2,FALSE)</f>
        <v>926</v>
      </c>
      <c r="DD12" s="34">
        <f>HLOOKUP(DD$7+0.5,$I$66:$DJ$120,ROWS($A$10:$A12)+2,FALSE)</f>
        <v>429</v>
      </c>
      <c r="DE12" s="34">
        <f>HLOOKUP(DE$7+0.5,$I$66:$DJ$120,ROWS($A$10:$A12)+2,FALSE)</f>
        <v>681</v>
      </c>
      <c r="DF12" s="34">
        <f>HLOOKUP(DF$7+0.5,$I$66:$DJ$120,ROWS($A$10:$A12)+2,FALSE)</f>
        <v>790</v>
      </c>
      <c r="DG12" s="34">
        <f>HLOOKUP(DG$7+0.5,$I$66:$DJ$120,ROWS($A$10:$A12)+2,FALSE)</f>
        <v>246</v>
      </c>
      <c r="DH12" s="34">
        <f>HLOOKUP(DH$7+0.5,$I$66:$DJ$120,ROWS($A$10:$A12)+2,FALSE)</f>
        <v>198</v>
      </c>
      <c r="DI12" s="34">
        <f>HLOOKUP(DI$7+0.5,$I$66:$DJ$120,ROWS($A$10:$A12)+2,FALSE)</f>
        <v>131</v>
      </c>
      <c r="DJ12" s="34">
        <f>HLOOKUP(DJ$7+0.5,$I$66:$DJ$120,ROWS($A$10:$A12)+2,FALSE)</f>
        <v>30</v>
      </c>
    </row>
    <row r="13" spans="1:114" x14ac:dyDescent="0.25">
      <c r="B13" s="38" t="s">
        <v>10</v>
      </c>
      <c r="C13" s="16">
        <v>6332786</v>
      </c>
      <c r="D13" s="17">
        <v>4439</v>
      </c>
      <c r="E13" s="16">
        <v>5069002</v>
      </c>
      <c r="F13" s="17">
        <v>35057</v>
      </c>
      <c r="G13" s="16">
        <v>1001991</v>
      </c>
      <c r="H13" s="17">
        <v>32027</v>
      </c>
      <c r="I13" s="36">
        <f>HLOOKUP(I$7,$I$66:$DJ$120,ROWS($A$10:$A13)+2,FALSE)</f>
        <v>222725</v>
      </c>
      <c r="J13" s="25">
        <f>HLOOKUP(J$7,$I$66:$DJ$120,ROWS($A$10:$A13)+2,FALSE)</f>
        <v>416</v>
      </c>
      <c r="K13" s="25">
        <f>HLOOKUP(K$7,$I$66:$DJ$120,ROWS($A$10:$A13)+2,FALSE)</f>
        <v>3109</v>
      </c>
      <c r="L13" s="25" t="str">
        <f>HLOOKUP(L$7,$I$66:$DJ$120,ROWS($A$10:$A13)+2,FALSE)</f>
        <v>N/A</v>
      </c>
      <c r="M13" s="25">
        <f>HLOOKUP(M$7,$I$66:$DJ$120,ROWS($A$10:$A13)+2,FALSE)</f>
        <v>689</v>
      </c>
      <c r="N13" s="25">
        <f>HLOOKUP(N$7,$I$66:$DJ$120,ROWS($A$10:$A13)+2,FALSE)</f>
        <v>47164</v>
      </c>
      <c r="O13" s="25">
        <f>HLOOKUP(O$7,$I$66:$DJ$120,ROWS($A$10:$A13)+2,FALSE)</f>
        <v>7687</v>
      </c>
      <c r="P13" s="25">
        <f>HLOOKUP(P$7,$I$66:$DJ$120,ROWS($A$10:$A13)+2,FALSE)</f>
        <v>479</v>
      </c>
      <c r="Q13" s="25">
        <f>HLOOKUP(Q$7,$I$66:$DJ$120,ROWS($A$10:$A13)+2,FALSE)</f>
        <v>738</v>
      </c>
      <c r="R13" s="25">
        <f>HLOOKUP(R$7,$I$66:$DJ$120,ROWS($A$10:$A13)+2,FALSE)</f>
        <v>0</v>
      </c>
      <c r="S13" s="25">
        <f>HLOOKUP(S$7,$I$66:$DJ$120,ROWS($A$10:$A13)+2,FALSE)</f>
        <v>7712</v>
      </c>
      <c r="T13" s="25">
        <f>HLOOKUP(T$7,$I$66:$DJ$120,ROWS($A$10:$A13)+2,FALSE)</f>
        <v>4261</v>
      </c>
      <c r="U13" s="25">
        <f>HLOOKUP(U$7,$I$66:$DJ$120,ROWS($A$10:$A13)+2,FALSE)</f>
        <v>1966</v>
      </c>
      <c r="V13" s="25">
        <f>HLOOKUP(V$7,$I$66:$DJ$120,ROWS($A$10:$A13)+2,FALSE)</f>
        <v>2147</v>
      </c>
      <c r="W13" s="25">
        <f>HLOOKUP(W$7,$I$66:$DJ$120,ROWS($A$10:$A13)+2,FALSE)</f>
        <v>12250</v>
      </c>
      <c r="X13" s="25">
        <f>HLOOKUP(X$7,$I$66:$DJ$120,ROWS($A$10:$A13)+2,FALSE)</f>
        <v>2690</v>
      </c>
      <c r="Y13" s="25">
        <f>HLOOKUP(Y$7,$I$66:$DJ$120,ROWS($A$10:$A13)+2,FALSE)</f>
        <v>3008</v>
      </c>
      <c r="Z13" s="25">
        <f>HLOOKUP(Z$7,$I$66:$DJ$120,ROWS($A$10:$A13)+2,FALSE)</f>
        <v>1935</v>
      </c>
      <c r="AA13" s="25">
        <f>HLOOKUP(AA$7,$I$66:$DJ$120,ROWS($A$10:$A13)+2,FALSE)</f>
        <v>1705</v>
      </c>
      <c r="AB13" s="25">
        <f>HLOOKUP(AB$7,$I$66:$DJ$120,ROWS($A$10:$A13)+2,FALSE)</f>
        <v>2014</v>
      </c>
      <c r="AC13" s="25">
        <f>HLOOKUP(AC$7,$I$66:$DJ$120,ROWS($A$10:$A13)+2,FALSE)</f>
        <v>241</v>
      </c>
      <c r="AD13" s="25">
        <f>HLOOKUP(AD$7,$I$66:$DJ$120,ROWS($A$10:$A13)+2,FALSE)</f>
        <v>1284</v>
      </c>
      <c r="AE13" s="25">
        <f>HLOOKUP(AE$7,$I$66:$DJ$120,ROWS($A$10:$A13)+2,FALSE)</f>
        <v>1449</v>
      </c>
      <c r="AF13" s="25">
        <f>HLOOKUP(AF$7,$I$66:$DJ$120,ROWS($A$10:$A13)+2,FALSE)</f>
        <v>6354</v>
      </c>
      <c r="AG13" s="25">
        <f>HLOOKUP(AG$7,$I$66:$DJ$120,ROWS($A$10:$A13)+2,FALSE)</f>
        <v>5421</v>
      </c>
      <c r="AH13" s="25">
        <f>HLOOKUP(AH$7,$I$66:$DJ$120,ROWS($A$10:$A13)+2,FALSE)</f>
        <v>272</v>
      </c>
      <c r="AI13" s="25">
        <f>HLOOKUP(AI$7,$I$66:$DJ$120,ROWS($A$10:$A13)+2,FALSE)</f>
        <v>4567</v>
      </c>
      <c r="AJ13" s="25">
        <f>HLOOKUP(AJ$7,$I$66:$DJ$120,ROWS($A$10:$A13)+2,FALSE)</f>
        <v>1343</v>
      </c>
      <c r="AK13" s="25">
        <f>HLOOKUP(AK$7,$I$66:$DJ$120,ROWS($A$10:$A13)+2,FALSE)</f>
        <v>1750</v>
      </c>
      <c r="AL13" s="25">
        <f>HLOOKUP(AL$7,$I$66:$DJ$120,ROWS($A$10:$A13)+2,FALSE)</f>
        <v>10342</v>
      </c>
      <c r="AM13" s="25">
        <f>HLOOKUP(AM$7,$I$66:$DJ$120,ROWS($A$10:$A13)+2,FALSE)</f>
        <v>64</v>
      </c>
      <c r="AN13" s="25">
        <f>HLOOKUP(AN$7,$I$66:$DJ$120,ROWS($A$10:$A13)+2,FALSE)</f>
        <v>1782</v>
      </c>
      <c r="AO13" s="25">
        <f>HLOOKUP(AO$7,$I$66:$DJ$120,ROWS($A$10:$A13)+2,FALSE)</f>
        <v>4419</v>
      </c>
      <c r="AP13" s="25">
        <f>HLOOKUP(AP$7,$I$66:$DJ$120,ROWS($A$10:$A13)+2,FALSE)</f>
        <v>6618</v>
      </c>
      <c r="AQ13" s="25">
        <f>HLOOKUP(AQ$7,$I$66:$DJ$120,ROWS($A$10:$A13)+2,FALSE)</f>
        <v>4463</v>
      </c>
      <c r="AR13" s="25">
        <f>HLOOKUP(AR$7,$I$66:$DJ$120,ROWS($A$10:$A13)+2,FALSE)</f>
        <v>826</v>
      </c>
      <c r="AS13" s="25">
        <f>HLOOKUP(AS$7,$I$66:$DJ$120,ROWS($A$10:$A13)+2,FALSE)</f>
        <v>5225</v>
      </c>
      <c r="AT13" s="25">
        <f>HLOOKUP(AT$7,$I$66:$DJ$120,ROWS($A$10:$A13)+2,FALSE)</f>
        <v>2910</v>
      </c>
      <c r="AU13" s="25">
        <f>HLOOKUP(AU$7,$I$66:$DJ$120,ROWS($A$10:$A13)+2,FALSE)</f>
        <v>5430</v>
      </c>
      <c r="AV13" s="25">
        <f>HLOOKUP(AV$7,$I$66:$DJ$120,ROWS($A$10:$A13)+2,FALSE)</f>
        <v>5535</v>
      </c>
      <c r="AW13" s="25">
        <f>HLOOKUP(AW$7,$I$66:$DJ$120,ROWS($A$10:$A13)+2,FALSE)</f>
        <v>403</v>
      </c>
      <c r="AX13" s="25">
        <f>HLOOKUP(AX$7,$I$66:$DJ$120,ROWS($A$10:$A13)+2,FALSE)</f>
        <v>2310</v>
      </c>
      <c r="AY13" s="25">
        <f>HLOOKUP(AY$7,$I$66:$DJ$120,ROWS($A$10:$A13)+2,FALSE)</f>
        <v>1351</v>
      </c>
      <c r="AZ13" s="25">
        <f>HLOOKUP(AZ$7,$I$66:$DJ$120,ROWS($A$10:$A13)+2,FALSE)</f>
        <v>3061</v>
      </c>
      <c r="BA13" s="25">
        <f>HLOOKUP(BA$7,$I$66:$DJ$120,ROWS($A$10:$A13)+2,FALSE)</f>
        <v>14705</v>
      </c>
      <c r="BB13" s="25">
        <f>HLOOKUP(BB$7,$I$66:$DJ$120,ROWS($A$10:$A13)+2,FALSE)</f>
        <v>7164</v>
      </c>
      <c r="BC13" s="25">
        <f>HLOOKUP(BC$7,$I$66:$DJ$120,ROWS($A$10:$A13)+2,FALSE)</f>
        <v>664</v>
      </c>
      <c r="BD13" s="25">
        <f>HLOOKUP(BD$7,$I$66:$DJ$120,ROWS($A$10:$A13)+2,FALSE)</f>
        <v>3413</v>
      </c>
      <c r="BE13" s="25">
        <f>HLOOKUP(BE$7,$I$66:$DJ$120,ROWS($A$10:$A13)+2,FALSE)</f>
        <v>12645</v>
      </c>
      <c r="BF13" s="25">
        <f>HLOOKUP(BF$7,$I$66:$DJ$120,ROWS($A$10:$A13)+2,FALSE)</f>
        <v>595</v>
      </c>
      <c r="BG13" s="25">
        <f>HLOOKUP(BG$7,$I$66:$DJ$120,ROWS($A$10:$A13)+2,FALSE)</f>
        <v>5556</v>
      </c>
      <c r="BH13" s="25">
        <f>HLOOKUP(BH$7,$I$66:$DJ$120,ROWS($A$10:$A13)+2,FALSE)</f>
        <v>593</v>
      </c>
      <c r="BI13" s="25">
        <f>HLOOKUP(BI$7,$I$66:$DJ$120,ROWS($A$10:$A13)+2,FALSE)</f>
        <v>599</v>
      </c>
      <c r="BJ13" s="34">
        <f>HLOOKUP(BJ$7+0.5,$I$66:$DJ$120,ROWS($A$10:$A13)+2,FALSE)</f>
        <v>11873</v>
      </c>
      <c r="BK13" s="34">
        <f>HLOOKUP(BK$7+0.5,$I$66:$DJ$120,ROWS($A$10:$A13)+2,FALSE)</f>
        <v>305</v>
      </c>
      <c r="BL13" s="34">
        <f>HLOOKUP(BL$7+0.5,$I$66:$DJ$120,ROWS($A$10:$A13)+2,FALSE)</f>
        <v>1297</v>
      </c>
      <c r="BM13" s="34" t="str">
        <f>HLOOKUP(BM$7+0.5,$I$66:$DJ$120,ROWS($A$10:$A13)+2,FALSE)</f>
        <v>N/A</v>
      </c>
      <c r="BN13" s="34">
        <f>HLOOKUP(BN$7+0.5,$I$66:$DJ$120,ROWS($A$10:$A13)+2,FALSE)</f>
        <v>415</v>
      </c>
      <c r="BO13" s="34">
        <f>HLOOKUP(BO$7+0.5,$I$66:$DJ$120,ROWS($A$10:$A13)+2,FALSE)</f>
        <v>6018</v>
      </c>
      <c r="BP13" s="34">
        <f>HLOOKUP(BP$7+0.5,$I$66:$DJ$120,ROWS($A$10:$A13)+2,FALSE)</f>
        <v>2494</v>
      </c>
      <c r="BQ13" s="34">
        <f>HLOOKUP(BQ$7+0.5,$I$66:$DJ$120,ROWS($A$10:$A13)+2,FALSE)</f>
        <v>386</v>
      </c>
      <c r="BR13" s="34">
        <f>HLOOKUP(BR$7+0.5,$I$66:$DJ$120,ROWS($A$10:$A13)+2,FALSE)</f>
        <v>774</v>
      </c>
      <c r="BS13" s="34">
        <f>HLOOKUP(BS$7+0.5,$I$66:$DJ$120,ROWS($A$10:$A13)+2,FALSE)</f>
        <v>305</v>
      </c>
      <c r="BT13" s="34">
        <f>HLOOKUP(BT$7+0.5,$I$66:$DJ$120,ROWS($A$10:$A13)+2,FALSE)</f>
        <v>2149</v>
      </c>
      <c r="BU13" s="34">
        <f>HLOOKUP(BU$7+0.5,$I$66:$DJ$120,ROWS($A$10:$A13)+2,FALSE)</f>
        <v>1828</v>
      </c>
      <c r="BV13" s="34">
        <f>HLOOKUP(BV$7+0.5,$I$66:$DJ$120,ROWS($A$10:$A13)+2,FALSE)</f>
        <v>928</v>
      </c>
      <c r="BW13" s="34">
        <f>HLOOKUP(BW$7+0.5,$I$66:$DJ$120,ROWS($A$10:$A13)+2,FALSE)</f>
        <v>984</v>
      </c>
      <c r="BX13" s="34">
        <f>HLOOKUP(BX$7+0.5,$I$66:$DJ$120,ROWS($A$10:$A13)+2,FALSE)</f>
        <v>3263</v>
      </c>
      <c r="BY13" s="34">
        <f>HLOOKUP(BY$7+0.5,$I$66:$DJ$120,ROWS($A$10:$A13)+2,FALSE)</f>
        <v>1358</v>
      </c>
      <c r="BZ13" s="34">
        <f>HLOOKUP(BZ$7+0.5,$I$66:$DJ$120,ROWS($A$10:$A13)+2,FALSE)</f>
        <v>1405</v>
      </c>
      <c r="CA13" s="34">
        <f>HLOOKUP(CA$7+0.5,$I$66:$DJ$120,ROWS($A$10:$A13)+2,FALSE)</f>
        <v>1008</v>
      </c>
      <c r="CB13" s="34">
        <f>HLOOKUP(CB$7+0.5,$I$66:$DJ$120,ROWS($A$10:$A13)+2,FALSE)</f>
        <v>928</v>
      </c>
      <c r="CC13" s="34">
        <f>HLOOKUP(CC$7+0.5,$I$66:$DJ$120,ROWS($A$10:$A13)+2,FALSE)</f>
        <v>1697</v>
      </c>
      <c r="CD13" s="34">
        <f>HLOOKUP(CD$7+0.5,$I$66:$DJ$120,ROWS($A$10:$A13)+2,FALSE)</f>
        <v>308</v>
      </c>
      <c r="CE13" s="34">
        <f>HLOOKUP(CE$7+0.5,$I$66:$DJ$120,ROWS($A$10:$A13)+2,FALSE)</f>
        <v>1052</v>
      </c>
      <c r="CF13" s="34">
        <f>HLOOKUP(CF$7+0.5,$I$66:$DJ$120,ROWS($A$10:$A13)+2,FALSE)</f>
        <v>975</v>
      </c>
      <c r="CG13" s="34">
        <f>HLOOKUP(CG$7+0.5,$I$66:$DJ$120,ROWS($A$10:$A13)+2,FALSE)</f>
        <v>1796</v>
      </c>
      <c r="CH13" s="34">
        <f>HLOOKUP(CH$7+0.5,$I$66:$DJ$120,ROWS($A$10:$A13)+2,FALSE)</f>
        <v>1542</v>
      </c>
      <c r="CI13" s="34">
        <f>HLOOKUP(CI$7+0.5,$I$66:$DJ$120,ROWS($A$10:$A13)+2,FALSE)</f>
        <v>238</v>
      </c>
      <c r="CJ13" s="34">
        <f>HLOOKUP(CJ$7+0.5,$I$66:$DJ$120,ROWS($A$10:$A13)+2,FALSE)</f>
        <v>1621</v>
      </c>
      <c r="CK13" s="34">
        <f>HLOOKUP(CK$7+0.5,$I$66:$DJ$120,ROWS($A$10:$A13)+2,FALSE)</f>
        <v>1038</v>
      </c>
      <c r="CL13" s="34">
        <f>HLOOKUP(CL$7+0.5,$I$66:$DJ$120,ROWS($A$10:$A13)+2,FALSE)</f>
        <v>1130</v>
      </c>
      <c r="CM13" s="34">
        <f>HLOOKUP(CM$7+0.5,$I$66:$DJ$120,ROWS($A$10:$A13)+2,FALSE)</f>
        <v>3881</v>
      </c>
      <c r="CN13" s="34">
        <f>HLOOKUP(CN$7+0.5,$I$66:$DJ$120,ROWS($A$10:$A13)+2,FALSE)</f>
        <v>105</v>
      </c>
      <c r="CO13" s="34">
        <f>HLOOKUP(CO$7+0.5,$I$66:$DJ$120,ROWS($A$10:$A13)+2,FALSE)</f>
        <v>762</v>
      </c>
      <c r="CP13" s="34">
        <f>HLOOKUP(CP$7+0.5,$I$66:$DJ$120,ROWS($A$10:$A13)+2,FALSE)</f>
        <v>1430</v>
      </c>
      <c r="CQ13" s="34">
        <f>HLOOKUP(CQ$7+0.5,$I$66:$DJ$120,ROWS($A$10:$A13)+2,FALSE)</f>
        <v>2661</v>
      </c>
      <c r="CR13" s="34">
        <f>HLOOKUP(CR$7+0.5,$I$66:$DJ$120,ROWS($A$10:$A13)+2,FALSE)</f>
        <v>1627</v>
      </c>
      <c r="CS13" s="34">
        <f>HLOOKUP(CS$7+0.5,$I$66:$DJ$120,ROWS($A$10:$A13)+2,FALSE)</f>
        <v>612</v>
      </c>
      <c r="CT13" s="34">
        <f>HLOOKUP(CT$7+0.5,$I$66:$DJ$120,ROWS($A$10:$A13)+2,FALSE)</f>
        <v>1513</v>
      </c>
      <c r="CU13" s="34">
        <f>HLOOKUP(CU$7+0.5,$I$66:$DJ$120,ROWS($A$10:$A13)+2,FALSE)</f>
        <v>1310</v>
      </c>
      <c r="CV13" s="34">
        <f>HLOOKUP(CV$7+0.5,$I$66:$DJ$120,ROWS($A$10:$A13)+2,FALSE)</f>
        <v>1887</v>
      </c>
      <c r="CW13" s="34">
        <f>HLOOKUP(CW$7+0.5,$I$66:$DJ$120,ROWS($A$10:$A13)+2,FALSE)</f>
        <v>2842</v>
      </c>
      <c r="CX13" s="34">
        <f>HLOOKUP(CX$7+0.5,$I$66:$DJ$120,ROWS($A$10:$A13)+2,FALSE)</f>
        <v>336</v>
      </c>
      <c r="CY13" s="34">
        <f>HLOOKUP(CY$7+0.5,$I$66:$DJ$120,ROWS($A$10:$A13)+2,FALSE)</f>
        <v>1189</v>
      </c>
      <c r="CZ13" s="34">
        <f>HLOOKUP(CZ$7+0.5,$I$66:$DJ$120,ROWS($A$10:$A13)+2,FALSE)</f>
        <v>843</v>
      </c>
      <c r="DA13" s="34">
        <f>HLOOKUP(DA$7+0.5,$I$66:$DJ$120,ROWS($A$10:$A13)+2,FALSE)</f>
        <v>1643</v>
      </c>
      <c r="DB13" s="34">
        <f>HLOOKUP(DB$7+0.5,$I$66:$DJ$120,ROWS($A$10:$A13)+2,FALSE)</f>
        <v>3301</v>
      </c>
      <c r="DC13" s="34">
        <f>HLOOKUP(DC$7+0.5,$I$66:$DJ$120,ROWS($A$10:$A13)+2,FALSE)</f>
        <v>3154</v>
      </c>
      <c r="DD13" s="34">
        <f>HLOOKUP(DD$7+0.5,$I$66:$DJ$120,ROWS($A$10:$A13)+2,FALSE)</f>
        <v>498</v>
      </c>
      <c r="DE13" s="34">
        <f>HLOOKUP(DE$7+0.5,$I$66:$DJ$120,ROWS($A$10:$A13)+2,FALSE)</f>
        <v>1613</v>
      </c>
      <c r="DF13" s="34">
        <f>HLOOKUP(DF$7+0.5,$I$66:$DJ$120,ROWS($A$10:$A13)+2,FALSE)</f>
        <v>2459</v>
      </c>
      <c r="DG13" s="34">
        <f>HLOOKUP(DG$7+0.5,$I$66:$DJ$120,ROWS($A$10:$A13)+2,FALSE)</f>
        <v>563</v>
      </c>
      <c r="DH13" s="34">
        <f>HLOOKUP(DH$7+0.5,$I$66:$DJ$120,ROWS($A$10:$A13)+2,FALSE)</f>
        <v>1827</v>
      </c>
      <c r="DI13" s="34">
        <f>HLOOKUP(DI$7+0.5,$I$66:$DJ$120,ROWS($A$10:$A13)+2,FALSE)</f>
        <v>393</v>
      </c>
      <c r="DJ13" s="34">
        <f>HLOOKUP(DJ$7+0.5,$I$66:$DJ$120,ROWS($A$10:$A13)+2,FALSE)</f>
        <v>771</v>
      </c>
    </row>
    <row r="14" spans="1:114" x14ac:dyDescent="0.25">
      <c r="B14" s="38" t="s">
        <v>11</v>
      </c>
      <c r="C14" s="16">
        <v>2888304</v>
      </c>
      <c r="D14" s="17">
        <v>2453</v>
      </c>
      <c r="E14" s="16">
        <v>2387806</v>
      </c>
      <c r="F14" s="17">
        <v>18627</v>
      </c>
      <c r="G14" s="16">
        <v>412997</v>
      </c>
      <c r="H14" s="17">
        <v>17485</v>
      </c>
      <c r="I14" s="36">
        <f>HLOOKUP(I$7,$I$66:$DJ$120,ROWS($A$10:$A14)+2,FALSE)</f>
        <v>79127</v>
      </c>
      <c r="J14" s="25">
        <f>HLOOKUP(J$7,$I$66:$DJ$120,ROWS($A$10:$A14)+2,FALSE)</f>
        <v>1405</v>
      </c>
      <c r="K14" s="25">
        <f>HLOOKUP(K$7,$I$66:$DJ$120,ROWS($A$10:$A14)+2,FALSE)</f>
        <v>934</v>
      </c>
      <c r="L14" s="25">
        <f>HLOOKUP(L$7,$I$66:$DJ$120,ROWS($A$10:$A14)+2,FALSE)</f>
        <v>777</v>
      </c>
      <c r="M14" s="25" t="str">
        <f>HLOOKUP(M$7,$I$66:$DJ$120,ROWS($A$10:$A14)+2,FALSE)</f>
        <v>N/A</v>
      </c>
      <c r="N14" s="25">
        <f>HLOOKUP(N$7,$I$66:$DJ$120,ROWS($A$10:$A14)+2,FALSE)</f>
        <v>4457</v>
      </c>
      <c r="O14" s="25">
        <f>HLOOKUP(O$7,$I$66:$DJ$120,ROWS($A$10:$A14)+2,FALSE)</f>
        <v>2535</v>
      </c>
      <c r="P14" s="25">
        <f>HLOOKUP(P$7,$I$66:$DJ$120,ROWS($A$10:$A14)+2,FALSE)</f>
        <v>451</v>
      </c>
      <c r="Q14" s="25">
        <f>HLOOKUP(Q$7,$I$66:$DJ$120,ROWS($A$10:$A14)+2,FALSE)</f>
        <v>0</v>
      </c>
      <c r="R14" s="25">
        <f>HLOOKUP(R$7,$I$66:$DJ$120,ROWS($A$10:$A14)+2,FALSE)</f>
        <v>154</v>
      </c>
      <c r="S14" s="25">
        <f>HLOOKUP(S$7,$I$66:$DJ$120,ROWS($A$10:$A14)+2,FALSE)</f>
        <v>3578</v>
      </c>
      <c r="T14" s="25">
        <f>HLOOKUP(T$7,$I$66:$DJ$120,ROWS($A$10:$A14)+2,FALSE)</f>
        <v>3921</v>
      </c>
      <c r="U14" s="25">
        <f>HLOOKUP(U$7,$I$66:$DJ$120,ROWS($A$10:$A14)+2,FALSE)</f>
        <v>129</v>
      </c>
      <c r="V14" s="25">
        <f>HLOOKUP(V$7,$I$66:$DJ$120,ROWS($A$10:$A14)+2,FALSE)</f>
        <v>618</v>
      </c>
      <c r="W14" s="25">
        <f>HLOOKUP(W$7,$I$66:$DJ$120,ROWS($A$10:$A14)+2,FALSE)</f>
        <v>3221</v>
      </c>
      <c r="X14" s="25">
        <f>HLOOKUP(X$7,$I$66:$DJ$120,ROWS($A$10:$A14)+2,FALSE)</f>
        <v>722</v>
      </c>
      <c r="Y14" s="25">
        <f>HLOOKUP(Y$7,$I$66:$DJ$120,ROWS($A$10:$A14)+2,FALSE)</f>
        <v>85</v>
      </c>
      <c r="Z14" s="25">
        <f>HLOOKUP(Z$7,$I$66:$DJ$120,ROWS($A$10:$A14)+2,FALSE)</f>
        <v>3611</v>
      </c>
      <c r="AA14" s="25">
        <f>HLOOKUP(AA$7,$I$66:$DJ$120,ROWS($A$10:$A14)+2,FALSE)</f>
        <v>2540</v>
      </c>
      <c r="AB14" s="25">
        <f>HLOOKUP(AB$7,$I$66:$DJ$120,ROWS($A$10:$A14)+2,FALSE)</f>
        <v>4012</v>
      </c>
      <c r="AC14" s="25">
        <f>HLOOKUP(AC$7,$I$66:$DJ$120,ROWS($A$10:$A14)+2,FALSE)</f>
        <v>0</v>
      </c>
      <c r="AD14" s="25">
        <f>HLOOKUP(AD$7,$I$66:$DJ$120,ROWS($A$10:$A14)+2,FALSE)</f>
        <v>306</v>
      </c>
      <c r="AE14" s="25">
        <f>HLOOKUP(AE$7,$I$66:$DJ$120,ROWS($A$10:$A14)+2,FALSE)</f>
        <v>190</v>
      </c>
      <c r="AF14" s="25">
        <f>HLOOKUP(AF$7,$I$66:$DJ$120,ROWS($A$10:$A14)+2,FALSE)</f>
        <v>1506</v>
      </c>
      <c r="AG14" s="25">
        <f>HLOOKUP(AG$7,$I$66:$DJ$120,ROWS($A$10:$A14)+2,FALSE)</f>
        <v>222</v>
      </c>
      <c r="AH14" s="25">
        <f>HLOOKUP(AH$7,$I$66:$DJ$120,ROWS($A$10:$A14)+2,FALSE)</f>
        <v>2764</v>
      </c>
      <c r="AI14" s="25">
        <f>HLOOKUP(AI$7,$I$66:$DJ$120,ROWS($A$10:$A14)+2,FALSE)</f>
        <v>7320</v>
      </c>
      <c r="AJ14" s="25">
        <f>HLOOKUP(AJ$7,$I$66:$DJ$120,ROWS($A$10:$A14)+2,FALSE)</f>
        <v>85</v>
      </c>
      <c r="AK14" s="25">
        <f>HLOOKUP(AK$7,$I$66:$DJ$120,ROWS($A$10:$A14)+2,FALSE)</f>
        <v>394</v>
      </c>
      <c r="AL14" s="25">
        <f>HLOOKUP(AL$7,$I$66:$DJ$120,ROWS($A$10:$A14)+2,FALSE)</f>
        <v>67</v>
      </c>
      <c r="AM14" s="25">
        <f>HLOOKUP(AM$7,$I$66:$DJ$120,ROWS($A$10:$A14)+2,FALSE)</f>
        <v>0</v>
      </c>
      <c r="AN14" s="25">
        <f>HLOOKUP(AN$7,$I$66:$DJ$120,ROWS($A$10:$A14)+2,FALSE)</f>
        <v>77</v>
      </c>
      <c r="AO14" s="25">
        <f>HLOOKUP(AO$7,$I$66:$DJ$120,ROWS($A$10:$A14)+2,FALSE)</f>
        <v>0</v>
      </c>
      <c r="AP14" s="25">
        <f>HLOOKUP(AP$7,$I$66:$DJ$120,ROWS($A$10:$A14)+2,FALSE)</f>
        <v>289</v>
      </c>
      <c r="AQ14" s="25">
        <f>HLOOKUP(AQ$7,$I$66:$DJ$120,ROWS($A$10:$A14)+2,FALSE)</f>
        <v>1561</v>
      </c>
      <c r="AR14" s="25">
        <f>HLOOKUP(AR$7,$I$66:$DJ$120,ROWS($A$10:$A14)+2,FALSE)</f>
        <v>0</v>
      </c>
      <c r="AS14" s="25">
        <f>HLOOKUP(AS$7,$I$66:$DJ$120,ROWS($A$10:$A14)+2,FALSE)</f>
        <v>1137</v>
      </c>
      <c r="AT14" s="25">
        <f>HLOOKUP(AT$7,$I$66:$DJ$120,ROWS($A$10:$A14)+2,FALSE)</f>
        <v>8607</v>
      </c>
      <c r="AU14" s="25">
        <f>HLOOKUP(AU$7,$I$66:$DJ$120,ROWS($A$10:$A14)+2,FALSE)</f>
        <v>239</v>
      </c>
      <c r="AV14" s="25">
        <f>HLOOKUP(AV$7,$I$66:$DJ$120,ROWS($A$10:$A14)+2,FALSE)</f>
        <v>731</v>
      </c>
      <c r="AW14" s="25">
        <f>HLOOKUP(AW$7,$I$66:$DJ$120,ROWS($A$10:$A14)+2,FALSE)</f>
        <v>0</v>
      </c>
      <c r="AX14" s="25">
        <f>HLOOKUP(AX$7,$I$66:$DJ$120,ROWS($A$10:$A14)+2,FALSE)</f>
        <v>1496</v>
      </c>
      <c r="AY14" s="25">
        <f>HLOOKUP(AY$7,$I$66:$DJ$120,ROWS($A$10:$A14)+2,FALSE)</f>
        <v>243</v>
      </c>
      <c r="AZ14" s="25">
        <f>HLOOKUP(AZ$7,$I$66:$DJ$120,ROWS($A$10:$A14)+2,FALSE)</f>
        <v>2653</v>
      </c>
      <c r="BA14" s="25">
        <f>HLOOKUP(BA$7,$I$66:$DJ$120,ROWS($A$10:$A14)+2,FALSE)</f>
        <v>13707</v>
      </c>
      <c r="BB14" s="25">
        <f>HLOOKUP(BB$7,$I$66:$DJ$120,ROWS($A$10:$A14)+2,FALSE)</f>
        <v>361</v>
      </c>
      <c r="BC14" s="25">
        <f>HLOOKUP(BC$7,$I$66:$DJ$120,ROWS($A$10:$A14)+2,FALSE)</f>
        <v>0</v>
      </c>
      <c r="BD14" s="25">
        <f>HLOOKUP(BD$7,$I$66:$DJ$120,ROWS($A$10:$A14)+2,FALSE)</f>
        <v>494</v>
      </c>
      <c r="BE14" s="25">
        <f>HLOOKUP(BE$7,$I$66:$DJ$120,ROWS($A$10:$A14)+2,FALSE)</f>
        <v>264</v>
      </c>
      <c r="BF14" s="25">
        <f>HLOOKUP(BF$7,$I$66:$DJ$120,ROWS($A$10:$A14)+2,FALSE)</f>
        <v>0</v>
      </c>
      <c r="BG14" s="25">
        <f>HLOOKUP(BG$7,$I$66:$DJ$120,ROWS($A$10:$A14)+2,FALSE)</f>
        <v>821</v>
      </c>
      <c r="BH14" s="25">
        <f>HLOOKUP(BH$7,$I$66:$DJ$120,ROWS($A$10:$A14)+2,FALSE)</f>
        <v>443</v>
      </c>
      <c r="BI14" s="25">
        <f>HLOOKUP(BI$7,$I$66:$DJ$120,ROWS($A$10:$A14)+2,FALSE)</f>
        <v>87</v>
      </c>
      <c r="BJ14" s="34">
        <f>HLOOKUP(BJ$7+0.5,$I$66:$DJ$120,ROWS($A$10:$A14)+2,FALSE)</f>
        <v>7901</v>
      </c>
      <c r="BK14" s="34">
        <f>HLOOKUP(BK$7+0.5,$I$66:$DJ$120,ROWS($A$10:$A14)+2,FALSE)</f>
        <v>1001</v>
      </c>
      <c r="BL14" s="34">
        <f>HLOOKUP(BL$7+0.5,$I$66:$DJ$120,ROWS($A$10:$A14)+2,FALSE)</f>
        <v>798</v>
      </c>
      <c r="BM14" s="34">
        <f>HLOOKUP(BM$7+0.5,$I$66:$DJ$120,ROWS($A$10:$A14)+2,FALSE)</f>
        <v>557</v>
      </c>
      <c r="BN14" s="34" t="str">
        <f>HLOOKUP(BN$7+0.5,$I$66:$DJ$120,ROWS($A$10:$A14)+2,FALSE)</f>
        <v>N/A</v>
      </c>
      <c r="BO14" s="34">
        <f>HLOOKUP(BO$7+0.5,$I$66:$DJ$120,ROWS($A$10:$A14)+2,FALSE)</f>
        <v>1991</v>
      </c>
      <c r="BP14" s="34">
        <f>HLOOKUP(BP$7+0.5,$I$66:$DJ$120,ROWS($A$10:$A14)+2,FALSE)</f>
        <v>1149</v>
      </c>
      <c r="BQ14" s="34">
        <f>HLOOKUP(BQ$7+0.5,$I$66:$DJ$120,ROWS($A$10:$A14)+2,FALSE)</f>
        <v>315</v>
      </c>
      <c r="BR14" s="34">
        <f>HLOOKUP(BR$7+0.5,$I$66:$DJ$120,ROWS($A$10:$A14)+2,FALSE)</f>
        <v>273</v>
      </c>
      <c r="BS14" s="34">
        <f>HLOOKUP(BS$7+0.5,$I$66:$DJ$120,ROWS($A$10:$A14)+2,FALSE)</f>
        <v>264</v>
      </c>
      <c r="BT14" s="34">
        <f>HLOOKUP(BT$7+0.5,$I$66:$DJ$120,ROWS($A$10:$A14)+2,FALSE)</f>
        <v>1239</v>
      </c>
      <c r="BU14" s="34">
        <f>HLOOKUP(BU$7+0.5,$I$66:$DJ$120,ROWS($A$10:$A14)+2,FALSE)</f>
        <v>2077</v>
      </c>
      <c r="BV14" s="34">
        <f>HLOOKUP(BV$7+0.5,$I$66:$DJ$120,ROWS($A$10:$A14)+2,FALSE)</f>
        <v>166</v>
      </c>
      <c r="BW14" s="34">
        <f>HLOOKUP(BW$7+0.5,$I$66:$DJ$120,ROWS($A$10:$A14)+2,FALSE)</f>
        <v>754</v>
      </c>
      <c r="BX14" s="34">
        <f>HLOOKUP(BX$7+0.5,$I$66:$DJ$120,ROWS($A$10:$A14)+2,FALSE)</f>
        <v>1474</v>
      </c>
      <c r="BY14" s="34">
        <f>HLOOKUP(BY$7+0.5,$I$66:$DJ$120,ROWS($A$10:$A14)+2,FALSE)</f>
        <v>498</v>
      </c>
      <c r="BZ14" s="34">
        <f>HLOOKUP(BZ$7+0.5,$I$66:$DJ$120,ROWS($A$10:$A14)+2,FALSE)</f>
        <v>143</v>
      </c>
      <c r="CA14" s="34">
        <f>HLOOKUP(CA$7+0.5,$I$66:$DJ$120,ROWS($A$10:$A14)+2,FALSE)</f>
        <v>1704</v>
      </c>
      <c r="CB14" s="34">
        <f>HLOOKUP(CB$7+0.5,$I$66:$DJ$120,ROWS($A$10:$A14)+2,FALSE)</f>
        <v>1895</v>
      </c>
      <c r="CC14" s="34">
        <f>HLOOKUP(CC$7+0.5,$I$66:$DJ$120,ROWS($A$10:$A14)+2,FALSE)</f>
        <v>1625</v>
      </c>
      <c r="CD14" s="34">
        <f>HLOOKUP(CD$7+0.5,$I$66:$DJ$120,ROWS($A$10:$A14)+2,FALSE)</f>
        <v>273</v>
      </c>
      <c r="CE14" s="34">
        <f>HLOOKUP(CE$7+0.5,$I$66:$DJ$120,ROWS($A$10:$A14)+2,FALSE)</f>
        <v>254</v>
      </c>
      <c r="CF14" s="34">
        <f>HLOOKUP(CF$7+0.5,$I$66:$DJ$120,ROWS($A$10:$A14)+2,FALSE)</f>
        <v>196</v>
      </c>
      <c r="CG14" s="34">
        <f>HLOOKUP(CG$7+0.5,$I$66:$DJ$120,ROWS($A$10:$A14)+2,FALSE)</f>
        <v>674</v>
      </c>
      <c r="CH14" s="34">
        <f>HLOOKUP(CH$7+0.5,$I$66:$DJ$120,ROWS($A$10:$A14)+2,FALSE)</f>
        <v>153</v>
      </c>
      <c r="CI14" s="34">
        <f>HLOOKUP(CI$7+0.5,$I$66:$DJ$120,ROWS($A$10:$A14)+2,FALSE)</f>
        <v>1337</v>
      </c>
      <c r="CJ14" s="34">
        <f>HLOOKUP(CJ$7+0.5,$I$66:$DJ$120,ROWS($A$10:$A14)+2,FALSE)</f>
        <v>2181</v>
      </c>
      <c r="CK14" s="34">
        <f>HLOOKUP(CK$7+0.5,$I$66:$DJ$120,ROWS($A$10:$A14)+2,FALSE)</f>
        <v>159</v>
      </c>
      <c r="CL14" s="34">
        <f>HLOOKUP(CL$7+0.5,$I$66:$DJ$120,ROWS($A$10:$A14)+2,FALSE)</f>
        <v>538</v>
      </c>
      <c r="CM14" s="34">
        <f>HLOOKUP(CM$7+0.5,$I$66:$DJ$120,ROWS($A$10:$A14)+2,FALSE)</f>
        <v>104</v>
      </c>
      <c r="CN14" s="34">
        <f>HLOOKUP(CN$7+0.5,$I$66:$DJ$120,ROWS($A$10:$A14)+2,FALSE)</f>
        <v>273</v>
      </c>
      <c r="CO14" s="34">
        <f>HLOOKUP(CO$7+0.5,$I$66:$DJ$120,ROWS($A$10:$A14)+2,FALSE)</f>
        <v>130</v>
      </c>
      <c r="CP14" s="34">
        <f>HLOOKUP(CP$7+0.5,$I$66:$DJ$120,ROWS($A$10:$A14)+2,FALSE)</f>
        <v>273</v>
      </c>
      <c r="CQ14" s="34">
        <f>HLOOKUP(CQ$7+0.5,$I$66:$DJ$120,ROWS($A$10:$A14)+2,FALSE)</f>
        <v>336</v>
      </c>
      <c r="CR14" s="34">
        <f>HLOOKUP(CR$7+0.5,$I$66:$DJ$120,ROWS($A$10:$A14)+2,FALSE)</f>
        <v>900</v>
      </c>
      <c r="CS14" s="34">
        <f>HLOOKUP(CS$7+0.5,$I$66:$DJ$120,ROWS($A$10:$A14)+2,FALSE)</f>
        <v>273</v>
      </c>
      <c r="CT14" s="34">
        <f>HLOOKUP(CT$7+0.5,$I$66:$DJ$120,ROWS($A$10:$A14)+2,FALSE)</f>
        <v>811</v>
      </c>
      <c r="CU14" s="34">
        <f>HLOOKUP(CU$7+0.5,$I$66:$DJ$120,ROWS($A$10:$A14)+2,FALSE)</f>
        <v>3434</v>
      </c>
      <c r="CV14" s="34">
        <f>HLOOKUP(CV$7+0.5,$I$66:$DJ$120,ROWS($A$10:$A14)+2,FALSE)</f>
        <v>174</v>
      </c>
      <c r="CW14" s="34">
        <f>HLOOKUP(CW$7+0.5,$I$66:$DJ$120,ROWS($A$10:$A14)+2,FALSE)</f>
        <v>570</v>
      </c>
      <c r="CX14" s="34">
        <f>HLOOKUP(CX$7+0.5,$I$66:$DJ$120,ROWS($A$10:$A14)+2,FALSE)</f>
        <v>273</v>
      </c>
      <c r="CY14" s="34">
        <f>HLOOKUP(CY$7+0.5,$I$66:$DJ$120,ROWS($A$10:$A14)+2,FALSE)</f>
        <v>983</v>
      </c>
      <c r="CZ14" s="34">
        <f>HLOOKUP(CZ$7+0.5,$I$66:$DJ$120,ROWS($A$10:$A14)+2,FALSE)</f>
        <v>264</v>
      </c>
      <c r="DA14" s="34">
        <f>HLOOKUP(DA$7+0.5,$I$66:$DJ$120,ROWS($A$10:$A14)+2,FALSE)</f>
        <v>1121</v>
      </c>
      <c r="DB14" s="34">
        <f>HLOOKUP(DB$7+0.5,$I$66:$DJ$120,ROWS($A$10:$A14)+2,FALSE)</f>
        <v>2911</v>
      </c>
      <c r="DC14" s="34">
        <f>HLOOKUP(DC$7+0.5,$I$66:$DJ$120,ROWS($A$10:$A14)+2,FALSE)</f>
        <v>322</v>
      </c>
      <c r="DD14" s="34">
        <f>HLOOKUP(DD$7+0.5,$I$66:$DJ$120,ROWS($A$10:$A14)+2,FALSE)</f>
        <v>273</v>
      </c>
      <c r="DE14" s="34">
        <f>HLOOKUP(DE$7+0.5,$I$66:$DJ$120,ROWS($A$10:$A14)+2,FALSE)</f>
        <v>382</v>
      </c>
      <c r="DF14" s="34">
        <f>HLOOKUP(DF$7+0.5,$I$66:$DJ$120,ROWS($A$10:$A14)+2,FALSE)</f>
        <v>228</v>
      </c>
      <c r="DG14" s="34">
        <f>HLOOKUP(DG$7+0.5,$I$66:$DJ$120,ROWS($A$10:$A14)+2,FALSE)</f>
        <v>273</v>
      </c>
      <c r="DH14" s="34">
        <f>HLOOKUP(DH$7+0.5,$I$66:$DJ$120,ROWS($A$10:$A14)+2,FALSE)</f>
        <v>503</v>
      </c>
      <c r="DI14" s="34">
        <f>HLOOKUP(DI$7+0.5,$I$66:$DJ$120,ROWS($A$10:$A14)+2,FALSE)</f>
        <v>513</v>
      </c>
      <c r="DJ14" s="34">
        <f>HLOOKUP(DJ$7+0.5,$I$66:$DJ$120,ROWS($A$10:$A14)+2,FALSE)</f>
        <v>146</v>
      </c>
    </row>
    <row r="15" spans="1:114" x14ac:dyDescent="0.25">
      <c r="B15" s="38" t="s">
        <v>12</v>
      </c>
      <c r="C15" s="16">
        <v>36907897</v>
      </c>
      <c r="D15" s="17">
        <v>10889</v>
      </c>
      <c r="E15" s="16">
        <v>30790221</v>
      </c>
      <c r="F15" s="17">
        <v>71574</v>
      </c>
      <c r="G15" s="16">
        <v>5413287</v>
      </c>
      <c r="H15" s="17">
        <v>66460</v>
      </c>
      <c r="I15" s="36">
        <f>HLOOKUP(I$7,$I$66:$DJ$120,ROWS($A$10:$A15)+2,FALSE)</f>
        <v>444749</v>
      </c>
      <c r="J15" s="25">
        <f>HLOOKUP(J$7,$I$66:$DJ$120,ROWS($A$10:$A15)+2,FALSE)</f>
        <v>3364</v>
      </c>
      <c r="K15" s="25">
        <f>HLOOKUP(K$7,$I$66:$DJ$120,ROWS($A$10:$A15)+2,FALSE)</f>
        <v>9579</v>
      </c>
      <c r="L15" s="25">
        <f>HLOOKUP(L$7,$I$66:$DJ$120,ROWS($A$10:$A15)+2,FALSE)</f>
        <v>33854</v>
      </c>
      <c r="M15" s="25">
        <f>HLOOKUP(M$7,$I$66:$DJ$120,ROWS($A$10:$A15)+2,FALSE)</f>
        <v>4172</v>
      </c>
      <c r="N15" s="25" t="str">
        <f>HLOOKUP(N$7,$I$66:$DJ$120,ROWS($A$10:$A15)+2,FALSE)</f>
        <v>N/A</v>
      </c>
      <c r="O15" s="25">
        <f>HLOOKUP(O$7,$I$66:$DJ$120,ROWS($A$10:$A15)+2,FALSE)</f>
        <v>15662</v>
      </c>
      <c r="P15" s="25">
        <f>HLOOKUP(P$7,$I$66:$DJ$120,ROWS($A$10:$A15)+2,FALSE)</f>
        <v>4631</v>
      </c>
      <c r="Q15" s="25">
        <f>HLOOKUP(Q$7,$I$66:$DJ$120,ROWS($A$10:$A15)+2,FALSE)</f>
        <v>643</v>
      </c>
      <c r="R15" s="25">
        <f>HLOOKUP(R$7,$I$66:$DJ$120,ROWS($A$10:$A15)+2,FALSE)</f>
        <v>3683</v>
      </c>
      <c r="S15" s="25">
        <f>HLOOKUP(S$7,$I$66:$DJ$120,ROWS($A$10:$A15)+2,FALSE)</f>
        <v>20362</v>
      </c>
      <c r="T15" s="25">
        <f>HLOOKUP(T$7,$I$66:$DJ$120,ROWS($A$10:$A15)+2,FALSE)</f>
        <v>8820</v>
      </c>
      <c r="U15" s="25">
        <f>HLOOKUP(U$7,$I$66:$DJ$120,ROWS($A$10:$A15)+2,FALSE)</f>
        <v>9528</v>
      </c>
      <c r="V15" s="25">
        <f>HLOOKUP(V$7,$I$66:$DJ$120,ROWS($A$10:$A15)+2,FALSE)</f>
        <v>5719</v>
      </c>
      <c r="W15" s="25">
        <f>HLOOKUP(W$7,$I$66:$DJ$120,ROWS($A$10:$A15)+2,FALSE)</f>
        <v>16482</v>
      </c>
      <c r="X15" s="25">
        <f>HLOOKUP(X$7,$I$66:$DJ$120,ROWS($A$10:$A15)+2,FALSE)</f>
        <v>6550</v>
      </c>
      <c r="Y15" s="25">
        <f>HLOOKUP(Y$7,$I$66:$DJ$120,ROWS($A$10:$A15)+2,FALSE)</f>
        <v>3163</v>
      </c>
      <c r="Z15" s="25">
        <f>HLOOKUP(Z$7,$I$66:$DJ$120,ROWS($A$10:$A15)+2,FALSE)</f>
        <v>3857</v>
      </c>
      <c r="AA15" s="25">
        <f>HLOOKUP(AA$7,$I$66:$DJ$120,ROWS($A$10:$A15)+2,FALSE)</f>
        <v>3394</v>
      </c>
      <c r="AB15" s="25">
        <f>HLOOKUP(AB$7,$I$66:$DJ$120,ROWS($A$10:$A15)+2,FALSE)</f>
        <v>2989</v>
      </c>
      <c r="AC15" s="25">
        <f>HLOOKUP(AC$7,$I$66:$DJ$120,ROWS($A$10:$A15)+2,FALSE)</f>
        <v>1796</v>
      </c>
      <c r="AD15" s="25">
        <f>HLOOKUP(AD$7,$I$66:$DJ$120,ROWS($A$10:$A15)+2,FALSE)</f>
        <v>10626</v>
      </c>
      <c r="AE15" s="25">
        <f>HLOOKUP(AE$7,$I$66:$DJ$120,ROWS($A$10:$A15)+2,FALSE)</f>
        <v>11969</v>
      </c>
      <c r="AF15" s="25">
        <f>HLOOKUP(AF$7,$I$66:$DJ$120,ROWS($A$10:$A15)+2,FALSE)</f>
        <v>10435</v>
      </c>
      <c r="AG15" s="25">
        <f>HLOOKUP(AG$7,$I$66:$DJ$120,ROWS($A$10:$A15)+2,FALSE)</f>
        <v>5095</v>
      </c>
      <c r="AH15" s="25">
        <f>HLOOKUP(AH$7,$I$66:$DJ$120,ROWS($A$10:$A15)+2,FALSE)</f>
        <v>2757</v>
      </c>
      <c r="AI15" s="25">
        <f>HLOOKUP(AI$7,$I$66:$DJ$120,ROWS($A$10:$A15)+2,FALSE)</f>
        <v>6921</v>
      </c>
      <c r="AJ15" s="25">
        <f>HLOOKUP(AJ$7,$I$66:$DJ$120,ROWS($A$10:$A15)+2,FALSE)</f>
        <v>3009</v>
      </c>
      <c r="AK15" s="25">
        <f>HLOOKUP(AK$7,$I$66:$DJ$120,ROWS($A$10:$A15)+2,FALSE)</f>
        <v>3062</v>
      </c>
      <c r="AL15" s="25">
        <f>HLOOKUP(AL$7,$I$66:$DJ$120,ROWS($A$10:$A15)+2,FALSE)</f>
        <v>27724</v>
      </c>
      <c r="AM15" s="25">
        <f>HLOOKUP(AM$7,$I$66:$DJ$120,ROWS($A$10:$A15)+2,FALSE)</f>
        <v>1614</v>
      </c>
      <c r="AN15" s="25">
        <f>HLOOKUP(AN$7,$I$66:$DJ$120,ROWS($A$10:$A15)+2,FALSE)</f>
        <v>10108</v>
      </c>
      <c r="AO15" s="25">
        <f>HLOOKUP(AO$7,$I$66:$DJ$120,ROWS($A$10:$A15)+2,FALSE)</f>
        <v>4632</v>
      </c>
      <c r="AP15" s="25">
        <f>HLOOKUP(AP$7,$I$66:$DJ$120,ROWS($A$10:$A15)+2,FALSE)</f>
        <v>20981</v>
      </c>
      <c r="AQ15" s="25">
        <f>HLOOKUP(AQ$7,$I$66:$DJ$120,ROWS($A$10:$A15)+2,FALSE)</f>
        <v>9593</v>
      </c>
      <c r="AR15" s="25">
        <f>HLOOKUP(AR$7,$I$66:$DJ$120,ROWS($A$10:$A15)+2,FALSE)</f>
        <v>392</v>
      </c>
      <c r="AS15" s="25">
        <f>HLOOKUP(AS$7,$I$66:$DJ$120,ROWS($A$10:$A15)+2,FALSE)</f>
        <v>8170</v>
      </c>
      <c r="AT15" s="25">
        <f>HLOOKUP(AT$7,$I$66:$DJ$120,ROWS($A$10:$A15)+2,FALSE)</f>
        <v>5708</v>
      </c>
      <c r="AU15" s="25">
        <f>HLOOKUP(AU$7,$I$66:$DJ$120,ROWS($A$10:$A15)+2,FALSE)</f>
        <v>20913</v>
      </c>
      <c r="AV15" s="25">
        <f>HLOOKUP(AV$7,$I$66:$DJ$120,ROWS($A$10:$A15)+2,FALSE)</f>
        <v>9948</v>
      </c>
      <c r="AW15" s="25">
        <f>HLOOKUP(AW$7,$I$66:$DJ$120,ROWS($A$10:$A15)+2,FALSE)</f>
        <v>526</v>
      </c>
      <c r="AX15" s="25">
        <f>HLOOKUP(AX$7,$I$66:$DJ$120,ROWS($A$10:$A15)+2,FALSE)</f>
        <v>5016</v>
      </c>
      <c r="AY15" s="25">
        <f>HLOOKUP(AY$7,$I$66:$DJ$120,ROWS($A$10:$A15)+2,FALSE)</f>
        <v>1604</v>
      </c>
      <c r="AZ15" s="25">
        <f>HLOOKUP(AZ$7,$I$66:$DJ$120,ROWS($A$10:$A15)+2,FALSE)</f>
        <v>4349</v>
      </c>
      <c r="BA15" s="25">
        <f>HLOOKUP(BA$7,$I$66:$DJ$120,ROWS($A$10:$A15)+2,FALSE)</f>
        <v>36582</v>
      </c>
      <c r="BB15" s="25">
        <f>HLOOKUP(BB$7,$I$66:$DJ$120,ROWS($A$10:$A15)+2,FALSE)</f>
        <v>10653</v>
      </c>
      <c r="BC15" s="25">
        <f>HLOOKUP(BC$7,$I$66:$DJ$120,ROWS($A$10:$A15)+2,FALSE)</f>
        <v>525</v>
      </c>
      <c r="BD15" s="25">
        <f>HLOOKUP(BD$7,$I$66:$DJ$120,ROWS($A$10:$A15)+2,FALSE)</f>
        <v>14232</v>
      </c>
      <c r="BE15" s="25">
        <f>HLOOKUP(BE$7,$I$66:$DJ$120,ROWS($A$10:$A15)+2,FALSE)</f>
        <v>30544</v>
      </c>
      <c r="BF15" s="25">
        <f>HLOOKUP(BF$7,$I$66:$DJ$120,ROWS($A$10:$A15)+2,FALSE)</f>
        <v>1446</v>
      </c>
      <c r="BG15" s="25">
        <f>HLOOKUP(BG$7,$I$66:$DJ$120,ROWS($A$10:$A15)+2,FALSE)</f>
        <v>6031</v>
      </c>
      <c r="BH15" s="25">
        <f>HLOOKUP(BH$7,$I$66:$DJ$120,ROWS($A$10:$A15)+2,FALSE)</f>
        <v>1336</v>
      </c>
      <c r="BI15" s="25">
        <f>HLOOKUP(BI$7,$I$66:$DJ$120,ROWS($A$10:$A15)+2,FALSE)</f>
        <v>1223</v>
      </c>
      <c r="BJ15" s="34">
        <f>HLOOKUP(BJ$7+0.5,$I$66:$DJ$120,ROWS($A$10:$A15)+2,FALSE)</f>
        <v>18415</v>
      </c>
      <c r="BK15" s="34">
        <f>HLOOKUP(BK$7+0.5,$I$66:$DJ$120,ROWS($A$10:$A15)+2,FALSE)</f>
        <v>1977</v>
      </c>
      <c r="BL15" s="34">
        <f>HLOOKUP(BL$7+0.5,$I$66:$DJ$120,ROWS($A$10:$A15)+2,FALSE)</f>
        <v>2911</v>
      </c>
      <c r="BM15" s="34">
        <f>HLOOKUP(BM$7+0.5,$I$66:$DJ$120,ROWS($A$10:$A15)+2,FALSE)</f>
        <v>4816</v>
      </c>
      <c r="BN15" s="34">
        <f>HLOOKUP(BN$7+0.5,$I$66:$DJ$120,ROWS($A$10:$A15)+2,FALSE)</f>
        <v>1340</v>
      </c>
      <c r="BO15" s="34" t="str">
        <f>HLOOKUP(BO$7+0.5,$I$66:$DJ$120,ROWS($A$10:$A15)+2,FALSE)</f>
        <v>N/A</v>
      </c>
      <c r="BP15" s="34">
        <f>HLOOKUP(BP$7+0.5,$I$66:$DJ$120,ROWS($A$10:$A15)+2,FALSE)</f>
        <v>3236</v>
      </c>
      <c r="BQ15" s="34">
        <f>HLOOKUP(BQ$7+0.5,$I$66:$DJ$120,ROWS($A$10:$A15)+2,FALSE)</f>
        <v>1802</v>
      </c>
      <c r="BR15" s="34">
        <f>HLOOKUP(BR$7+0.5,$I$66:$DJ$120,ROWS($A$10:$A15)+2,FALSE)</f>
        <v>408</v>
      </c>
      <c r="BS15" s="34">
        <f>HLOOKUP(BS$7+0.5,$I$66:$DJ$120,ROWS($A$10:$A15)+2,FALSE)</f>
        <v>1306</v>
      </c>
      <c r="BT15" s="34">
        <f>HLOOKUP(BT$7+0.5,$I$66:$DJ$120,ROWS($A$10:$A15)+2,FALSE)</f>
        <v>4008</v>
      </c>
      <c r="BU15" s="34">
        <f>HLOOKUP(BU$7+0.5,$I$66:$DJ$120,ROWS($A$10:$A15)+2,FALSE)</f>
        <v>2545</v>
      </c>
      <c r="BV15" s="34">
        <f>HLOOKUP(BV$7+0.5,$I$66:$DJ$120,ROWS($A$10:$A15)+2,FALSE)</f>
        <v>2191</v>
      </c>
      <c r="BW15" s="34">
        <f>HLOOKUP(BW$7+0.5,$I$66:$DJ$120,ROWS($A$10:$A15)+2,FALSE)</f>
        <v>1572</v>
      </c>
      <c r="BX15" s="34">
        <f>HLOOKUP(BX$7+0.5,$I$66:$DJ$120,ROWS($A$10:$A15)+2,FALSE)</f>
        <v>2806</v>
      </c>
      <c r="BY15" s="34">
        <f>HLOOKUP(BY$7+0.5,$I$66:$DJ$120,ROWS($A$10:$A15)+2,FALSE)</f>
        <v>1860</v>
      </c>
      <c r="BZ15" s="34">
        <f>HLOOKUP(BZ$7+0.5,$I$66:$DJ$120,ROWS($A$10:$A15)+2,FALSE)</f>
        <v>1259</v>
      </c>
      <c r="CA15" s="34">
        <f>HLOOKUP(CA$7+0.5,$I$66:$DJ$120,ROWS($A$10:$A15)+2,FALSE)</f>
        <v>1813</v>
      </c>
      <c r="CB15" s="34">
        <f>HLOOKUP(CB$7+0.5,$I$66:$DJ$120,ROWS($A$10:$A15)+2,FALSE)</f>
        <v>1797</v>
      </c>
      <c r="CC15" s="34">
        <f>HLOOKUP(CC$7+0.5,$I$66:$DJ$120,ROWS($A$10:$A15)+2,FALSE)</f>
        <v>1207</v>
      </c>
      <c r="CD15" s="34">
        <f>HLOOKUP(CD$7+0.5,$I$66:$DJ$120,ROWS($A$10:$A15)+2,FALSE)</f>
        <v>1139</v>
      </c>
      <c r="CE15" s="34">
        <f>HLOOKUP(CE$7+0.5,$I$66:$DJ$120,ROWS($A$10:$A15)+2,FALSE)</f>
        <v>2848</v>
      </c>
      <c r="CF15" s="34">
        <f>HLOOKUP(CF$7+0.5,$I$66:$DJ$120,ROWS($A$10:$A15)+2,FALSE)</f>
        <v>2774</v>
      </c>
      <c r="CG15" s="34">
        <f>HLOOKUP(CG$7+0.5,$I$66:$DJ$120,ROWS($A$10:$A15)+2,FALSE)</f>
        <v>2487</v>
      </c>
      <c r="CH15" s="34">
        <f>HLOOKUP(CH$7+0.5,$I$66:$DJ$120,ROWS($A$10:$A15)+2,FALSE)</f>
        <v>1319</v>
      </c>
      <c r="CI15" s="34">
        <f>HLOOKUP(CI$7+0.5,$I$66:$DJ$120,ROWS($A$10:$A15)+2,FALSE)</f>
        <v>1338</v>
      </c>
      <c r="CJ15" s="34">
        <f>HLOOKUP(CJ$7+0.5,$I$66:$DJ$120,ROWS($A$10:$A15)+2,FALSE)</f>
        <v>2357</v>
      </c>
      <c r="CK15" s="34">
        <f>HLOOKUP(CK$7+0.5,$I$66:$DJ$120,ROWS($A$10:$A15)+2,FALSE)</f>
        <v>1511</v>
      </c>
      <c r="CL15" s="34">
        <f>HLOOKUP(CL$7+0.5,$I$66:$DJ$120,ROWS($A$10:$A15)+2,FALSE)</f>
        <v>1860</v>
      </c>
      <c r="CM15" s="34">
        <f>HLOOKUP(CM$7+0.5,$I$66:$DJ$120,ROWS($A$10:$A15)+2,FALSE)</f>
        <v>4878</v>
      </c>
      <c r="CN15" s="34">
        <f>HLOOKUP(CN$7+0.5,$I$66:$DJ$120,ROWS($A$10:$A15)+2,FALSE)</f>
        <v>1059</v>
      </c>
      <c r="CO15" s="34">
        <f>HLOOKUP(CO$7+0.5,$I$66:$DJ$120,ROWS($A$10:$A15)+2,FALSE)</f>
        <v>2848</v>
      </c>
      <c r="CP15" s="34">
        <f>HLOOKUP(CP$7+0.5,$I$66:$DJ$120,ROWS($A$10:$A15)+2,FALSE)</f>
        <v>1266</v>
      </c>
      <c r="CQ15" s="34">
        <f>HLOOKUP(CQ$7+0.5,$I$66:$DJ$120,ROWS($A$10:$A15)+2,FALSE)</f>
        <v>2977</v>
      </c>
      <c r="CR15" s="34">
        <f>HLOOKUP(CR$7+0.5,$I$66:$DJ$120,ROWS($A$10:$A15)+2,FALSE)</f>
        <v>2005</v>
      </c>
      <c r="CS15" s="34">
        <f>HLOOKUP(CS$7+0.5,$I$66:$DJ$120,ROWS($A$10:$A15)+2,FALSE)</f>
        <v>343</v>
      </c>
      <c r="CT15" s="34">
        <f>HLOOKUP(CT$7+0.5,$I$66:$DJ$120,ROWS($A$10:$A15)+2,FALSE)</f>
        <v>2399</v>
      </c>
      <c r="CU15" s="34">
        <f>HLOOKUP(CU$7+0.5,$I$66:$DJ$120,ROWS($A$10:$A15)+2,FALSE)</f>
        <v>1591</v>
      </c>
      <c r="CV15" s="34">
        <f>HLOOKUP(CV$7+0.5,$I$66:$DJ$120,ROWS($A$10:$A15)+2,FALSE)</f>
        <v>3580</v>
      </c>
      <c r="CW15" s="34">
        <f>HLOOKUP(CW$7+0.5,$I$66:$DJ$120,ROWS($A$10:$A15)+2,FALSE)</f>
        <v>1991</v>
      </c>
      <c r="CX15" s="34">
        <f>HLOOKUP(CX$7+0.5,$I$66:$DJ$120,ROWS($A$10:$A15)+2,FALSE)</f>
        <v>264</v>
      </c>
      <c r="CY15" s="34">
        <f>HLOOKUP(CY$7+0.5,$I$66:$DJ$120,ROWS($A$10:$A15)+2,FALSE)</f>
        <v>2183</v>
      </c>
      <c r="CZ15" s="34">
        <f>HLOOKUP(CZ$7+0.5,$I$66:$DJ$120,ROWS($A$10:$A15)+2,FALSE)</f>
        <v>1117</v>
      </c>
      <c r="DA15" s="34">
        <f>HLOOKUP(DA$7+0.5,$I$66:$DJ$120,ROWS($A$10:$A15)+2,FALSE)</f>
        <v>1174</v>
      </c>
      <c r="DB15" s="34">
        <f>HLOOKUP(DB$7+0.5,$I$66:$DJ$120,ROWS($A$10:$A15)+2,FALSE)</f>
        <v>5299</v>
      </c>
      <c r="DC15" s="34">
        <f>HLOOKUP(DC$7+0.5,$I$66:$DJ$120,ROWS($A$10:$A15)+2,FALSE)</f>
        <v>2235</v>
      </c>
      <c r="DD15" s="34">
        <f>HLOOKUP(DD$7+0.5,$I$66:$DJ$120,ROWS($A$10:$A15)+2,FALSE)</f>
        <v>369</v>
      </c>
      <c r="DE15" s="34">
        <f>HLOOKUP(DE$7+0.5,$I$66:$DJ$120,ROWS($A$10:$A15)+2,FALSE)</f>
        <v>2597</v>
      </c>
      <c r="DF15" s="34">
        <f>HLOOKUP(DF$7+0.5,$I$66:$DJ$120,ROWS($A$10:$A15)+2,FALSE)</f>
        <v>4481</v>
      </c>
      <c r="DG15" s="34">
        <f>HLOOKUP(DG$7+0.5,$I$66:$DJ$120,ROWS($A$10:$A15)+2,FALSE)</f>
        <v>919</v>
      </c>
      <c r="DH15" s="34">
        <f>HLOOKUP(DH$7+0.5,$I$66:$DJ$120,ROWS($A$10:$A15)+2,FALSE)</f>
        <v>2181</v>
      </c>
      <c r="DI15" s="34">
        <f>HLOOKUP(DI$7+0.5,$I$66:$DJ$120,ROWS($A$10:$A15)+2,FALSE)</f>
        <v>664</v>
      </c>
      <c r="DJ15" s="34">
        <f>HLOOKUP(DJ$7+0.5,$I$66:$DJ$120,ROWS($A$10:$A15)+2,FALSE)</f>
        <v>1128</v>
      </c>
    </row>
    <row r="16" spans="1:114" x14ac:dyDescent="0.25">
      <c r="B16" s="38" t="s">
        <v>13</v>
      </c>
      <c r="C16" s="16">
        <v>4988190</v>
      </c>
      <c r="D16" s="17">
        <v>3936</v>
      </c>
      <c r="E16" s="16">
        <v>4042039</v>
      </c>
      <c r="F16" s="17">
        <v>25546</v>
      </c>
      <c r="G16" s="16">
        <v>725413</v>
      </c>
      <c r="H16" s="17">
        <v>23003</v>
      </c>
      <c r="I16" s="36">
        <f>HLOOKUP(I$7,$I$66:$DJ$120,ROWS($A$10:$A16)+2,FALSE)</f>
        <v>186366</v>
      </c>
      <c r="J16" s="25">
        <f>HLOOKUP(J$7,$I$66:$DJ$120,ROWS($A$10:$A16)+2,FALSE)</f>
        <v>954</v>
      </c>
      <c r="K16" s="25">
        <f>HLOOKUP(K$7,$I$66:$DJ$120,ROWS($A$10:$A16)+2,FALSE)</f>
        <v>2225</v>
      </c>
      <c r="L16" s="25">
        <f>HLOOKUP(L$7,$I$66:$DJ$120,ROWS($A$10:$A16)+2,FALSE)</f>
        <v>12287</v>
      </c>
      <c r="M16" s="25">
        <f>HLOOKUP(M$7,$I$66:$DJ$120,ROWS($A$10:$A16)+2,FALSE)</f>
        <v>1034</v>
      </c>
      <c r="N16" s="25">
        <f>HLOOKUP(N$7,$I$66:$DJ$120,ROWS($A$10:$A16)+2,FALSE)</f>
        <v>26089</v>
      </c>
      <c r="O16" s="25" t="str">
        <f>HLOOKUP(O$7,$I$66:$DJ$120,ROWS($A$10:$A16)+2,FALSE)</f>
        <v>N/A</v>
      </c>
      <c r="P16" s="25">
        <f>HLOOKUP(P$7,$I$66:$DJ$120,ROWS($A$10:$A16)+2,FALSE)</f>
        <v>459</v>
      </c>
      <c r="Q16" s="25">
        <f>HLOOKUP(Q$7,$I$66:$DJ$120,ROWS($A$10:$A16)+2,FALSE)</f>
        <v>486</v>
      </c>
      <c r="R16" s="25">
        <f>HLOOKUP(R$7,$I$66:$DJ$120,ROWS($A$10:$A16)+2,FALSE)</f>
        <v>479</v>
      </c>
      <c r="S16" s="25">
        <f>HLOOKUP(S$7,$I$66:$DJ$120,ROWS($A$10:$A16)+2,FALSE)</f>
        <v>8849</v>
      </c>
      <c r="T16" s="25">
        <f>HLOOKUP(T$7,$I$66:$DJ$120,ROWS($A$10:$A16)+2,FALSE)</f>
        <v>6445</v>
      </c>
      <c r="U16" s="25">
        <f>HLOOKUP(U$7,$I$66:$DJ$120,ROWS($A$10:$A16)+2,FALSE)</f>
        <v>2355</v>
      </c>
      <c r="V16" s="25">
        <f>HLOOKUP(V$7,$I$66:$DJ$120,ROWS($A$10:$A16)+2,FALSE)</f>
        <v>839</v>
      </c>
      <c r="W16" s="25">
        <f>HLOOKUP(W$7,$I$66:$DJ$120,ROWS($A$10:$A16)+2,FALSE)</f>
        <v>6950</v>
      </c>
      <c r="X16" s="25">
        <f>HLOOKUP(X$7,$I$66:$DJ$120,ROWS($A$10:$A16)+2,FALSE)</f>
        <v>3296</v>
      </c>
      <c r="Y16" s="25">
        <f>HLOOKUP(Y$7,$I$66:$DJ$120,ROWS($A$10:$A16)+2,FALSE)</f>
        <v>2140</v>
      </c>
      <c r="Z16" s="25">
        <f>HLOOKUP(Z$7,$I$66:$DJ$120,ROWS($A$10:$A16)+2,FALSE)</f>
        <v>4308</v>
      </c>
      <c r="AA16" s="25">
        <f>HLOOKUP(AA$7,$I$66:$DJ$120,ROWS($A$10:$A16)+2,FALSE)</f>
        <v>1961</v>
      </c>
      <c r="AB16" s="25">
        <f>HLOOKUP(AB$7,$I$66:$DJ$120,ROWS($A$10:$A16)+2,FALSE)</f>
        <v>968</v>
      </c>
      <c r="AC16" s="25">
        <f>HLOOKUP(AC$7,$I$66:$DJ$120,ROWS($A$10:$A16)+2,FALSE)</f>
        <v>532</v>
      </c>
      <c r="AD16" s="25">
        <f>HLOOKUP(AD$7,$I$66:$DJ$120,ROWS($A$10:$A16)+2,FALSE)</f>
        <v>1532</v>
      </c>
      <c r="AE16" s="25">
        <f>HLOOKUP(AE$7,$I$66:$DJ$120,ROWS($A$10:$A16)+2,FALSE)</f>
        <v>2242</v>
      </c>
      <c r="AF16" s="25">
        <f>HLOOKUP(AF$7,$I$66:$DJ$120,ROWS($A$10:$A16)+2,FALSE)</f>
        <v>4587</v>
      </c>
      <c r="AG16" s="25">
        <f>HLOOKUP(AG$7,$I$66:$DJ$120,ROWS($A$10:$A16)+2,FALSE)</f>
        <v>2878</v>
      </c>
      <c r="AH16" s="25">
        <f>HLOOKUP(AH$7,$I$66:$DJ$120,ROWS($A$10:$A16)+2,FALSE)</f>
        <v>1277</v>
      </c>
      <c r="AI16" s="25">
        <f>HLOOKUP(AI$7,$I$66:$DJ$120,ROWS($A$10:$A16)+2,FALSE)</f>
        <v>1978</v>
      </c>
      <c r="AJ16" s="25">
        <f>HLOOKUP(AJ$7,$I$66:$DJ$120,ROWS($A$10:$A16)+2,FALSE)</f>
        <v>2042</v>
      </c>
      <c r="AK16" s="25">
        <f>HLOOKUP(AK$7,$I$66:$DJ$120,ROWS($A$10:$A16)+2,FALSE)</f>
        <v>4065</v>
      </c>
      <c r="AL16" s="25">
        <f>HLOOKUP(AL$7,$I$66:$DJ$120,ROWS($A$10:$A16)+2,FALSE)</f>
        <v>4131</v>
      </c>
      <c r="AM16" s="25">
        <f>HLOOKUP(AM$7,$I$66:$DJ$120,ROWS($A$10:$A16)+2,FALSE)</f>
        <v>791</v>
      </c>
      <c r="AN16" s="25">
        <f>HLOOKUP(AN$7,$I$66:$DJ$120,ROWS($A$10:$A16)+2,FALSE)</f>
        <v>1259</v>
      </c>
      <c r="AO16" s="25">
        <f>HLOOKUP(AO$7,$I$66:$DJ$120,ROWS($A$10:$A16)+2,FALSE)</f>
        <v>3921</v>
      </c>
      <c r="AP16" s="25">
        <f>HLOOKUP(AP$7,$I$66:$DJ$120,ROWS($A$10:$A16)+2,FALSE)</f>
        <v>4594</v>
      </c>
      <c r="AQ16" s="25">
        <f>HLOOKUP(AQ$7,$I$66:$DJ$120,ROWS($A$10:$A16)+2,FALSE)</f>
        <v>2940</v>
      </c>
      <c r="AR16" s="25">
        <f>HLOOKUP(AR$7,$I$66:$DJ$120,ROWS($A$10:$A16)+2,FALSE)</f>
        <v>802</v>
      </c>
      <c r="AS16" s="25">
        <f>HLOOKUP(AS$7,$I$66:$DJ$120,ROWS($A$10:$A16)+2,FALSE)</f>
        <v>2838</v>
      </c>
      <c r="AT16" s="25">
        <f>HLOOKUP(AT$7,$I$66:$DJ$120,ROWS($A$10:$A16)+2,FALSE)</f>
        <v>3464</v>
      </c>
      <c r="AU16" s="25">
        <f>HLOOKUP(AU$7,$I$66:$DJ$120,ROWS($A$10:$A16)+2,FALSE)</f>
        <v>4330</v>
      </c>
      <c r="AV16" s="25">
        <f>HLOOKUP(AV$7,$I$66:$DJ$120,ROWS($A$10:$A16)+2,FALSE)</f>
        <v>3928</v>
      </c>
      <c r="AW16" s="25">
        <f>HLOOKUP(AW$7,$I$66:$DJ$120,ROWS($A$10:$A16)+2,FALSE)</f>
        <v>192</v>
      </c>
      <c r="AX16" s="25">
        <f>HLOOKUP(AX$7,$I$66:$DJ$120,ROWS($A$10:$A16)+2,FALSE)</f>
        <v>1231</v>
      </c>
      <c r="AY16" s="25">
        <f>HLOOKUP(AY$7,$I$66:$DJ$120,ROWS($A$10:$A16)+2,FALSE)</f>
        <v>1847</v>
      </c>
      <c r="AZ16" s="25">
        <f>HLOOKUP(AZ$7,$I$66:$DJ$120,ROWS($A$10:$A16)+2,FALSE)</f>
        <v>1628</v>
      </c>
      <c r="BA16" s="25">
        <f>HLOOKUP(BA$7,$I$66:$DJ$120,ROWS($A$10:$A16)+2,FALSE)</f>
        <v>22253</v>
      </c>
      <c r="BB16" s="25">
        <f>HLOOKUP(BB$7,$I$66:$DJ$120,ROWS($A$10:$A16)+2,FALSE)</f>
        <v>4748</v>
      </c>
      <c r="BC16" s="25">
        <f>HLOOKUP(BC$7,$I$66:$DJ$120,ROWS($A$10:$A16)+2,FALSE)</f>
        <v>350</v>
      </c>
      <c r="BD16" s="25">
        <f>HLOOKUP(BD$7,$I$66:$DJ$120,ROWS($A$10:$A16)+2,FALSE)</f>
        <v>2739</v>
      </c>
      <c r="BE16" s="25">
        <f>HLOOKUP(BE$7,$I$66:$DJ$120,ROWS($A$10:$A16)+2,FALSE)</f>
        <v>7583</v>
      </c>
      <c r="BF16" s="25">
        <f>HLOOKUP(BF$7,$I$66:$DJ$120,ROWS($A$10:$A16)+2,FALSE)</f>
        <v>623</v>
      </c>
      <c r="BG16" s="25">
        <f>HLOOKUP(BG$7,$I$66:$DJ$120,ROWS($A$10:$A16)+2,FALSE)</f>
        <v>2499</v>
      </c>
      <c r="BH16" s="25">
        <f>HLOOKUP(BH$7,$I$66:$DJ$120,ROWS($A$10:$A16)+2,FALSE)</f>
        <v>4418</v>
      </c>
      <c r="BI16" s="25">
        <f>HLOOKUP(BI$7,$I$66:$DJ$120,ROWS($A$10:$A16)+2,FALSE)</f>
        <v>874</v>
      </c>
      <c r="BJ16" s="34">
        <f>HLOOKUP(BJ$7+0.5,$I$66:$DJ$120,ROWS($A$10:$A16)+2,FALSE)</f>
        <v>9897</v>
      </c>
      <c r="BK16" s="34">
        <f>HLOOKUP(BK$7+0.5,$I$66:$DJ$120,ROWS($A$10:$A16)+2,FALSE)</f>
        <v>803</v>
      </c>
      <c r="BL16" s="34">
        <f>HLOOKUP(BL$7+0.5,$I$66:$DJ$120,ROWS($A$10:$A16)+2,FALSE)</f>
        <v>1220</v>
      </c>
      <c r="BM16" s="34">
        <f>HLOOKUP(BM$7+0.5,$I$66:$DJ$120,ROWS($A$10:$A16)+2,FALSE)</f>
        <v>2324</v>
      </c>
      <c r="BN16" s="34">
        <f>HLOOKUP(BN$7+0.5,$I$66:$DJ$120,ROWS($A$10:$A16)+2,FALSE)</f>
        <v>739</v>
      </c>
      <c r="BO16" s="34">
        <f>HLOOKUP(BO$7+0.5,$I$66:$DJ$120,ROWS($A$10:$A16)+2,FALSE)</f>
        <v>4183</v>
      </c>
      <c r="BP16" s="34" t="str">
        <f>HLOOKUP(BP$7+0.5,$I$66:$DJ$120,ROWS($A$10:$A16)+2,FALSE)</f>
        <v>N/A</v>
      </c>
      <c r="BQ16" s="34">
        <f>HLOOKUP(BQ$7+0.5,$I$66:$DJ$120,ROWS($A$10:$A16)+2,FALSE)</f>
        <v>360</v>
      </c>
      <c r="BR16" s="34">
        <f>HLOOKUP(BR$7+0.5,$I$66:$DJ$120,ROWS($A$10:$A16)+2,FALSE)</f>
        <v>486</v>
      </c>
      <c r="BS16" s="34">
        <f>HLOOKUP(BS$7+0.5,$I$66:$DJ$120,ROWS($A$10:$A16)+2,FALSE)</f>
        <v>381</v>
      </c>
      <c r="BT16" s="34">
        <f>HLOOKUP(BT$7+0.5,$I$66:$DJ$120,ROWS($A$10:$A16)+2,FALSE)</f>
        <v>2300</v>
      </c>
      <c r="BU16" s="34">
        <f>HLOOKUP(BU$7+0.5,$I$66:$DJ$120,ROWS($A$10:$A16)+2,FALSE)</f>
        <v>2553</v>
      </c>
      <c r="BV16" s="34">
        <f>HLOOKUP(BV$7+0.5,$I$66:$DJ$120,ROWS($A$10:$A16)+2,FALSE)</f>
        <v>1220</v>
      </c>
      <c r="BW16" s="34">
        <f>HLOOKUP(BW$7+0.5,$I$66:$DJ$120,ROWS($A$10:$A16)+2,FALSE)</f>
        <v>572</v>
      </c>
      <c r="BX16" s="34">
        <f>HLOOKUP(BX$7+0.5,$I$66:$DJ$120,ROWS($A$10:$A16)+2,FALSE)</f>
        <v>1968</v>
      </c>
      <c r="BY16" s="34">
        <f>HLOOKUP(BY$7+0.5,$I$66:$DJ$120,ROWS($A$10:$A16)+2,FALSE)</f>
        <v>1584</v>
      </c>
      <c r="BZ16" s="34">
        <f>HLOOKUP(BZ$7+0.5,$I$66:$DJ$120,ROWS($A$10:$A16)+2,FALSE)</f>
        <v>1179</v>
      </c>
      <c r="CA16" s="34">
        <f>HLOOKUP(CA$7+0.5,$I$66:$DJ$120,ROWS($A$10:$A16)+2,FALSE)</f>
        <v>1577</v>
      </c>
      <c r="CB16" s="34">
        <f>HLOOKUP(CB$7+0.5,$I$66:$DJ$120,ROWS($A$10:$A16)+2,FALSE)</f>
        <v>1194</v>
      </c>
      <c r="CC16" s="34">
        <f>HLOOKUP(CC$7+0.5,$I$66:$DJ$120,ROWS($A$10:$A16)+2,FALSE)</f>
        <v>664</v>
      </c>
      <c r="CD16" s="34">
        <f>HLOOKUP(CD$7+0.5,$I$66:$DJ$120,ROWS($A$10:$A16)+2,FALSE)</f>
        <v>385</v>
      </c>
      <c r="CE16" s="34">
        <f>HLOOKUP(CE$7+0.5,$I$66:$DJ$120,ROWS($A$10:$A16)+2,FALSE)</f>
        <v>978</v>
      </c>
      <c r="CF16" s="34">
        <f>HLOOKUP(CF$7+0.5,$I$66:$DJ$120,ROWS($A$10:$A16)+2,FALSE)</f>
        <v>778</v>
      </c>
      <c r="CG16" s="34">
        <f>HLOOKUP(CG$7+0.5,$I$66:$DJ$120,ROWS($A$10:$A16)+2,FALSE)</f>
        <v>1679</v>
      </c>
      <c r="CH16" s="34">
        <f>HLOOKUP(CH$7+0.5,$I$66:$DJ$120,ROWS($A$10:$A16)+2,FALSE)</f>
        <v>1093</v>
      </c>
      <c r="CI16" s="34">
        <f>HLOOKUP(CI$7+0.5,$I$66:$DJ$120,ROWS($A$10:$A16)+2,FALSE)</f>
        <v>883</v>
      </c>
      <c r="CJ16" s="34">
        <f>HLOOKUP(CJ$7+0.5,$I$66:$DJ$120,ROWS($A$10:$A16)+2,FALSE)</f>
        <v>803</v>
      </c>
      <c r="CK16" s="34">
        <f>HLOOKUP(CK$7+0.5,$I$66:$DJ$120,ROWS($A$10:$A16)+2,FALSE)</f>
        <v>1490</v>
      </c>
      <c r="CL16" s="34">
        <f>HLOOKUP(CL$7+0.5,$I$66:$DJ$120,ROWS($A$10:$A16)+2,FALSE)</f>
        <v>1455</v>
      </c>
      <c r="CM16" s="34">
        <f>HLOOKUP(CM$7+0.5,$I$66:$DJ$120,ROWS($A$10:$A16)+2,FALSE)</f>
        <v>1784</v>
      </c>
      <c r="CN16" s="34">
        <f>HLOOKUP(CN$7+0.5,$I$66:$DJ$120,ROWS($A$10:$A16)+2,FALSE)</f>
        <v>521</v>
      </c>
      <c r="CO16" s="34">
        <f>HLOOKUP(CO$7+0.5,$I$66:$DJ$120,ROWS($A$10:$A16)+2,FALSE)</f>
        <v>537</v>
      </c>
      <c r="CP16" s="34">
        <f>HLOOKUP(CP$7+0.5,$I$66:$DJ$120,ROWS($A$10:$A16)+2,FALSE)</f>
        <v>1326</v>
      </c>
      <c r="CQ16" s="34">
        <f>HLOOKUP(CQ$7+0.5,$I$66:$DJ$120,ROWS($A$10:$A16)+2,FALSE)</f>
        <v>1518</v>
      </c>
      <c r="CR16" s="34">
        <f>HLOOKUP(CR$7+0.5,$I$66:$DJ$120,ROWS($A$10:$A16)+2,FALSE)</f>
        <v>1376</v>
      </c>
      <c r="CS16" s="34">
        <f>HLOOKUP(CS$7+0.5,$I$66:$DJ$120,ROWS($A$10:$A16)+2,FALSE)</f>
        <v>598</v>
      </c>
      <c r="CT16" s="34">
        <f>HLOOKUP(CT$7+0.5,$I$66:$DJ$120,ROWS($A$10:$A16)+2,FALSE)</f>
        <v>1325</v>
      </c>
      <c r="CU16" s="34">
        <f>HLOOKUP(CU$7+0.5,$I$66:$DJ$120,ROWS($A$10:$A16)+2,FALSE)</f>
        <v>1440</v>
      </c>
      <c r="CV16" s="34">
        <f>HLOOKUP(CV$7+0.5,$I$66:$DJ$120,ROWS($A$10:$A16)+2,FALSE)</f>
        <v>1962</v>
      </c>
      <c r="CW16" s="34">
        <f>HLOOKUP(CW$7+0.5,$I$66:$DJ$120,ROWS($A$10:$A16)+2,FALSE)</f>
        <v>1124</v>
      </c>
      <c r="CX16" s="34">
        <f>HLOOKUP(CX$7+0.5,$I$66:$DJ$120,ROWS($A$10:$A16)+2,FALSE)</f>
        <v>248</v>
      </c>
      <c r="CY16" s="34">
        <f>HLOOKUP(CY$7+0.5,$I$66:$DJ$120,ROWS($A$10:$A16)+2,FALSE)</f>
        <v>796</v>
      </c>
      <c r="CZ16" s="34">
        <f>HLOOKUP(CZ$7+0.5,$I$66:$DJ$120,ROWS($A$10:$A16)+2,FALSE)</f>
        <v>826</v>
      </c>
      <c r="DA16" s="34">
        <f>HLOOKUP(DA$7+0.5,$I$66:$DJ$120,ROWS($A$10:$A16)+2,FALSE)</f>
        <v>706</v>
      </c>
      <c r="DB16" s="34">
        <f>HLOOKUP(DB$7+0.5,$I$66:$DJ$120,ROWS($A$10:$A16)+2,FALSE)</f>
        <v>4494</v>
      </c>
      <c r="DC16" s="34">
        <f>HLOOKUP(DC$7+0.5,$I$66:$DJ$120,ROWS($A$10:$A16)+2,FALSE)</f>
        <v>1658</v>
      </c>
      <c r="DD16" s="34">
        <f>HLOOKUP(DD$7+0.5,$I$66:$DJ$120,ROWS($A$10:$A16)+2,FALSE)</f>
        <v>246</v>
      </c>
      <c r="DE16" s="34">
        <f>HLOOKUP(DE$7+0.5,$I$66:$DJ$120,ROWS($A$10:$A16)+2,FALSE)</f>
        <v>1077</v>
      </c>
      <c r="DF16" s="34">
        <f>HLOOKUP(DF$7+0.5,$I$66:$DJ$120,ROWS($A$10:$A16)+2,FALSE)</f>
        <v>3004</v>
      </c>
      <c r="DG16" s="34">
        <f>HLOOKUP(DG$7+0.5,$I$66:$DJ$120,ROWS($A$10:$A16)+2,FALSE)</f>
        <v>493</v>
      </c>
      <c r="DH16" s="34">
        <f>HLOOKUP(DH$7+0.5,$I$66:$DJ$120,ROWS($A$10:$A16)+2,FALSE)</f>
        <v>1153</v>
      </c>
      <c r="DI16" s="34">
        <f>HLOOKUP(DI$7+0.5,$I$66:$DJ$120,ROWS($A$10:$A16)+2,FALSE)</f>
        <v>1439</v>
      </c>
      <c r="DJ16" s="34">
        <f>HLOOKUP(DJ$7+0.5,$I$66:$DJ$120,ROWS($A$10:$A16)+2,FALSE)</f>
        <v>880</v>
      </c>
    </row>
    <row r="17" spans="2:114" x14ac:dyDescent="0.25">
      <c r="B17" s="38" t="s">
        <v>14</v>
      </c>
      <c r="C17" s="16">
        <v>3541146</v>
      </c>
      <c r="D17" s="17">
        <v>2779</v>
      </c>
      <c r="E17" s="16">
        <v>3100742</v>
      </c>
      <c r="F17" s="17">
        <v>16358</v>
      </c>
      <c r="G17" s="16">
        <v>342904</v>
      </c>
      <c r="H17" s="17">
        <v>15404</v>
      </c>
      <c r="I17" s="36">
        <f>HLOOKUP(I$7,$I$66:$DJ$120,ROWS($A$10:$A17)+2,FALSE)</f>
        <v>77333</v>
      </c>
      <c r="J17" s="25">
        <f>HLOOKUP(J$7,$I$66:$DJ$120,ROWS($A$10:$A17)+2,FALSE)</f>
        <v>896</v>
      </c>
      <c r="K17" s="25">
        <f>HLOOKUP(K$7,$I$66:$DJ$120,ROWS($A$10:$A17)+2,FALSE)</f>
        <v>0</v>
      </c>
      <c r="L17" s="25">
        <f>HLOOKUP(L$7,$I$66:$DJ$120,ROWS($A$10:$A17)+2,FALSE)</f>
        <v>664</v>
      </c>
      <c r="M17" s="25">
        <f>HLOOKUP(M$7,$I$66:$DJ$120,ROWS($A$10:$A17)+2,FALSE)</f>
        <v>334</v>
      </c>
      <c r="N17" s="25">
        <f>HLOOKUP(N$7,$I$66:$DJ$120,ROWS($A$10:$A17)+2,FALSE)</f>
        <v>4479</v>
      </c>
      <c r="O17" s="25">
        <f>HLOOKUP(O$7,$I$66:$DJ$120,ROWS($A$10:$A17)+2,FALSE)</f>
        <v>547</v>
      </c>
      <c r="P17" s="25" t="str">
        <f>HLOOKUP(P$7,$I$66:$DJ$120,ROWS($A$10:$A17)+2,FALSE)</f>
        <v>N/A</v>
      </c>
      <c r="Q17" s="25">
        <f>HLOOKUP(Q$7,$I$66:$DJ$120,ROWS($A$10:$A17)+2,FALSE)</f>
        <v>149</v>
      </c>
      <c r="R17" s="25">
        <f>HLOOKUP(R$7,$I$66:$DJ$120,ROWS($A$10:$A17)+2,FALSE)</f>
        <v>331</v>
      </c>
      <c r="S17" s="25">
        <f>HLOOKUP(S$7,$I$66:$DJ$120,ROWS($A$10:$A17)+2,FALSE)</f>
        <v>9207</v>
      </c>
      <c r="T17" s="25">
        <f>HLOOKUP(T$7,$I$66:$DJ$120,ROWS($A$10:$A17)+2,FALSE)</f>
        <v>748</v>
      </c>
      <c r="U17" s="25">
        <f>HLOOKUP(U$7,$I$66:$DJ$120,ROWS($A$10:$A17)+2,FALSE)</f>
        <v>182</v>
      </c>
      <c r="V17" s="25">
        <f>HLOOKUP(V$7,$I$66:$DJ$120,ROWS($A$10:$A17)+2,FALSE)</f>
        <v>147</v>
      </c>
      <c r="W17" s="25">
        <f>HLOOKUP(W$7,$I$66:$DJ$120,ROWS($A$10:$A17)+2,FALSE)</f>
        <v>3391</v>
      </c>
      <c r="X17" s="25">
        <f>HLOOKUP(X$7,$I$66:$DJ$120,ROWS($A$10:$A17)+2,FALSE)</f>
        <v>1074</v>
      </c>
      <c r="Y17" s="25">
        <f>HLOOKUP(Y$7,$I$66:$DJ$120,ROWS($A$10:$A17)+2,FALSE)</f>
        <v>108</v>
      </c>
      <c r="Z17" s="25">
        <f>HLOOKUP(Z$7,$I$66:$DJ$120,ROWS($A$10:$A17)+2,FALSE)</f>
        <v>0</v>
      </c>
      <c r="AA17" s="25">
        <f>HLOOKUP(AA$7,$I$66:$DJ$120,ROWS($A$10:$A17)+2,FALSE)</f>
        <v>400</v>
      </c>
      <c r="AB17" s="25">
        <f>HLOOKUP(AB$7,$I$66:$DJ$120,ROWS($A$10:$A17)+2,FALSE)</f>
        <v>0</v>
      </c>
      <c r="AC17" s="25">
        <f>HLOOKUP(AC$7,$I$66:$DJ$120,ROWS($A$10:$A17)+2,FALSE)</f>
        <v>528</v>
      </c>
      <c r="AD17" s="25">
        <f>HLOOKUP(AD$7,$I$66:$DJ$120,ROWS($A$10:$A17)+2,FALSE)</f>
        <v>1531</v>
      </c>
      <c r="AE17" s="25">
        <f>HLOOKUP(AE$7,$I$66:$DJ$120,ROWS($A$10:$A17)+2,FALSE)</f>
        <v>8510</v>
      </c>
      <c r="AF17" s="25">
        <f>HLOOKUP(AF$7,$I$66:$DJ$120,ROWS($A$10:$A17)+2,FALSE)</f>
        <v>770</v>
      </c>
      <c r="AG17" s="25">
        <f>HLOOKUP(AG$7,$I$66:$DJ$120,ROWS($A$10:$A17)+2,FALSE)</f>
        <v>934</v>
      </c>
      <c r="AH17" s="25">
        <f>HLOOKUP(AH$7,$I$66:$DJ$120,ROWS($A$10:$A17)+2,FALSE)</f>
        <v>67</v>
      </c>
      <c r="AI17" s="25">
        <f>HLOOKUP(AI$7,$I$66:$DJ$120,ROWS($A$10:$A17)+2,FALSE)</f>
        <v>42</v>
      </c>
      <c r="AJ17" s="25">
        <f>HLOOKUP(AJ$7,$I$66:$DJ$120,ROWS($A$10:$A17)+2,FALSE)</f>
        <v>0</v>
      </c>
      <c r="AK17" s="25">
        <f>HLOOKUP(AK$7,$I$66:$DJ$120,ROWS($A$10:$A17)+2,FALSE)</f>
        <v>0</v>
      </c>
      <c r="AL17" s="25">
        <f>HLOOKUP(AL$7,$I$66:$DJ$120,ROWS($A$10:$A17)+2,FALSE)</f>
        <v>507</v>
      </c>
      <c r="AM17" s="25">
        <f>HLOOKUP(AM$7,$I$66:$DJ$120,ROWS($A$10:$A17)+2,FALSE)</f>
        <v>1049</v>
      </c>
      <c r="AN17" s="25">
        <f>HLOOKUP(AN$7,$I$66:$DJ$120,ROWS($A$10:$A17)+2,FALSE)</f>
        <v>3475</v>
      </c>
      <c r="AO17" s="25">
        <f>HLOOKUP(AO$7,$I$66:$DJ$120,ROWS($A$10:$A17)+2,FALSE)</f>
        <v>112</v>
      </c>
      <c r="AP17" s="25">
        <f>HLOOKUP(AP$7,$I$66:$DJ$120,ROWS($A$10:$A17)+2,FALSE)</f>
        <v>20727</v>
      </c>
      <c r="AQ17" s="25">
        <f>HLOOKUP(AQ$7,$I$66:$DJ$120,ROWS($A$10:$A17)+2,FALSE)</f>
        <v>1345</v>
      </c>
      <c r="AR17" s="25">
        <f>HLOOKUP(AR$7,$I$66:$DJ$120,ROWS($A$10:$A17)+2,FALSE)</f>
        <v>0</v>
      </c>
      <c r="AS17" s="25">
        <f>HLOOKUP(AS$7,$I$66:$DJ$120,ROWS($A$10:$A17)+2,FALSE)</f>
        <v>1296</v>
      </c>
      <c r="AT17" s="25">
        <f>HLOOKUP(AT$7,$I$66:$DJ$120,ROWS($A$10:$A17)+2,FALSE)</f>
        <v>145</v>
      </c>
      <c r="AU17" s="25">
        <f>HLOOKUP(AU$7,$I$66:$DJ$120,ROWS($A$10:$A17)+2,FALSE)</f>
        <v>640</v>
      </c>
      <c r="AV17" s="25">
        <f>HLOOKUP(AV$7,$I$66:$DJ$120,ROWS($A$10:$A17)+2,FALSE)</f>
        <v>1955</v>
      </c>
      <c r="AW17" s="25">
        <f>HLOOKUP(AW$7,$I$66:$DJ$120,ROWS($A$10:$A17)+2,FALSE)</f>
        <v>1728</v>
      </c>
      <c r="AX17" s="25">
        <f>HLOOKUP(AX$7,$I$66:$DJ$120,ROWS($A$10:$A17)+2,FALSE)</f>
        <v>1140</v>
      </c>
      <c r="AY17" s="25">
        <f>HLOOKUP(AY$7,$I$66:$DJ$120,ROWS($A$10:$A17)+2,FALSE)</f>
        <v>0</v>
      </c>
      <c r="AZ17" s="25">
        <f>HLOOKUP(AZ$7,$I$66:$DJ$120,ROWS($A$10:$A17)+2,FALSE)</f>
        <v>430</v>
      </c>
      <c r="BA17" s="25">
        <f>HLOOKUP(BA$7,$I$66:$DJ$120,ROWS($A$10:$A17)+2,FALSE)</f>
        <v>1887</v>
      </c>
      <c r="BB17" s="25">
        <f>HLOOKUP(BB$7,$I$66:$DJ$120,ROWS($A$10:$A17)+2,FALSE)</f>
        <v>0</v>
      </c>
      <c r="BC17" s="25">
        <f>HLOOKUP(BC$7,$I$66:$DJ$120,ROWS($A$10:$A17)+2,FALSE)</f>
        <v>458</v>
      </c>
      <c r="BD17" s="25">
        <f>HLOOKUP(BD$7,$I$66:$DJ$120,ROWS($A$10:$A17)+2,FALSE)</f>
        <v>1735</v>
      </c>
      <c r="BE17" s="25">
        <f>HLOOKUP(BE$7,$I$66:$DJ$120,ROWS($A$10:$A17)+2,FALSE)</f>
        <v>2084</v>
      </c>
      <c r="BF17" s="25">
        <f>HLOOKUP(BF$7,$I$66:$DJ$120,ROWS($A$10:$A17)+2,FALSE)</f>
        <v>442</v>
      </c>
      <c r="BG17" s="25">
        <f>HLOOKUP(BG$7,$I$66:$DJ$120,ROWS($A$10:$A17)+2,FALSE)</f>
        <v>1092</v>
      </c>
      <c r="BH17" s="25">
        <f>HLOOKUP(BH$7,$I$66:$DJ$120,ROWS($A$10:$A17)+2,FALSE)</f>
        <v>47</v>
      </c>
      <c r="BI17" s="25">
        <f>HLOOKUP(BI$7,$I$66:$DJ$120,ROWS($A$10:$A17)+2,FALSE)</f>
        <v>2027</v>
      </c>
      <c r="BJ17" s="34">
        <f>HLOOKUP(BJ$7+0.5,$I$66:$DJ$120,ROWS($A$10:$A17)+2,FALSE)</f>
        <v>6651</v>
      </c>
      <c r="BK17" s="34">
        <f>HLOOKUP(BK$7+0.5,$I$66:$DJ$120,ROWS($A$10:$A17)+2,FALSE)</f>
        <v>891</v>
      </c>
      <c r="BL17" s="34">
        <f>HLOOKUP(BL$7+0.5,$I$66:$DJ$120,ROWS($A$10:$A17)+2,FALSE)</f>
        <v>281</v>
      </c>
      <c r="BM17" s="34">
        <f>HLOOKUP(BM$7+0.5,$I$66:$DJ$120,ROWS($A$10:$A17)+2,FALSE)</f>
        <v>484</v>
      </c>
      <c r="BN17" s="34">
        <f>HLOOKUP(BN$7+0.5,$I$66:$DJ$120,ROWS($A$10:$A17)+2,FALSE)</f>
        <v>517</v>
      </c>
      <c r="BO17" s="34">
        <f>HLOOKUP(BO$7+0.5,$I$66:$DJ$120,ROWS($A$10:$A17)+2,FALSE)</f>
        <v>1653</v>
      </c>
      <c r="BP17" s="34">
        <f>HLOOKUP(BP$7+0.5,$I$66:$DJ$120,ROWS($A$10:$A17)+2,FALSE)</f>
        <v>487</v>
      </c>
      <c r="BQ17" s="34" t="str">
        <f>HLOOKUP(BQ$7+0.5,$I$66:$DJ$120,ROWS($A$10:$A17)+2,FALSE)</f>
        <v>N/A</v>
      </c>
      <c r="BR17" s="34">
        <f>HLOOKUP(BR$7+0.5,$I$66:$DJ$120,ROWS($A$10:$A17)+2,FALSE)</f>
        <v>227</v>
      </c>
      <c r="BS17" s="34">
        <f>HLOOKUP(BS$7+0.5,$I$66:$DJ$120,ROWS($A$10:$A17)+2,FALSE)</f>
        <v>343</v>
      </c>
      <c r="BT17" s="34">
        <f>HLOOKUP(BT$7+0.5,$I$66:$DJ$120,ROWS($A$10:$A17)+2,FALSE)</f>
        <v>2532</v>
      </c>
      <c r="BU17" s="34">
        <f>HLOOKUP(BU$7+0.5,$I$66:$DJ$120,ROWS($A$10:$A17)+2,FALSE)</f>
        <v>467</v>
      </c>
      <c r="BV17" s="34">
        <f>HLOOKUP(BV$7+0.5,$I$66:$DJ$120,ROWS($A$10:$A17)+2,FALSE)</f>
        <v>171</v>
      </c>
      <c r="BW17" s="34">
        <f>HLOOKUP(BW$7+0.5,$I$66:$DJ$120,ROWS($A$10:$A17)+2,FALSE)</f>
        <v>130</v>
      </c>
      <c r="BX17" s="34">
        <f>HLOOKUP(BX$7+0.5,$I$66:$DJ$120,ROWS($A$10:$A17)+2,FALSE)</f>
        <v>1847</v>
      </c>
      <c r="BY17" s="34">
        <f>HLOOKUP(BY$7+0.5,$I$66:$DJ$120,ROWS($A$10:$A17)+2,FALSE)</f>
        <v>798</v>
      </c>
      <c r="BZ17" s="34">
        <f>HLOOKUP(BZ$7+0.5,$I$66:$DJ$120,ROWS($A$10:$A17)+2,FALSE)</f>
        <v>131</v>
      </c>
      <c r="CA17" s="34">
        <f>HLOOKUP(CA$7+0.5,$I$66:$DJ$120,ROWS($A$10:$A17)+2,FALSE)</f>
        <v>281</v>
      </c>
      <c r="CB17" s="34">
        <f>HLOOKUP(CB$7+0.5,$I$66:$DJ$120,ROWS($A$10:$A17)+2,FALSE)</f>
        <v>430</v>
      </c>
      <c r="CC17" s="34">
        <f>HLOOKUP(CC$7+0.5,$I$66:$DJ$120,ROWS($A$10:$A17)+2,FALSE)</f>
        <v>281</v>
      </c>
      <c r="CD17" s="34">
        <f>HLOOKUP(CD$7+0.5,$I$66:$DJ$120,ROWS($A$10:$A17)+2,FALSE)</f>
        <v>447</v>
      </c>
      <c r="CE17" s="34">
        <f>HLOOKUP(CE$7+0.5,$I$66:$DJ$120,ROWS($A$10:$A17)+2,FALSE)</f>
        <v>814</v>
      </c>
      <c r="CF17" s="34">
        <f>HLOOKUP(CF$7+0.5,$I$66:$DJ$120,ROWS($A$10:$A17)+2,FALSE)</f>
        <v>2107</v>
      </c>
      <c r="CG17" s="34">
        <f>HLOOKUP(CG$7+0.5,$I$66:$DJ$120,ROWS($A$10:$A17)+2,FALSE)</f>
        <v>486</v>
      </c>
      <c r="CH17" s="34">
        <f>HLOOKUP(CH$7+0.5,$I$66:$DJ$120,ROWS($A$10:$A17)+2,FALSE)</f>
        <v>659</v>
      </c>
      <c r="CI17" s="34">
        <f>HLOOKUP(CI$7+0.5,$I$66:$DJ$120,ROWS($A$10:$A17)+2,FALSE)</f>
        <v>111</v>
      </c>
      <c r="CJ17" s="34">
        <f>HLOOKUP(CJ$7+0.5,$I$66:$DJ$120,ROWS($A$10:$A17)+2,FALSE)</f>
        <v>68</v>
      </c>
      <c r="CK17" s="34">
        <f>HLOOKUP(CK$7+0.5,$I$66:$DJ$120,ROWS($A$10:$A17)+2,FALSE)</f>
        <v>281</v>
      </c>
      <c r="CL17" s="34">
        <f>HLOOKUP(CL$7+0.5,$I$66:$DJ$120,ROWS($A$10:$A17)+2,FALSE)</f>
        <v>281</v>
      </c>
      <c r="CM17" s="34">
        <f>HLOOKUP(CM$7+0.5,$I$66:$DJ$120,ROWS($A$10:$A17)+2,FALSE)</f>
        <v>424</v>
      </c>
      <c r="CN17" s="34">
        <f>HLOOKUP(CN$7+0.5,$I$66:$DJ$120,ROWS($A$10:$A17)+2,FALSE)</f>
        <v>628</v>
      </c>
      <c r="CO17" s="34">
        <f>HLOOKUP(CO$7+0.5,$I$66:$DJ$120,ROWS($A$10:$A17)+2,FALSE)</f>
        <v>1175</v>
      </c>
      <c r="CP17" s="34">
        <f>HLOOKUP(CP$7+0.5,$I$66:$DJ$120,ROWS($A$10:$A17)+2,FALSE)</f>
        <v>189</v>
      </c>
      <c r="CQ17" s="34">
        <f>HLOOKUP(CQ$7+0.5,$I$66:$DJ$120,ROWS($A$10:$A17)+2,FALSE)</f>
        <v>3325</v>
      </c>
      <c r="CR17" s="34">
        <f>HLOOKUP(CR$7+0.5,$I$66:$DJ$120,ROWS($A$10:$A17)+2,FALSE)</f>
        <v>587</v>
      </c>
      <c r="CS17" s="34">
        <f>HLOOKUP(CS$7+0.5,$I$66:$DJ$120,ROWS($A$10:$A17)+2,FALSE)</f>
        <v>281</v>
      </c>
      <c r="CT17" s="34">
        <f>HLOOKUP(CT$7+0.5,$I$66:$DJ$120,ROWS($A$10:$A17)+2,FALSE)</f>
        <v>710</v>
      </c>
      <c r="CU17" s="34">
        <f>HLOOKUP(CU$7+0.5,$I$66:$DJ$120,ROWS($A$10:$A17)+2,FALSE)</f>
        <v>171</v>
      </c>
      <c r="CV17" s="34">
        <f>HLOOKUP(CV$7+0.5,$I$66:$DJ$120,ROWS($A$10:$A17)+2,FALSE)</f>
        <v>592</v>
      </c>
      <c r="CW17" s="34">
        <f>HLOOKUP(CW$7+0.5,$I$66:$DJ$120,ROWS($A$10:$A17)+2,FALSE)</f>
        <v>808</v>
      </c>
      <c r="CX17" s="34">
        <f>HLOOKUP(CX$7+0.5,$I$66:$DJ$120,ROWS($A$10:$A17)+2,FALSE)</f>
        <v>796</v>
      </c>
      <c r="CY17" s="34">
        <f>HLOOKUP(CY$7+0.5,$I$66:$DJ$120,ROWS($A$10:$A17)+2,FALSE)</f>
        <v>627</v>
      </c>
      <c r="CZ17" s="34">
        <f>HLOOKUP(CZ$7+0.5,$I$66:$DJ$120,ROWS($A$10:$A17)+2,FALSE)</f>
        <v>281</v>
      </c>
      <c r="DA17" s="34">
        <f>HLOOKUP(DA$7+0.5,$I$66:$DJ$120,ROWS($A$10:$A17)+2,FALSE)</f>
        <v>389</v>
      </c>
      <c r="DB17" s="34">
        <f>HLOOKUP(DB$7+0.5,$I$66:$DJ$120,ROWS($A$10:$A17)+2,FALSE)</f>
        <v>1100</v>
      </c>
      <c r="DC17" s="34">
        <f>HLOOKUP(DC$7+0.5,$I$66:$DJ$120,ROWS($A$10:$A17)+2,FALSE)</f>
        <v>281</v>
      </c>
      <c r="DD17" s="34">
        <f>HLOOKUP(DD$7+0.5,$I$66:$DJ$120,ROWS($A$10:$A17)+2,FALSE)</f>
        <v>419</v>
      </c>
      <c r="DE17" s="34">
        <f>HLOOKUP(DE$7+0.5,$I$66:$DJ$120,ROWS($A$10:$A17)+2,FALSE)</f>
        <v>691</v>
      </c>
      <c r="DF17" s="34">
        <f>HLOOKUP(DF$7+0.5,$I$66:$DJ$120,ROWS($A$10:$A17)+2,FALSE)</f>
        <v>1631</v>
      </c>
      <c r="DG17" s="34">
        <f>HLOOKUP(DG$7+0.5,$I$66:$DJ$120,ROWS($A$10:$A17)+2,FALSE)</f>
        <v>674</v>
      </c>
      <c r="DH17" s="34">
        <f>HLOOKUP(DH$7+0.5,$I$66:$DJ$120,ROWS($A$10:$A17)+2,FALSE)</f>
        <v>1321</v>
      </c>
      <c r="DI17" s="34">
        <f>HLOOKUP(DI$7+0.5,$I$66:$DJ$120,ROWS($A$10:$A17)+2,FALSE)</f>
        <v>78</v>
      </c>
      <c r="DJ17" s="34">
        <f>HLOOKUP(DJ$7+0.5,$I$66:$DJ$120,ROWS($A$10:$A17)+2,FALSE)</f>
        <v>1233</v>
      </c>
    </row>
    <row r="18" spans="2:114" x14ac:dyDescent="0.25">
      <c r="B18" s="38" t="s">
        <v>15</v>
      </c>
      <c r="C18" s="16">
        <v>889812</v>
      </c>
      <c r="D18" s="17">
        <v>1573</v>
      </c>
      <c r="E18" s="16">
        <v>764640</v>
      </c>
      <c r="F18" s="17">
        <v>9145</v>
      </c>
      <c r="G18" s="16">
        <v>90001</v>
      </c>
      <c r="H18" s="17">
        <v>8498</v>
      </c>
      <c r="I18" s="36">
        <f>HLOOKUP(I$7,$I$66:$DJ$120,ROWS($A$10:$A18)+2,FALSE)</f>
        <v>30759</v>
      </c>
      <c r="J18" s="25">
        <f>HLOOKUP(J$7,$I$66:$DJ$120,ROWS($A$10:$A18)+2,FALSE)</f>
        <v>128</v>
      </c>
      <c r="K18" s="25">
        <f>HLOOKUP(K$7,$I$66:$DJ$120,ROWS($A$10:$A18)+2,FALSE)</f>
        <v>68</v>
      </c>
      <c r="L18" s="25">
        <f>HLOOKUP(L$7,$I$66:$DJ$120,ROWS($A$10:$A18)+2,FALSE)</f>
        <v>60</v>
      </c>
      <c r="M18" s="25">
        <f>HLOOKUP(M$7,$I$66:$DJ$120,ROWS($A$10:$A18)+2,FALSE)</f>
        <v>0</v>
      </c>
      <c r="N18" s="25">
        <f>HLOOKUP(N$7,$I$66:$DJ$120,ROWS($A$10:$A18)+2,FALSE)</f>
        <v>353</v>
      </c>
      <c r="O18" s="25">
        <f>HLOOKUP(O$7,$I$66:$DJ$120,ROWS($A$10:$A18)+2,FALSE)</f>
        <v>178</v>
      </c>
      <c r="P18" s="25">
        <f>HLOOKUP(P$7,$I$66:$DJ$120,ROWS($A$10:$A18)+2,FALSE)</f>
        <v>714</v>
      </c>
      <c r="Q18" s="25" t="str">
        <f>HLOOKUP(Q$7,$I$66:$DJ$120,ROWS($A$10:$A18)+2,FALSE)</f>
        <v>N/A</v>
      </c>
      <c r="R18" s="25">
        <f>HLOOKUP(R$7,$I$66:$DJ$120,ROWS($A$10:$A18)+2,FALSE)</f>
        <v>432</v>
      </c>
      <c r="S18" s="25">
        <f>HLOOKUP(S$7,$I$66:$DJ$120,ROWS($A$10:$A18)+2,FALSE)</f>
        <v>2362</v>
      </c>
      <c r="T18" s="25">
        <f>HLOOKUP(T$7,$I$66:$DJ$120,ROWS($A$10:$A18)+2,FALSE)</f>
        <v>585</v>
      </c>
      <c r="U18" s="25">
        <f>HLOOKUP(U$7,$I$66:$DJ$120,ROWS($A$10:$A18)+2,FALSE)</f>
        <v>0</v>
      </c>
      <c r="V18" s="25">
        <f>HLOOKUP(V$7,$I$66:$DJ$120,ROWS($A$10:$A18)+2,FALSE)</f>
        <v>0</v>
      </c>
      <c r="W18" s="25">
        <f>HLOOKUP(W$7,$I$66:$DJ$120,ROWS($A$10:$A18)+2,FALSE)</f>
        <v>612</v>
      </c>
      <c r="X18" s="25">
        <f>HLOOKUP(X$7,$I$66:$DJ$120,ROWS($A$10:$A18)+2,FALSE)</f>
        <v>0</v>
      </c>
      <c r="Y18" s="25">
        <f>HLOOKUP(Y$7,$I$66:$DJ$120,ROWS($A$10:$A18)+2,FALSE)</f>
        <v>0</v>
      </c>
      <c r="Z18" s="25">
        <f>HLOOKUP(Z$7,$I$66:$DJ$120,ROWS($A$10:$A18)+2,FALSE)</f>
        <v>28</v>
      </c>
      <c r="AA18" s="25">
        <f>HLOOKUP(AA$7,$I$66:$DJ$120,ROWS($A$10:$A18)+2,FALSE)</f>
        <v>163</v>
      </c>
      <c r="AB18" s="25">
        <f>HLOOKUP(AB$7,$I$66:$DJ$120,ROWS($A$10:$A18)+2,FALSE)</f>
        <v>0</v>
      </c>
      <c r="AC18" s="25">
        <f>HLOOKUP(AC$7,$I$66:$DJ$120,ROWS($A$10:$A18)+2,FALSE)</f>
        <v>294</v>
      </c>
      <c r="AD18" s="25">
        <f>HLOOKUP(AD$7,$I$66:$DJ$120,ROWS($A$10:$A18)+2,FALSE)</f>
        <v>4969</v>
      </c>
      <c r="AE18" s="25">
        <f>HLOOKUP(AE$7,$I$66:$DJ$120,ROWS($A$10:$A18)+2,FALSE)</f>
        <v>689</v>
      </c>
      <c r="AF18" s="25">
        <f>HLOOKUP(AF$7,$I$66:$DJ$120,ROWS($A$10:$A18)+2,FALSE)</f>
        <v>61</v>
      </c>
      <c r="AG18" s="25">
        <f>HLOOKUP(AG$7,$I$66:$DJ$120,ROWS($A$10:$A18)+2,FALSE)</f>
        <v>55</v>
      </c>
      <c r="AH18" s="25">
        <f>HLOOKUP(AH$7,$I$66:$DJ$120,ROWS($A$10:$A18)+2,FALSE)</f>
        <v>0</v>
      </c>
      <c r="AI18" s="25">
        <f>HLOOKUP(AI$7,$I$66:$DJ$120,ROWS($A$10:$A18)+2,FALSE)</f>
        <v>539</v>
      </c>
      <c r="AJ18" s="25">
        <f>HLOOKUP(AJ$7,$I$66:$DJ$120,ROWS($A$10:$A18)+2,FALSE)</f>
        <v>73</v>
      </c>
      <c r="AK18" s="25">
        <f>HLOOKUP(AK$7,$I$66:$DJ$120,ROWS($A$10:$A18)+2,FALSE)</f>
        <v>0</v>
      </c>
      <c r="AL18" s="25">
        <f>HLOOKUP(AL$7,$I$66:$DJ$120,ROWS($A$10:$A18)+2,FALSE)</f>
        <v>106</v>
      </c>
      <c r="AM18" s="25">
        <f>HLOOKUP(AM$7,$I$66:$DJ$120,ROWS($A$10:$A18)+2,FALSE)</f>
        <v>139</v>
      </c>
      <c r="AN18" s="25">
        <f>HLOOKUP(AN$7,$I$66:$DJ$120,ROWS($A$10:$A18)+2,FALSE)</f>
        <v>3678</v>
      </c>
      <c r="AO18" s="25">
        <f>HLOOKUP(AO$7,$I$66:$DJ$120,ROWS($A$10:$A18)+2,FALSE)</f>
        <v>59</v>
      </c>
      <c r="AP18" s="25">
        <f>HLOOKUP(AP$7,$I$66:$DJ$120,ROWS($A$10:$A18)+2,FALSE)</f>
        <v>4251</v>
      </c>
      <c r="AQ18" s="25">
        <f>HLOOKUP(AQ$7,$I$66:$DJ$120,ROWS($A$10:$A18)+2,FALSE)</f>
        <v>424</v>
      </c>
      <c r="AR18" s="25">
        <f>HLOOKUP(AR$7,$I$66:$DJ$120,ROWS($A$10:$A18)+2,FALSE)</f>
        <v>0</v>
      </c>
      <c r="AS18" s="25">
        <f>HLOOKUP(AS$7,$I$66:$DJ$120,ROWS($A$10:$A18)+2,FALSE)</f>
        <v>325</v>
      </c>
      <c r="AT18" s="25">
        <f>HLOOKUP(AT$7,$I$66:$DJ$120,ROWS($A$10:$A18)+2,FALSE)</f>
        <v>0</v>
      </c>
      <c r="AU18" s="25">
        <f>HLOOKUP(AU$7,$I$66:$DJ$120,ROWS($A$10:$A18)+2,FALSE)</f>
        <v>0</v>
      </c>
      <c r="AV18" s="25">
        <f>HLOOKUP(AV$7,$I$66:$DJ$120,ROWS($A$10:$A18)+2,FALSE)</f>
        <v>7318</v>
      </c>
      <c r="AW18" s="25">
        <f>HLOOKUP(AW$7,$I$66:$DJ$120,ROWS($A$10:$A18)+2,FALSE)</f>
        <v>149</v>
      </c>
      <c r="AX18" s="25">
        <f>HLOOKUP(AX$7,$I$66:$DJ$120,ROWS($A$10:$A18)+2,FALSE)</f>
        <v>195</v>
      </c>
      <c r="AY18" s="25">
        <f>HLOOKUP(AY$7,$I$66:$DJ$120,ROWS($A$10:$A18)+2,FALSE)</f>
        <v>0</v>
      </c>
      <c r="AZ18" s="25">
        <f>HLOOKUP(AZ$7,$I$66:$DJ$120,ROWS($A$10:$A18)+2,FALSE)</f>
        <v>146</v>
      </c>
      <c r="BA18" s="25">
        <f>HLOOKUP(BA$7,$I$66:$DJ$120,ROWS($A$10:$A18)+2,FALSE)</f>
        <v>178</v>
      </c>
      <c r="BB18" s="25">
        <f>HLOOKUP(BB$7,$I$66:$DJ$120,ROWS($A$10:$A18)+2,FALSE)</f>
        <v>0</v>
      </c>
      <c r="BC18" s="25">
        <f>HLOOKUP(BC$7,$I$66:$DJ$120,ROWS($A$10:$A18)+2,FALSE)</f>
        <v>0</v>
      </c>
      <c r="BD18" s="25">
        <f>HLOOKUP(BD$7,$I$66:$DJ$120,ROWS($A$10:$A18)+2,FALSE)</f>
        <v>1051</v>
      </c>
      <c r="BE18" s="25">
        <f>HLOOKUP(BE$7,$I$66:$DJ$120,ROWS($A$10:$A18)+2,FALSE)</f>
        <v>377</v>
      </c>
      <c r="BF18" s="25">
        <f>HLOOKUP(BF$7,$I$66:$DJ$120,ROWS($A$10:$A18)+2,FALSE)</f>
        <v>0</v>
      </c>
      <c r="BG18" s="25">
        <f>HLOOKUP(BG$7,$I$66:$DJ$120,ROWS($A$10:$A18)+2,FALSE)</f>
        <v>0</v>
      </c>
      <c r="BH18" s="25">
        <f>HLOOKUP(BH$7,$I$66:$DJ$120,ROWS($A$10:$A18)+2,FALSE)</f>
        <v>0</v>
      </c>
      <c r="BI18" s="25">
        <f>HLOOKUP(BI$7,$I$66:$DJ$120,ROWS($A$10:$A18)+2,FALSE)</f>
        <v>954</v>
      </c>
      <c r="BJ18" s="34">
        <f>HLOOKUP(BJ$7+0.5,$I$66:$DJ$120,ROWS($A$10:$A18)+2,FALSE)</f>
        <v>4030</v>
      </c>
      <c r="BK18" s="34">
        <f>HLOOKUP(BK$7+0.5,$I$66:$DJ$120,ROWS($A$10:$A18)+2,FALSE)</f>
        <v>211</v>
      </c>
      <c r="BL18" s="34">
        <f>HLOOKUP(BL$7+0.5,$I$66:$DJ$120,ROWS($A$10:$A18)+2,FALSE)</f>
        <v>111</v>
      </c>
      <c r="BM18" s="34">
        <f>HLOOKUP(BM$7+0.5,$I$66:$DJ$120,ROWS($A$10:$A18)+2,FALSE)</f>
        <v>78</v>
      </c>
      <c r="BN18" s="34">
        <f>HLOOKUP(BN$7+0.5,$I$66:$DJ$120,ROWS($A$10:$A18)+2,FALSE)</f>
        <v>265</v>
      </c>
      <c r="BO18" s="34">
        <f>HLOOKUP(BO$7+0.5,$I$66:$DJ$120,ROWS($A$10:$A18)+2,FALSE)</f>
        <v>290</v>
      </c>
      <c r="BP18" s="34">
        <f>HLOOKUP(BP$7+0.5,$I$66:$DJ$120,ROWS($A$10:$A18)+2,FALSE)</f>
        <v>249</v>
      </c>
      <c r="BQ18" s="34">
        <f>HLOOKUP(BQ$7+0.5,$I$66:$DJ$120,ROWS($A$10:$A18)+2,FALSE)</f>
        <v>693</v>
      </c>
      <c r="BR18" s="34" t="str">
        <f>HLOOKUP(BR$7+0.5,$I$66:$DJ$120,ROWS($A$10:$A18)+2,FALSE)</f>
        <v>N/A</v>
      </c>
      <c r="BS18" s="34">
        <f>HLOOKUP(BS$7+0.5,$I$66:$DJ$120,ROWS($A$10:$A18)+2,FALSE)</f>
        <v>467</v>
      </c>
      <c r="BT18" s="34">
        <f>HLOOKUP(BT$7+0.5,$I$66:$DJ$120,ROWS($A$10:$A18)+2,FALSE)</f>
        <v>996</v>
      </c>
      <c r="BU18" s="34">
        <f>HLOOKUP(BU$7+0.5,$I$66:$DJ$120,ROWS($A$10:$A18)+2,FALSE)</f>
        <v>575</v>
      </c>
      <c r="BV18" s="34">
        <f>HLOOKUP(BV$7+0.5,$I$66:$DJ$120,ROWS($A$10:$A18)+2,FALSE)</f>
        <v>265</v>
      </c>
      <c r="BW18" s="34">
        <f>HLOOKUP(BW$7+0.5,$I$66:$DJ$120,ROWS($A$10:$A18)+2,FALSE)</f>
        <v>265</v>
      </c>
      <c r="BX18" s="34">
        <f>HLOOKUP(BX$7+0.5,$I$66:$DJ$120,ROWS($A$10:$A18)+2,FALSE)</f>
        <v>583</v>
      </c>
      <c r="BY18" s="34">
        <f>HLOOKUP(BY$7+0.5,$I$66:$DJ$120,ROWS($A$10:$A18)+2,FALSE)</f>
        <v>265</v>
      </c>
      <c r="BZ18" s="34">
        <f>HLOOKUP(BZ$7+0.5,$I$66:$DJ$120,ROWS($A$10:$A18)+2,FALSE)</f>
        <v>265</v>
      </c>
      <c r="CA18" s="34">
        <f>HLOOKUP(CA$7+0.5,$I$66:$DJ$120,ROWS($A$10:$A18)+2,FALSE)</f>
        <v>47</v>
      </c>
      <c r="CB18" s="34">
        <f>HLOOKUP(CB$7+0.5,$I$66:$DJ$120,ROWS($A$10:$A18)+2,FALSE)</f>
        <v>273</v>
      </c>
      <c r="CC18" s="34">
        <f>HLOOKUP(CC$7+0.5,$I$66:$DJ$120,ROWS($A$10:$A18)+2,FALSE)</f>
        <v>265</v>
      </c>
      <c r="CD18" s="34">
        <f>HLOOKUP(CD$7+0.5,$I$66:$DJ$120,ROWS($A$10:$A18)+2,FALSE)</f>
        <v>406</v>
      </c>
      <c r="CE18" s="34">
        <f>HLOOKUP(CE$7+0.5,$I$66:$DJ$120,ROWS($A$10:$A18)+2,FALSE)</f>
        <v>1144</v>
      </c>
      <c r="CF18" s="34">
        <f>HLOOKUP(CF$7+0.5,$I$66:$DJ$120,ROWS($A$10:$A18)+2,FALSE)</f>
        <v>538</v>
      </c>
      <c r="CG18" s="34">
        <f>HLOOKUP(CG$7+0.5,$I$66:$DJ$120,ROWS($A$10:$A18)+2,FALSE)</f>
        <v>102</v>
      </c>
      <c r="CH18" s="34">
        <f>HLOOKUP(CH$7+0.5,$I$66:$DJ$120,ROWS($A$10:$A18)+2,FALSE)</f>
        <v>92</v>
      </c>
      <c r="CI18" s="34">
        <f>HLOOKUP(CI$7+0.5,$I$66:$DJ$120,ROWS($A$10:$A18)+2,FALSE)</f>
        <v>265</v>
      </c>
      <c r="CJ18" s="34">
        <f>HLOOKUP(CJ$7+0.5,$I$66:$DJ$120,ROWS($A$10:$A18)+2,FALSE)</f>
        <v>842</v>
      </c>
      <c r="CK18" s="34">
        <f>HLOOKUP(CK$7+0.5,$I$66:$DJ$120,ROWS($A$10:$A18)+2,FALSE)</f>
        <v>120</v>
      </c>
      <c r="CL18" s="34">
        <f>HLOOKUP(CL$7+0.5,$I$66:$DJ$120,ROWS($A$10:$A18)+2,FALSE)</f>
        <v>265</v>
      </c>
      <c r="CM18" s="34">
        <f>HLOOKUP(CM$7+0.5,$I$66:$DJ$120,ROWS($A$10:$A18)+2,FALSE)</f>
        <v>183</v>
      </c>
      <c r="CN18" s="34">
        <f>HLOOKUP(CN$7+0.5,$I$66:$DJ$120,ROWS($A$10:$A18)+2,FALSE)</f>
        <v>246</v>
      </c>
      <c r="CO18" s="34">
        <f>HLOOKUP(CO$7+0.5,$I$66:$DJ$120,ROWS($A$10:$A18)+2,FALSE)</f>
        <v>935</v>
      </c>
      <c r="CP18" s="34">
        <f>HLOOKUP(CP$7+0.5,$I$66:$DJ$120,ROWS($A$10:$A18)+2,FALSE)</f>
        <v>98</v>
      </c>
      <c r="CQ18" s="34">
        <f>HLOOKUP(CQ$7+0.5,$I$66:$DJ$120,ROWS($A$10:$A18)+2,FALSE)</f>
        <v>1555</v>
      </c>
      <c r="CR18" s="34">
        <f>HLOOKUP(CR$7+0.5,$I$66:$DJ$120,ROWS($A$10:$A18)+2,FALSE)</f>
        <v>466</v>
      </c>
      <c r="CS18" s="34">
        <f>HLOOKUP(CS$7+0.5,$I$66:$DJ$120,ROWS($A$10:$A18)+2,FALSE)</f>
        <v>265</v>
      </c>
      <c r="CT18" s="34">
        <f>HLOOKUP(CT$7+0.5,$I$66:$DJ$120,ROWS($A$10:$A18)+2,FALSE)</f>
        <v>339</v>
      </c>
      <c r="CU18" s="34">
        <f>HLOOKUP(CU$7+0.5,$I$66:$DJ$120,ROWS($A$10:$A18)+2,FALSE)</f>
        <v>265</v>
      </c>
      <c r="CV18" s="34">
        <f>HLOOKUP(CV$7+0.5,$I$66:$DJ$120,ROWS($A$10:$A18)+2,FALSE)</f>
        <v>265</v>
      </c>
      <c r="CW18" s="34">
        <f>HLOOKUP(CW$7+0.5,$I$66:$DJ$120,ROWS($A$10:$A18)+2,FALSE)</f>
        <v>2368</v>
      </c>
      <c r="CX18" s="34">
        <f>HLOOKUP(CX$7+0.5,$I$66:$DJ$120,ROWS($A$10:$A18)+2,FALSE)</f>
        <v>241</v>
      </c>
      <c r="CY18" s="34">
        <f>HLOOKUP(CY$7+0.5,$I$66:$DJ$120,ROWS($A$10:$A18)+2,FALSE)</f>
        <v>272</v>
      </c>
      <c r="CZ18" s="34">
        <f>HLOOKUP(CZ$7+0.5,$I$66:$DJ$120,ROWS($A$10:$A18)+2,FALSE)</f>
        <v>265</v>
      </c>
      <c r="DA18" s="34">
        <f>HLOOKUP(DA$7+0.5,$I$66:$DJ$120,ROWS($A$10:$A18)+2,FALSE)</f>
        <v>248</v>
      </c>
      <c r="DB18" s="34">
        <f>HLOOKUP(DB$7+0.5,$I$66:$DJ$120,ROWS($A$10:$A18)+2,FALSE)</f>
        <v>313</v>
      </c>
      <c r="DC18" s="34">
        <f>HLOOKUP(DC$7+0.5,$I$66:$DJ$120,ROWS($A$10:$A18)+2,FALSE)</f>
        <v>265</v>
      </c>
      <c r="DD18" s="34">
        <f>HLOOKUP(DD$7+0.5,$I$66:$DJ$120,ROWS($A$10:$A18)+2,FALSE)</f>
        <v>265</v>
      </c>
      <c r="DE18" s="34">
        <f>HLOOKUP(DE$7+0.5,$I$66:$DJ$120,ROWS($A$10:$A18)+2,FALSE)</f>
        <v>538</v>
      </c>
      <c r="DF18" s="34">
        <f>HLOOKUP(DF$7+0.5,$I$66:$DJ$120,ROWS($A$10:$A18)+2,FALSE)</f>
        <v>280</v>
      </c>
      <c r="DG18" s="34">
        <f>HLOOKUP(DG$7+0.5,$I$66:$DJ$120,ROWS($A$10:$A18)+2,FALSE)</f>
        <v>265</v>
      </c>
      <c r="DH18" s="34">
        <f>HLOOKUP(DH$7+0.5,$I$66:$DJ$120,ROWS($A$10:$A18)+2,FALSE)</f>
        <v>265</v>
      </c>
      <c r="DI18" s="34">
        <f>HLOOKUP(DI$7+0.5,$I$66:$DJ$120,ROWS($A$10:$A18)+2,FALSE)</f>
        <v>265</v>
      </c>
      <c r="DJ18" s="34">
        <f>HLOOKUP(DJ$7+0.5,$I$66:$DJ$120,ROWS($A$10:$A18)+2,FALSE)</f>
        <v>1095</v>
      </c>
    </row>
    <row r="19" spans="2:114" x14ac:dyDescent="0.25">
      <c r="B19" s="38" t="s">
        <v>16</v>
      </c>
      <c r="C19" s="16">
        <v>596747</v>
      </c>
      <c r="D19" s="17">
        <v>1124</v>
      </c>
      <c r="E19" s="16">
        <v>474676</v>
      </c>
      <c r="F19" s="17">
        <v>8281</v>
      </c>
      <c r="G19" s="16">
        <v>63766</v>
      </c>
      <c r="H19" s="17">
        <v>6163</v>
      </c>
      <c r="I19" s="36">
        <f>HLOOKUP(I$7,$I$66:$DJ$120,ROWS($A$10:$A19)+2,FALSE)</f>
        <v>51244</v>
      </c>
      <c r="J19" s="25">
        <f>HLOOKUP(J$7,$I$66:$DJ$120,ROWS($A$10:$A19)+2,FALSE)</f>
        <v>360</v>
      </c>
      <c r="K19" s="25">
        <f>HLOOKUP(K$7,$I$66:$DJ$120,ROWS($A$10:$A19)+2,FALSE)</f>
        <v>591</v>
      </c>
      <c r="L19" s="25">
        <f>HLOOKUP(L$7,$I$66:$DJ$120,ROWS($A$10:$A19)+2,FALSE)</f>
        <v>662</v>
      </c>
      <c r="M19" s="25">
        <f>HLOOKUP(M$7,$I$66:$DJ$120,ROWS($A$10:$A19)+2,FALSE)</f>
        <v>155</v>
      </c>
      <c r="N19" s="25">
        <f>HLOOKUP(N$7,$I$66:$DJ$120,ROWS($A$10:$A19)+2,FALSE)</f>
        <v>4205</v>
      </c>
      <c r="O19" s="25">
        <f>HLOOKUP(O$7,$I$66:$DJ$120,ROWS($A$10:$A19)+2,FALSE)</f>
        <v>656</v>
      </c>
      <c r="P19" s="25">
        <f>HLOOKUP(P$7,$I$66:$DJ$120,ROWS($A$10:$A19)+2,FALSE)</f>
        <v>926</v>
      </c>
      <c r="Q19" s="25">
        <f>HLOOKUP(Q$7,$I$66:$DJ$120,ROWS($A$10:$A19)+2,FALSE)</f>
        <v>0</v>
      </c>
      <c r="R19" s="25" t="str">
        <f>HLOOKUP(R$7,$I$66:$DJ$120,ROWS($A$10:$A19)+2,FALSE)</f>
        <v>N/A</v>
      </c>
      <c r="S19" s="25">
        <f>HLOOKUP(S$7,$I$66:$DJ$120,ROWS($A$10:$A19)+2,FALSE)</f>
        <v>1100</v>
      </c>
      <c r="T19" s="25">
        <f>HLOOKUP(T$7,$I$66:$DJ$120,ROWS($A$10:$A19)+2,FALSE)</f>
        <v>1597</v>
      </c>
      <c r="U19" s="25">
        <f>HLOOKUP(U$7,$I$66:$DJ$120,ROWS($A$10:$A19)+2,FALSE)</f>
        <v>0</v>
      </c>
      <c r="V19" s="25">
        <f>HLOOKUP(V$7,$I$66:$DJ$120,ROWS($A$10:$A19)+2,FALSE)</f>
        <v>0</v>
      </c>
      <c r="W19" s="25">
        <f>HLOOKUP(W$7,$I$66:$DJ$120,ROWS($A$10:$A19)+2,FALSE)</f>
        <v>615</v>
      </c>
      <c r="X19" s="25">
        <f>HLOOKUP(X$7,$I$66:$DJ$120,ROWS($A$10:$A19)+2,FALSE)</f>
        <v>711</v>
      </c>
      <c r="Y19" s="25">
        <f>HLOOKUP(Y$7,$I$66:$DJ$120,ROWS($A$10:$A19)+2,FALSE)</f>
        <v>392</v>
      </c>
      <c r="Z19" s="25">
        <f>HLOOKUP(Z$7,$I$66:$DJ$120,ROWS($A$10:$A19)+2,FALSE)</f>
        <v>83</v>
      </c>
      <c r="AA19" s="25">
        <f>HLOOKUP(AA$7,$I$66:$DJ$120,ROWS($A$10:$A19)+2,FALSE)</f>
        <v>94</v>
      </c>
      <c r="AB19" s="25">
        <f>HLOOKUP(AB$7,$I$66:$DJ$120,ROWS($A$10:$A19)+2,FALSE)</f>
        <v>0</v>
      </c>
      <c r="AC19" s="25">
        <f>HLOOKUP(AC$7,$I$66:$DJ$120,ROWS($A$10:$A19)+2,FALSE)</f>
        <v>76</v>
      </c>
      <c r="AD19" s="25">
        <f>HLOOKUP(AD$7,$I$66:$DJ$120,ROWS($A$10:$A19)+2,FALSE)</f>
        <v>13503</v>
      </c>
      <c r="AE19" s="25">
        <f>HLOOKUP(AE$7,$I$66:$DJ$120,ROWS($A$10:$A19)+2,FALSE)</f>
        <v>1376</v>
      </c>
      <c r="AF19" s="25">
        <f>HLOOKUP(AF$7,$I$66:$DJ$120,ROWS($A$10:$A19)+2,FALSE)</f>
        <v>126</v>
      </c>
      <c r="AG19" s="25">
        <f>HLOOKUP(AG$7,$I$66:$DJ$120,ROWS($A$10:$A19)+2,FALSE)</f>
        <v>87</v>
      </c>
      <c r="AH19" s="25">
        <f>HLOOKUP(AH$7,$I$66:$DJ$120,ROWS($A$10:$A19)+2,FALSE)</f>
        <v>0</v>
      </c>
      <c r="AI19" s="25">
        <f>HLOOKUP(AI$7,$I$66:$DJ$120,ROWS($A$10:$A19)+2,FALSE)</f>
        <v>272</v>
      </c>
      <c r="AJ19" s="25">
        <f>HLOOKUP(AJ$7,$I$66:$DJ$120,ROWS($A$10:$A19)+2,FALSE)</f>
        <v>0</v>
      </c>
      <c r="AK19" s="25">
        <f>HLOOKUP(AK$7,$I$66:$DJ$120,ROWS($A$10:$A19)+2,FALSE)</f>
        <v>62</v>
      </c>
      <c r="AL19" s="25">
        <f>HLOOKUP(AL$7,$I$66:$DJ$120,ROWS($A$10:$A19)+2,FALSE)</f>
        <v>0</v>
      </c>
      <c r="AM19" s="25">
        <f>HLOOKUP(AM$7,$I$66:$DJ$120,ROWS($A$10:$A19)+2,FALSE)</f>
        <v>137</v>
      </c>
      <c r="AN19" s="25">
        <f>HLOOKUP(AN$7,$I$66:$DJ$120,ROWS($A$10:$A19)+2,FALSE)</f>
        <v>1924</v>
      </c>
      <c r="AO19" s="25">
        <f>HLOOKUP(AO$7,$I$66:$DJ$120,ROWS($A$10:$A19)+2,FALSE)</f>
        <v>61</v>
      </c>
      <c r="AP19" s="25">
        <f>HLOOKUP(AP$7,$I$66:$DJ$120,ROWS($A$10:$A19)+2,FALSE)</f>
        <v>3852</v>
      </c>
      <c r="AQ19" s="25">
        <f>HLOOKUP(AQ$7,$I$66:$DJ$120,ROWS($A$10:$A19)+2,FALSE)</f>
        <v>1897</v>
      </c>
      <c r="AR19" s="25">
        <f>HLOOKUP(AR$7,$I$66:$DJ$120,ROWS($A$10:$A19)+2,FALSE)</f>
        <v>98</v>
      </c>
      <c r="AS19" s="25">
        <f>HLOOKUP(AS$7,$I$66:$DJ$120,ROWS($A$10:$A19)+2,FALSE)</f>
        <v>598</v>
      </c>
      <c r="AT19" s="25">
        <f>HLOOKUP(AT$7,$I$66:$DJ$120,ROWS($A$10:$A19)+2,FALSE)</f>
        <v>0</v>
      </c>
      <c r="AU19" s="25">
        <f>HLOOKUP(AU$7,$I$66:$DJ$120,ROWS($A$10:$A19)+2,FALSE)</f>
        <v>601</v>
      </c>
      <c r="AV19" s="25">
        <f>HLOOKUP(AV$7,$I$66:$DJ$120,ROWS($A$10:$A19)+2,FALSE)</f>
        <v>2378</v>
      </c>
      <c r="AW19" s="25">
        <f>HLOOKUP(AW$7,$I$66:$DJ$120,ROWS($A$10:$A19)+2,FALSE)</f>
        <v>249</v>
      </c>
      <c r="AX19" s="25">
        <f>HLOOKUP(AX$7,$I$66:$DJ$120,ROWS($A$10:$A19)+2,FALSE)</f>
        <v>380</v>
      </c>
      <c r="AY19" s="25">
        <f>HLOOKUP(AY$7,$I$66:$DJ$120,ROWS($A$10:$A19)+2,FALSE)</f>
        <v>0</v>
      </c>
      <c r="AZ19" s="25">
        <f>HLOOKUP(AZ$7,$I$66:$DJ$120,ROWS($A$10:$A19)+2,FALSE)</f>
        <v>591</v>
      </c>
      <c r="BA19" s="25">
        <f>HLOOKUP(BA$7,$I$66:$DJ$120,ROWS($A$10:$A19)+2,FALSE)</f>
        <v>1180</v>
      </c>
      <c r="BB19" s="25">
        <f>HLOOKUP(BB$7,$I$66:$DJ$120,ROWS($A$10:$A19)+2,FALSE)</f>
        <v>0</v>
      </c>
      <c r="BC19" s="25">
        <f>HLOOKUP(BC$7,$I$66:$DJ$120,ROWS($A$10:$A19)+2,FALSE)</f>
        <v>199</v>
      </c>
      <c r="BD19" s="25">
        <f>HLOOKUP(BD$7,$I$66:$DJ$120,ROWS($A$10:$A19)+2,FALSE)</f>
        <v>7915</v>
      </c>
      <c r="BE19" s="25">
        <f>HLOOKUP(BE$7,$I$66:$DJ$120,ROWS($A$10:$A19)+2,FALSE)</f>
        <v>284</v>
      </c>
      <c r="BF19" s="25">
        <f>HLOOKUP(BF$7,$I$66:$DJ$120,ROWS($A$10:$A19)+2,FALSE)</f>
        <v>860</v>
      </c>
      <c r="BG19" s="25">
        <f>HLOOKUP(BG$7,$I$66:$DJ$120,ROWS($A$10:$A19)+2,FALSE)</f>
        <v>391</v>
      </c>
      <c r="BH19" s="25">
        <f>HLOOKUP(BH$7,$I$66:$DJ$120,ROWS($A$10:$A19)+2,FALSE)</f>
        <v>0</v>
      </c>
      <c r="BI19" s="25">
        <f>HLOOKUP(BI$7,$I$66:$DJ$120,ROWS($A$10:$A19)+2,FALSE)</f>
        <v>0</v>
      </c>
      <c r="BJ19" s="34">
        <f>HLOOKUP(BJ$7+0.5,$I$66:$DJ$120,ROWS($A$10:$A19)+2,FALSE)</f>
        <v>4828</v>
      </c>
      <c r="BK19" s="34">
        <f>HLOOKUP(BK$7+0.5,$I$66:$DJ$120,ROWS($A$10:$A19)+2,FALSE)</f>
        <v>418</v>
      </c>
      <c r="BL19" s="34">
        <f>HLOOKUP(BL$7+0.5,$I$66:$DJ$120,ROWS($A$10:$A19)+2,FALSE)</f>
        <v>529</v>
      </c>
      <c r="BM19" s="34">
        <f>HLOOKUP(BM$7+0.5,$I$66:$DJ$120,ROWS($A$10:$A19)+2,FALSE)</f>
        <v>466</v>
      </c>
      <c r="BN19" s="34">
        <f>HLOOKUP(BN$7+0.5,$I$66:$DJ$120,ROWS($A$10:$A19)+2,FALSE)</f>
        <v>195</v>
      </c>
      <c r="BO19" s="34">
        <f>HLOOKUP(BO$7+0.5,$I$66:$DJ$120,ROWS($A$10:$A19)+2,FALSE)</f>
        <v>1255</v>
      </c>
      <c r="BP19" s="34">
        <f>HLOOKUP(BP$7+0.5,$I$66:$DJ$120,ROWS($A$10:$A19)+2,FALSE)</f>
        <v>637</v>
      </c>
      <c r="BQ19" s="34">
        <f>HLOOKUP(BQ$7+0.5,$I$66:$DJ$120,ROWS($A$10:$A19)+2,FALSE)</f>
        <v>592</v>
      </c>
      <c r="BR19" s="34">
        <f>HLOOKUP(BR$7+0.5,$I$66:$DJ$120,ROWS($A$10:$A19)+2,FALSE)</f>
        <v>292</v>
      </c>
      <c r="BS19" s="34" t="str">
        <f>HLOOKUP(BS$7+0.5,$I$66:$DJ$120,ROWS($A$10:$A19)+2,FALSE)</f>
        <v>N/A</v>
      </c>
      <c r="BT19" s="34">
        <f>HLOOKUP(BT$7+0.5,$I$66:$DJ$120,ROWS($A$10:$A19)+2,FALSE)</f>
        <v>609</v>
      </c>
      <c r="BU19" s="34">
        <f>HLOOKUP(BU$7+0.5,$I$66:$DJ$120,ROWS($A$10:$A19)+2,FALSE)</f>
        <v>795</v>
      </c>
      <c r="BV19" s="34">
        <f>HLOOKUP(BV$7+0.5,$I$66:$DJ$120,ROWS($A$10:$A19)+2,FALSE)</f>
        <v>292</v>
      </c>
      <c r="BW19" s="34">
        <f>HLOOKUP(BW$7+0.5,$I$66:$DJ$120,ROWS($A$10:$A19)+2,FALSE)</f>
        <v>292</v>
      </c>
      <c r="BX19" s="34">
        <f>HLOOKUP(BX$7+0.5,$I$66:$DJ$120,ROWS($A$10:$A19)+2,FALSE)</f>
        <v>373</v>
      </c>
      <c r="BY19" s="34">
        <f>HLOOKUP(BY$7+0.5,$I$66:$DJ$120,ROWS($A$10:$A19)+2,FALSE)</f>
        <v>461</v>
      </c>
      <c r="BZ19" s="34">
        <f>HLOOKUP(BZ$7+0.5,$I$66:$DJ$120,ROWS($A$10:$A19)+2,FALSE)</f>
        <v>377</v>
      </c>
      <c r="CA19" s="34">
        <f>HLOOKUP(CA$7+0.5,$I$66:$DJ$120,ROWS($A$10:$A19)+2,FALSE)</f>
        <v>137</v>
      </c>
      <c r="CB19" s="34">
        <f>HLOOKUP(CB$7+0.5,$I$66:$DJ$120,ROWS($A$10:$A19)+2,FALSE)</f>
        <v>155</v>
      </c>
      <c r="CC19" s="34">
        <f>HLOOKUP(CC$7+0.5,$I$66:$DJ$120,ROWS($A$10:$A19)+2,FALSE)</f>
        <v>292</v>
      </c>
      <c r="CD19" s="34">
        <f>HLOOKUP(CD$7+0.5,$I$66:$DJ$120,ROWS($A$10:$A19)+2,FALSE)</f>
        <v>121</v>
      </c>
      <c r="CE19" s="34">
        <f>HLOOKUP(CE$7+0.5,$I$66:$DJ$120,ROWS($A$10:$A19)+2,FALSE)</f>
        <v>2647</v>
      </c>
      <c r="CF19" s="34">
        <f>HLOOKUP(CF$7+0.5,$I$66:$DJ$120,ROWS($A$10:$A19)+2,FALSE)</f>
        <v>540</v>
      </c>
      <c r="CG19" s="34">
        <f>HLOOKUP(CG$7+0.5,$I$66:$DJ$120,ROWS($A$10:$A19)+2,FALSE)</f>
        <v>153</v>
      </c>
      <c r="CH19" s="34">
        <f>HLOOKUP(CH$7+0.5,$I$66:$DJ$120,ROWS($A$10:$A19)+2,FALSE)</f>
        <v>105</v>
      </c>
      <c r="CI19" s="34">
        <f>HLOOKUP(CI$7+0.5,$I$66:$DJ$120,ROWS($A$10:$A19)+2,FALSE)</f>
        <v>292</v>
      </c>
      <c r="CJ19" s="34">
        <f>HLOOKUP(CJ$7+0.5,$I$66:$DJ$120,ROWS($A$10:$A19)+2,FALSE)</f>
        <v>371</v>
      </c>
      <c r="CK19" s="34">
        <f>HLOOKUP(CK$7+0.5,$I$66:$DJ$120,ROWS($A$10:$A19)+2,FALSE)</f>
        <v>292</v>
      </c>
      <c r="CL19" s="34">
        <f>HLOOKUP(CL$7+0.5,$I$66:$DJ$120,ROWS($A$10:$A19)+2,FALSE)</f>
        <v>103</v>
      </c>
      <c r="CM19" s="34">
        <f>HLOOKUP(CM$7+0.5,$I$66:$DJ$120,ROWS($A$10:$A19)+2,FALSE)</f>
        <v>292</v>
      </c>
      <c r="CN19" s="34">
        <f>HLOOKUP(CN$7+0.5,$I$66:$DJ$120,ROWS($A$10:$A19)+2,FALSE)</f>
        <v>136</v>
      </c>
      <c r="CO19" s="34">
        <f>HLOOKUP(CO$7+0.5,$I$66:$DJ$120,ROWS($A$10:$A19)+2,FALSE)</f>
        <v>694</v>
      </c>
      <c r="CP19" s="34">
        <f>HLOOKUP(CP$7+0.5,$I$66:$DJ$120,ROWS($A$10:$A19)+2,FALSE)</f>
        <v>100</v>
      </c>
      <c r="CQ19" s="34">
        <f>HLOOKUP(CQ$7+0.5,$I$66:$DJ$120,ROWS($A$10:$A19)+2,FALSE)</f>
        <v>1325</v>
      </c>
      <c r="CR19" s="34">
        <f>HLOOKUP(CR$7+0.5,$I$66:$DJ$120,ROWS($A$10:$A19)+2,FALSE)</f>
        <v>1089</v>
      </c>
      <c r="CS19" s="34">
        <f>HLOOKUP(CS$7+0.5,$I$66:$DJ$120,ROWS($A$10:$A19)+2,FALSE)</f>
        <v>165</v>
      </c>
      <c r="CT19" s="34">
        <f>HLOOKUP(CT$7+0.5,$I$66:$DJ$120,ROWS($A$10:$A19)+2,FALSE)</f>
        <v>359</v>
      </c>
      <c r="CU19" s="34">
        <f>HLOOKUP(CU$7+0.5,$I$66:$DJ$120,ROWS($A$10:$A19)+2,FALSE)</f>
        <v>292</v>
      </c>
      <c r="CV19" s="34">
        <f>HLOOKUP(CV$7+0.5,$I$66:$DJ$120,ROWS($A$10:$A19)+2,FALSE)</f>
        <v>520</v>
      </c>
      <c r="CW19" s="34">
        <f>HLOOKUP(CW$7+0.5,$I$66:$DJ$120,ROWS($A$10:$A19)+2,FALSE)</f>
        <v>771</v>
      </c>
      <c r="CX19" s="34">
        <f>HLOOKUP(CX$7+0.5,$I$66:$DJ$120,ROWS($A$10:$A19)+2,FALSE)</f>
        <v>206</v>
      </c>
      <c r="CY19" s="34">
        <f>HLOOKUP(CY$7+0.5,$I$66:$DJ$120,ROWS($A$10:$A19)+2,FALSE)</f>
        <v>339</v>
      </c>
      <c r="CZ19" s="34">
        <f>HLOOKUP(CZ$7+0.5,$I$66:$DJ$120,ROWS($A$10:$A19)+2,FALSE)</f>
        <v>292</v>
      </c>
      <c r="DA19" s="34">
        <f>HLOOKUP(DA$7+0.5,$I$66:$DJ$120,ROWS($A$10:$A19)+2,FALSE)</f>
        <v>543</v>
      </c>
      <c r="DB19" s="34">
        <f>HLOOKUP(DB$7+0.5,$I$66:$DJ$120,ROWS($A$10:$A19)+2,FALSE)</f>
        <v>605</v>
      </c>
      <c r="DC19" s="34">
        <f>HLOOKUP(DC$7+0.5,$I$66:$DJ$120,ROWS($A$10:$A19)+2,FALSE)</f>
        <v>292</v>
      </c>
      <c r="DD19" s="34">
        <f>HLOOKUP(DD$7+0.5,$I$66:$DJ$120,ROWS($A$10:$A19)+2,FALSE)</f>
        <v>245</v>
      </c>
      <c r="DE19" s="34">
        <f>HLOOKUP(DE$7+0.5,$I$66:$DJ$120,ROWS($A$10:$A19)+2,FALSE)</f>
        <v>1638</v>
      </c>
      <c r="DF19" s="34">
        <f>HLOOKUP(DF$7+0.5,$I$66:$DJ$120,ROWS($A$10:$A19)+2,FALSE)</f>
        <v>220</v>
      </c>
      <c r="DG19" s="34">
        <f>HLOOKUP(DG$7+0.5,$I$66:$DJ$120,ROWS($A$10:$A19)+2,FALSE)</f>
        <v>754</v>
      </c>
      <c r="DH19" s="34">
        <f>HLOOKUP(DH$7+0.5,$I$66:$DJ$120,ROWS($A$10:$A19)+2,FALSE)</f>
        <v>325</v>
      </c>
      <c r="DI19" s="34">
        <f>HLOOKUP(DI$7+0.5,$I$66:$DJ$120,ROWS($A$10:$A19)+2,FALSE)</f>
        <v>292</v>
      </c>
      <c r="DJ19" s="34">
        <f>HLOOKUP(DJ$7+0.5,$I$66:$DJ$120,ROWS($A$10:$A19)+2,FALSE)</f>
        <v>292</v>
      </c>
    </row>
    <row r="20" spans="2:114" x14ac:dyDescent="0.25">
      <c r="B20" s="38" t="s">
        <v>17</v>
      </c>
      <c r="C20" s="16">
        <v>18647600</v>
      </c>
      <c r="D20" s="17">
        <v>7733</v>
      </c>
      <c r="E20" s="16">
        <v>15554008</v>
      </c>
      <c r="F20" s="17">
        <v>45602</v>
      </c>
      <c r="G20" s="16">
        <v>2459530</v>
      </c>
      <c r="H20" s="17">
        <v>38387</v>
      </c>
      <c r="I20" s="36">
        <f>HLOOKUP(I$7,$I$66:$DJ$120,ROWS($A$10:$A20)+2,FALSE)</f>
        <v>482889</v>
      </c>
      <c r="J20" s="25">
        <f>HLOOKUP(J$7,$I$66:$DJ$120,ROWS($A$10:$A20)+2,FALSE)</f>
        <v>15830</v>
      </c>
      <c r="K20" s="25">
        <f>HLOOKUP(K$7,$I$66:$DJ$120,ROWS($A$10:$A20)+2,FALSE)</f>
        <v>5887</v>
      </c>
      <c r="L20" s="25">
        <f>HLOOKUP(L$7,$I$66:$DJ$120,ROWS($A$10:$A20)+2,FALSE)</f>
        <v>3907</v>
      </c>
      <c r="M20" s="25">
        <f>HLOOKUP(M$7,$I$66:$DJ$120,ROWS($A$10:$A20)+2,FALSE)</f>
        <v>3611</v>
      </c>
      <c r="N20" s="25">
        <f>HLOOKUP(N$7,$I$66:$DJ$120,ROWS($A$10:$A20)+2,FALSE)</f>
        <v>22130</v>
      </c>
      <c r="O20" s="25">
        <f>HLOOKUP(O$7,$I$66:$DJ$120,ROWS($A$10:$A20)+2,FALSE)</f>
        <v>6428</v>
      </c>
      <c r="P20" s="25">
        <f>HLOOKUP(P$7,$I$66:$DJ$120,ROWS($A$10:$A20)+2,FALSE)</f>
        <v>11183</v>
      </c>
      <c r="Q20" s="25">
        <f>HLOOKUP(Q$7,$I$66:$DJ$120,ROWS($A$10:$A20)+2,FALSE)</f>
        <v>3099</v>
      </c>
      <c r="R20" s="25">
        <f>HLOOKUP(R$7,$I$66:$DJ$120,ROWS($A$10:$A20)+2,FALSE)</f>
        <v>1110</v>
      </c>
      <c r="S20" s="25" t="str">
        <f>HLOOKUP(S$7,$I$66:$DJ$120,ROWS($A$10:$A20)+2,FALSE)</f>
        <v>N/A</v>
      </c>
      <c r="T20" s="25">
        <f>HLOOKUP(T$7,$I$66:$DJ$120,ROWS($A$10:$A20)+2,FALSE)</f>
        <v>35615</v>
      </c>
      <c r="U20" s="25">
        <f>HLOOKUP(U$7,$I$66:$DJ$120,ROWS($A$10:$A20)+2,FALSE)</f>
        <v>2021</v>
      </c>
      <c r="V20" s="25">
        <f>HLOOKUP(V$7,$I$66:$DJ$120,ROWS($A$10:$A20)+2,FALSE)</f>
        <v>884</v>
      </c>
      <c r="W20" s="25">
        <f>HLOOKUP(W$7,$I$66:$DJ$120,ROWS($A$10:$A20)+2,FALSE)</f>
        <v>17432</v>
      </c>
      <c r="X20" s="25">
        <f>HLOOKUP(X$7,$I$66:$DJ$120,ROWS($A$10:$A20)+2,FALSE)</f>
        <v>9030</v>
      </c>
      <c r="Y20" s="25">
        <f>HLOOKUP(Y$7,$I$66:$DJ$120,ROWS($A$10:$A20)+2,FALSE)</f>
        <v>2921</v>
      </c>
      <c r="Z20" s="25">
        <f>HLOOKUP(Z$7,$I$66:$DJ$120,ROWS($A$10:$A20)+2,FALSE)</f>
        <v>4136</v>
      </c>
      <c r="AA20" s="25">
        <f>HLOOKUP(AA$7,$I$66:$DJ$120,ROWS($A$10:$A20)+2,FALSE)</f>
        <v>6321</v>
      </c>
      <c r="AB20" s="25">
        <f>HLOOKUP(AB$7,$I$66:$DJ$120,ROWS($A$10:$A20)+2,FALSE)</f>
        <v>7232</v>
      </c>
      <c r="AC20" s="25">
        <f>HLOOKUP(AC$7,$I$66:$DJ$120,ROWS($A$10:$A20)+2,FALSE)</f>
        <v>5497</v>
      </c>
      <c r="AD20" s="25">
        <f>HLOOKUP(AD$7,$I$66:$DJ$120,ROWS($A$10:$A20)+2,FALSE)</f>
        <v>13241</v>
      </c>
      <c r="AE20" s="25">
        <f>HLOOKUP(AE$7,$I$66:$DJ$120,ROWS($A$10:$A20)+2,FALSE)</f>
        <v>13900</v>
      </c>
      <c r="AF20" s="25">
        <f>HLOOKUP(AF$7,$I$66:$DJ$120,ROWS($A$10:$A20)+2,FALSE)</f>
        <v>21359</v>
      </c>
      <c r="AG20" s="25">
        <f>HLOOKUP(AG$7,$I$66:$DJ$120,ROWS($A$10:$A20)+2,FALSE)</f>
        <v>5439</v>
      </c>
      <c r="AH20" s="25">
        <f>HLOOKUP(AH$7,$I$66:$DJ$120,ROWS($A$10:$A20)+2,FALSE)</f>
        <v>7929</v>
      </c>
      <c r="AI20" s="25">
        <f>HLOOKUP(AI$7,$I$66:$DJ$120,ROWS($A$10:$A20)+2,FALSE)</f>
        <v>7984</v>
      </c>
      <c r="AJ20" s="25">
        <f>HLOOKUP(AJ$7,$I$66:$DJ$120,ROWS($A$10:$A20)+2,FALSE)</f>
        <v>338</v>
      </c>
      <c r="AK20" s="25">
        <f>HLOOKUP(AK$7,$I$66:$DJ$120,ROWS($A$10:$A20)+2,FALSE)</f>
        <v>1544</v>
      </c>
      <c r="AL20" s="25">
        <f>HLOOKUP(AL$7,$I$66:$DJ$120,ROWS($A$10:$A20)+2,FALSE)</f>
        <v>7050</v>
      </c>
      <c r="AM20" s="25">
        <f>HLOOKUP(AM$7,$I$66:$DJ$120,ROWS($A$10:$A20)+2,FALSE)</f>
        <v>3645</v>
      </c>
      <c r="AN20" s="25">
        <f>HLOOKUP(AN$7,$I$66:$DJ$120,ROWS($A$10:$A20)+2,FALSE)</f>
        <v>22344</v>
      </c>
      <c r="AO20" s="25">
        <f>HLOOKUP(AO$7,$I$66:$DJ$120,ROWS($A$10:$A20)+2,FALSE)</f>
        <v>900</v>
      </c>
      <c r="AP20" s="25">
        <f>HLOOKUP(AP$7,$I$66:$DJ$120,ROWS($A$10:$A20)+2,FALSE)</f>
        <v>55011</v>
      </c>
      <c r="AQ20" s="25">
        <f>HLOOKUP(AQ$7,$I$66:$DJ$120,ROWS($A$10:$A20)+2,FALSE)</f>
        <v>19108</v>
      </c>
      <c r="AR20" s="25">
        <f>HLOOKUP(AR$7,$I$66:$DJ$120,ROWS($A$10:$A20)+2,FALSE)</f>
        <v>794</v>
      </c>
      <c r="AS20" s="25">
        <f>HLOOKUP(AS$7,$I$66:$DJ$120,ROWS($A$10:$A20)+2,FALSE)</f>
        <v>21047</v>
      </c>
      <c r="AT20" s="25">
        <f>HLOOKUP(AT$7,$I$66:$DJ$120,ROWS($A$10:$A20)+2,FALSE)</f>
        <v>3466</v>
      </c>
      <c r="AU20" s="25">
        <f>HLOOKUP(AU$7,$I$66:$DJ$120,ROWS($A$10:$A20)+2,FALSE)</f>
        <v>1655</v>
      </c>
      <c r="AV20" s="25">
        <f>HLOOKUP(AV$7,$I$66:$DJ$120,ROWS($A$10:$A20)+2,FALSE)</f>
        <v>19935</v>
      </c>
      <c r="AW20" s="25">
        <f>HLOOKUP(AW$7,$I$66:$DJ$120,ROWS($A$10:$A20)+2,FALSE)</f>
        <v>1982</v>
      </c>
      <c r="AX20" s="25">
        <f>HLOOKUP(AX$7,$I$66:$DJ$120,ROWS($A$10:$A20)+2,FALSE)</f>
        <v>10759</v>
      </c>
      <c r="AY20" s="25">
        <f>HLOOKUP(AY$7,$I$66:$DJ$120,ROWS($A$10:$A20)+2,FALSE)</f>
        <v>430</v>
      </c>
      <c r="AZ20" s="25">
        <f>HLOOKUP(AZ$7,$I$66:$DJ$120,ROWS($A$10:$A20)+2,FALSE)</f>
        <v>12882</v>
      </c>
      <c r="BA20" s="25">
        <f>HLOOKUP(BA$7,$I$66:$DJ$120,ROWS($A$10:$A20)+2,FALSE)</f>
        <v>24039</v>
      </c>
      <c r="BB20" s="25">
        <f>HLOOKUP(BB$7,$I$66:$DJ$120,ROWS($A$10:$A20)+2,FALSE)</f>
        <v>2833</v>
      </c>
      <c r="BC20" s="25">
        <f>HLOOKUP(BC$7,$I$66:$DJ$120,ROWS($A$10:$A20)+2,FALSE)</f>
        <v>1442</v>
      </c>
      <c r="BD20" s="25">
        <f>HLOOKUP(BD$7,$I$66:$DJ$120,ROWS($A$10:$A20)+2,FALSE)</f>
        <v>20080</v>
      </c>
      <c r="BE20" s="25">
        <f>HLOOKUP(BE$7,$I$66:$DJ$120,ROWS($A$10:$A20)+2,FALSE)</f>
        <v>3573</v>
      </c>
      <c r="BF20" s="25">
        <f>HLOOKUP(BF$7,$I$66:$DJ$120,ROWS($A$10:$A20)+2,FALSE)</f>
        <v>5634</v>
      </c>
      <c r="BG20" s="25">
        <f>HLOOKUP(BG$7,$I$66:$DJ$120,ROWS($A$10:$A20)+2,FALSE)</f>
        <v>8081</v>
      </c>
      <c r="BH20" s="25">
        <f>HLOOKUP(BH$7,$I$66:$DJ$120,ROWS($A$10:$A20)+2,FALSE)</f>
        <v>191</v>
      </c>
      <c r="BI20" s="25">
        <f>HLOOKUP(BI$7,$I$66:$DJ$120,ROWS($A$10:$A20)+2,FALSE)</f>
        <v>12968</v>
      </c>
      <c r="BJ20" s="34">
        <f>HLOOKUP(BJ$7+0.5,$I$66:$DJ$120,ROWS($A$10:$A20)+2,FALSE)</f>
        <v>22701</v>
      </c>
      <c r="BK20" s="34">
        <f>HLOOKUP(BK$7+0.5,$I$66:$DJ$120,ROWS($A$10:$A20)+2,FALSE)</f>
        <v>3829</v>
      </c>
      <c r="BL20" s="34">
        <f>HLOOKUP(BL$7+0.5,$I$66:$DJ$120,ROWS($A$10:$A20)+2,FALSE)</f>
        <v>2502</v>
      </c>
      <c r="BM20" s="34">
        <f>HLOOKUP(BM$7+0.5,$I$66:$DJ$120,ROWS($A$10:$A20)+2,FALSE)</f>
        <v>1463</v>
      </c>
      <c r="BN20" s="34">
        <f>HLOOKUP(BN$7+0.5,$I$66:$DJ$120,ROWS($A$10:$A20)+2,FALSE)</f>
        <v>1562</v>
      </c>
      <c r="BO20" s="34">
        <f>HLOOKUP(BO$7+0.5,$I$66:$DJ$120,ROWS($A$10:$A20)+2,FALSE)</f>
        <v>3867</v>
      </c>
      <c r="BP20" s="34">
        <f>HLOOKUP(BP$7+0.5,$I$66:$DJ$120,ROWS($A$10:$A20)+2,FALSE)</f>
        <v>1941</v>
      </c>
      <c r="BQ20" s="34">
        <f>HLOOKUP(BQ$7+0.5,$I$66:$DJ$120,ROWS($A$10:$A20)+2,FALSE)</f>
        <v>2730</v>
      </c>
      <c r="BR20" s="34">
        <f>HLOOKUP(BR$7+0.5,$I$66:$DJ$120,ROWS($A$10:$A20)+2,FALSE)</f>
        <v>1603</v>
      </c>
      <c r="BS20" s="34">
        <f>HLOOKUP(BS$7+0.5,$I$66:$DJ$120,ROWS($A$10:$A20)+2,FALSE)</f>
        <v>564</v>
      </c>
      <c r="BT20" s="34" t="str">
        <f>HLOOKUP(BT$7+0.5,$I$66:$DJ$120,ROWS($A$10:$A20)+2,FALSE)</f>
        <v>N/A</v>
      </c>
      <c r="BU20" s="34">
        <f>HLOOKUP(BU$7+0.5,$I$66:$DJ$120,ROWS($A$10:$A20)+2,FALSE)</f>
        <v>5500</v>
      </c>
      <c r="BV20" s="34">
        <f>HLOOKUP(BV$7+0.5,$I$66:$DJ$120,ROWS($A$10:$A20)+2,FALSE)</f>
        <v>990</v>
      </c>
      <c r="BW20" s="34">
        <f>HLOOKUP(BW$7+0.5,$I$66:$DJ$120,ROWS($A$10:$A20)+2,FALSE)</f>
        <v>747</v>
      </c>
      <c r="BX20" s="34">
        <f>HLOOKUP(BX$7+0.5,$I$66:$DJ$120,ROWS($A$10:$A20)+2,FALSE)</f>
        <v>3007</v>
      </c>
      <c r="BY20" s="34">
        <f>HLOOKUP(BY$7+0.5,$I$66:$DJ$120,ROWS($A$10:$A20)+2,FALSE)</f>
        <v>2849</v>
      </c>
      <c r="BZ20" s="34">
        <f>HLOOKUP(BZ$7+0.5,$I$66:$DJ$120,ROWS($A$10:$A20)+2,FALSE)</f>
        <v>1091</v>
      </c>
      <c r="CA20" s="34">
        <f>HLOOKUP(CA$7+0.5,$I$66:$DJ$120,ROWS($A$10:$A20)+2,FALSE)</f>
        <v>2062</v>
      </c>
      <c r="CB20" s="34">
        <f>HLOOKUP(CB$7+0.5,$I$66:$DJ$120,ROWS($A$10:$A20)+2,FALSE)</f>
        <v>1902</v>
      </c>
      <c r="CC20" s="34">
        <f>HLOOKUP(CC$7+0.5,$I$66:$DJ$120,ROWS($A$10:$A20)+2,FALSE)</f>
        <v>2781</v>
      </c>
      <c r="CD20" s="34">
        <f>HLOOKUP(CD$7+0.5,$I$66:$DJ$120,ROWS($A$10:$A20)+2,FALSE)</f>
        <v>1861</v>
      </c>
      <c r="CE20" s="34">
        <f>HLOOKUP(CE$7+0.5,$I$66:$DJ$120,ROWS($A$10:$A20)+2,FALSE)</f>
        <v>2929</v>
      </c>
      <c r="CF20" s="34">
        <f>HLOOKUP(CF$7+0.5,$I$66:$DJ$120,ROWS($A$10:$A20)+2,FALSE)</f>
        <v>2269</v>
      </c>
      <c r="CG20" s="34">
        <f>HLOOKUP(CG$7+0.5,$I$66:$DJ$120,ROWS($A$10:$A20)+2,FALSE)</f>
        <v>4622</v>
      </c>
      <c r="CH20" s="34">
        <f>HLOOKUP(CH$7+0.5,$I$66:$DJ$120,ROWS($A$10:$A20)+2,FALSE)</f>
        <v>2349</v>
      </c>
      <c r="CI20" s="34">
        <f>HLOOKUP(CI$7+0.5,$I$66:$DJ$120,ROWS($A$10:$A20)+2,FALSE)</f>
        <v>3596</v>
      </c>
      <c r="CJ20" s="34">
        <f>HLOOKUP(CJ$7+0.5,$I$66:$DJ$120,ROWS($A$10:$A20)+2,FALSE)</f>
        <v>2232</v>
      </c>
      <c r="CK20" s="34">
        <f>HLOOKUP(CK$7+0.5,$I$66:$DJ$120,ROWS($A$10:$A20)+2,FALSE)</f>
        <v>289</v>
      </c>
      <c r="CL20" s="34">
        <f>HLOOKUP(CL$7+0.5,$I$66:$DJ$120,ROWS($A$10:$A20)+2,FALSE)</f>
        <v>1314</v>
      </c>
      <c r="CM20" s="34">
        <f>HLOOKUP(CM$7+0.5,$I$66:$DJ$120,ROWS($A$10:$A20)+2,FALSE)</f>
        <v>3281</v>
      </c>
      <c r="CN20" s="34">
        <f>HLOOKUP(CN$7+0.5,$I$66:$DJ$120,ROWS($A$10:$A20)+2,FALSE)</f>
        <v>1193</v>
      </c>
      <c r="CO20" s="34">
        <f>HLOOKUP(CO$7+0.5,$I$66:$DJ$120,ROWS($A$10:$A20)+2,FALSE)</f>
        <v>3256</v>
      </c>
      <c r="CP20" s="34">
        <f>HLOOKUP(CP$7+0.5,$I$66:$DJ$120,ROWS($A$10:$A20)+2,FALSE)</f>
        <v>872</v>
      </c>
      <c r="CQ20" s="34">
        <f>HLOOKUP(CQ$7+0.5,$I$66:$DJ$120,ROWS($A$10:$A20)+2,FALSE)</f>
        <v>6848</v>
      </c>
      <c r="CR20" s="34">
        <f>HLOOKUP(CR$7+0.5,$I$66:$DJ$120,ROWS($A$10:$A20)+2,FALSE)</f>
        <v>3464</v>
      </c>
      <c r="CS20" s="34">
        <f>HLOOKUP(CS$7+0.5,$I$66:$DJ$120,ROWS($A$10:$A20)+2,FALSE)</f>
        <v>720</v>
      </c>
      <c r="CT20" s="34">
        <f>HLOOKUP(CT$7+0.5,$I$66:$DJ$120,ROWS($A$10:$A20)+2,FALSE)</f>
        <v>3825</v>
      </c>
      <c r="CU20" s="34">
        <f>HLOOKUP(CU$7+0.5,$I$66:$DJ$120,ROWS($A$10:$A20)+2,FALSE)</f>
        <v>1518</v>
      </c>
      <c r="CV20" s="34">
        <f>HLOOKUP(CV$7+0.5,$I$66:$DJ$120,ROWS($A$10:$A20)+2,FALSE)</f>
        <v>1187</v>
      </c>
      <c r="CW20" s="34">
        <f>HLOOKUP(CW$7+0.5,$I$66:$DJ$120,ROWS($A$10:$A20)+2,FALSE)</f>
        <v>3976</v>
      </c>
      <c r="CX20" s="34">
        <f>HLOOKUP(CX$7+0.5,$I$66:$DJ$120,ROWS($A$10:$A20)+2,FALSE)</f>
        <v>813</v>
      </c>
      <c r="CY20" s="34">
        <f>HLOOKUP(CY$7+0.5,$I$66:$DJ$120,ROWS($A$10:$A20)+2,FALSE)</f>
        <v>2906</v>
      </c>
      <c r="CZ20" s="34">
        <f>HLOOKUP(CZ$7+0.5,$I$66:$DJ$120,ROWS($A$10:$A20)+2,FALSE)</f>
        <v>473</v>
      </c>
      <c r="DA20" s="34">
        <f>HLOOKUP(DA$7+0.5,$I$66:$DJ$120,ROWS($A$10:$A20)+2,FALSE)</f>
        <v>2482</v>
      </c>
      <c r="DB20" s="34">
        <f>HLOOKUP(DB$7+0.5,$I$66:$DJ$120,ROWS($A$10:$A20)+2,FALSE)</f>
        <v>5038</v>
      </c>
      <c r="DC20" s="34">
        <f>HLOOKUP(DC$7+0.5,$I$66:$DJ$120,ROWS($A$10:$A20)+2,FALSE)</f>
        <v>1249</v>
      </c>
      <c r="DD20" s="34">
        <f>HLOOKUP(DD$7+0.5,$I$66:$DJ$120,ROWS($A$10:$A20)+2,FALSE)</f>
        <v>935</v>
      </c>
      <c r="DE20" s="34">
        <f>HLOOKUP(DE$7+0.5,$I$66:$DJ$120,ROWS($A$10:$A20)+2,FALSE)</f>
        <v>4137</v>
      </c>
      <c r="DF20" s="34">
        <f>HLOOKUP(DF$7+0.5,$I$66:$DJ$120,ROWS($A$10:$A20)+2,FALSE)</f>
        <v>1239</v>
      </c>
      <c r="DG20" s="34">
        <f>HLOOKUP(DG$7+0.5,$I$66:$DJ$120,ROWS($A$10:$A20)+2,FALSE)</f>
        <v>2872</v>
      </c>
      <c r="DH20" s="34">
        <f>HLOOKUP(DH$7+0.5,$I$66:$DJ$120,ROWS($A$10:$A20)+2,FALSE)</f>
        <v>2929</v>
      </c>
      <c r="DI20" s="34">
        <f>HLOOKUP(DI$7+0.5,$I$66:$DJ$120,ROWS($A$10:$A20)+2,FALSE)</f>
        <v>258</v>
      </c>
      <c r="DJ20" s="34">
        <f>HLOOKUP(DJ$7+0.5,$I$66:$DJ$120,ROWS($A$10:$A20)+2,FALSE)</f>
        <v>4149</v>
      </c>
    </row>
    <row r="21" spans="2:114" x14ac:dyDescent="0.25">
      <c r="B21" s="38" t="s">
        <v>18</v>
      </c>
      <c r="C21" s="16">
        <v>9587237</v>
      </c>
      <c r="D21" s="17">
        <v>5924</v>
      </c>
      <c r="E21" s="16">
        <v>8015409</v>
      </c>
      <c r="F21" s="17">
        <v>37393</v>
      </c>
      <c r="G21" s="16">
        <v>1278548</v>
      </c>
      <c r="H21" s="17">
        <v>36794</v>
      </c>
      <c r="I21" s="36">
        <f>HLOOKUP(I$7,$I$66:$DJ$120,ROWS($A$10:$A21)+2,FALSE)</f>
        <v>249459</v>
      </c>
      <c r="J21" s="25">
        <f>HLOOKUP(J$7,$I$66:$DJ$120,ROWS($A$10:$A21)+2,FALSE)</f>
        <v>13840</v>
      </c>
      <c r="K21" s="25">
        <f>HLOOKUP(K$7,$I$66:$DJ$120,ROWS($A$10:$A21)+2,FALSE)</f>
        <v>3645</v>
      </c>
      <c r="L21" s="25">
        <f>HLOOKUP(L$7,$I$66:$DJ$120,ROWS($A$10:$A21)+2,FALSE)</f>
        <v>2554</v>
      </c>
      <c r="M21" s="25">
        <f>HLOOKUP(M$7,$I$66:$DJ$120,ROWS($A$10:$A21)+2,FALSE)</f>
        <v>599</v>
      </c>
      <c r="N21" s="25">
        <f>HLOOKUP(N$7,$I$66:$DJ$120,ROWS($A$10:$A21)+2,FALSE)</f>
        <v>8909</v>
      </c>
      <c r="O21" s="25">
        <f>HLOOKUP(O$7,$I$66:$DJ$120,ROWS($A$10:$A21)+2,FALSE)</f>
        <v>3224</v>
      </c>
      <c r="P21" s="25">
        <f>HLOOKUP(P$7,$I$66:$DJ$120,ROWS($A$10:$A21)+2,FALSE)</f>
        <v>2619</v>
      </c>
      <c r="Q21" s="25">
        <f>HLOOKUP(Q$7,$I$66:$DJ$120,ROWS($A$10:$A21)+2,FALSE)</f>
        <v>837</v>
      </c>
      <c r="R21" s="25">
        <f>HLOOKUP(R$7,$I$66:$DJ$120,ROWS($A$10:$A21)+2,FALSE)</f>
        <v>1708</v>
      </c>
      <c r="S21" s="25">
        <f>HLOOKUP(S$7,$I$66:$DJ$120,ROWS($A$10:$A21)+2,FALSE)</f>
        <v>49901</v>
      </c>
      <c r="T21" s="25" t="str">
        <f>HLOOKUP(T$7,$I$66:$DJ$120,ROWS($A$10:$A21)+2,FALSE)</f>
        <v>N/A</v>
      </c>
      <c r="U21" s="25">
        <f>HLOOKUP(U$7,$I$66:$DJ$120,ROWS($A$10:$A21)+2,FALSE)</f>
        <v>1040</v>
      </c>
      <c r="V21" s="25">
        <f>HLOOKUP(V$7,$I$66:$DJ$120,ROWS($A$10:$A21)+2,FALSE)</f>
        <v>414</v>
      </c>
      <c r="W21" s="25">
        <f>HLOOKUP(W$7,$I$66:$DJ$120,ROWS($A$10:$A21)+2,FALSE)</f>
        <v>9736</v>
      </c>
      <c r="X21" s="25">
        <f>HLOOKUP(X$7,$I$66:$DJ$120,ROWS($A$10:$A21)+2,FALSE)</f>
        <v>2649</v>
      </c>
      <c r="Y21" s="25">
        <f>HLOOKUP(Y$7,$I$66:$DJ$120,ROWS($A$10:$A21)+2,FALSE)</f>
        <v>1096</v>
      </c>
      <c r="Z21" s="25">
        <f>HLOOKUP(Z$7,$I$66:$DJ$120,ROWS($A$10:$A21)+2,FALSE)</f>
        <v>1355</v>
      </c>
      <c r="AA21" s="25">
        <f>HLOOKUP(AA$7,$I$66:$DJ$120,ROWS($A$10:$A21)+2,FALSE)</f>
        <v>6525</v>
      </c>
      <c r="AB21" s="25">
        <f>HLOOKUP(AB$7,$I$66:$DJ$120,ROWS($A$10:$A21)+2,FALSE)</f>
        <v>3645</v>
      </c>
      <c r="AC21" s="25">
        <f>HLOOKUP(AC$7,$I$66:$DJ$120,ROWS($A$10:$A21)+2,FALSE)</f>
        <v>0</v>
      </c>
      <c r="AD21" s="25">
        <f>HLOOKUP(AD$7,$I$66:$DJ$120,ROWS($A$10:$A21)+2,FALSE)</f>
        <v>5382</v>
      </c>
      <c r="AE21" s="25">
        <f>HLOOKUP(AE$7,$I$66:$DJ$120,ROWS($A$10:$A21)+2,FALSE)</f>
        <v>3910</v>
      </c>
      <c r="AF21" s="25">
        <f>HLOOKUP(AF$7,$I$66:$DJ$120,ROWS($A$10:$A21)+2,FALSE)</f>
        <v>6857</v>
      </c>
      <c r="AG21" s="25">
        <f>HLOOKUP(AG$7,$I$66:$DJ$120,ROWS($A$10:$A21)+2,FALSE)</f>
        <v>1169</v>
      </c>
      <c r="AH21" s="25">
        <f>HLOOKUP(AH$7,$I$66:$DJ$120,ROWS($A$10:$A21)+2,FALSE)</f>
        <v>2380</v>
      </c>
      <c r="AI21" s="25">
        <f>HLOOKUP(AI$7,$I$66:$DJ$120,ROWS($A$10:$A21)+2,FALSE)</f>
        <v>3072</v>
      </c>
      <c r="AJ21" s="25">
        <f>HLOOKUP(AJ$7,$I$66:$DJ$120,ROWS($A$10:$A21)+2,FALSE)</f>
        <v>52</v>
      </c>
      <c r="AK21" s="25">
        <f>HLOOKUP(AK$7,$I$66:$DJ$120,ROWS($A$10:$A21)+2,FALSE)</f>
        <v>148</v>
      </c>
      <c r="AL21" s="25">
        <f>HLOOKUP(AL$7,$I$66:$DJ$120,ROWS($A$10:$A21)+2,FALSE)</f>
        <v>1155</v>
      </c>
      <c r="AM21" s="25">
        <f>HLOOKUP(AM$7,$I$66:$DJ$120,ROWS($A$10:$A21)+2,FALSE)</f>
        <v>162</v>
      </c>
      <c r="AN21" s="25">
        <f>HLOOKUP(AN$7,$I$66:$DJ$120,ROWS($A$10:$A21)+2,FALSE)</f>
        <v>4151</v>
      </c>
      <c r="AO21" s="25">
        <f>HLOOKUP(AO$7,$I$66:$DJ$120,ROWS($A$10:$A21)+2,FALSE)</f>
        <v>826</v>
      </c>
      <c r="AP21" s="25">
        <f>HLOOKUP(AP$7,$I$66:$DJ$120,ROWS($A$10:$A21)+2,FALSE)</f>
        <v>12472</v>
      </c>
      <c r="AQ21" s="25">
        <f>HLOOKUP(AQ$7,$I$66:$DJ$120,ROWS($A$10:$A21)+2,FALSE)</f>
        <v>15361</v>
      </c>
      <c r="AR21" s="25">
        <f>HLOOKUP(AR$7,$I$66:$DJ$120,ROWS($A$10:$A21)+2,FALSE)</f>
        <v>0</v>
      </c>
      <c r="AS21" s="25">
        <f>HLOOKUP(AS$7,$I$66:$DJ$120,ROWS($A$10:$A21)+2,FALSE)</f>
        <v>9323</v>
      </c>
      <c r="AT21" s="25">
        <f>HLOOKUP(AT$7,$I$66:$DJ$120,ROWS($A$10:$A21)+2,FALSE)</f>
        <v>2070</v>
      </c>
      <c r="AU21" s="25">
        <f>HLOOKUP(AU$7,$I$66:$DJ$120,ROWS($A$10:$A21)+2,FALSE)</f>
        <v>843</v>
      </c>
      <c r="AV21" s="25">
        <f>HLOOKUP(AV$7,$I$66:$DJ$120,ROWS($A$10:$A21)+2,FALSE)</f>
        <v>6294</v>
      </c>
      <c r="AW21" s="25">
        <f>HLOOKUP(AW$7,$I$66:$DJ$120,ROWS($A$10:$A21)+2,FALSE)</f>
        <v>43</v>
      </c>
      <c r="AX21" s="25">
        <f>HLOOKUP(AX$7,$I$66:$DJ$120,ROWS($A$10:$A21)+2,FALSE)</f>
        <v>15562</v>
      </c>
      <c r="AY21" s="25">
        <f>HLOOKUP(AY$7,$I$66:$DJ$120,ROWS($A$10:$A21)+2,FALSE)</f>
        <v>557</v>
      </c>
      <c r="AZ21" s="25">
        <f>HLOOKUP(AZ$7,$I$66:$DJ$120,ROWS($A$10:$A21)+2,FALSE)</f>
        <v>14445</v>
      </c>
      <c r="BA21" s="25">
        <f>HLOOKUP(BA$7,$I$66:$DJ$120,ROWS($A$10:$A21)+2,FALSE)</f>
        <v>11424</v>
      </c>
      <c r="BB21" s="25">
        <f>HLOOKUP(BB$7,$I$66:$DJ$120,ROWS($A$10:$A21)+2,FALSE)</f>
        <v>380</v>
      </c>
      <c r="BC21" s="25">
        <f>HLOOKUP(BC$7,$I$66:$DJ$120,ROWS($A$10:$A21)+2,FALSE)</f>
        <v>361</v>
      </c>
      <c r="BD21" s="25">
        <f>HLOOKUP(BD$7,$I$66:$DJ$120,ROWS($A$10:$A21)+2,FALSE)</f>
        <v>8393</v>
      </c>
      <c r="BE21" s="25">
        <f>HLOOKUP(BE$7,$I$66:$DJ$120,ROWS($A$10:$A21)+2,FALSE)</f>
        <v>4495</v>
      </c>
      <c r="BF21" s="25">
        <f>HLOOKUP(BF$7,$I$66:$DJ$120,ROWS($A$10:$A21)+2,FALSE)</f>
        <v>358</v>
      </c>
      <c r="BG21" s="25">
        <f>HLOOKUP(BG$7,$I$66:$DJ$120,ROWS($A$10:$A21)+2,FALSE)</f>
        <v>3416</v>
      </c>
      <c r="BH21" s="25">
        <f>HLOOKUP(BH$7,$I$66:$DJ$120,ROWS($A$10:$A21)+2,FALSE)</f>
        <v>102</v>
      </c>
      <c r="BI21" s="25">
        <f>HLOOKUP(BI$7,$I$66:$DJ$120,ROWS($A$10:$A21)+2,FALSE)</f>
        <v>1010</v>
      </c>
      <c r="BJ21" s="34">
        <f>HLOOKUP(BJ$7+0.5,$I$66:$DJ$120,ROWS($A$10:$A21)+2,FALSE)</f>
        <v>15858</v>
      </c>
      <c r="BK21" s="34">
        <f>HLOOKUP(BK$7+0.5,$I$66:$DJ$120,ROWS($A$10:$A21)+2,FALSE)</f>
        <v>2473</v>
      </c>
      <c r="BL21" s="34">
        <f>HLOOKUP(BL$7+0.5,$I$66:$DJ$120,ROWS($A$10:$A21)+2,FALSE)</f>
        <v>1932</v>
      </c>
      <c r="BM21" s="34">
        <f>HLOOKUP(BM$7+0.5,$I$66:$DJ$120,ROWS($A$10:$A21)+2,FALSE)</f>
        <v>1303</v>
      </c>
      <c r="BN21" s="34">
        <f>HLOOKUP(BN$7+0.5,$I$66:$DJ$120,ROWS($A$10:$A21)+2,FALSE)</f>
        <v>436</v>
      </c>
      <c r="BO21" s="34">
        <f>HLOOKUP(BO$7+0.5,$I$66:$DJ$120,ROWS($A$10:$A21)+2,FALSE)</f>
        <v>2412</v>
      </c>
      <c r="BP21" s="34">
        <f>HLOOKUP(BP$7+0.5,$I$66:$DJ$120,ROWS($A$10:$A21)+2,FALSE)</f>
        <v>2058</v>
      </c>
      <c r="BQ21" s="34">
        <f>HLOOKUP(BQ$7+0.5,$I$66:$DJ$120,ROWS($A$10:$A21)+2,FALSE)</f>
        <v>1473</v>
      </c>
      <c r="BR21" s="34">
        <f>HLOOKUP(BR$7+0.5,$I$66:$DJ$120,ROWS($A$10:$A21)+2,FALSE)</f>
        <v>753</v>
      </c>
      <c r="BS21" s="34">
        <f>HLOOKUP(BS$7+0.5,$I$66:$DJ$120,ROWS($A$10:$A21)+2,FALSE)</f>
        <v>1278</v>
      </c>
      <c r="BT21" s="34">
        <f>HLOOKUP(BT$7+0.5,$I$66:$DJ$120,ROWS($A$10:$A21)+2,FALSE)</f>
        <v>5558</v>
      </c>
      <c r="BU21" s="34" t="str">
        <f>HLOOKUP(BU$7+0.5,$I$66:$DJ$120,ROWS($A$10:$A21)+2,FALSE)</f>
        <v>N/A</v>
      </c>
      <c r="BV21" s="34">
        <f>HLOOKUP(BV$7+0.5,$I$66:$DJ$120,ROWS($A$10:$A21)+2,FALSE)</f>
        <v>658</v>
      </c>
      <c r="BW21" s="34">
        <f>HLOOKUP(BW$7+0.5,$I$66:$DJ$120,ROWS($A$10:$A21)+2,FALSE)</f>
        <v>478</v>
      </c>
      <c r="BX21" s="34">
        <f>HLOOKUP(BX$7+0.5,$I$66:$DJ$120,ROWS($A$10:$A21)+2,FALSE)</f>
        <v>3665</v>
      </c>
      <c r="BY21" s="34">
        <f>HLOOKUP(BY$7+0.5,$I$66:$DJ$120,ROWS($A$10:$A21)+2,FALSE)</f>
        <v>1023</v>
      </c>
      <c r="BZ21" s="34">
        <f>HLOOKUP(BZ$7+0.5,$I$66:$DJ$120,ROWS($A$10:$A21)+2,FALSE)</f>
        <v>821</v>
      </c>
      <c r="CA21" s="34">
        <f>HLOOKUP(CA$7+0.5,$I$66:$DJ$120,ROWS($A$10:$A21)+2,FALSE)</f>
        <v>1097</v>
      </c>
      <c r="CB21" s="34">
        <f>HLOOKUP(CB$7+0.5,$I$66:$DJ$120,ROWS($A$10:$A21)+2,FALSE)</f>
        <v>2248</v>
      </c>
      <c r="CC21" s="34">
        <f>HLOOKUP(CC$7+0.5,$I$66:$DJ$120,ROWS($A$10:$A21)+2,FALSE)</f>
        <v>1604</v>
      </c>
      <c r="CD21" s="34">
        <f>HLOOKUP(CD$7+0.5,$I$66:$DJ$120,ROWS($A$10:$A21)+2,FALSE)</f>
        <v>300</v>
      </c>
      <c r="CE21" s="34">
        <f>HLOOKUP(CE$7+0.5,$I$66:$DJ$120,ROWS($A$10:$A21)+2,FALSE)</f>
        <v>1767</v>
      </c>
      <c r="CF21" s="34">
        <f>HLOOKUP(CF$7+0.5,$I$66:$DJ$120,ROWS($A$10:$A21)+2,FALSE)</f>
        <v>2127</v>
      </c>
      <c r="CG21" s="34">
        <f>HLOOKUP(CG$7+0.5,$I$66:$DJ$120,ROWS($A$10:$A21)+2,FALSE)</f>
        <v>1831</v>
      </c>
      <c r="CH21" s="34">
        <f>HLOOKUP(CH$7+0.5,$I$66:$DJ$120,ROWS($A$10:$A21)+2,FALSE)</f>
        <v>718</v>
      </c>
      <c r="CI21" s="34">
        <f>HLOOKUP(CI$7+0.5,$I$66:$DJ$120,ROWS($A$10:$A21)+2,FALSE)</f>
        <v>959</v>
      </c>
      <c r="CJ21" s="34">
        <f>HLOOKUP(CJ$7+0.5,$I$66:$DJ$120,ROWS($A$10:$A21)+2,FALSE)</f>
        <v>1087</v>
      </c>
      <c r="CK21" s="34">
        <f>HLOOKUP(CK$7+0.5,$I$66:$DJ$120,ROWS($A$10:$A21)+2,FALSE)</f>
        <v>92</v>
      </c>
      <c r="CL21" s="34">
        <f>HLOOKUP(CL$7+0.5,$I$66:$DJ$120,ROWS($A$10:$A21)+2,FALSE)</f>
        <v>139</v>
      </c>
      <c r="CM21" s="34">
        <f>HLOOKUP(CM$7+0.5,$I$66:$DJ$120,ROWS($A$10:$A21)+2,FALSE)</f>
        <v>684</v>
      </c>
      <c r="CN21" s="34">
        <f>HLOOKUP(CN$7+0.5,$I$66:$DJ$120,ROWS($A$10:$A21)+2,FALSE)</f>
        <v>161</v>
      </c>
      <c r="CO21" s="34">
        <f>HLOOKUP(CO$7+0.5,$I$66:$DJ$120,ROWS($A$10:$A21)+2,FALSE)</f>
        <v>1203</v>
      </c>
      <c r="CP21" s="34">
        <f>HLOOKUP(CP$7+0.5,$I$66:$DJ$120,ROWS($A$10:$A21)+2,FALSE)</f>
        <v>509</v>
      </c>
      <c r="CQ21" s="34">
        <f>HLOOKUP(CQ$7+0.5,$I$66:$DJ$120,ROWS($A$10:$A21)+2,FALSE)</f>
        <v>2568</v>
      </c>
      <c r="CR21" s="34">
        <f>HLOOKUP(CR$7+0.5,$I$66:$DJ$120,ROWS($A$10:$A21)+2,FALSE)</f>
        <v>3426</v>
      </c>
      <c r="CS21" s="34">
        <f>HLOOKUP(CS$7+0.5,$I$66:$DJ$120,ROWS($A$10:$A21)+2,FALSE)</f>
        <v>300</v>
      </c>
      <c r="CT21" s="34">
        <f>HLOOKUP(CT$7+0.5,$I$66:$DJ$120,ROWS($A$10:$A21)+2,FALSE)</f>
        <v>2446</v>
      </c>
      <c r="CU21" s="34">
        <f>HLOOKUP(CU$7+0.5,$I$66:$DJ$120,ROWS($A$10:$A21)+2,FALSE)</f>
        <v>1458</v>
      </c>
      <c r="CV21" s="34">
        <f>HLOOKUP(CV$7+0.5,$I$66:$DJ$120,ROWS($A$10:$A21)+2,FALSE)</f>
        <v>626</v>
      </c>
      <c r="CW21" s="34">
        <f>HLOOKUP(CW$7+0.5,$I$66:$DJ$120,ROWS($A$10:$A21)+2,FALSE)</f>
        <v>1914</v>
      </c>
      <c r="CX21" s="34">
        <f>HLOOKUP(CX$7+0.5,$I$66:$DJ$120,ROWS($A$10:$A21)+2,FALSE)</f>
        <v>70</v>
      </c>
      <c r="CY21" s="34">
        <f>HLOOKUP(CY$7+0.5,$I$66:$DJ$120,ROWS($A$10:$A21)+2,FALSE)</f>
        <v>3592</v>
      </c>
      <c r="CZ21" s="34">
        <f>HLOOKUP(CZ$7+0.5,$I$66:$DJ$120,ROWS($A$10:$A21)+2,FALSE)</f>
        <v>540</v>
      </c>
      <c r="DA21" s="34">
        <f>HLOOKUP(DA$7+0.5,$I$66:$DJ$120,ROWS($A$10:$A21)+2,FALSE)</f>
        <v>3273</v>
      </c>
      <c r="DB21" s="34">
        <f>HLOOKUP(DB$7+0.5,$I$66:$DJ$120,ROWS($A$10:$A21)+2,FALSE)</f>
        <v>2574</v>
      </c>
      <c r="DC21" s="34">
        <f>HLOOKUP(DC$7+0.5,$I$66:$DJ$120,ROWS($A$10:$A21)+2,FALSE)</f>
        <v>291</v>
      </c>
      <c r="DD21" s="34">
        <f>HLOOKUP(DD$7+0.5,$I$66:$DJ$120,ROWS($A$10:$A21)+2,FALSE)</f>
        <v>458</v>
      </c>
      <c r="DE21" s="34">
        <f>HLOOKUP(DE$7+0.5,$I$66:$DJ$120,ROWS($A$10:$A21)+2,FALSE)</f>
        <v>2087</v>
      </c>
      <c r="DF21" s="34">
        <f>HLOOKUP(DF$7+0.5,$I$66:$DJ$120,ROWS($A$10:$A21)+2,FALSE)</f>
        <v>2034</v>
      </c>
      <c r="DG21" s="34">
        <f>HLOOKUP(DG$7+0.5,$I$66:$DJ$120,ROWS($A$10:$A21)+2,FALSE)</f>
        <v>295</v>
      </c>
      <c r="DH21" s="34">
        <f>HLOOKUP(DH$7+0.5,$I$66:$DJ$120,ROWS($A$10:$A21)+2,FALSE)</f>
        <v>2022</v>
      </c>
      <c r="DI21" s="34">
        <f>HLOOKUP(DI$7+0.5,$I$66:$DJ$120,ROWS($A$10:$A21)+2,FALSE)</f>
        <v>118</v>
      </c>
      <c r="DJ21" s="34">
        <f>HLOOKUP(DJ$7+0.5,$I$66:$DJ$120,ROWS($A$10:$A21)+2,FALSE)</f>
        <v>742</v>
      </c>
    </row>
    <row r="22" spans="2:114" x14ac:dyDescent="0.25">
      <c r="B22" s="38" t="s">
        <v>19</v>
      </c>
      <c r="C22" s="16">
        <v>1346274</v>
      </c>
      <c r="D22" s="17">
        <v>1690</v>
      </c>
      <c r="E22" s="16">
        <v>1140572</v>
      </c>
      <c r="F22" s="17">
        <v>10422</v>
      </c>
      <c r="G22" s="16">
        <v>134315</v>
      </c>
      <c r="H22" s="17">
        <v>9295</v>
      </c>
      <c r="I22" s="36">
        <f>HLOOKUP(I$7,$I$66:$DJ$120,ROWS($A$10:$A22)+2,FALSE)</f>
        <v>53581</v>
      </c>
      <c r="J22" s="25">
        <f>HLOOKUP(J$7,$I$66:$DJ$120,ROWS($A$10:$A22)+2,FALSE)</f>
        <v>749</v>
      </c>
      <c r="K22" s="25">
        <f>HLOOKUP(K$7,$I$66:$DJ$120,ROWS($A$10:$A22)+2,FALSE)</f>
        <v>743</v>
      </c>
      <c r="L22" s="25">
        <f>HLOOKUP(L$7,$I$66:$DJ$120,ROWS($A$10:$A22)+2,FALSE)</f>
        <v>1398</v>
      </c>
      <c r="M22" s="25">
        <f>HLOOKUP(M$7,$I$66:$DJ$120,ROWS($A$10:$A22)+2,FALSE)</f>
        <v>0</v>
      </c>
      <c r="N22" s="25">
        <f>HLOOKUP(N$7,$I$66:$DJ$120,ROWS($A$10:$A22)+2,FALSE)</f>
        <v>12677</v>
      </c>
      <c r="O22" s="25">
        <f>HLOOKUP(O$7,$I$66:$DJ$120,ROWS($A$10:$A22)+2,FALSE)</f>
        <v>1073</v>
      </c>
      <c r="P22" s="25">
        <f>HLOOKUP(P$7,$I$66:$DJ$120,ROWS($A$10:$A22)+2,FALSE)</f>
        <v>307</v>
      </c>
      <c r="Q22" s="25">
        <f>HLOOKUP(Q$7,$I$66:$DJ$120,ROWS($A$10:$A22)+2,FALSE)</f>
        <v>0</v>
      </c>
      <c r="R22" s="25">
        <f>HLOOKUP(R$7,$I$66:$DJ$120,ROWS($A$10:$A22)+2,FALSE)</f>
        <v>0</v>
      </c>
      <c r="S22" s="25">
        <f>HLOOKUP(S$7,$I$66:$DJ$120,ROWS($A$10:$A22)+2,FALSE)</f>
        <v>4599</v>
      </c>
      <c r="T22" s="25">
        <f>HLOOKUP(T$7,$I$66:$DJ$120,ROWS($A$10:$A22)+2,FALSE)</f>
        <v>2013</v>
      </c>
      <c r="U22" s="25" t="str">
        <f>HLOOKUP(U$7,$I$66:$DJ$120,ROWS($A$10:$A22)+2,FALSE)</f>
        <v>N/A</v>
      </c>
      <c r="V22" s="25">
        <f>HLOOKUP(V$7,$I$66:$DJ$120,ROWS($A$10:$A22)+2,FALSE)</f>
        <v>42</v>
      </c>
      <c r="W22" s="25">
        <f>HLOOKUP(W$7,$I$66:$DJ$120,ROWS($A$10:$A22)+2,FALSE)</f>
        <v>715</v>
      </c>
      <c r="X22" s="25">
        <f>HLOOKUP(X$7,$I$66:$DJ$120,ROWS($A$10:$A22)+2,FALSE)</f>
        <v>192</v>
      </c>
      <c r="Y22" s="25">
        <f>HLOOKUP(Y$7,$I$66:$DJ$120,ROWS($A$10:$A22)+2,FALSE)</f>
        <v>68</v>
      </c>
      <c r="Z22" s="25">
        <f>HLOOKUP(Z$7,$I$66:$DJ$120,ROWS($A$10:$A22)+2,FALSE)</f>
        <v>387</v>
      </c>
      <c r="AA22" s="25">
        <f>HLOOKUP(AA$7,$I$66:$DJ$120,ROWS($A$10:$A22)+2,FALSE)</f>
        <v>95</v>
      </c>
      <c r="AB22" s="25">
        <f>HLOOKUP(AB$7,$I$66:$DJ$120,ROWS($A$10:$A22)+2,FALSE)</f>
        <v>88</v>
      </c>
      <c r="AC22" s="25">
        <f>HLOOKUP(AC$7,$I$66:$DJ$120,ROWS($A$10:$A22)+2,FALSE)</f>
        <v>89</v>
      </c>
      <c r="AD22" s="25">
        <f>HLOOKUP(AD$7,$I$66:$DJ$120,ROWS($A$10:$A22)+2,FALSE)</f>
        <v>990</v>
      </c>
      <c r="AE22" s="25">
        <f>HLOOKUP(AE$7,$I$66:$DJ$120,ROWS($A$10:$A22)+2,FALSE)</f>
        <v>1283</v>
      </c>
      <c r="AF22" s="25">
        <f>HLOOKUP(AF$7,$I$66:$DJ$120,ROWS($A$10:$A22)+2,FALSE)</f>
        <v>627</v>
      </c>
      <c r="AG22" s="25">
        <f>HLOOKUP(AG$7,$I$66:$DJ$120,ROWS($A$10:$A22)+2,FALSE)</f>
        <v>476</v>
      </c>
      <c r="AH22" s="25">
        <f>HLOOKUP(AH$7,$I$66:$DJ$120,ROWS($A$10:$A22)+2,FALSE)</f>
        <v>234</v>
      </c>
      <c r="AI22" s="25">
        <f>HLOOKUP(AI$7,$I$66:$DJ$120,ROWS($A$10:$A22)+2,FALSE)</f>
        <v>170</v>
      </c>
      <c r="AJ22" s="25">
        <f>HLOOKUP(AJ$7,$I$66:$DJ$120,ROWS($A$10:$A22)+2,FALSE)</f>
        <v>150</v>
      </c>
      <c r="AK22" s="25">
        <f>HLOOKUP(AK$7,$I$66:$DJ$120,ROWS($A$10:$A22)+2,FALSE)</f>
        <v>0</v>
      </c>
      <c r="AL22" s="25">
        <f>HLOOKUP(AL$7,$I$66:$DJ$120,ROWS($A$10:$A22)+2,FALSE)</f>
        <v>1925</v>
      </c>
      <c r="AM22" s="25">
        <f>HLOOKUP(AM$7,$I$66:$DJ$120,ROWS($A$10:$A22)+2,FALSE)</f>
        <v>496</v>
      </c>
      <c r="AN22" s="25">
        <f>HLOOKUP(AN$7,$I$66:$DJ$120,ROWS($A$10:$A22)+2,FALSE)</f>
        <v>443</v>
      </c>
      <c r="AO22" s="25">
        <f>HLOOKUP(AO$7,$I$66:$DJ$120,ROWS($A$10:$A22)+2,FALSE)</f>
        <v>11</v>
      </c>
      <c r="AP22" s="25">
        <f>HLOOKUP(AP$7,$I$66:$DJ$120,ROWS($A$10:$A22)+2,FALSE)</f>
        <v>1339</v>
      </c>
      <c r="AQ22" s="25">
        <f>HLOOKUP(AQ$7,$I$66:$DJ$120,ROWS($A$10:$A22)+2,FALSE)</f>
        <v>1510</v>
      </c>
      <c r="AR22" s="25">
        <f>HLOOKUP(AR$7,$I$66:$DJ$120,ROWS($A$10:$A22)+2,FALSE)</f>
        <v>69</v>
      </c>
      <c r="AS22" s="25">
        <f>HLOOKUP(AS$7,$I$66:$DJ$120,ROWS($A$10:$A22)+2,FALSE)</f>
        <v>625</v>
      </c>
      <c r="AT22" s="25">
        <f>HLOOKUP(AT$7,$I$66:$DJ$120,ROWS($A$10:$A22)+2,FALSE)</f>
        <v>57</v>
      </c>
      <c r="AU22" s="25">
        <f>HLOOKUP(AU$7,$I$66:$DJ$120,ROWS($A$10:$A22)+2,FALSE)</f>
        <v>1834</v>
      </c>
      <c r="AV22" s="25">
        <f>HLOOKUP(AV$7,$I$66:$DJ$120,ROWS($A$10:$A22)+2,FALSE)</f>
        <v>553</v>
      </c>
      <c r="AW22" s="25">
        <f>HLOOKUP(AW$7,$I$66:$DJ$120,ROWS($A$10:$A22)+2,FALSE)</f>
        <v>644</v>
      </c>
      <c r="AX22" s="25">
        <f>HLOOKUP(AX$7,$I$66:$DJ$120,ROWS($A$10:$A22)+2,FALSE)</f>
        <v>322</v>
      </c>
      <c r="AY22" s="25">
        <f>HLOOKUP(AY$7,$I$66:$DJ$120,ROWS($A$10:$A22)+2,FALSE)</f>
        <v>267</v>
      </c>
      <c r="AZ22" s="25">
        <f>HLOOKUP(AZ$7,$I$66:$DJ$120,ROWS($A$10:$A22)+2,FALSE)</f>
        <v>142</v>
      </c>
      <c r="BA22" s="25">
        <f>HLOOKUP(BA$7,$I$66:$DJ$120,ROWS($A$10:$A22)+2,FALSE)</f>
        <v>6694</v>
      </c>
      <c r="BB22" s="25">
        <f>HLOOKUP(BB$7,$I$66:$DJ$120,ROWS($A$10:$A22)+2,FALSE)</f>
        <v>467</v>
      </c>
      <c r="BC22" s="25">
        <f>HLOOKUP(BC$7,$I$66:$DJ$120,ROWS($A$10:$A22)+2,FALSE)</f>
        <v>0</v>
      </c>
      <c r="BD22" s="25">
        <f>HLOOKUP(BD$7,$I$66:$DJ$120,ROWS($A$10:$A22)+2,FALSE)</f>
        <v>2644</v>
      </c>
      <c r="BE22" s="25">
        <f>HLOOKUP(BE$7,$I$66:$DJ$120,ROWS($A$10:$A22)+2,FALSE)</f>
        <v>2705</v>
      </c>
      <c r="BF22" s="25">
        <f>HLOOKUP(BF$7,$I$66:$DJ$120,ROWS($A$10:$A22)+2,FALSE)</f>
        <v>483</v>
      </c>
      <c r="BG22" s="25">
        <f>HLOOKUP(BG$7,$I$66:$DJ$120,ROWS($A$10:$A22)+2,FALSE)</f>
        <v>1168</v>
      </c>
      <c r="BH22" s="25">
        <f>HLOOKUP(BH$7,$I$66:$DJ$120,ROWS($A$10:$A22)+2,FALSE)</f>
        <v>18</v>
      </c>
      <c r="BI22" s="25">
        <f>HLOOKUP(BI$7,$I$66:$DJ$120,ROWS($A$10:$A22)+2,FALSE)</f>
        <v>0</v>
      </c>
      <c r="BJ22" s="34">
        <f>HLOOKUP(BJ$7+0.5,$I$66:$DJ$120,ROWS($A$10:$A22)+2,FALSE)</f>
        <v>6065</v>
      </c>
      <c r="BK22" s="34">
        <f>HLOOKUP(BK$7+0.5,$I$66:$DJ$120,ROWS($A$10:$A22)+2,FALSE)</f>
        <v>542</v>
      </c>
      <c r="BL22" s="34">
        <f>HLOOKUP(BL$7+0.5,$I$66:$DJ$120,ROWS($A$10:$A22)+2,FALSE)</f>
        <v>609</v>
      </c>
      <c r="BM22" s="34">
        <f>HLOOKUP(BM$7+0.5,$I$66:$DJ$120,ROWS($A$10:$A22)+2,FALSE)</f>
        <v>849</v>
      </c>
      <c r="BN22" s="34">
        <f>HLOOKUP(BN$7+0.5,$I$66:$DJ$120,ROWS($A$10:$A22)+2,FALSE)</f>
        <v>275</v>
      </c>
      <c r="BO22" s="34">
        <f>HLOOKUP(BO$7+0.5,$I$66:$DJ$120,ROWS($A$10:$A22)+2,FALSE)</f>
        <v>2325</v>
      </c>
      <c r="BP22" s="34">
        <f>HLOOKUP(BP$7+0.5,$I$66:$DJ$120,ROWS($A$10:$A22)+2,FALSE)</f>
        <v>667</v>
      </c>
      <c r="BQ22" s="34">
        <f>HLOOKUP(BQ$7+0.5,$I$66:$DJ$120,ROWS($A$10:$A22)+2,FALSE)</f>
        <v>392</v>
      </c>
      <c r="BR22" s="34">
        <f>HLOOKUP(BR$7+0.5,$I$66:$DJ$120,ROWS($A$10:$A22)+2,FALSE)</f>
        <v>275</v>
      </c>
      <c r="BS22" s="34">
        <f>HLOOKUP(BS$7+0.5,$I$66:$DJ$120,ROWS($A$10:$A22)+2,FALSE)</f>
        <v>275</v>
      </c>
      <c r="BT22" s="34">
        <f>HLOOKUP(BT$7+0.5,$I$66:$DJ$120,ROWS($A$10:$A22)+2,FALSE)</f>
        <v>2610</v>
      </c>
      <c r="BU22" s="34">
        <f>HLOOKUP(BU$7+0.5,$I$66:$DJ$120,ROWS($A$10:$A22)+2,FALSE)</f>
        <v>1185</v>
      </c>
      <c r="BV22" s="34" t="str">
        <f>HLOOKUP(BV$7+0.5,$I$66:$DJ$120,ROWS($A$10:$A22)+2,FALSE)</f>
        <v>N/A</v>
      </c>
      <c r="BW22" s="34">
        <f>HLOOKUP(BW$7+0.5,$I$66:$DJ$120,ROWS($A$10:$A22)+2,FALSE)</f>
        <v>70</v>
      </c>
      <c r="BX22" s="34">
        <f>HLOOKUP(BX$7+0.5,$I$66:$DJ$120,ROWS($A$10:$A22)+2,FALSE)</f>
        <v>412</v>
      </c>
      <c r="BY22" s="34">
        <f>HLOOKUP(BY$7+0.5,$I$66:$DJ$120,ROWS($A$10:$A22)+2,FALSE)</f>
        <v>209</v>
      </c>
      <c r="BZ22" s="34">
        <f>HLOOKUP(BZ$7+0.5,$I$66:$DJ$120,ROWS($A$10:$A22)+2,FALSE)</f>
        <v>118</v>
      </c>
      <c r="CA22" s="34">
        <f>HLOOKUP(CA$7+0.5,$I$66:$DJ$120,ROWS($A$10:$A22)+2,FALSE)</f>
        <v>345</v>
      </c>
      <c r="CB22" s="34">
        <f>HLOOKUP(CB$7+0.5,$I$66:$DJ$120,ROWS($A$10:$A22)+2,FALSE)</f>
        <v>159</v>
      </c>
      <c r="CC22" s="34">
        <f>HLOOKUP(CC$7+0.5,$I$66:$DJ$120,ROWS($A$10:$A22)+2,FALSE)</f>
        <v>151</v>
      </c>
      <c r="CD22" s="34">
        <f>HLOOKUP(CD$7+0.5,$I$66:$DJ$120,ROWS($A$10:$A22)+2,FALSE)</f>
        <v>145</v>
      </c>
      <c r="CE22" s="34">
        <f>HLOOKUP(CE$7+0.5,$I$66:$DJ$120,ROWS($A$10:$A22)+2,FALSE)</f>
        <v>737</v>
      </c>
      <c r="CF22" s="34">
        <f>HLOOKUP(CF$7+0.5,$I$66:$DJ$120,ROWS($A$10:$A22)+2,FALSE)</f>
        <v>944</v>
      </c>
      <c r="CG22" s="34">
        <f>HLOOKUP(CG$7+0.5,$I$66:$DJ$120,ROWS($A$10:$A22)+2,FALSE)</f>
        <v>548</v>
      </c>
      <c r="CH22" s="34">
        <f>HLOOKUP(CH$7+0.5,$I$66:$DJ$120,ROWS($A$10:$A22)+2,FALSE)</f>
        <v>350</v>
      </c>
      <c r="CI22" s="34">
        <f>HLOOKUP(CI$7+0.5,$I$66:$DJ$120,ROWS($A$10:$A22)+2,FALSE)</f>
        <v>368</v>
      </c>
      <c r="CJ22" s="34">
        <f>HLOOKUP(CJ$7+0.5,$I$66:$DJ$120,ROWS($A$10:$A22)+2,FALSE)</f>
        <v>171</v>
      </c>
      <c r="CK22" s="34">
        <f>HLOOKUP(CK$7+0.5,$I$66:$DJ$120,ROWS($A$10:$A22)+2,FALSE)</f>
        <v>261</v>
      </c>
      <c r="CL22" s="34">
        <f>HLOOKUP(CL$7+0.5,$I$66:$DJ$120,ROWS($A$10:$A22)+2,FALSE)</f>
        <v>275</v>
      </c>
      <c r="CM22" s="34">
        <f>HLOOKUP(CM$7+0.5,$I$66:$DJ$120,ROWS($A$10:$A22)+2,FALSE)</f>
        <v>1184</v>
      </c>
      <c r="CN22" s="34">
        <f>HLOOKUP(CN$7+0.5,$I$66:$DJ$120,ROWS($A$10:$A22)+2,FALSE)</f>
        <v>685</v>
      </c>
      <c r="CO22" s="34">
        <f>HLOOKUP(CO$7+0.5,$I$66:$DJ$120,ROWS($A$10:$A22)+2,FALSE)</f>
        <v>417</v>
      </c>
      <c r="CP22" s="34">
        <f>HLOOKUP(CP$7+0.5,$I$66:$DJ$120,ROWS($A$10:$A22)+2,FALSE)</f>
        <v>19</v>
      </c>
      <c r="CQ22" s="34">
        <f>HLOOKUP(CQ$7+0.5,$I$66:$DJ$120,ROWS($A$10:$A22)+2,FALSE)</f>
        <v>794</v>
      </c>
      <c r="CR22" s="34">
        <f>HLOOKUP(CR$7+0.5,$I$66:$DJ$120,ROWS($A$10:$A22)+2,FALSE)</f>
        <v>994</v>
      </c>
      <c r="CS22" s="34">
        <f>HLOOKUP(CS$7+0.5,$I$66:$DJ$120,ROWS($A$10:$A22)+2,FALSE)</f>
        <v>116</v>
      </c>
      <c r="CT22" s="34">
        <f>HLOOKUP(CT$7+0.5,$I$66:$DJ$120,ROWS($A$10:$A22)+2,FALSE)</f>
        <v>515</v>
      </c>
      <c r="CU22" s="34">
        <f>HLOOKUP(CU$7+0.5,$I$66:$DJ$120,ROWS($A$10:$A22)+2,FALSE)</f>
        <v>94</v>
      </c>
      <c r="CV22" s="34">
        <f>HLOOKUP(CV$7+0.5,$I$66:$DJ$120,ROWS($A$10:$A22)+2,FALSE)</f>
        <v>958</v>
      </c>
      <c r="CW22" s="34">
        <f>HLOOKUP(CW$7+0.5,$I$66:$DJ$120,ROWS($A$10:$A22)+2,FALSE)</f>
        <v>478</v>
      </c>
      <c r="CX22" s="34">
        <f>HLOOKUP(CX$7+0.5,$I$66:$DJ$120,ROWS($A$10:$A22)+2,FALSE)</f>
        <v>829</v>
      </c>
      <c r="CY22" s="34">
        <f>HLOOKUP(CY$7+0.5,$I$66:$DJ$120,ROWS($A$10:$A22)+2,FALSE)</f>
        <v>378</v>
      </c>
      <c r="CZ22" s="34">
        <f>HLOOKUP(CZ$7+0.5,$I$66:$DJ$120,ROWS($A$10:$A22)+2,FALSE)</f>
        <v>380</v>
      </c>
      <c r="DA22" s="34">
        <f>HLOOKUP(DA$7+0.5,$I$66:$DJ$120,ROWS($A$10:$A22)+2,FALSE)</f>
        <v>205</v>
      </c>
      <c r="DB22" s="34">
        <f>HLOOKUP(DB$7+0.5,$I$66:$DJ$120,ROWS($A$10:$A22)+2,FALSE)</f>
        <v>2760</v>
      </c>
      <c r="DC22" s="34">
        <f>HLOOKUP(DC$7+0.5,$I$66:$DJ$120,ROWS($A$10:$A22)+2,FALSE)</f>
        <v>369</v>
      </c>
      <c r="DD22" s="34">
        <f>HLOOKUP(DD$7+0.5,$I$66:$DJ$120,ROWS($A$10:$A22)+2,FALSE)</f>
        <v>275</v>
      </c>
      <c r="DE22" s="34">
        <f>HLOOKUP(DE$7+0.5,$I$66:$DJ$120,ROWS($A$10:$A22)+2,FALSE)</f>
        <v>1136</v>
      </c>
      <c r="DF22" s="34">
        <f>HLOOKUP(DF$7+0.5,$I$66:$DJ$120,ROWS($A$10:$A22)+2,FALSE)</f>
        <v>883</v>
      </c>
      <c r="DG22" s="34">
        <f>HLOOKUP(DG$7+0.5,$I$66:$DJ$120,ROWS($A$10:$A22)+2,FALSE)</f>
        <v>782</v>
      </c>
      <c r="DH22" s="34">
        <f>HLOOKUP(DH$7+0.5,$I$66:$DJ$120,ROWS($A$10:$A22)+2,FALSE)</f>
        <v>1133</v>
      </c>
      <c r="DI22" s="34">
        <f>HLOOKUP(DI$7+0.5,$I$66:$DJ$120,ROWS($A$10:$A22)+2,FALSE)</f>
        <v>33</v>
      </c>
      <c r="DJ22" s="34">
        <f>HLOOKUP(DJ$7+0.5,$I$66:$DJ$120,ROWS($A$10:$A22)+2,FALSE)</f>
        <v>275</v>
      </c>
    </row>
    <row r="23" spans="2:114" x14ac:dyDescent="0.25">
      <c r="B23" s="38" t="s">
        <v>20</v>
      </c>
      <c r="C23" s="16">
        <v>1550967</v>
      </c>
      <c r="D23" s="17">
        <v>1954</v>
      </c>
      <c r="E23" s="16">
        <v>1279856</v>
      </c>
      <c r="F23" s="17">
        <v>12606</v>
      </c>
      <c r="G23" s="16">
        <v>209272</v>
      </c>
      <c r="H23" s="17">
        <v>10887</v>
      </c>
      <c r="I23" s="36">
        <f>HLOOKUP(I$7,$I$66:$DJ$120,ROWS($A$10:$A23)+2,FALSE)</f>
        <v>55638</v>
      </c>
      <c r="J23" s="25">
        <f>HLOOKUP(J$7,$I$66:$DJ$120,ROWS($A$10:$A23)+2,FALSE)</f>
        <v>376</v>
      </c>
      <c r="K23" s="25">
        <f>HLOOKUP(K$7,$I$66:$DJ$120,ROWS($A$10:$A23)+2,FALSE)</f>
        <v>3264</v>
      </c>
      <c r="L23" s="25">
        <f>HLOOKUP(L$7,$I$66:$DJ$120,ROWS($A$10:$A23)+2,FALSE)</f>
        <v>3086</v>
      </c>
      <c r="M23" s="25">
        <f>HLOOKUP(M$7,$I$66:$DJ$120,ROWS($A$10:$A23)+2,FALSE)</f>
        <v>45</v>
      </c>
      <c r="N23" s="25">
        <f>HLOOKUP(N$7,$I$66:$DJ$120,ROWS($A$10:$A23)+2,FALSE)</f>
        <v>8932</v>
      </c>
      <c r="O23" s="25">
        <f>HLOOKUP(O$7,$I$66:$DJ$120,ROWS($A$10:$A23)+2,FALSE)</f>
        <v>1372</v>
      </c>
      <c r="P23" s="25">
        <f>HLOOKUP(P$7,$I$66:$DJ$120,ROWS($A$10:$A23)+2,FALSE)</f>
        <v>0</v>
      </c>
      <c r="Q23" s="25">
        <f>HLOOKUP(Q$7,$I$66:$DJ$120,ROWS($A$10:$A23)+2,FALSE)</f>
        <v>0</v>
      </c>
      <c r="R23" s="25">
        <f>HLOOKUP(R$7,$I$66:$DJ$120,ROWS($A$10:$A23)+2,FALSE)</f>
        <v>144</v>
      </c>
      <c r="S23" s="25">
        <f>HLOOKUP(S$7,$I$66:$DJ$120,ROWS($A$10:$A23)+2,FALSE)</f>
        <v>612</v>
      </c>
      <c r="T23" s="25">
        <f>HLOOKUP(T$7,$I$66:$DJ$120,ROWS($A$10:$A23)+2,FALSE)</f>
        <v>313</v>
      </c>
      <c r="U23" s="25">
        <f>HLOOKUP(U$7,$I$66:$DJ$120,ROWS($A$10:$A23)+2,FALSE)</f>
        <v>123</v>
      </c>
      <c r="V23" s="25" t="str">
        <f>HLOOKUP(V$7,$I$66:$DJ$120,ROWS($A$10:$A23)+2,FALSE)</f>
        <v>N/A</v>
      </c>
      <c r="W23" s="25">
        <f>HLOOKUP(W$7,$I$66:$DJ$120,ROWS($A$10:$A23)+2,FALSE)</f>
        <v>169</v>
      </c>
      <c r="X23" s="25">
        <f>HLOOKUP(X$7,$I$66:$DJ$120,ROWS($A$10:$A23)+2,FALSE)</f>
        <v>132</v>
      </c>
      <c r="Y23" s="25">
        <f>HLOOKUP(Y$7,$I$66:$DJ$120,ROWS($A$10:$A23)+2,FALSE)</f>
        <v>773</v>
      </c>
      <c r="Z23" s="25">
        <f>HLOOKUP(Z$7,$I$66:$DJ$120,ROWS($A$10:$A23)+2,FALSE)</f>
        <v>422</v>
      </c>
      <c r="AA23" s="25">
        <f>HLOOKUP(AA$7,$I$66:$DJ$120,ROWS($A$10:$A23)+2,FALSE)</f>
        <v>315</v>
      </c>
      <c r="AB23" s="25">
        <f>HLOOKUP(AB$7,$I$66:$DJ$120,ROWS($A$10:$A23)+2,FALSE)</f>
        <v>59</v>
      </c>
      <c r="AC23" s="25">
        <f>HLOOKUP(AC$7,$I$66:$DJ$120,ROWS($A$10:$A23)+2,FALSE)</f>
        <v>202</v>
      </c>
      <c r="AD23" s="25">
        <f>HLOOKUP(AD$7,$I$66:$DJ$120,ROWS($A$10:$A23)+2,FALSE)</f>
        <v>44</v>
      </c>
      <c r="AE23" s="25">
        <f>HLOOKUP(AE$7,$I$66:$DJ$120,ROWS($A$10:$A23)+2,FALSE)</f>
        <v>115</v>
      </c>
      <c r="AF23" s="25">
        <f>HLOOKUP(AF$7,$I$66:$DJ$120,ROWS($A$10:$A23)+2,FALSE)</f>
        <v>427</v>
      </c>
      <c r="AG23" s="25">
        <f>HLOOKUP(AG$7,$I$66:$DJ$120,ROWS($A$10:$A23)+2,FALSE)</f>
        <v>465</v>
      </c>
      <c r="AH23" s="25">
        <f>HLOOKUP(AH$7,$I$66:$DJ$120,ROWS($A$10:$A23)+2,FALSE)</f>
        <v>37</v>
      </c>
      <c r="AI23" s="25">
        <f>HLOOKUP(AI$7,$I$66:$DJ$120,ROWS($A$10:$A23)+2,FALSE)</f>
        <v>425</v>
      </c>
      <c r="AJ23" s="25">
        <f>HLOOKUP(AJ$7,$I$66:$DJ$120,ROWS($A$10:$A23)+2,FALSE)</f>
        <v>1509</v>
      </c>
      <c r="AK23" s="25">
        <f>HLOOKUP(AK$7,$I$66:$DJ$120,ROWS($A$10:$A23)+2,FALSE)</f>
        <v>0</v>
      </c>
      <c r="AL23" s="25">
        <f>HLOOKUP(AL$7,$I$66:$DJ$120,ROWS($A$10:$A23)+2,FALSE)</f>
        <v>2110</v>
      </c>
      <c r="AM23" s="25">
        <f>HLOOKUP(AM$7,$I$66:$DJ$120,ROWS($A$10:$A23)+2,FALSE)</f>
        <v>109</v>
      </c>
      <c r="AN23" s="25">
        <f>HLOOKUP(AN$7,$I$66:$DJ$120,ROWS($A$10:$A23)+2,FALSE)</f>
        <v>97</v>
      </c>
      <c r="AO23" s="25">
        <f>HLOOKUP(AO$7,$I$66:$DJ$120,ROWS($A$10:$A23)+2,FALSE)</f>
        <v>694</v>
      </c>
      <c r="AP23" s="25">
        <f>HLOOKUP(AP$7,$I$66:$DJ$120,ROWS($A$10:$A23)+2,FALSE)</f>
        <v>155</v>
      </c>
      <c r="AQ23" s="25">
        <f>HLOOKUP(AQ$7,$I$66:$DJ$120,ROWS($A$10:$A23)+2,FALSE)</f>
        <v>134</v>
      </c>
      <c r="AR23" s="25">
        <f>HLOOKUP(AR$7,$I$66:$DJ$120,ROWS($A$10:$A23)+2,FALSE)</f>
        <v>96</v>
      </c>
      <c r="AS23" s="25">
        <f>HLOOKUP(AS$7,$I$66:$DJ$120,ROWS($A$10:$A23)+2,FALSE)</f>
        <v>325</v>
      </c>
      <c r="AT23" s="25">
        <f>HLOOKUP(AT$7,$I$66:$DJ$120,ROWS($A$10:$A23)+2,FALSE)</f>
        <v>711</v>
      </c>
      <c r="AU23" s="25">
        <f>HLOOKUP(AU$7,$I$66:$DJ$120,ROWS($A$10:$A23)+2,FALSE)</f>
        <v>3202</v>
      </c>
      <c r="AV23" s="25">
        <f>HLOOKUP(AV$7,$I$66:$DJ$120,ROWS($A$10:$A23)+2,FALSE)</f>
        <v>172</v>
      </c>
      <c r="AW23" s="25">
        <f>HLOOKUP(AW$7,$I$66:$DJ$120,ROWS($A$10:$A23)+2,FALSE)</f>
        <v>0</v>
      </c>
      <c r="AX23" s="25">
        <f>HLOOKUP(AX$7,$I$66:$DJ$120,ROWS($A$10:$A23)+2,FALSE)</f>
        <v>0</v>
      </c>
      <c r="AY23" s="25">
        <f>HLOOKUP(AY$7,$I$66:$DJ$120,ROWS($A$10:$A23)+2,FALSE)</f>
        <v>296</v>
      </c>
      <c r="AZ23" s="25">
        <f>HLOOKUP(AZ$7,$I$66:$DJ$120,ROWS($A$10:$A23)+2,FALSE)</f>
        <v>1153</v>
      </c>
      <c r="BA23" s="25">
        <f>HLOOKUP(BA$7,$I$66:$DJ$120,ROWS($A$10:$A23)+2,FALSE)</f>
        <v>1746</v>
      </c>
      <c r="BB23" s="25">
        <f>HLOOKUP(BB$7,$I$66:$DJ$120,ROWS($A$10:$A23)+2,FALSE)</f>
        <v>8014</v>
      </c>
      <c r="BC23" s="25">
        <f>HLOOKUP(BC$7,$I$66:$DJ$120,ROWS($A$10:$A23)+2,FALSE)</f>
        <v>0</v>
      </c>
      <c r="BD23" s="25">
        <f>HLOOKUP(BD$7,$I$66:$DJ$120,ROWS($A$10:$A23)+2,FALSE)</f>
        <v>611</v>
      </c>
      <c r="BE23" s="25">
        <f>HLOOKUP(BE$7,$I$66:$DJ$120,ROWS($A$10:$A23)+2,FALSE)</f>
        <v>10876</v>
      </c>
      <c r="BF23" s="25">
        <f>HLOOKUP(BF$7,$I$66:$DJ$120,ROWS($A$10:$A23)+2,FALSE)</f>
        <v>133</v>
      </c>
      <c r="BG23" s="25">
        <f>HLOOKUP(BG$7,$I$66:$DJ$120,ROWS($A$10:$A23)+2,FALSE)</f>
        <v>233</v>
      </c>
      <c r="BH23" s="25">
        <f>HLOOKUP(BH$7,$I$66:$DJ$120,ROWS($A$10:$A23)+2,FALSE)</f>
        <v>1410</v>
      </c>
      <c r="BI23" s="25">
        <f>HLOOKUP(BI$7,$I$66:$DJ$120,ROWS($A$10:$A23)+2,FALSE)</f>
        <v>233</v>
      </c>
      <c r="BJ23" s="34">
        <f>HLOOKUP(BJ$7+0.5,$I$66:$DJ$120,ROWS($A$10:$A23)+2,FALSE)</f>
        <v>6079</v>
      </c>
      <c r="BK23" s="34">
        <f>HLOOKUP(BK$7+0.5,$I$66:$DJ$120,ROWS($A$10:$A23)+2,FALSE)</f>
        <v>369</v>
      </c>
      <c r="BL23" s="34">
        <f>HLOOKUP(BL$7+0.5,$I$66:$DJ$120,ROWS($A$10:$A23)+2,FALSE)</f>
        <v>1813</v>
      </c>
      <c r="BM23" s="34">
        <f>HLOOKUP(BM$7+0.5,$I$66:$DJ$120,ROWS($A$10:$A23)+2,FALSE)</f>
        <v>2015</v>
      </c>
      <c r="BN23" s="34">
        <f>HLOOKUP(BN$7+0.5,$I$66:$DJ$120,ROWS($A$10:$A23)+2,FALSE)</f>
        <v>73</v>
      </c>
      <c r="BO23" s="34">
        <f>HLOOKUP(BO$7+0.5,$I$66:$DJ$120,ROWS($A$10:$A23)+2,FALSE)</f>
        <v>2415</v>
      </c>
      <c r="BP23" s="34">
        <f>HLOOKUP(BP$7+0.5,$I$66:$DJ$120,ROWS($A$10:$A23)+2,FALSE)</f>
        <v>867</v>
      </c>
      <c r="BQ23" s="34">
        <f>HLOOKUP(BQ$7+0.5,$I$66:$DJ$120,ROWS($A$10:$A23)+2,FALSE)</f>
        <v>267</v>
      </c>
      <c r="BR23" s="34">
        <f>HLOOKUP(BR$7+0.5,$I$66:$DJ$120,ROWS($A$10:$A23)+2,FALSE)</f>
        <v>267</v>
      </c>
      <c r="BS23" s="34">
        <f>HLOOKUP(BS$7+0.5,$I$66:$DJ$120,ROWS($A$10:$A23)+2,FALSE)</f>
        <v>233</v>
      </c>
      <c r="BT23" s="34">
        <f>HLOOKUP(BT$7+0.5,$I$66:$DJ$120,ROWS($A$10:$A23)+2,FALSE)</f>
        <v>508</v>
      </c>
      <c r="BU23" s="34">
        <f>HLOOKUP(BU$7+0.5,$I$66:$DJ$120,ROWS($A$10:$A23)+2,FALSE)</f>
        <v>280</v>
      </c>
      <c r="BV23" s="34">
        <f>HLOOKUP(BV$7+0.5,$I$66:$DJ$120,ROWS($A$10:$A23)+2,FALSE)</f>
        <v>206</v>
      </c>
      <c r="BW23" s="34" t="str">
        <f>HLOOKUP(BW$7+0.5,$I$66:$DJ$120,ROWS($A$10:$A23)+2,FALSE)</f>
        <v>N/A</v>
      </c>
      <c r="BX23" s="34">
        <f>HLOOKUP(BX$7+0.5,$I$66:$DJ$120,ROWS($A$10:$A23)+2,FALSE)</f>
        <v>236</v>
      </c>
      <c r="BY23" s="34">
        <f>HLOOKUP(BY$7+0.5,$I$66:$DJ$120,ROWS($A$10:$A23)+2,FALSE)</f>
        <v>133</v>
      </c>
      <c r="BZ23" s="34">
        <f>HLOOKUP(BZ$7+0.5,$I$66:$DJ$120,ROWS($A$10:$A23)+2,FALSE)</f>
        <v>470</v>
      </c>
      <c r="CA23" s="34">
        <f>HLOOKUP(CA$7+0.5,$I$66:$DJ$120,ROWS($A$10:$A23)+2,FALSE)</f>
        <v>415</v>
      </c>
      <c r="CB23" s="34">
        <f>HLOOKUP(CB$7+0.5,$I$66:$DJ$120,ROWS($A$10:$A23)+2,FALSE)</f>
        <v>272</v>
      </c>
      <c r="CC23" s="34">
        <f>HLOOKUP(CC$7+0.5,$I$66:$DJ$120,ROWS($A$10:$A23)+2,FALSE)</f>
        <v>102</v>
      </c>
      <c r="CD23" s="34">
        <f>HLOOKUP(CD$7+0.5,$I$66:$DJ$120,ROWS($A$10:$A23)+2,FALSE)</f>
        <v>272</v>
      </c>
      <c r="CE23" s="34">
        <f>HLOOKUP(CE$7+0.5,$I$66:$DJ$120,ROWS($A$10:$A23)+2,FALSE)</f>
        <v>73</v>
      </c>
      <c r="CF23" s="34">
        <f>HLOOKUP(CF$7+0.5,$I$66:$DJ$120,ROWS($A$10:$A23)+2,FALSE)</f>
        <v>135</v>
      </c>
      <c r="CG23" s="34">
        <f>HLOOKUP(CG$7+0.5,$I$66:$DJ$120,ROWS($A$10:$A23)+2,FALSE)</f>
        <v>363</v>
      </c>
      <c r="CH23" s="34">
        <f>HLOOKUP(CH$7+0.5,$I$66:$DJ$120,ROWS($A$10:$A23)+2,FALSE)</f>
        <v>613</v>
      </c>
      <c r="CI23" s="34">
        <f>HLOOKUP(CI$7+0.5,$I$66:$DJ$120,ROWS($A$10:$A23)+2,FALSE)</f>
        <v>61</v>
      </c>
      <c r="CJ23" s="34">
        <f>HLOOKUP(CJ$7+0.5,$I$66:$DJ$120,ROWS($A$10:$A23)+2,FALSE)</f>
        <v>345</v>
      </c>
      <c r="CK23" s="34">
        <f>HLOOKUP(CK$7+0.5,$I$66:$DJ$120,ROWS($A$10:$A23)+2,FALSE)</f>
        <v>584</v>
      </c>
      <c r="CL23" s="34">
        <f>HLOOKUP(CL$7+0.5,$I$66:$DJ$120,ROWS($A$10:$A23)+2,FALSE)</f>
        <v>267</v>
      </c>
      <c r="CM23" s="34">
        <f>HLOOKUP(CM$7+0.5,$I$66:$DJ$120,ROWS($A$10:$A23)+2,FALSE)</f>
        <v>1061</v>
      </c>
      <c r="CN23" s="34">
        <f>HLOOKUP(CN$7+0.5,$I$66:$DJ$120,ROWS($A$10:$A23)+2,FALSE)</f>
        <v>147</v>
      </c>
      <c r="CO23" s="34">
        <f>HLOOKUP(CO$7+0.5,$I$66:$DJ$120,ROWS($A$10:$A23)+2,FALSE)</f>
        <v>148</v>
      </c>
      <c r="CP23" s="34">
        <f>HLOOKUP(CP$7+0.5,$I$66:$DJ$120,ROWS($A$10:$A23)+2,FALSE)</f>
        <v>811</v>
      </c>
      <c r="CQ23" s="34">
        <f>HLOOKUP(CQ$7+0.5,$I$66:$DJ$120,ROWS($A$10:$A23)+2,FALSE)</f>
        <v>169</v>
      </c>
      <c r="CR23" s="34">
        <f>HLOOKUP(CR$7+0.5,$I$66:$DJ$120,ROWS($A$10:$A23)+2,FALSE)</f>
        <v>164</v>
      </c>
      <c r="CS23" s="34">
        <f>HLOOKUP(CS$7+0.5,$I$66:$DJ$120,ROWS($A$10:$A23)+2,FALSE)</f>
        <v>112</v>
      </c>
      <c r="CT23" s="34">
        <f>HLOOKUP(CT$7+0.5,$I$66:$DJ$120,ROWS($A$10:$A23)+2,FALSE)</f>
        <v>261</v>
      </c>
      <c r="CU23" s="34">
        <f>HLOOKUP(CU$7+0.5,$I$66:$DJ$120,ROWS($A$10:$A23)+2,FALSE)</f>
        <v>702</v>
      </c>
      <c r="CV23" s="34">
        <f>HLOOKUP(CV$7+0.5,$I$66:$DJ$120,ROWS($A$10:$A23)+2,FALSE)</f>
        <v>1259</v>
      </c>
      <c r="CW23" s="34">
        <f>HLOOKUP(CW$7+0.5,$I$66:$DJ$120,ROWS($A$10:$A23)+2,FALSE)</f>
        <v>206</v>
      </c>
      <c r="CX23" s="34">
        <f>HLOOKUP(CX$7+0.5,$I$66:$DJ$120,ROWS($A$10:$A23)+2,FALSE)</f>
        <v>267</v>
      </c>
      <c r="CY23" s="34">
        <f>HLOOKUP(CY$7+0.5,$I$66:$DJ$120,ROWS($A$10:$A23)+2,FALSE)</f>
        <v>267</v>
      </c>
      <c r="CZ23" s="34">
        <f>HLOOKUP(CZ$7+0.5,$I$66:$DJ$120,ROWS($A$10:$A23)+2,FALSE)</f>
        <v>375</v>
      </c>
      <c r="DA23" s="34">
        <f>HLOOKUP(DA$7+0.5,$I$66:$DJ$120,ROWS($A$10:$A23)+2,FALSE)</f>
        <v>995</v>
      </c>
      <c r="DB23" s="34">
        <f>HLOOKUP(DB$7+0.5,$I$66:$DJ$120,ROWS($A$10:$A23)+2,FALSE)</f>
        <v>951</v>
      </c>
      <c r="DC23" s="34">
        <f>HLOOKUP(DC$7+0.5,$I$66:$DJ$120,ROWS($A$10:$A23)+2,FALSE)</f>
        <v>2403</v>
      </c>
      <c r="DD23" s="34">
        <f>HLOOKUP(DD$7+0.5,$I$66:$DJ$120,ROWS($A$10:$A23)+2,FALSE)</f>
        <v>267</v>
      </c>
      <c r="DE23" s="34">
        <f>HLOOKUP(DE$7+0.5,$I$66:$DJ$120,ROWS($A$10:$A23)+2,FALSE)</f>
        <v>662</v>
      </c>
      <c r="DF23" s="34">
        <f>HLOOKUP(DF$7+0.5,$I$66:$DJ$120,ROWS($A$10:$A23)+2,FALSE)</f>
        <v>2438</v>
      </c>
      <c r="DG23" s="34">
        <f>HLOOKUP(DG$7+0.5,$I$66:$DJ$120,ROWS($A$10:$A23)+2,FALSE)</f>
        <v>158</v>
      </c>
      <c r="DH23" s="34">
        <f>HLOOKUP(DH$7+0.5,$I$66:$DJ$120,ROWS($A$10:$A23)+2,FALSE)</f>
        <v>292</v>
      </c>
      <c r="DI23" s="34">
        <f>HLOOKUP(DI$7+0.5,$I$66:$DJ$120,ROWS($A$10:$A23)+2,FALSE)</f>
        <v>723</v>
      </c>
      <c r="DJ23" s="34">
        <f>HLOOKUP(DJ$7+0.5,$I$66:$DJ$120,ROWS($A$10:$A23)+2,FALSE)</f>
        <v>374</v>
      </c>
    </row>
    <row r="24" spans="2:114" x14ac:dyDescent="0.25">
      <c r="B24" s="38" t="s">
        <v>21</v>
      </c>
      <c r="C24" s="16">
        <v>12680126</v>
      </c>
      <c r="D24" s="17">
        <v>5467</v>
      </c>
      <c r="E24" s="16">
        <v>11009852</v>
      </c>
      <c r="F24" s="17">
        <v>32636</v>
      </c>
      <c r="G24" s="16">
        <v>1404525</v>
      </c>
      <c r="H24" s="17">
        <v>28126</v>
      </c>
      <c r="I24" s="36">
        <f>HLOOKUP(I$7,$I$66:$DJ$120,ROWS($A$10:$A24)+2,FALSE)</f>
        <v>203959</v>
      </c>
      <c r="J24" s="25">
        <f>HLOOKUP(J$7,$I$66:$DJ$120,ROWS($A$10:$A24)+2,FALSE)</f>
        <v>1397</v>
      </c>
      <c r="K24" s="25">
        <f>HLOOKUP(K$7,$I$66:$DJ$120,ROWS($A$10:$A24)+2,FALSE)</f>
        <v>1764</v>
      </c>
      <c r="L24" s="25">
        <f>HLOOKUP(L$7,$I$66:$DJ$120,ROWS($A$10:$A24)+2,FALSE)</f>
        <v>5921</v>
      </c>
      <c r="M24" s="25">
        <f>HLOOKUP(M$7,$I$66:$DJ$120,ROWS($A$10:$A24)+2,FALSE)</f>
        <v>1194</v>
      </c>
      <c r="N24" s="25">
        <f>HLOOKUP(N$7,$I$66:$DJ$120,ROWS($A$10:$A24)+2,FALSE)</f>
        <v>16205</v>
      </c>
      <c r="O24" s="25">
        <f>HLOOKUP(O$7,$I$66:$DJ$120,ROWS($A$10:$A24)+2,FALSE)</f>
        <v>3850</v>
      </c>
      <c r="P24" s="25">
        <f>HLOOKUP(P$7,$I$66:$DJ$120,ROWS($A$10:$A24)+2,FALSE)</f>
        <v>2264</v>
      </c>
      <c r="Q24" s="25">
        <f>HLOOKUP(Q$7,$I$66:$DJ$120,ROWS($A$10:$A24)+2,FALSE)</f>
        <v>56</v>
      </c>
      <c r="R24" s="25">
        <f>HLOOKUP(R$7,$I$66:$DJ$120,ROWS($A$10:$A24)+2,FALSE)</f>
        <v>1047</v>
      </c>
      <c r="S24" s="25">
        <f>HLOOKUP(S$7,$I$66:$DJ$120,ROWS($A$10:$A24)+2,FALSE)</f>
        <v>8051</v>
      </c>
      <c r="T24" s="25">
        <f>HLOOKUP(T$7,$I$66:$DJ$120,ROWS($A$10:$A24)+2,FALSE)</f>
        <v>6781</v>
      </c>
      <c r="U24" s="25">
        <f>HLOOKUP(U$7,$I$66:$DJ$120,ROWS($A$10:$A24)+2,FALSE)</f>
        <v>1224</v>
      </c>
      <c r="V24" s="25">
        <f>HLOOKUP(V$7,$I$66:$DJ$120,ROWS($A$10:$A24)+2,FALSE)</f>
        <v>313</v>
      </c>
      <c r="W24" s="25" t="str">
        <f>HLOOKUP(W$7,$I$66:$DJ$120,ROWS($A$10:$A24)+2,FALSE)</f>
        <v>N/A</v>
      </c>
      <c r="X24" s="25">
        <f>HLOOKUP(X$7,$I$66:$DJ$120,ROWS($A$10:$A24)+2,FALSE)</f>
        <v>21918</v>
      </c>
      <c r="Y24" s="25">
        <f>HLOOKUP(Y$7,$I$66:$DJ$120,ROWS($A$10:$A24)+2,FALSE)</f>
        <v>9141</v>
      </c>
      <c r="Z24" s="25">
        <f>HLOOKUP(Z$7,$I$66:$DJ$120,ROWS($A$10:$A24)+2,FALSE)</f>
        <v>1970</v>
      </c>
      <c r="AA24" s="25">
        <f>HLOOKUP(AA$7,$I$66:$DJ$120,ROWS($A$10:$A24)+2,FALSE)</f>
        <v>2921</v>
      </c>
      <c r="AB24" s="25">
        <f>HLOOKUP(AB$7,$I$66:$DJ$120,ROWS($A$10:$A24)+2,FALSE)</f>
        <v>1419</v>
      </c>
      <c r="AC24" s="25">
        <f>HLOOKUP(AC$7,$I$66:$DJ$120,ROWS($A$10:$A24)+2,FALSE)</f>
        <v>55</v>
      </c>
      <c r="AD24" s="25">
        <f>HLOOKUP(AD$7,$I$66:$DJ$120,ROWS($A$10:$A24)+2,FALSE)</f>
        <v>1985</v>
      </c>
      <c r="AE24" s="25">
        <f>HLOOKUP(AE$7,$I$66:$DJ$120,ROWS($A$10:$A24)+2,FALSE)</f>
        <v>2811</v>
      </c>
      <c r="AF24" s="25">
        <f>HLOOKUP(AF$7,$I$66:$DJ$120,ROWS($A$10:$A24)+2,FALSE)</f>
        <v>11865</v>
      </c>
      <c r="AG24" s="25">
        <f>HLOOKUP(AG$7,$I$66:$DJ$120,ROWS($A$10:$A24)+2,FALSE)</f>
        <v>4300</v>
      </c>
      <c r="AH24" s="25">
        <f>HLOOKUP(AH$7,$I$66:$DJ$120,ROWS($A$10:$A24)+2,FALSE)</f>
        <v>1093</v>
      </c>
      <c r="AI24" s="25">
        <f>HLOOKUP(AI$7,$I$66:$DJ$120,ROWS($A$10:$A24)+2,FALSE)</f>
        <v>16703</v>
      </c>
      <c r="AJ24" s="25">
        <f>HLOOKUP(AJ$7,$I$66:$DJ$120,ROWS($A$10:$A24)+2,FALSE)</f>
        <v>928</v>
      </c>
      <c r="AK24" s="25">
        <f>HLOOKUP(AK$7,$I$66:$DJ$120,ROWS($A$10:$A24)+2,FALSE)</f>
        <v>546</v>
      </c>
      <c r="AL24" s="25">
        <f>HLOOKUP(AL$7,$I$66:$DJ$120,ROWS($A$10:$A24)+2,FALSE)</f>
        <v>2541</v>
      </c>
      <c r="AM24" s="25">
        <f>HLOOKUP(AM$7,$I$66:$DJ$120,ROWS($A$10:$A24)+2,FALSE)</f>
        <v>206</v>
      </c>
      <c r="AN24" s="25">
        <f>HLOOKUP(AN$7,$I$66:$DJ$120,ROWS($A$10:$A24)+2,FALSE)</f>
        <v>2331</v>
      </c>
      <c r="AO24" s="25">
        <f>HLOOKUP(AO$7,$I$66:$DJ$120,ROWS($A$10:$A24)+2,FALSE)</f>
        <v>996</v>
      </c>
      <c r="AP24" s="25">
        <f>HLOOKUP(AP$7,$I$66:$DJ$120,ROWS($A$10:$A24)+2,FALSE)</f>
        <v>8479</v>
      </c>
      <c r="AQ24" s="25">
        <f>HLOOKUP(AQ$7,$I$66:$DJ$120,ROWS($A$10:$A24)+2,FALSE)</f>
        <v>5504</v>
      </c>
      <c r="AR24" s="25">
        <f>HLOOKUP(AR$7,$I$66:$DJ$120,ROWS($A$10:$A24)+2,FALSE)</f>
        <v>1112</v>
      </c>
      <c r="AS24" s="25">
        <f>HLOOKUP(AS$7,$I$66:$DJ$120,ROWS($A$10:$A24)+2,FALSE)</f>
        <v>5103</v>
      </c>
      <c r="AT24" s="25">
        <f>HLOOKUP(AT$7,$I$66:$DJ$120,ROWS($A$10:$A24)+2,FALSE)</f>
        <v>1459</v>
      </c>
      <c r="AU24" s="25">
        <f>HLOOKUP(AU$7,$I$66:$DJ$120,ROWS($A$10:$A24)+2,FALSE)</f>
        <v>1224</v>
      </c>
      <c r="AV24" s="25">
        <f>HLOOKUP(AV$7,$I$66:$DJ$120,ROWS($A$10:$A24)+2,FALSE)</f>
        <v>5190</v>
      </c>
      <c r="AW24" s="25">
        <f>HLOOKUP(AW$7,$I$66:$DJ$120,ROWS($A$10:$A24)+2,FALSE)</f>
        <v>838</v>
      </c>
      <c r="AX24" s="25">
        <f>HLOOKUP(AX$7,$I$66:$DJ$120,ROWS($A$10:$A24)+2,FALSE)</f>
        <v>1565</v>
      </c>
      <c r="AY24" s="25">
        <f>HLOOKUP(AY$7,$I$66:$DJ$120,ROWS($A$10:$A24)+2,FALSE)</f>
        <v>292</v>
      </c>
      <c r="AZ24" s="25">
        <f>HLOOKUP(AZ$7,$I$66:$DJ$120,ROWS($A$10:$A24)+2,FALSE)</f>
        <v>3999</v>
      </c>
      <c r="BA24" s="25">
        <f>HLOOKUP(BA$7,$I$66:$DJ$120,ROWS($A$10:$A24)+2,FALSE)</f>
        <v>12245</v>
      </c>
      <c r="BB24" s="25">
        <f>HLOOKUP(BB$7,$I$66:$DJ$120,ROWS($A$10:$A24)+2,FALSE)</f>
        <v>658</v>
      </c>
      <c r="BC24" s="25">
        <f>HLOOKUP(BC$7,$I$66:$DJ$120,ROWS($A$10:$A24)+2,FALSE)</f>
        <v>260</v>
      </c>
      <c r="BD24" s="25">
        <f>HLOOKUP(BD$7,$I$66:$DJ$120,ROWS($A$10:$A24)+2,FALSE)</f>
        <v>3831</v>
      </c>
      <c r="BE24" s="25">
        <f>HLOOKUP(BE$7,$I$66:$DJ$120,ROWS($A$10:$A24)+2,FALSE)</f>
        <v>1642</v>
      </c>
      <c r="BF24" s="25">
        <f>HLOOKUP(BF$7,$I$66:$DJ$120,ROWS($A$10:$A24)+2,FALSE)</f>
        <v>812</v>
      </c>
      <c r="BG24" s="25">
        <f>HLOOKUP(BG$7,$I$66:$DJ$120,ROWS($A$10:$A24)+2,FALSE)</f>
        <v>15364</v>
      </c>
      <c r="BH24" s="25">
        <f>HLOOKUP(BH$7,$I$66:$DJ$120,ROWS($A$10:$A24)+2,FALSE)</f>
        <v>586</v>
      </c>
      <c r="BI24" s="25">
        <f>HLOOKUP(BI$7,$I$66:$DJ$120,ROWS($A$10:$A24)+2,FALSE)</f>
        <v>2055</v>
      </c>
      <c r="BJ24" s="34">
        <f>HLOOKUP(BJ$7+0.5,$I$66:$DJ$120,ROWS($A$10:$A24)+2,FALSE)</f>
        <v>11573</v>
      </c>
      <c r="BK24" s="34">
        <f>HLOOKUP(BK$7+0.5,$I$66:$DJ$120,ROWS($A$10:$A24)+2,FALSE)</f>
        <v>596</v>
      </c>
      <c r="BL24" s="34">
        <f>HLOOKUP(BL$7+0.5,$I$66:$DJ$120,ROWS($A$10:$A24)+2,FALSE)</f>
        <v>1078</v>
      </c>
      <c r="BM24" s="34">
        <f>HLOOKUP(BM$7+0.5,$I$66:$DJ$120,ROWS($A$10:$A24)+2,FALSE)</f>
        <v>1897</v>
      </c>
      <c r="BN24" s="34">
        <f>HLOOKUP(BN$7+0.5,$I$66:$DJ$120,ROWS($A$10:$A24)+2,FALSE)</f>
        <v>665</v>
      </c>
      <c r="BO24" s="34">
        <f>HLOOKUP(BO$7+0.5,$I$66:$DJ$120,ROWS($A$10:$A24)+2,FALSE)</f>
        <v>3236</v>
      </c>
      <c r="BP24" s="34">
        <f>HLOOKUP(BP$7+0.5,$I$66:$DJ$120,ROWS($A$10:$A24)+2,FALSE)</f>
        <v>1360</v>
      </c>
      <c r="BQ24" s="34">
        <f>HLOOKUP(BQ$7+0.5,$I$66:$DJ$120,ROWS($A$10:$A24)+2,FALSE)</f>
        <v>1125</v>
      </c>
      <c r="BR24" s="34">
        <f>HLOOKUP(BR$7+0.5,$I$66:$DJ$120,ROWS($A$10:$A24)+2,FALSE)</f>
        <v>57</v>
      </c>
      <c r="BS24" s="34">
        <f>HLOOKUP(BS$7+0.5,$I$66:$DJ$120,ROWS($A$10:$A24)+2,FALSE)</f>
        <v>581</v>
      </c>
      <c r="BT24" s="34">
        <f>HLOOKUP(BT$7+0.5,$I$66:$DJ$120,ROWS($A$10:$A24)+2,FALSE)</f>
        <v>1715</v>
      </c>
      <c r="BU24" s="34">
        <f>HLOOKUP(BU$7+0.5,$I$66:$DJ$120,ROWS($A$10:$A24)+2,FALSE)</f>
        <v>2524</v>
      </c>
      <c r="BV24" s="34">
        <f>HLOOKUP(BV$7+0.5,$I$66:$DJ$120,ROWS($A$10:$A24)+2,FALSE)</f>
        <v>776</v>
      </c>
      <c r="BW24" s="34">
        <f>HLOOKUP(BW$7+0.5,$I$66:$DJ$120,ROWS($A$10:$A24)+2,FALSE)</f>
        <v>258</v>
      </c>
      <c r="BX24" s="34" t="str">
        <f>HLOOKUP(BX$7+0.5,$I$66:$DJ$120,ROWS($A$10:$A24)+2,FALSE)</f>
        <v>N/A</v>
      </c>
      <c r="BY24" s="34">
        <f>HLOOKUP(BY$7+0.5,$I$66:$DJ$120,ROWS($A$10:$A24)+2,FALSE)</f>
        <v>4147</v>
      </c>
      <c r="BZ24" s="34">
        <f>HLOOKUP(BZ$7+0.5,$I$66:$DJ$120,ROWS($A$10:$A24)+2,FALSE)</f>
        <v>1866</v>
      </c>
      <c r="CA24" s="34">
        <f>HLOOKUP(CA$7+0.5,$I$66:$DJ$120,ROWS($A$10:$A24)+2,FALSE)</f>
        <v>991</v>
      </c>
      <c r="CB24" s="34">
        <f>HLOOKUP(CB$7+0.5,$I$66:$DJ$120,ROWS($A$10:$A24)+2,FALSE)</f>
        <v>831</v>
      </c>
      <c r="CC24" s="34">
        <f>HLOOKUP(CC$7+0.5,$I$66:$DJ$120,ROWS($A$10:$A24)+2,FALSE)</f>
        <v>687</v>
      </c>
      <c r="CD24" s="34">
        <f>HLOOKUP(CD$7+0.5,$I$66:$DJ$120,ROWS($A$10:$A24)+2,FALSE)</f>
        <v>93</v>
      </c>
      <c r="CE24" s="34">
        <f>HLOOKUP(CE$7+0.5,$I$66:$DJ$120,ROWS($A$10:$A24)+2,FALSE)</f>
        <v>1210</v>
      </c>
      <c r="CF24" s="34">
        <f>HLOOKUP(CF$7+0.5,$I$66:$DJ$120,ROWS($A$10:$A24)+2,FALSE)</f>
        <v>1111</v>
      </c>
      <c r="CG24" s="34">
        <f>HLOOKUP(CG$7+0.5,$I$66:$DJ$120,ROWS($A$10:$A24)+2,FALSE)</f>
        <v>2138</v>
      </c>
      <c r="CH24" s="34">
        <f>HLOOKUP(CH$7+0.5,$I$66:$DJ$120,ROWS($A$10:$A24)+2,FALSE)</f>
        <v>1815</v>
      </c>
      <c r="CI24" s="34">
        <f>HLOOKUP(CI$7+0.5,$I$66:$DJ$120,ROWS($A$10:$A24)+2,FALSE)</f>
        <v>861</v>
      </c>
      <c r="CJ24" s="34">
        <f>HLOOKUP(CJ$7+0.5,$I$66:$DJ$120,ROWS($A$10:$A24)+2,FALSE)</f>
        <v>3325</v>
      </c>
      <c r="CK24" s="34">
        <f>HLOOKUP(CK$7+0.5,$I$66:$DJ$120,ROWS($A$10:$A24)+2,FALSE)</f>
        <v>937</v>
      </c>
      <c r="CL24" s="34">
        <f>HLOOKUP(CL$7+0.5,$I$66:$DJ$120,ROWS($A$10:$A24)+2,FALSE)</f>
        <v>373</v>
      </c>
      <c r="CM24" s="34">
        <f>HLOOKUP(CM$7+0.5,$I$66:$DJ$120,ROWS($A$10:$A24)+2,FALSE)</f>
        <v>1214</v>
      </c>
      <c r="CN24" s="34">
        <f>HLOOKUP(CN$7+0.5,$I$66:$DJ$120,ROWS($A$10:$A24)+2,FALSE)</f>
        <v>202</v>
      </c>
      <c r="CO24" s="34">
        <f>HLOOKUP(CO$7+0.5,$I$66:$DJ$120,ROWS($A$10:$A24)+2,FALSE)</f>
        <v>1262</v>
      </c>
      <c r="CP24" s="34">
        <f>HLOOKUP(CP$7+0.5,$I$66:$DJ$120,ROWS($A$10:$A24)+2,FALSE)</f>
        <v>709</v>
      </c>
      <c r="CQ24" s="34">
        <f>HLOOKUP(CQ$7+0.5,$I$66:$DJ$120,ROWS($A$10:$A24)+2,FALSE)</f>
        <v>2555</v>
      </c>
      <c r="CR24" s="34">
        <f>HLOOKUP(CR$7+0.5,$I$66:$DJ$120,ROWS($A$10:$A24)+2,FALSE)</f>
        <v>2479</v>
      </c>
      <c r="CS24" s="34">
        <f>HLOOKUP(CS$7+0.5,$I$66:$DJ$120,ROWS($A$10:$A24)+2,FALSE)</f>
        <v>788</v>
      </c>
      <c r="CT24" s="34">
        <f>HLOOKUP(CT$7+0.5,$I$66:$DJ$120,ROWS($A$10:$A24)+2,FALSE)</f>
        <v>1201</v>
      </c>
      <c r="CU24" s="34">
        <f>HLOOKUP(CU$7+0.5,$I$66:$DJ$120,ROWS($A$10:$A24)+2,FALSE)</f>
        <v>777</v>
      </c>
      <c r="CV24" s="34">
        <f>HLOOKUP(CV$7+0.5,$I$66:$DJ$120,ROWS($A$10:$A24)+2,FALSE)</f>
        <v>789</v>
      </c>
      <c r="CW24" s="34">
        <f>HLOOKUP(CW$7+0.5,$I$66:$DJ$120,ROWS($A$10:$A24)+2,FALSE)</f>
        <v>1822</v>
      </c>
      <c r="CX24" s="34">
        <f>HLOOKUP(CX$7+0.5,$I$66:$DJ$120,ROWS($A$10:$A24)+2,FALSE)</f>
        <v>643</v>
      </c>
      <c r="CY24" s="34">
        <f>HLOOKUP(CY$7+0.5,$I$66:$DJ$120,ROWS($A$10:$A24)+2,FALSE)</f>
        <v>787</v>
      </c>
      <c r="CZ24" s="34">
        <f>HLOOKUP(CZ$7+0.5,$I$66:$DJ$120,ROWS($A$10:$A24)+2,FALSE)</f>
        <v>264</v>
      </c>
      <c r="DA24" s="34">
        <f>HLOOKUP(DA$7+0.5,$I$66:$DJ$120,ROWS($A$10:$A24)+2,FALSE)</f>
        <v>1131</v>
      </c>
      <c r="DB24" s="34">
        <f>HLOOKUP(DB$7+0.5,$I$66:$DJ$120,ROWS($A$10:$A24)+2,FALSE)</f>
        <v>3113</v>
      </c>
      <c r="DC24" s="34">
        <f>HLOOKUP(DC$7+0.5,$I$66:$DJ$120,ROWS($A$10:$A24)+2,FALSE)</f>
        <v>427</v>
      </c>
      <c r="DD24" s="34">
        <f>HLOOKUP(DD$7+0.5,$I$66:$DJ$120,ROWS($A$10:$A24)+2,FALSE)</f>
        <v>257</v>
      </c>
      <c r="DE24" s="34">
        <f>HLOOKUP(DE$7+0.5,$I$66:$DJ$120,ROWS($A$10:$A24)+2,FALSE)</f>
        <v>1241</v>
      </c>
      <c r="DF24" s="34">
        <f>HLOOKUP(DF$7+0.5,$I$66:$DJ$120,ROWS($A$10:$A24)+2,FALSE)</f>
        <v>707</v>
      </c>
      <c r="DG24" s="34">
        <f>HLOOKUP(DG$7+0.5,$I$66:$DJ$120,ROWS($A$10:$A24)+2,FALSE)</f>
        <v>523</v>
      </c>
      <c r="DH24" s="34">
        <f>HLOOKUP(DH$7+0.5,$I$66:$DJ$120,ROWS($A$10:$A24)+2,FALSE)</f>
        <v>2866</v>
      </c>
      <c r="DI24" s="34">
        <f>HLOOKUP(DI$7+0.5,$I$66:$DJ$120,ROWS($A$10:$A24)+2,FALSE)</f>
        <v>432</v>
      </c>
      <c r="DJ24" s="34">
        <f>HLOOKUP(DJ$7+0.5,$I$66:$DJ$120,ROWS($A$10:$A24)+2,FALSE)</f>
        <v>820</v>
      </c>
    </row>
    <row r="25" spans="2:114" x14ac:dyDescent="0.25">
      <c r="B25" s="38" t="s">
        <v>22</v>
      </c>
      <c r="C25" s="16">
        <v>6414862</v>
      </c>
      <c r="D25" s="17">
        <v>4257</v>
      </c>
      <c r="E25" s="16">
        <v>5431015</v>
      </c>
      <c r="F25" s="17">
        <v>24897</v>
      </c>
      <c r="G25" s="16">
        <v>833086</v>
      </c>
      <c r="H25" s="17">
        <v>22796</v>
      </c>
      <c r="I25" s="36">
        <f>HLOOKUP(I$7,$I$66:$DJ$120,ROWS($A$10:$A25)+2,FALSE)</f>
        <v>127353</v>
      </c>
      <c r="J25" s="25">
        <f>HLOOKUP(J$7,$I$66:$DJ$120,ROWS($A$10:$A25)+2,FALSE)</f>
        <v>1502</v>
      </c>
      <c r="K25" s="25">
        <f>HLOOKUP(K$7,$I$66:$DJ$120,ROWS($A$10:$A25)+2,FALSE)</f>
        <v>177</v>
      </c>
      <c r="L25" s="25">
        <f>HLOOKUP(L$7,$I$66:$DJ$120,ROWS($A$10:$A25)+2,FALSE)</f>
        <v>2210</v>
      </c>
      <c r="M25" s="25">
        <f>HLOOKUP(M$7,$I$66:$DJ$120,ROWS($A$10:$A25)+2,FALSE)</f>
        <v>1548</v>
      </c>
      <c r="N25" s="25">
        <f>HLOOKUP(N$7,$I$66:$DJ$120,ROWS($A$10:$A25)+2,FALSE)</f>
        <v>8959</v>
      </c>
      <c r="O25" s="25">
        <f>HLOOKUP(O$7,$I$66:$DJ$120,ROWS($A$10:$A25)+2,FALSE)</f>
        <v>1362</v>
      </c>
      <c r="P25" s="25">
        <f>HLOOKUP(P$7,$I$66:$DJ$120,ROWS($A$10:$A25)+2,FALSE)</f>
        <v>544</v>
      </c>
      <c r="Q25" s="25">
        <f>HLOOKUP(Q$7,$I$66:$DJ$120,ROWS($A$10:$A25)+2,FALSE)</f>
        <v>0</v>
      </c>
      <c r="R25" s="25">
        <f>HLOOKUP(R$7,$I$66:$DJ$120,ROWS($A$10:$A25)+2,FALSE)</f>
        <v>181</v>
      </c>
      <c r="S25" s="25">
        <f>HLOOKUP(S$7,$I$66:$DJ$120,ROWS($A$10:$A25)+2,FALSE)</f>
        <v>5496</v>
      </c>
      <c r="T25" s="25">
        <f>HLOOKUP(T$7,$I$66:$DJ$120,ROWS($A$10:$A25)+2,FALSE)</f>
        <v>1623</v>
      </c>
      <c r="U25" s="25">
        <f>HLOOKUP(U$7,$I$66:$DJ$120,ROWS($A$10:$A25)+2,FALSE)</f>
        <v>267</v>
      </c>
      <c r="V25" s="25">
        <f>HLOOKUP(V$7,$I$66:$DJ$120,ROWS($A$10:$A25)+2,FALSE)</f>
        <v>772</v>
      </c>
      <c r="W25" s="25">
        <f>HLOOKUP(W$7,$I$66:$DJ$120,ROWS($A$10:$A25)+2,FALSE)</f>
        <v>27950</v>
      </c>
      <c r="X25" s="25" t="str">
        <f>HLOOKUP(X$7,$I$66:$DJ$120,ROWS($A$10:$A25)+2,FALSE)</f>
        <v>N/A</v>
      </c>
      <c r="Y25" s="25">
        <f>HLOOKUP(Y$7,$I$66:$DJ$120,ROWS($A$10:$A25)+2,FALSE)</f>
        <v>1885</v>
      </c>
      <c r="Z25" s="25">
        <f>HLOOKUP(Z$7,$I$66:$DJ$120,ROWS($A$10:$A25)+2,FALSE)</f>
        <v>1582</v>
      </c>
      <c r="AA25" s="25">
        <f>HLOOKUP(AA$7,$I$66:$DJ$120,ROWS($A$10:$A25)+2,FALSE)</f>
        <v>10643</v>
      </c>
      <c r="AB25" s="25">
        <f>HLOOKUP(AB$7,$I$66:$DJ$120,ROWS($A$10:$A25)+2,FALSE)</f>
        <v>749</v>
      </c>
      <c r="AC25" s="25">
        <f>HLOOKUP(AC$7,$I$66:$DJ$120,ROWS($A$10:$A25)+2,FALSE)</f>
        <v>30</v>
      </c>
      <c r="AD25" s="25">
        <f>HLOOKUP(AD$7,$I$66:$DJ$120,ROWS($A$10:$A25)+2,FALSE)</f>
        <v>1641</v>
      </c>
      <c r="AE25" s="25">
        <f>HLOOKUP(AE$7,$I$66:$DJ$120,ROWS($A$10:$A25)+2,FALSE)</f>
        <v>103</v>
      </c>
      <c r="AF25" s="25">
        <f>HLOOKUP(AF$7,$I$66:$DJ$120,ROWS($A$10:$A25)+2,FALSE)</f>
        <v>9361</v>
      </c>
      <c r="AG25" s="25">
        <f>HLOOKUP(AG$7,$I$66:$DJ$120,ROWS($A$10:$A25)+2,FALSE)</f>
        <v>916</v>
      </c>
      <c r="AH25" s="25">
        <f>HLOOKUP(AH$7,$I$66:$DJ$120,ROWS($A$10:$A25)+2,FALSE)</f>
        <v>270</v>
      </c>
      <c r="AI25" s="25">
        <f>HLOOKUP(AI$7,$I$66:$DJ$120,ROWS($A$10:$A25)+2,FALSE)</f>
        <v>3893</v>
      </c>
      <c r="AJ25" s="25">
        <f>HLOOKUP(AJ$7,$I$66:$DJ$120,ROWS($A$10:$A25)+2,FALSE)</f>
        <v>164</v>
      </c>
      <c r="AK25" s="25">
        <f>HLOOKUP(AK$7,$I$66:$DJ$120,ROWS($A$10:$A25)+2,FALSE)</f>
        <v>705</v>
      </c>
      <c r="AL25" s="25">
        <f>HLOOKUP(AL$7,$I$66:$DJ$120,ROWS($A$10:$A25)+2,FALSE)</f>
        <v>227</v>
      </c>
      <c r="AM25" s="25">
        <f>HLOOKUP(AM$7,$I$66:$DJ$120,ROWS($A$10:$A25)+2,FALSE)</f>
        <v>114</v>
      </c>
      <c r="AN25" s="25">
        <f>HLOOKUP(AN$7,$I$66:$DJ$120,ROWS($A$10:$A25)+2,FALSE)</f>
        <v>1876</v>
      </c>
      <c r="AO25" s="25">
        <f>HLOOKUP(AO$7,$I$66:$DJ$120,ROWS($A$10:$A25)+2,FALSE)</f>
        <v>188</v>
      </c>
      <c r="AP25" s="25">
        <f>HLOOKUP(AP$7,$I$66:$DJ$120,ROWS($A$10:$A25)+2,FALSE)</f>
        <v>2564</v>
      </c>
      <c r="AQ25" s="25">
        <f>HLOOKUP(AQ$7,$I$66:$DJ$120,ROWS($A$10:$A25)+2,FALSE)</f>
        <v>2828</v>
      </c>
      <c r="AR25" s="25">
        <f>HLOOKUP(AR$7,$I$66:$DJ$120,ROWS($A$10:$A25)+2,FALSE)</f>
        <v>0</v>
      </c>
      <c r="AS25" s="25">
        <f>HLOOKUP(AS$7,$I$66:$DJ$120,ROWS($A$10:$A25)+2,FALSE)</f>
        <v>13272</v>
      </c>
      <c r="AT25" s="25">
        <f>HLOOKUP(AT$7,$I$66:$DJ$120,ROWS($A$10:$A25)+2,FALSE)</f>
        <v>681</v>
      </c>
      <c r="AU25" s="25">
        <f>HLOOKUP(AU$7,$I$66:$DJ$120,ROWS($A$10:$A25)+2,FALSE)</f>
        <v>423</v>
      </c>
      <c r="AV25" s="25">
        <f>HLOOKUP(AV$7,$I$66:$DJ$120,ROWS($A$10:$A25)+2,FALSE)</f>
        <v>2668</v>
      </c>
      <c r="AW25" s="25">
        <f>HLOOKUP(AW$7,$I$66:$DJ$120,ROWS($A$10:$A25)+2,FALSE)</f>
        <v>174</v>
      </c>
      <c r="AX25" s="25">
        <f>HLOOKUP(AX$7,$I$66:$DJ$120,ROWS($A$10:$A25)+2,FALSE)</f>
        <v>584</v>
      </c>
      <c r="AY25" s="25">
        <f>HLOOKUP(AY$7,$I$66:$DJ$120,ROWS($A$10:$A25)+2,FALSE)</f>
        <v>216</v>
      </c>
      <c r="AZ25" s="25">
        <f>HLOOKUP(AZ$7,$I$66:$DJ$120,ROWS($A$10:$A25)+2,FALSE)</f>
        <v>3093</v>
      </c>
      <c r="BA25" s="25">
        <f>HLOOKUP(BA$7,$I$66:$DJ$120,ROWS($A$10:$A25)+2,FALSE)</f>
        <v>6335</v>
      </c>
      <c r="BB25" s="25">
        <f>HLOOKUP(BB$7,$I$66:$DJ$120,ROWS($A$10:$A25)+2,FALSE)</f>
        <v>444</v>
      </c>
      <c r="BC25" s="25">
        <f>HLOOKUP(BC$7,$I$66:$DJ$120,ROWS($A$10:$A25)+2,FALSE)</f>
        <v>45</v>
      </c>
      <c r="BD25" s="25">
        <f>HLOOKUP(BD$7,$I$66:$DJ$120,ROWS($A$10:$A25)+2,FALSE)</f>
        <v>3673</v>
      </c>
      <c r="BE25" s="25">
        <f>HLOOKUP(BE$7,$I$66:$DJ$120,ROWS($A$10:$A25)+2,FALSE)</f>
        <v>571</v>
      </c>
      <c r="BF25" s="25">
        <f>HLOOKUP(BF$7,$I$66:$DJ$120,ROWS($A$10:$A25)+2,FALSE)</f>
        <v>669</v>
      </c>
      <c r="BG25" s="25">
        <f>HLOOKUP(BG$7,$I$66:$DJ$120,ROWS($A$10:$A25)+2,FALSE)</f>
        <v>1762</v>
      </c>
      <c r="BH25" s="25">
        <f>HLOOKUP(BH$7,$I$66:$DJ$120,ROWS($A$10:$A25)+2,FALSE)</f>
        <v>413</v>
      </c>
      <c r="BI25" s="25">
        <f>HLOOKUP(BI$7,$I$66:$DJ$120,ROWS($A$10:$A25)+2,FALSE)</f>
        <v>572</v>
      </c>
      <c r="BJ25" s="34">
        <f>HLOOKUP(BJ$7+0.5,$I$66:$DJ$120,ROWS($A$10:$A25)+2,FALSE)</f>
        <v>8463</v>
      </c>
      <c r="BK25" s="34">
        <f>HLOOKUP(BK$7+0.5,$I$66:$DJ$120,ROWS($A$10:$A25)+2,FALSE)</f>
        <v>1110</v>
      </c>
      <c r="BL25" s="34">
        <f>HLOOKUP(BL$7+0.5,$I$66:$DJ$120,ROWS($A$10:$A25)+2,FALSE)</f>
        <v>143</v>
      </c>
      <c r="BM25" s="34">
        <f>HLOOKUP(BM$7+0.5,$I$66:$DJ$120,ROWS($A$10:$A25)+2,FALSE)</f>
        <v>914</v>
      </c>
      <c r="BN25" s="34">
        <f>HLOOKUP(BN$7+0.5,$I$66:$DJ$120,ROWS($A$10:$A25)+2,FALSE)</f>
        <v>1104</v>
      </c>
      <c r="BO25" s="34">
        <f>HLOOKUP(BO$7+0.5,$I$66:$DJ$120,ROWS($A$10:$A25)+2,FALSE)</f>
        <v>2863</v>
      </c>
      <c r="BP25" s="34">
        <f>HLOOKUP(BP$7+0.5,$I$66:$DJ$120,ROWS($A$10:$A25)+2,FALSE)</f>
        <v>658</v>
      </c>
      <c r="BQ25" s="34">
        <f>HLOOKUP(BQ$7+0.5,$I$66:$DJ$120,ROWS($A$10:$A25)+2,FALSE)</f>
        <v>404</v>
      </c>
      <c r="BR25" s="34">
        <f>HLOOKUP(BR$7+0.5,$I$66:$DJ$120,ROWS($A$10:$A25)+2,FALSE)</f>
        <v>267</v>
      </c>
      <c r="BS25" s="34">
        <f>HLOOKUP(BS$7+0.5,$I$66:$DJ$120,ROWS($A$10:$A25)+2,FALSE)</f>
        <v>156</v>
      </c>
      <c r="BT25" s="34">
        <f>HLOOKUP(BT$7+0.5,$I$66:$DJ$120,ROWS($A$10:$A25)+2,FALSE)</f>
        <v>1564</v>
      </c>
      <c r="BU25" s="34">
        <f>HLOOKUP(BU$7+0.5,$I$66:$DJ$120,ROWS($A$10:$A25)+2,FALSE)</f>
        <v>913</v>
      </c>
      <c r="BV25" s="34">
        <f>HLOOKUP(BV$7+0.5,$I$66:$DJ$120,ROWS($A$10:$A25)+2,FALSE)</f>
        <v>316</v>
      </c>
      <c r="BW25" s="34">
        <f>HLOOKUP(BW$7+0.5,$I$66:$DJ$120,ROWS($A$10:$A25)+2,FALSE)</f>
        <v>604</v>
      </c>
      <c r="BX25" s="34">
        <f>HLOOKUP(BX$7+0.5,$I$66:$DJ$120,ROWS($A$10:$A25)+2,FALSE)</f>
        <v>4658</v>
      </c>
      <c r="BY25" s="34" t="str">
        <f>HLOOKUP(BY$7+0.5,$I$66:$DJ$120,ROWS($A$10:$A25)+2,FALSE)</f>
        <v>N/A</v>
      </c>
      <c r="BZ25" s="34">
        <f>HLOOKUP(BZ$7+0.5,$I$66:$DJ$120,ROWS($A$10:$A25)+2,FALSE)</f>
        <v>1191</v>
      </c>
      <c r="CA25" s="34">
        <f>HLOOKUP(CA$7+0.5,$I$66:$DJ$120,ROWS($A$10:$A25)+2,FALSE)</f>
        <v>996</v>
      </c>
      <c r="CB25" s="34">
        <f>HLOOKUP(CB$7+0.5,$I$66:$DJ$120,ROWS($A$10:$A25)+2,FALSE)</f>
        <v>2402</v>
      </c>
      <c r="CC25" s="34">
        <f>HLOOKUP(CC$7+0.5,$I$66:$DJ$120,ROWS($A$10:$A25)+2,FALSE)</f>
        <v>599</v>
      </c>
      <c r="CD25" s="34">
        <f>HLOOKUP(CD$7+0.5,$I$66:$DJ$120,ROWS($A$10:$A25)+2,FALSE)</f>
        <v>50</v>
      </c>
      <c r="CE25" s="34">
        <f>HLOOKUP(CE$7+0.5,$I$66:$DJ$120,ROWS($A$10:$A25)+2,FALSE)</f>
        <v>950</v>
      </c>
      <c r="CF25" s="34">
        <f>HLOOKUP(CF$7+0.5,$I$66:$DJ$120,ROWS($A$10:$A25)+2,FALSE)</f>
        <v>135</v>
      </c>
      <c r="CG25" s="34">
        <f>HLOOKUP(CG$7+0.5,$I$66:$DJ$120,ROWS($A$10:$A25)+2,FALSE)</f>
        <v>1837</v>
      </c>
      <c r="CH25" s="34">
        <f>HLOOKUP(CH$7+0.5,$I$66:$DJ$120,ROWS($A$10:$A25)+2,FALSE)</f>
        <v>385</v>
      </c>
      <c r="CI25" s="34">
        <f>HLOOKUP(CI$7+0.5,$I$66:$DJ$120,ROWS($A$10:$A25)+2,FALSE)</f>
        <v>255</v>
      </c>
      <c r="CJ25" s="34">
        <f>HLOOKUP(CJ$7+0.5,$I$66:$DJ$120,ROWS($A$10:$A25)+2,FALSE)</f>
        <v>2531</v>
      </c>
      <c r="CK25" s="34">
        <f>HLOOKUP(CK$7+0.5,$I$66:$DJ$120,ROWS($A$10:$A25)+2,FALSE)</f>
        <v>201</v>
      </c>
      <c r="CL25" s="34">
        <f>HLOOKUP(CL$7+0.5,$I$66:$DJ$120,ROWS($A$10:$A25)+2,FALSE)</f>
        <v>654</v>
      </c>
      <c r="CM25" s="34">
        <f>HLOOKUP(CM$7+0.5,$I$66:$DJ$120,ROWS($A$10:$A25)+2,FALSE)</f>
        <v>239</v>
      </c>
      <c r="CN25" s="34">
        <f>HLOOKUP(CN$7+0.5,$I$66:$DJ$120,ROWS($A$10:$A25)+2,FALSE)</f>
        <v>134</v>
      </c>
      <c r="CO25" s="34">
        <f>HLOOKUP(CO$7+0.5,$I$66:$DJ$120,ROWS($A$10:$A25)+2,FALSE)</f>
        <v>1526</v>
      </c>
      <c r="CP25" s="34">
        <f>HLOOKUP(CP$7+0.5,$I$66:$DJ$120,ROWS($A$10:$A25)+2,FALSE)</f>
        <v>229</v>
      </c>
      <c r="CQ25" s="34">
        <f>HLOOKUP(CQ$7+0.5,$I$66:$DJ$120,ROWS($A$10:$A25)+2,FALSE)</f>
        <v>952</v>
      </c>
      <c r="CR25" s="34">
        <f>HLOOKUP(CR$7+0.5,$I$66:$DJ$120,ROWS($A$10:$A25)+2,FALSE)</f>
        <v>1141</v>
      </c>
      <c r="CS25" s="34">
        <f>HLOOKUP(CS$7+0.5,$I$66:$DJ$120,ROWS($A$10:$A25)+2,FALSE)</f>
        <v>267</v>
      </c>
      <c r="CT25" s="34">
        <f>HLOOKUP(CT$7+0.5,$I$66:$DJ$120,ROWS($A$10:$A25)+2,FALSE)</f>
        <v>2750</v>
      </c>
      <c r="CU25" s="34">
        <f>HLOOKUP(CU$7+0.5,$I$66:$DJ$120,ROWS($A$10:$A25)+2,FALSE)</f>
        <v>563</v>
      </c>
      <c r="CV25" s="34">
        <f>HLOOKUP(CV$7+0.5,$I$66:$DJ$120,ROWS($A$10:$A25)+2,FALSE)</f>
        <v>380</v>
      </c>
      <c r="CW25" s="34">
        <f>HLOOKUP(CW$7+0.5,$I$66:$DJ$120,ROWS($A$10:$A25)+2,FALSE)</f>
        <v>1128</v>
      </c>
      <c r="CX25" s="34">
        <f>HLOOKUP(CX$7+0.5,$I$66:$DJ$120,ROWS($A$10:$A25)+2,FALSE)</f>
        <v>284</v>
      </c>
      <c r="CY25" s="34">
        <f>HLOOKUP(CY$7+0.5,$I$66:$DJ$120,ROWS($A$10:$A25)+2,FALSE)</f>
        <v>405</v>
      </c>
      <c r="CZ25" s="34">
        <f>HLOOKUP(CZ$7+0.5,$I$66:$DJ$120,ROWS($A$10:$A25)+2,FALSE)</f>
        <v>258</v>
      </c>
      <c r="DA25" s="34">
        <f>HLOOKUP(DA$7+0.5,$I$66:$DJ$120,ROWS($A$10:$A25)+2,FALSE)</f>
        <v>1261</v>
      </c>
      <c r="DB25" s="34">
        <f>HLOOKUP(DB$7+0.5,$I$66:$DJ$120,ROWS($A$10:$A25)+2,FALSE)</f>
        <v>1643</v>
      </c>
      <c r="DC25" s="34">
        <f>HLOOKUP(DC$7+0.5,$I$66:$DJ$120,ROWS($A$10:$A25)+2,FALSE)</f>
        <v>432</v>
      </c>
      <c r="DD25" s="34">
        <f>HLOOKUP(DD$7+0.5,$I$66:$DJ$120,ROWS($A$10:$A25)+2,FALSE)</f>
        <v>73</v>
      </c>
      <c r="DE25" s="34">
        <f>HLOOKUP(DE$7+0.5,$I$66:$DJ$120,ROWS($A$10:$A25)+2,FALSE)</f>
        <v>1633</v>
      </c>
      <c r="DF25" s="34">
        <f>HLOOKUP(DF$7+0.5,$I$66:$DJ$120,ROWS($A$10:$A25)+2,FALSE)</f>
        <v>340</v>
      </c>
      <c r="DG25" s="34">
        <f>HLOOKUP(DG$7+0.5,$I$66:$DJ$120,ROWS($A$10:$A25)+2,FALSE)</f>
        <v>562</v>
      </c>
      <c r="DH25" s="34">
        <f>HLOOKUP(DH$7+0.5,$I$66:$DJ$120,ROWS($A$10:$A25)+2,FALSE)</f>
        <v>893</v>
      </c>
      <c r="DI25" s="34">
        <f>HLOOKUP(DI$7+0.5,$I$66:$DJ$120,ROWS($A$10:$A25)+2,FALSE)</f>
        <v>403</v>
      </c>
      <c r="DJ25" s="34">
        <f>HLOOKUP(DJ$7+0.5,$I$66:$DJ$120,ROWS($A$10:$A25)+2,FALSE)</f>
        <v>457</v>
      </c>
    </row>
    <row r="26" spans="2:114" x14ac:dyDescent="0.25">
      <c r="B26" s="38" t="s">
        <v>23</v>
      </c>
      <c r="C26" s="16">
        <v>3013053</v>
      </c>
      <c r="D26" s="17">
        <v>2381</v>
      </c>
      <c r="E26" s="16">
        <v>2553210</v>
      </c>
      <c r="F26" s="17">
        <v>15158</v>
      </c>
      <c r="G26" s="16">
        <v>375650</v>
      </c>
      <c r="H26" s="17">
        <v>12448</v>
      </c>
      <c r="I26" s="36">
        <f>HLOOKUP(I$7,$I$66:$DJ$120,ROWS($A$10:$A26)+2,FALSE)</f>
        <v>72557</v>
      </c>
      <c r="J26" s="25">
        <f>HLOOKUP(J$7,$I$66:$DJ$120,ROWS($A$10:$A26)+2,FALSE)</f>
        <v>330</v>
      </c>
      <c r="K26" s="25">
        <f>HLOOKUP(K$7,$I$66:$DJ$120,ROWS($A$10:$A26)+2,FALSE)</f>
        <v>519</v>
      </c>
      <c r="L26" s="25">
        <f>HLOOKUP(L$7,$I$66:$DJ$120,ROWS($A$10:$A26)+2,FALSE)</f>
        <v>1483</v>
      </c>
      <c r="M26" s="25">
        <f>HLOOKUP(M$7,$I$66:$DJ$120,ROWS($A$10:$A26)+2,FALSE)</f>
        <v>247</v>
      </c>
      <c r="N26" s="25">
        <f>HLOOKUP(N$7,$I$66:$DJ$120,ROWS($A$10:$A26)+2,FALSE)</f>
        <v>2847</v>
      </c>
      <c r="O26" s="25">
        <f>HLOOKUP(O$7,$I$66:$DJ$120,ROWS($A$10:$A26)+2,FALSE)</f>
        <v>2554</v>
      </c>
      <c r="P26" s="25">
        <f>HLOOKUP(P$7,$I$66:$DJ$120,ROWS($A$10:$A26)+2,FALSE)</f>
        <v>114</v>
      </c>
      <c r="Q26" s="25">
        <f>HLOOKUP(Q$7,$I$66:$DJ$120,ROWS($A$10:$A26)+2,FALSE)</f>
        <v>0</v>
      </c>
      <c r="R26" s="25">
        <f>HLOOKUP(R$7,$I$66:$DJ$120,ROWS($A$10:$A26)+2,FALSE)</f>
        <v>53</v>
      </c>
      <c r="S26" s="25">
        <f>HLOOKUP(S$7,$I$66:$DJ$120,ROWS($A$10:$A26)+2,FALSE)</f>
        <v>1364</v>
      </c>
      <c r="T26" s="25">
        <f>HLOOKUP(T$7,$I$66:$DJ$120,ROWS($A$10:$A26)+2,FALSE)</f>
        <v>973</v>
      </c>
      <c r="U26" s="25">
        <f>HLOOKUP(U$7,$I$66:$DJ$120,ROWS($A$10:$A26)+2,FALSE)</f>
        <v>866</v>
      </c>
      <c r="V26" s="25">
        <f>HLOOKUP(V$7,$I$66:$DJ$120,ROWS($A$10:$A26)+2,FALSE)</f>
        <v>315</v>
      </c>
      <c r="W26" s="25">
        <f>HLOOKUP(W$7,$I$66:$DJ$120,ROWS($A$10:$A26)+2,FALSE)</f>
        <v>17016</v>
      </c>
      <c r="X26" s="25">
        <f>HLOOKUP(X$7,$I$66:$DJ$120,ROWS($A$10:$A26)+2,FALSE)</f>
        <v>1710</v>
      </c>
      <c r="Y26" s="25" t="str">
        <f>HLOOKUP(Y$7,$I$66:$DJ$120,ROWS($A$10:$A26)+2,FALSE)</f>
        <v>N/A</v>
      </c>
      <c r="Z26" s="25">
        <f>HLOOKUP(Z$7,$I$66:$DJ$120,ROWS($A$10:$A26)+2,FALSE)</f>
        <v>1520</v>
      </c>
      <c r="AA26" s="25">
        <f>HLOOKUP(AA$7,$I$66:$DJ$120,ROWS($A$10:$A26)+2,FALSE)</f>
        <v>334</v>
      </c>
      <c r="AB26" s="25">
        <f>HLOOKUP(AB$7,$I$66:$DJ$120,ROWS($A$10:$A26)+2,FALSE)</f>
        <v>315</v>
      </c>
      <c r="AC26" s="25">
        <f>HLOOKUP(AC$7,$I$66:$DJ$120,ROWS($A$10:$A26)+2,FALSE)</f>
        <v>0</v>
      </c>
      <c r="AD26" s="25">
        <f>HLOOKUP(AD$7,$I$66:$DJ$120,ROWS($A$10:$A26)+2,FALSE)</f>
        <v>134</v>
      </c>
      <c r="AE26" s="25">
        <f>HLOOKUP(AE$7,$I$66:$DJ$120,ROWS($A$10:$A26)+2,FALSE)</f>
        <v>189</v>
      </c>
      <c r="AF26" s="25">
        <f>HLOOKUP(AF$7,$I$66:$DJ$120,ROWS($A$10:$A26)+2,FALSE)</f>
        <v>1439</v>
      </c>
      <c r="AG26" s="25">
        <f>HLOOKUP(AG$7,$I$66:$DJ$120,ROWS($A$10:$A26)+2,FALSE)</f>
        <v>7564</v>
      </c>
      <c r="AH26" s="25">
        <f>HLOOKUP(AH$7,$I$66:$DJ$120,ROWS($A$10:$A26)+2,FALSE)</f>
        <v>117</v>
      </c>
      <c r="AI26" s="25">
        <f>HLOOKUP(AI$7,$I$66:$DJ$120,ROWS($A$10:$A26)+2,FALSE)</f>
        <v>6031</v>
      </c>
      <c r="AJ26" s="25">
        <f>HLOOKUP(AJ$7,$I$66:$DJ$120,ROWS($A$10:$A26)+2,FALSE)</f>
        <v>836</v>
      </c>
      <c r="AK26" s="25">
        <f>HLOOKUP(AK$7,$I$66:$DJ$120,ROWS($A$10:$A26)+2,FALSE)</f>
        <v>4783</v>
      </c>
      <c r="AL26" s="25">
        <f>HLOOKUP(AL$7,$I$66:$DJ$120,ROWS($A$10:$A26)+2,FALSE)</f>
        <v>623</v>
      </c>
      <c r="AM26" s="25">
        <f>HLOOKUP(AM$7,$I$66:$DJ$120,ROWS($A$10:$A26)+2,FALSE)</f>
        <v>381</v>
      </c>
      <c r="AN26" s="25">
        <f>HLOOKUP(AN$7,$I$66:$DJ$120,ROWS($A$10:$A26)+2,FALSE)</f>
        <v>472</v>
      </c>
      <c r="AO26" s="25">
        <f>HLOOKUP(AO$7,$I$66:$DJ$120,ROWS($A$10:$A26)+2,FALSE)</f>
        <v>492</v>
      </c>
      <c r="AP26" s="25">
        <f>HLOOKUP(AP$7,$I$66:$DJ$120,ROWS($A$10:$A26)+2,FALSE)</f>
        <v>273</v>
      </c>
      <c r="AQ26" s="25">
        <f>HLOOKUP(AQ$7,$I$66:$DJ$120,ROWS($A$10:$A26)+2,FALSE)</f>
        <v>1123</v>
      </c>
      <c r="AR26" s="25">
        <f>HLOOKUP(AR$7,$I$66:$DJ$120,ROWS($A$10:$A26)+2,FALSE)</f>
        <v>601</v>
      </c>
      <c r="AS26" s="25">
        <f>HLOOKUP(AS$7,$I$66:$DJ$120,ROWS($A$10:$A26)+2,FALSE)</f>
        <v>632</v>
      </c>
      <c r="AT26" s="25">
        <f>HLOOKUP(AT$7,$I$66:$DJ$120,ROWS($A$10:$A26)+2,FALSE)</f>
        <v>679</v>
      </c>
      <c r="AU26" s="25">
        <f>HLOOKUP(AU$7,$I$66:$DJ$120,ROWS($A$10:$A26)+2,FALSE)</f>
        <v>1071</v>
      </c>
      <c r="AV26" s="25">
        <f>HLOOKUP(AV$7,$I$66:$DJ$120,ROWS($A$10:$A26)+2,FALSE)</f>
        <v>378</v>
      </c>
      <c r="AW26" s="25">
        <f>HLOOKUP(AW$7,$I$66:$DJ$120,ROWS($A$10:$A26)+2,FALSE)</f>
        <v>0</v>
      </c>
      <c r="AX26" s="25">
        <f>HLOOKUP(AX$7,$I$66:$DJ$120,ROWS($A$10:$A26)+2,FALSE)</f>
        <v>591</v>
      </c>
      <c r="AY26" s="25">
        <f>HLOOKUP(AY$7,$I$66:$DJ$120,ROWS($A$10:$A26)+2,FALSE)</f>
        <v>1992</v>
      </c>
      <c r="AZ26" s="25">
        <f>HLOOKUP(AZ$7,$I$66:$DJ$120,ROWS($A$10:$A26)+2,FALSE)</f>
        <v>1617</v>
      </c>
      <c r="BA26" s="25">
        <f>HLOOKUP(BA$7,$I$66:$DJ$120,ROWS($A$10:$A26)+2,FALSE)</f>
        <v>4131</v>
      </c>
      <c r="BB26" s="25">
        <f>HLOOKUP(BB$7,$I$66:$DJ$120,ROWS($A$10:$A26)+2,FALSE)</f>
        <v>146</v>
      </c>
      <c r="BC26" s="25">
        <f>HLOOKUP(BC$7,$I$66:$DJ$120,ROWS($A$10:$A26)+2,FALSE)</f>
        <v>45</v>
      </c>
      <c r="BD26" s="25">
        <f>HLOOKUP(BD$7,$I$66:$DJ$120,ROWS($A$10:$A26)+2,FALSE)</f>
        <v>303</v>
      </c>
      <c r="BE26" s="25">
        <f>HLOOKUP(BE$7,$I$66:$DJ$120,ROWS($A$10:$A26)+2,FALSE)</f>
        <v>538</v>
      </c>
      <c r="BF26" s="25">
        <f>HLOOKUP(BF$7,$I$66:$DJ$120,ROWS($A$10:$A26)+2,FALSE)</f>
        <v>0</v>
      </c>
      <c r="BG26" s="25">
        <f>HLOOKUP(BG$7,$I$66:$DJ$120,ROWS($A$10:$A26)+2,FALSE)</f>
        <v>2705</v>
      </c>
      <c r="BH26" s="25">
        <f>HLOOKUP(BH$7,$I$66:$DJ$120,ROWS($A$10:$A26)+2,FALSE)</f>
        <v>111</v>
      </c>
      <c r="BI26" s="25">
        <f>HLOOKUP(BI$7,$I$66:$DJ$120,ROWS($A$10:$A26)+2,FALSE)</f>
        <v>149</v>
      </c>
      <c r="BJ26" s="34">
        <f>HLOOKUP(BJ$7+0.5,$I$66:$DJ$120,ROWS($A$10:$A26)+2,FALSE)</f>
        <v>5707</v>
      </c>
      <c r="BK26" s="34">
        <f>HLOOKUP(BK$7+0.5,$I$66:$DJ$120,ROWS($A$10:$A26)+2,FALSE)</f>
        <v>202</v>
      </c>
      <c r="BL26" s="34">
        <f>HLOOKUP(BL$7+0.5,$I$66:$DJ$120,ROWS($A$10:$A26)+2,FALSE)</f>
        <v>407</v>
      </c>
      <c r="BM26" s="34">
        <f>HLOOKUP(BM$7+0.5,$I$66:$DJ$120,ROWS($A$10:$A26)+2,FALSE)</f>
        <v>623</v>
      </c>
      <c r="BN26" s="34">
        <f>HLOOKUP(BN$7+0.5,$I$66:$DJ$120,ROWS($A$10:$A26)+2,FALSE)</f>
        <v>190</v>
      </c>
      <c r="BO26" s="34">
        <f>HLOOKUP(BO$7+0.5,$I$66:$DJ$120,ROWS($A$10:$A26)+2,FALSE)</f>
        <v>1227</v>
      </c>
      <c r="BP26" s="34">
        <f>HLOOKUP(BP$7+0.5,$I$66:$DJ$120,ROWS($A$10:$A26)+2,FALSE)</f>
        <v>865</v>
      </c>
      <c r="BQ26" s="34">
        <f>HLOOKUP(BQ$7+0.5,$I$66:$DJ$120,ROWS($A$10:$A26)+2,FALSE)</f>
        <v>155</v>
      </c>
      <c r="BR26" s="34">
        <f>HLOOKUP(BR$7+0.5,$I$66:$DJ$120,ROWS($A$10:$A26)+2,FALSE)</f>
        <v>228</v>
      </c>
      <c r="BS26" s="34">
        <f>HLOOKUP(BS$7+0.5,$I$66:$DJ$120,ROWS($A$10:$A26)+2,FALSE)</f>
        <v>85</v>
      </c>
      <c r="BT26" s="34">
        <f>HLOOKUP(BT$7+0.5,$I$66:$DJ$120,ROWS($A$10:$A26)+2,FALSE)</f>
        <v>573</v>
      </c>
      <c r="BU26" s="34">
        <f>HLOOKUP(BU$7+0.5,$I$66:$DJ$120,ROWS($A$10:$A26)+2,FALSE)</f>
        <v>472</v>
      </c>
      <c r="BV26" s="34">
        <f>HLOOKUP(BV$7+0.5,$I$66:$DJ$120,ROWS($A$10:$A26)+2,FALSE)</f>
        <v>651</v>
      </c>
      <c r="BW26" s="34">
        <f>HLOOKUP(BW$7+0.5,$I$66:$DJ$120,ROWS($A$10:$A26)+2,FALSE)</f>
        <v>415</v>
      </c>
      <c r="BX26" s="34">
        <f>HLOOKUP(BX$7+0.5,$I$66:$DJ$120,ROWS($A$10:$A26)+2,FALSE)</f>
        <v>2840</v>
      </c>
      <c r="BY26" s="34">
        <f>HLOOKUP(BY$7+0.5,$I$66:$DJ$120,ROWS($A$10:$A26)+2,FALSE)</f>
        <v>917</v>
      </c>
      <c r="BZ26" s="34" t="str">
        <f>HLOOKUP(BZ$7+0.5,$I$66:$DJ$120,ROWS($A$10:$A26)+2,FALSE)</f>
        <v>N/A</v>
      </c>
      <c r="CA26" s="34">
        <f>HLOOKUP(CA$7+0.5,$I$66:$DJ$120,ROWS($A$10:$A26)+2,FALSE)</f>
        <v>741</v>
      </c>
      <c r="CB26" s="34">
        <f>HLOOKUP(CB$7+0.5,$I$66:$DJ$120,ROWS($A$10:$A26)+2,FALSE)</f>
        <v>377</v>
      </c>
      <c r="CC26" s="34">
        <f>HLOOKUP(CC$7+0.5,$I$66:$DJ$120,ROWS($A$10:$A26)+2,FALSE)</f>
        <v>384</v>
      </c>
      <c r="CD26" s="34">
        <f>HLOOKUP(CD$7+0.5,$I$66:$DJ$120,ROWS($A$10:$A26)+2,FALSE)</f>
        <v>228</v>
      </c>
      <c r="CE26" s="34">
        <f>HLOOKUP(CE$7+0.5,$I$66:$DJ$120,ROWS($A$10:$A26)+2,FALSE)</f>
        <v>156</v>
      </c>
      <c r="CF26" s="34">
        <f>HLOOKUP(CF$7+0.5,$I$66:$DJ$120,ROWS($A$10:$A26)+2,FALSE)</f>
        <v>175</v>
      </c>
      <c r="CG26" s="34">
        <f>HLOOKUP(CG$7+0.5,$I$66:$DJ$120,ROWS($A$10:$A26)+2,FALSE)</f>
        <v>652</v>
      </c>
      <c r="CH26" s="34">
        <f>HLOOKUP(CH$7+0.5,$I$66:$DJ$120,ROWS($A$10:$A26)+2,FALSE)</f>
        <v>1722</v>
      </c>
      <c r="CI26" s="34">
        <f>HLOOKUP(CI$7+0.5,$I$66:$DJ$120,ROWS($A$10:$A26)+2,FALSE)</f>
        <v>138</v>
      </c>
      <c r="CJ26" s="34">
        <f>HLOOKUP(CJ$7+0.5,$I$66:$DJ$120,ROWS($A$10:$A26)+2,FALSE)</f>
        <v>2253</v>
      </c>
      <c r="CK26" s="34">
        <f>HLOOKUP(CK$7+0.5,$I$66:$DJ$120,ROWS($A$10:$A26)+2,FALSE)</f>
        <v>743</v>
      </c>
      <c r="CL26" s="34">
        <f>HLOOKUP(CL$7+0.5,$I$66:$DJ$120,ROWS($A$10:$A26)+2,FALSE)</f>
        <v>1799</v>
      </c>
      <c r="CM26" s="34">
        <f>HLOOKUP(CM$7+0.5,$I$66:$DJ$120,ROWS($A$10:$A26)+2,FALSE)</f>
        <v>371</v>
      </c>
      <c r="CN26" s="34">
        <f>HLOOKUP(CN$7+0.5,$I$66:$DJ$120,ROWS($A$10:$A26)+2,FALSE)</f>
        <v>531</v>
      </c>
      <c r="CO26" s="34">
        <f>HLOOKUP(CO$7+0.5,$I$66:$DJ$120,ROWS($A$10:$A26)+2,FALSE)</f>
        <v>405</v>
      </c>
      <c r="CP26" s="34">
        <f>HLOOKUP(CP$7+0.5,$I$66:$DJ$120,ROWS($A$10:$A26)+2,FALSE)</f>
        <v>490</v>
      </c>
      <c r="CQ26" s="34">
        <f>HLOOKUP(CQ$7+0.5,$I$66:$DJ$120,ROWS($A$10:$A26)+2,FALSE)</f>
        <v>270</v>
      </c>
      <c r="CR26" s="34">
        <f>HLOOKUP(CR$7+0.5,$I$66:$DJ$120,ROWS($A$10:$A26)+2,FALSE)</f>
        <v>744</v>
      </c>
      <c r="CS26" s="34">
        <f>HLOOKUP(CS$7+0.5,$I$66:$DJ$120,ROWS($A$10:$A26)+2,FALSE)</f>
        <v>617</v>
      </c>
      <c r="CT26" s="34">
        <f>HLOOKUP(CT$7+0.5,$I$66:$DJ$120,ROWS($A$10:$A26)+2,FALSE)</f>
        <v>421</v>
      </c>
      <c r="CU26" s="34">
        <f>HLOOKUP(CU$7+0.5,$I$66:$DJ$120,ROWS($A$10:$A26)+2,FALSE)</f>
        <v>491</v>
      </c>
      <c r="CV26" s="34">
        <f>HLOOKUP(CV$7+0.5,$I$66:$DJ$120,ROWS($A$10:$A26)+2,FALSE)</f>
        <v>568</v>
      </c>
      <c r="CW26" s="34">
        <f>HLOOKUP(CW$7+0.5,$I$66:$DJ$120,ROWS($A$10:$A26)+2,FALSE)</f>
        <v>242</v>
      </c>
      <c r="CX26" s="34">
        <f>HLOOKUP(CX$7+0.5,$I$66:$DJ$120,ROWS($A$10:$A26)+2,FALSE)</f>
        <v>228</v>
      </c>
      <c r="CY26" s="34">
        <f>HLOOKUP(CY$7+0.5,$I$66:$DJ$120,ROWS($A$10:$A26)+2,FALSE)</f>
        <v>442</v>
      </c>
      <c r="CZ26" s="34">
        <f>HLOOKUP(CZ$7+0.5,$I$66:$DJ$120,ROWS($A$10:$A26)+2,FALSE)</f>
        <v>980</v>
      </c>
      <c r="DA26" s="34">
        <f>HLOOKUP(DA$7+0.5,$I$66:$DJ$120,ROWS($A$10:$A26)+2,FALSE)</f>
        <v>1222</v>
      </c>
      <c r="DB26" s="34">
        <f>HLOOKUP(DB$7+0.5,$I$66:$DJ$120,ROWS($A$10:$A26)+2,FALSE)</f>
        <v>1470</v>
      </c>
      <c r="DC26" s="34">
        <f>HLOOKUP(DC$7+0.5,$I$66:$DJ$120,ROWS($A$10:$A26)+2,FALSE)</f>
        <v>156</v>
      </c>
      <c r="DD26" s="34">
        <f>HLOOKUP(DD$7+0.5,$I$66:$DJ$120,ROWS($A$10:$A26)+2,FALSE)</f>
        <v>81</v>
      </c>
      <c r="DE26" s="34">
        <f>HLOOKUP(DE$7+0.5,$I$66:$DJ$120,ROWS($A$10:$A26)+2,FALSE)</f>
        <v>329</v>
      </c>
      <c r="DF26" s="34">
        <f>HLOOKUP(DF$7+0.5,$I$66:$DJ$120,ROWS($A$10:$A26)+2,FALSE)</f>
        <v>365</v>
      </c>
      <c r="DG26" s="34">
        <f>HLOOKUP(DG$7+0.5,$I$66:$DJ$120,ROWS($A$10:$A26)+2,FALSE)</f>
        <v>228</v>
      </c>
      <c r="DH26" s="34">
        <f>HLOOKUP(DH$7+0.5,$I$66:$DJ$120,ROWS($A$10:$A26)+2,FALSE)</f>
        <v>1206</v>
      </c>
      <c r="DI26" s="34">
        <f>HLOOKUP(DI$7+0.5,$I$66:$DJ$120,ROWS($A$10:$A26)+2,FALSE)</f>
        <v>119</v>
      </c>
      <c r="DJ26" s="34">
        <f>HLOOKUP(DJ$7+0.5,$I$66:$DJ$120,ROWS($A$10:$A26)+2,FALSE)</f>
        <v>176</v>
      </c>
    </row>
    <row r="27" spans="2:114" x14ac:dyDescent="0.25">
      <c r="B27" s="38" t="s">
        <v>24</v>
      </c>
      <c r="C27" s="16">
        <v>2820894</v>
      </c>
      <c r="D27" s="17">
        <v>2731</v>
      </c>
      <c r="E27" s="16">
        <v>2341401</v>
      </c>
      <c r="F27" s="17">
        <v>17752</v>
      </c>
      <c r="G27" s="16">
        <v>372161</v>
      </c>
      <c r="H27" s="17">
        <v>15608</v>
      </c>
      <c r="I27" s="36">
        <f>HLOOKUP(I$7,$I$66:$DJ$120,ROWS($A$10:$A27)+2,FALSE)</f>
        <v>95059</v>
      </c>
      <c r="J27" s="25">
        <f>HLOOKUP(J$7,$I$66:$DJ$120,ROWS($A$10:$A27)+2,FALSE)</f>
        <v>44</v>
      </c>
      <c r="K27" s="25">
        <f>HLOOKUP(K$7,$I$66:$DJ$120,ROWS($A$10:$A27)+2,FALSE)</f>
        <v>1050</v>
      </c>
      <c r="L27" s="25">
        <f>HLOOKUP(L$7,$I$66:$DJ$120,ROWS($A$10:$A27)+2,FALSE)</f>
        <v>2238</v>
      </c>
      <c r="M27" s="25">
        <f>HLOOKUP(M$7,$I$66:$DJ$120,ROWS($A$10:$A27)+2,FALSE)</f>
        <v>1596</v>
      </c>
      <c r="N27" s="25">
        <f>HLOOKUP(N$7,$I$66:$DJ$120,ROWS($A$10:$A27)+2,FALSE)</f>
        <v>6125</v>
      </c>
      <c r="O27" s="25">
        <f>HLOOKUP(O$7,$I$66:$DJ$120,ROWS($A$10:$A27)+2,FALSE)</f>
        <v>6022</v>
      </c>
      <c r="P27" s="25">
        <f>HLOOKUP(P$7,$I$66:$DJ$120,ROWS($A$10:$A27)+2,FALSE)</f>
        <v>85</v>
      </c>
      <c r="Q27" s="25">
        <f>HLOOKUP(Q$7,$I$66:$DJ$120,ROWS($A$10:$A27)+2,FALSE)</f>
        <v>238</v>
      </c>
      <c r="R27" s="25">
        <f>HLOOKUP(R$7,$I$66:$DJ$120,ROWS($A$10:$A27)+2,FALSE)</f>
        <v>0</v>
      </c>
      <c r="S27" s="25">
        <f>HLOOKUP(S$7,$I$66:$DJ$120,ROWS($A$10:$A27)+2,FALSE)</f>
        <v>2863</v>
      </c>
      <c r="T27" s="25">
        <f>HLOOKUP(T$7,$I$66:$DJ$120,ROWS($A$10:$A27)+2,FALSE)</f>
        <v>1916</v>
      </c>
      <c r="U27" s="25">
        <f>HLOOKUP(U$7,$I$66:$DJ$120,ROWS($A$10:$A27)+2,FALSE)</f>
        <v>128</v>
      </c>
      <c r="V27" s="25">
        <f>HLOOKUP(V$7,$I$66:$DJ$120,ROWS($A$10:$A27)+2,FALSE)</f>
        <v>398</v>
      </c>
      <c r="W27" s="25">
        <f>HLOOKUP(W$7,$I$66:$DJ$120,ROWS($A$10:$A27)+2,FALSE)</f>
        <v>2943</v>
      </c>
      <c r="X27" s="25">
        <f>HLOOKUP(X$7,$I$66:$DJ$120,ROWS($A$10:$A27)+2,FALSE)</f>
        <v>1544</v>
      </c>
      <c r="Y27" s="25">
        <f>HLOOKUP(Y$7,$I$66:$DJ$120,ROWS($A$10:$A27)+2,FALSE)</f>
        <v>1875</v>
      </c>
      <c r="Z27" s="25" t="str">
        <f>HLOOKUP(Z$7,$I$66:$DJ$120,ROWS($A$10:$A27)+2,FALSE)</f>
        <v>N/A</v>
      </c>
      <c r="AA27" s="25">
        <f>HLOOKUP(AA$7,$I$66:$DJ$120,ROWS($A$10:$A27)+2,FALSE)</f>
        <v>1048</v>
      </c>
      <c r="AB27" s="25">
        <f>HLOOKUP(AB$7,$I$66:$DJ$120,ROWS($A$10:$A27)+2,FALSE)</f>
        <v>890</v>
      </c>
      <c r="AC27" s="25">
        <f>HLOOKUP(AC$7,$I$66:$DJ$120,ROWS($A$10:$A27)+2,FALSE)</f>
        <v>0</v>
      </c>
      <c r="AD27" s="25">
        <f>HLOOKUP(AD$7,$I$66:$DJ$120,ROWS($A$10:$A27)+2,FALSE)</f>
        <v>1369</v>
      </c>
      <c r="AE27" s="25">
        <f>HLOOKUP(AE$7,$I$66:$DJ$120,ROWS($A$10:$A27)+2,FALSE)</f>
        <v>100</v>
      </c>
      <c r="AF27" s="25">
        <f>HLOOKUP(AF$7,$I$66:$DJ$120,ROWS($A$10:$A27)+2,FALSE)</f>
        <v>806</v>
      </c>
      <c r="AG27" s="25">
        <f>HLOOKUP(AG$7,$I$66:$DJ$120,ROWS($A$10:$A27)+2,FALSE)</f>
        <v>1562</v>
      </c>
      <c r="AH27" s="25">
        <f>HLOOKUP(AH$7,$I$66:$DJ$120,ROWS($A$10:$A27)+2,FALSE)</f>
        <v>167</v>
      </c>
      <c r="AI27" s="25">
        <f>HLOOKUP(AI$7,$I$66:$DJ$120,ROWS($A$10:$A27)+2,FALSE)</f>
        <v>23384</v>
      </c>
      <c r="AJ27" s="25">
        <f>HLOOKUP(AJ$7,$I$66:$DJ$120,ROWS($A$10:$A27)+2,FALSE)</f>
        <v>289</v>
      </c>
      <c r="AK27" s="25">
        <f>HLOOKUP(AK$7,$I$66:$DJ$120,ROWS($A$10:$A27)+2,FALSE)</f>
        <v>2678</v>
      </c>
      <c r="AL27" s="25">
        <f>HLOOKUP(AL$7,$I$66:$DJ$120,ROWS($A$10:$A27)+2,FALSE)</f>
        <v>1318</v>
      </c>
      <c r="AM27" s="25">
        <f>HLOOKUP(AM$7,$I$66:$DJ$120,ROWS($A$10:$A27)+2,FALSE)</f>
        <v>76</v>
      </c>
      <c r="AN27" s="25">
        <f>HLOOKUP(AN$7,$I$66:$DJ$120,ROWS($A$10:$A27)+2,FALSE)</f>
        <v>1743</v>
      </c>
      <c r="AO27" s="25">
        <f>HLOOKUP(AO$7,$I$66:$DJ$120,ROWS($A$10:$A27)+2,FALSE)</f>
        <v>873</v>
      </c>
      <c r="AP27" s="25">
        <f>HLOOKUP(AP$7,$I$66:$DJ$120,ROWS($A$10:$A27)+2,FALSE)</f>
        <v>2390</v>
      </c>
      <c r="AQ27" s="25">
        <f>HLOOKUP(AQ$7,$I$66:$DJ$120,ROWS($A$10:$A27)+2,FALSE)</f>
        <v>1083</v>
      </c>
      <c r="AR27" s="25">
        <f>HLOOKUP(AR$7,$I$66:$DJ$120,ROWS($A$10:$A27)+2,FALSE)</f>
        <v>225</v>
      </c>
      <c r="AS27" s="25">
        <f>HLOOKUP(AS$7,$I$66:$DJ$120,ROWS($A$10:$A27)+2,FALSE)</f>
        <v>1509</v>
      </c>
      <c r="AT27" s="25">
        <f>HLOOKUP(AT$7,$I$66:$DJ$120,ROWS($A$10:$A27)+2,FALSE)</f>
        <v>7568</v>
      </c>
      <c r="AU27" s="25">
        <f>HLOOKUP(AU$7,$I$66:$DJ$120,ROWS($A$10:$A27)+2,FALSE)</f>
        <v>514</v>
      </c>
      <c r="AV27" s="25">
        <f>HLOOKUP(AV$7,$I$66:$DJ$120,ROWS($A$10:$A27)+2,FALSE)</f>
        <v>563</v>
      </c>
      <c r="AW27" s="25">
        <f>HLOOKUP(AW$7,$I$66:$DJ$120,ROWS($A$10:$A27)+2,FALSE)</f>
        <v>39</v>
      </c>
      <c r="AX27" s="25">
        <f>HLOOKUP(AX$7,$I$66:$DJ$120,ROWS($A$10:$A27)+2,FALSE)</f>
        <v>137</v>
      </c>
      <c r="AY27" s="25">
        <f>HLOOKUP(AY$7,$I$66:$DJ$120,ROWS($A$10:$A27)+2,FALSE)</f>
        <v>352</v>
      </c>
      <c r="AZ27" s="25">
        <f>HLOOKUP(AZ$7,$I$66:$DJ$120,ROWS($A$10:$A27)+2,FALSE)</f>
        <v>1152</v>
      </c>
      <c r="BA27" s="25">
        <f>HLOOKUP(BA$7,$I$66:$DJ$120,ROWS($A$10:$A27)+2,FALSE)</f>
        <v>9217</v>
      </c>
      <c r="BB27" s="25">
        <f>HLOOKUP(BB$7,$I$66:$DJ$120,ROWS($A$10:$A27)+2,FALSE)</f>
        <v>238</v>
      </c>
      <c r="BC27" s="25">
        <f>HLOOKUP(BC$7,$I$66:$DJ$120,ROWS($A$10:$A27)+2,FALSE)</f>
        <v>75</v>
      </c>
      <c r="BD27" s="25">
        <f>HLOOKUP(BD$7,$I$66:$DJ$120,ROWS($A$10:$A27)+2,FALSE)</f>
        <v>1648</v>
      </c>
      <c r="BE27" s="25">
        <f>HLOOKUP(BE$7,$I$66:$DJ$120,ROWS($A$10:$A27)+2,FALSE)</f>
        <v>1175</v>
      </c>
      <c r="BF27" s="25">
        <f>HLOOKUP(BF$7,$I$66:$DJ$120,ROWS($A$10:$A27)+2,FALSE)</f>
        <v>0</v>
      </c>
      <c r="BG27" s="25">
        <f>HLOOKUP(BG$7,$I$66:$DJ$120,ROWS($A$10:$A27)+2,FALSE)</f>
        <v>1233</v>
      </c>
      <c r="BH27" s="25">
        <f>HLOOKUP(BH$7,$I$66:$DJ$120,ROWS($A$10:$A27)+2,FALSE)</f>
        <v>573</v>
      </c>
      <c r="BI27" s="25">
        <f>HLOOKUP(BI$7,$I$66:$DJ$120,ROWS($A$10:$A27)+2,FALSE)</f>
        <v>68</v>
      </c>
      <c r="BJ27" s="34">
        <f>HLOOKUP(BJ$7+0.5,$I$66:$DJ$120,ROWS($A$10:$A27)+2,FALSE)</f>
        <v>7804</v>
      </c>
      <c r="BK27" s="34">
        <f>HLOOKUP(BK$7+0.5,$I$66:$DJ$120,ROWS($A$10:$A27)+2,FALSE)</f>
        <v>75</v>
      </c>
      <c r="BL27" s="34">
        <f>HLOOKUP(BL$7+0.5,$I$66:$DJ$120,ROWS($A$10:$A27)+2,FALSE)</f>
        <v>697</v>
      </c>
      <c r="BM27" s="34">
        <f>HLOOKUP(BM$7+0.5,$I$66:$DJ$120,ROWS($A$10:$A27)+2,FALSE)</f>
        <v>878</v>
      </c>
      <c r="BN27" s="34">
        <f>HLOOKUP(BN$7+0.5,$I$66:$DJ$120,ROWS($A$10:$A27)+2,FALSE)</f>
        <v>1073</v>
      </c>
      <c r="BO27" s="34">
        <f>HLOOKUP(BO$7+0.5,$I$66:$DJ$120,ROWS($A$10:$A27)+2,FALSE)</f>
        <v>1459</v>
      </c>
      <c r="BP27" s="34">
        <f>HLOOKUP(BP$7+0.5,$I$66:$DJ$120,ROWS($A$10:$A27)+2,FALSE)</f>
        <v>2519</v>
      </c>
      <c r="BQ27" s="34">
        <f>HLOOKUP(BQ$7+0.5,$I$66:$DJ$120,ROWS($A$10:$A27)+2,FALSE)</f>
        <v>140</v>
      </c>
      <c r="BR27" s="34">
        <f>HLOOKUP(BR$7+0.5,$I$66:$DJ$120,ROWS($A$10:$A27)+2,FALSE)</f>
        <v>275</v>
      </c>
      <c r="BS27" s="34">
        <f>HLOOKUP(BS$7+0.5,$I$66:$DJ$120,ROWS($A$10:$A27)+2,FALSE)</f>
        <v>248</v>
      </c>
      <c r="BT27" s="34">
        <f>HLOOKUP(BT$7+0.5,$I$66:$DJ$120,ROWS($A$10:$A27)+2,FALSE)</f>
        <v>1848</v>
      </c>
      <c r="BU27" s="34">
        <f>HLOOKUP(BU$7+0.5,$I$66:$DJ$120,ROWS($A$10:$A27)+2,FALSE)</f>
        <v>1039</v>
      </c>
      <c r="BV27" s="34">
        <f>HLOOKUP(BV$7+0.5,$I$66:$DJ$120,ROWS($A$10:$A27)+2,FALSE)</f>
        <v>154</v>
      </c>
      <c r="BW27" s="34">
        <f>HLOOKUP(BW$7+0.5,$I$66:$DJ$120,ROWS($A$10:$A27)+2,FALSE)</f>
        <v>407</v>
      </c>
      <c r="BX27" s="34">
        <f>HLOOKUP(BX$7+0.5,$I$66:$DJ$120,ROWS($A$10:$A27)+2,FALSE)</f>
        <v>1096</v>
      </c>
      <c r="BY27" s="34">
        <f>HLOOKUP(BY$7+0.5,$I$66:$DJ$120,ROWS($A$10:$A27)+2,FALSE)</f>
        <v>859</v>
      </c>
      <c r="BZ27" s="34">
        <f>HLOOKUP(BZ$7+0.5,$I$66:$DJ$120,ROWS($A$10:$A27)+2,FALSE)</f>
        <v>1184</v>
      </c>
      <c r="CA27" s="34" t="str">
        <f>HLOOKUP(CA$7+0.5,$I$66:$DJ$120,ROWS($A$10:$A27)+2,FALSE)</f>
        <v>N/A</v>
      </c>
      <c r="CB27" s="34">
        <f>HLOOKUP(CB$7+0.5,$I$66:$DJ$120,ROWS($A$10:$A27)+2,FALSE)</f>
        <v>1402</v>
      </c>
      <c r="CC27" s="34">
        <f>HLOOKUP(CC$7+0.5,$I$66:$DJ$120,ROWS($A$10:$A27)+2,FALSE)</f>
        <v>580</v>
      </c>
      <c r="CD27" s="34">
        <f>HLOOKUP(CD$7+0.5,$I$66:$DJ$120,ROWS($A$10:$A27)+2,FALSE)</f>
        <v>248</v>
      </c>
      <c r="CE27" s="34">
        <f>HLOOKUP(CE$7+0.5,$I$66:$DJ$120,ROWS($A$10:$A27)+2,FALSE)</f>
        <v>1103</v>
      </c>
      <c r="CF27" s="34">
        <f>HLOOKUP(CF$7+0.5,$I$66:$DJ$120,ROWS($A$10:$A27)+2,FALSE)</f>
        <v>120</v>
      </c>
      <c r="CG27" s="34">
        <f>HLOOKUP(CG$7+0.5,$I$66:$DJ$120,ROWS($A$10:$A27)+2,FALSE)</f>
        <v>457</v>
      </c>
      <c r="CH27" s="34">
        <f>HLOOKUP(CH$7+0.5,$I$66:$DJ$120,ROWS($A$10:$A27)+2,FALSE)</f>
        <v>1147</v>
      </c>
      <c r="CI27" s="34">
        <f>HLOOKUP(CI$7+0.5,$I$66:$DJ$120,ROWS($A$10:$A27)+2,FALSE)</f>
        <v>146</v>
      </c>
      <c r="CJ27" s="34">
        <f>HLOOKUP(CJ$7+0.5,$I$66:$DJ$120,ROWS($A$10:$A27)+2,FALSE)</f>
        <v>3524</v>
      </c>
      <c r="CK27" s="34">
        <f>HLOOKUP(CK$7+0.5,$I$66:$DJ$120,ROWS($A$10:$A27)+2,FALSE)</f>
        <v>318</v>
      </c>
      <c r="CL27" s="34">
        <f>HLOOKUP(CL$7+0.5,$I$66:$DJ$120,ROWS($A$10:$A27)+2,FALSE)</f>
        <v>875</v>
      </c>
      <c r="CM27" s="34">
        <f>HLOOKUP(CM$7+0.5,$I$66:$DJ$120,ROWS($A$10:$A27)+2,FALSE)</f>
        <v>1245</v>
      </c>
      <c r="CN27" s="34">
        <f>HLOOKUP(CN$7+0.5,$I$66:$DJ$120,ROWS($A$10:$A27)+2,FALSE)</f>
        <v>130</v>
      </c>
      <c r="CO27" s="34">
        <f>HLOOKUP(CO$7+0.5,$I$66:$DJ$120,ROWS($A$10:$A27)+2,FALSE)</f>
        <v>1236</v>
      </c>
      <c r="CP27" s="34">
        <f>HLOOKUP(CP$7+0.5,$I$66:$DJ$120,ROWS($A$10:$A27)+2,FALSE)</f>
        <v>580</v>
      </c>
      <c r="CQ27" s="34">
        <f>HLOOKUP(CQ$7+0.5,$I$66:$DJ$120,ROWS($A$10:$A27)+2,FALSE)</f>
        <v>1235</v>
      </c>
      <c r="CR27" s="34">
        <f>HLOOKUP(CR$7+0.5,$I$66:$DJ$120,ROWS($A$10:$A27)+2,FALSE)</f>
        <v>649</v>
      </c>
      <c r="CS27" s="34">
        <f>HLOOKUP(CS$7+0.5,$I$66:$DJ$120,ROWS($A$10:$A27)+2,FALSE)</f>
        <v>373</v>
      </c>
      <c r="CT27" s="34">
        <f>HLOOKUP(CT$7+0.5,$I$66:$DJ$120,ROWS($A$10:$A27)+2,FALSE)</f>
        <v>1127</v>
      </c>
      <c r="CU27" s="34">
        <f>HLOOKUP(CU$7+0.5,$I$66:$DJ$120,ROWS($A$10:$A27)+2,FALSE)</f>
        <v>2302</v>
      </c>
      <c r="CV27" s="34">
        <f>HLOOKUP(CV$7+0.5,$I$66:$DJ$120,ROWS($A$10:$A27)+2,FALSE)</f>
        <v>610</v>
      </c>
      <c r="CW27" s="34">
        <f>HLOOKUP(CW$7+0.5,$I$66:$DJ$120,ROWS($A$10:$A27)+2,FALSE)</f>
        <v>537</v>
      </c>
      <c r="CX27" s="34">
        <f>HLOOKUP(CX$7+0.5,$I$66:$DJ$120,ROWS($A$10:$A27)+2,FALSE)</f>
        <v>79</v>
      </c>
      <c r="CY27" s="34">
        <f>HLOOKUP(CY$7+0.5,$I$66:$DJ$120,ROWS($A$10:$A27)+2,FALSE)</f>
        <v>211</v>
      </c>
      <c r="CZ27" s="34">
        <f>HLOOKUP(CZ$7+0.5,$I$66:$DJ$120,ROWS($A$10:$A27)+2,FALSE)</f>
        <v>227</v>
      </c>
      <c r="DA27" s="34">
        <f>HLOOKUP(DA$7+0.5,$I$66:$DJ$120,ROWS($A$10:$A27)+2,FALSE)</f>
        <v>821</v>
      </c>
      <c r="DB27" s="34">
        <f>HLOOKUP(DB$7+0.5,$I$66:$DJ$120,ROWS($A$10:$A27)+2,FALSE)</f>
        <v>2824</v>
      </c>
      <c r="DC27" s="34">
        <f>HLOOKUP(DC$7+0.5,$I$66:$DJ$120,ROWS($A$10:$A27)+2,FALSE)</f>
        <v>298</v>
      </c>
      <c r="DD27" s="34">
        <f>HLOOKUP(DD$7+0.5,$I$66:$DJ$120,ROWS($A$10:$A27)+2,FALSE)</f>
        <v>126</v>
      </c>
      <c r="DE27" s="34">
        <f>HLOOKUP(DE$7+0.5,$I$66:$DJ$120,ROWS($A$10:$A27)+2,FALSE)</f>
        <v>934</v>
      </c>
      <c r="DF27" s="34">
        <f>HLOOKUP(DF$7+0.5,$I$66:$DJ$120,ROWS($A$10:$A27)+2,FALSE)</f>
        <v>792</v>
      </c>
      <c r="DG27" s="34">
        <f>HLOOKUP(DG$7+0.5,$I$66:$DJ$120,ROWS($A$10:$A27)+2,FALSE)</f>
        <v>248</v>
      </c>
      <c r="DH27" s="34">
        <f>HLOOKUP(DH$7+0.5,$I$66:$DJ$120,ROWS($A$10:$A27)+2,FALSE)</f>
        <v>898</v>
      </c>
      <c r="DI27" s="34">
        <f>HLOOKUP(DI$7+0.5,$I$66:$DJ$120,ROWS($A$10:$A27)+2,FALSE)</f>
        <v>531</v>
      </c>
      <c r="DJ27" s="34">
        <f>HLOOKUP(DJ$7+0.5,$I$66:$DJ$120,ROWS($A$10:$A27)+2,FALSE)</f>
        <v>88</v>
      </c>
    </row>
    <row r="28" spans="2:114" x14ac:dyDescent="0.25">
      <c r="B28" s="38" t="s">
        <v>25</v>
      </c>
      <c r="C28" s="16">
        <v>4296639</v>
      </c>
      <c r="D28" s="17">
        <v>3389</v>
      </c>
      <c r="E28" s="16">
        <v>3638259</v>
      </c>
      <c r="F28" s="17">
        <v>20337</v>
      </c>
      <c r="G28" s="16">
        <v>519887</v>
      </c>
      <c r="H28" s="17">
        <v>18955</v>
      </c>
      <c r="I28" s="36">
        <f>HLOOKUP(I$7,$I$66:$DJ$120,ROWS($A$10:$A28)+2,FALSE)</f>
        <v>118443</v>
      </c>
      <c r="J28" s="25">
        <f>HLOOKUP(J$7,$I$66:$DJ$120,ROWS($A$10:$A28)+2,FALSE)</f>
        <v>2161</v>
      </c>
      <c r="K28" s="25">
        <f>HLOOKUP(K$7,$I$66:$DJ$120,ROWS($A$10:$A28)+2,FALSE)</f>
        <v>3017</v>
      </c>
      <c r="L28" s="25">
        <f>HLOOKUP(L$7,$I$66:$DJ$120,ROWS($A$10:$A28)+2,FALSE)</f>
        <v>2598</v>
      </c>
      <c r="M28" s="25">
        <f>HLOOKUP(M$7,$I$66:$DJ$120,ROWS($A$10:$A28)+2,FALSE)</f>
        <v>558</v>
      </c>
      <c r="N28" s="25">
        <f>HLOOKUP(N$7,$I$66:$DJ$120,ROWS($A$10:$A28)+2,FALSE)</f>
        <v>3779</v>
      </c>
      <c r="O28" s="25">
        <f>HLOOKUP(O$7,$I$66:$DJ$120,ROWS($A$10:$A28)+2,FALSE)</f>
        <v>329</v>
      </c>
      <c r="P28" s="25">
        <f>HLOOKUP(P$7,$I$66:$DJ$120,ROWS($A$10:$A28)+2,FALSE)</f>
        <v>698</v>
      </c>
      <c r="Q28" s="25">
        <f>HLOOKUP(Q$7,$I$66:$DJ$120,ROWS($A$10:$A28)+2,FALSE)</f>
        <v>38</v>
      </c>
      <c r="R28" s="25">
        <f>HLOOKUP(R$7,$I$66:$DJ$120,ROWS($A$10:$A28)+2,FALSE)</f>
        <v>147</v>
      </c>
      <c r="S28" s="25">
        <f>HLOOKUP(S$7,$I$66:$DJ$120,ROWS($A$10:$A28)+2,FALSE)</f>
        <v>10119</v>
      </c>
      <c r="T28" s="25">
        <f>HLOOKUP(T$7,$I$66:$DJ$120,ROWS($A$10:$A28)+2,FALSE)</f>
        <v>6397</v>
      </c>
      <c r="U28" s="25">
        <f>HLOOKUP(U$7,$I$66:$DJ$120,ROWS($A$10:$A28)+2,FALSE)</f>
        <v>520</v>
      </c>
      <c r="V28" s="25">
        <f>HLOOKUP(V$7,$I$66:$DJ$120,ROWS($A$10:$A28)+2,FALSE)</f>
        <v>71</v>
      </c>
      <c r="W28" s="25">
        <f>HLOOKUP(W$7,$I$66:$DJ$120,ROWS($A$10:$A28)+2,FALSE)</f>
        <v>4659</v>
      </c>
      <c r="X28" s="25">
        <f>HLOOKUP(X$7,$I$66:$DJ$120,ROWS($A$10:$A28)+2,FALSE)</f>
        <v>11906</v>
      </c>
      <c r="Y28" s="25">
        <f>HLOOKUP(Y$7,$I$66:$DJ$120,ROWS($A$10:$A28)+2,FALSE)</f>
        <v>656</v>
      </c>
      <c r="Z28" s="25">
        <f>HLOOKUP(Z$7,$I$66:$DJ$120,ROWS($A$10:$A28)+2,FALSE)</f>
        <v>1109</v>
      </c>
      <c r="AA28" s="25" t="str">
        <f>HLOOKUP(AA$7,$I$66:$DJ$120,ROWS($A$10:$A28)+2,FALSE)</f>
        <v>N/A</v>
      </c>
      <c r="AB28" s="25">
        <f>HLOOKUP(AB$7,$I$66:$DJ$120,ROWS($A$10:$A28)+2,FALSE)</f>
        <v>437</v>
      </c>
      <c r="AC28" s="25">
        <f>HLOOKUP(AC$7,$I$66:$DJ$120,ROWS($A$10:$A28)+2,FALSE)</f>
        <v>0</v>
      </c>
      <c r="AD28" s="25">
        <f>HLOOKUP(AD$7,$I$66:$DJ$120,ROWS($A$10:$A28)+2,FALSE)</f>
        <v>1395</v>
      </c>
      <c r="AE28" s="25">
        <f>HLOOKUP(AE$7,$I$66:$DJ$120,ROWS($A$10:$A28)+2,FALSE)</f>
        <v>1036</v>
      </c>
      <c r="AF28" s="25">
        <f>HLOOKUP(AF$7,$I$66:$DJ$120,ROWS($A$10:$A28)+2,FALSE)</f>
        <v>4672</v>
      </c>
      <c r="AG28" s="25">
        <f>HLOOKUP(AG$7,$I$66:$DJ$120,ROWS($A$10:$A28)+2,FALSE)</f>
        <v>930</v>
      </c>
      <c r="AH28" s="25">
        <f>HLOOKUP(AH$7,$I$66:$DJ$120,ROWS($A$10:$A28)+2,FALSE)</f>
        <v>1442</v>
      </c>
      <c r="AI28" s="25">
        <f>HLOOKUP(AI$7,$I$66:$DJ$120,ROWS($A$10:$A28)+2,FALSE)</f>
        <v>3153</v>
      </c>
      <c r="AJ28" s="25">
        <f>HLOOKUP(AJ$7,$I$66:$DJ$120,ROWS($A$10:$A28)+2,FALSE)</f>
        <v>0</v>
      </c>
      <c r="AK28" s="25">
        <f>HLOOKUP(AK$7,$I$66:$DJ$120,ROWS($A$10:$A28)+2,FALSE)</f>
        <v>858</v>
      </c>
      <c r="AL28" s="25">
        <f>HLOOKUP(AL$7,$I$66:$DJ$120,ROWS($A$10:$A28)+2,FALSE)</f>
        <v>76</v>
      </c>
      <c r="AM28" s="25">
        <f>HLOOKUP(AM$7,$I$66:$DJ$120,ROWS($A$10:$A28)+2,FALSE)</f>
        <v>0</v>
      </c>
      <c r="AN28" s="25">
        <f>HLOOKUP(AN$7,$I$66:$DJ$120,ROWS($A$10:$A28)+2,FALSE)</f>
        <v>1147</v>
      </c>
      <c r="AO28" s="25">
        <f>HLOOKUP(AO$7,$I$66:$DJ$120,ROWS($A$10:$A28)+2,FALSE)</f>
        <v>122</v>
      </c>
      <c r="AP28" s="25">
        <f>HLOOKUP(AP$7,$I$66:$DJ$120,ROWS($A$10:$A28)+2,FALSE)</f>
        <v>2057</v>
      </c>
      <c r="AQ28" s="25">
        <f>HLOOKUP(AQ$7,$I$66:$DJ$120,ROWS($A$10:$A28)+2,FALSE)</f>
        <v>3758</v>
      </c>
      <c r="AR28" s="25">
        <f>HLOOKUP(AR$7,$I$66:$DJ$120,ROWS($A$10:$A28)+2,FALSE)</f>
        <v>0</v>
      </c>
      <c r="AS28" s="25">
        <f>HLOOKUP(AS$7,$I$66:$DJ$120,ROWS($A$10:$A28)+2,FALSE)</f>
        <v>15598</v>
      </c>
      <c r="AT28" s="25">
        <f>HLOOKUP(AT$7,$I$66:$DJ$120,ROWS($A$10:$A28)+2,FALSE)</f>
        <v>1153</v>
      </c>
      <c r="AU28" s="25">
        <f>HLOOKUP(AU$7,$I$66:$DJ$120,ROWS($A$10:$A28)+2,FALSE)</f>
        <v>181</v>
      </c>
      <c r="AV28" s="25">
        <f>HLOOKUP(AV$7,$I$66:$DJ$120,ROWS($A$10:$A28)+2,FALSE)</f>
        <v>2618</v>
      </c>
      <c r="AW28" s="25">
        <f>HLOOKUP(AW$7,$I$66:$DJ$120,ROWS($A$10:$A28)+2,FALSE)</f>
        <v>289</v>
      </c>
      <c r="AX28" s="25">
        <f>HLOOKUP(AX$7,$I$66:$DJ$120,ROWS($A$10:$A28)+2,FALSE)</f>
        <v>1286</v>
      </c>
      <c r="AY28" s="25">
        <f>HLOOKUP(AY$7,$I$66:$DJ$120,ROWS($A$10:$A28)+2,FALSE)</f>
        <v>163</v>
      </c>
      <c r="AZ28" s="25">
        <f>HLOOKUP(AZ$7,$I$66:$DJ$120,ROWS($A$10:$A28)+2,FALSE)</f>
        <v>11153</v>
      </c>
      <c r="BA28" s="25">
        <f>HLOOKUP(BA$7,$I$66:$DJ$120,ROWS($A$10:$A28)+2,FALSE)</f>
        <v>5758</v>
      </c>
      <c r="BB28" s="25">
        <f>HLOOKUP(BB$7,$I$66:$DJ$120,ROWS($A$10:$A28)+2,FALSE)</f>
        <v>905</v>
      </c>
      <c r="BC28" s="25">
        <f>HLOOKUP(BC$7,$I$66:$DJ$120,ROWS($A$10:$A28)+2,FALSE)</f>
        <v>525</v>
      </c>
      <c r="BD28" s="25">
        <f>HLOOKUP(BD$7,$I$66:$DJ$120,ROWS($A$10:$A28)+2,FALSE)</f>
        <v>3671</v>
      </c>
      <c r="BE28" s="25">
        <f>HLOOKUP(BE$7,$I$66:$DJ$120,ROWS($A$10:$A28)+2,FALSE)</f>
        <v>716</v>
      </c>
      <c r="BF28" s="25">
        <f>HLOOKUP(BF$7,$I$66:$DJ$120,ROWS($A$10:$A28)+2,FALSE)</f>
        <v>2297</v>
      </c>
      <c r="BG28" s="25">
        <f>HLOOKUP(BG$7,$I$66:$DJ$120,ROWS($A$10:$A28)+2,FALSE)</f>
        <v>1993</v>
      </c>
      <c r="BH28" s="25">
        <f>HLOOKUP(BH$7,$I$66:$DJ$120,ROWS($A$10:$A28)+2,FALSE)</f>
        <v>292</v>
      </c>
      <c r="BI28" s="25">
        <f>HLOOKUP(BI$7,$I$66:$DJ$120,ROWS($A$10:$A28)+2,FALSE)</f>
        <v>179</v>
      </c>
      <c r="BJ28" s="34">
        <f>HLOOKUP(BJ$7+0.5,$I$66:$DJ$120,ROWS($A$10:$A28)+2,FALSE)</f>
        <v>8947</v>
      </c>
      <c r="BK28" s="34">
        <f>HLOOKUP(BK$7+0.5,$I$66:$DJ$120,ROWS($A$10:$A28)+2,FALSE)</f>
        <v>871</v>
      </c>
      <c r="BL28" s="34">
        <f>HLOOKUP(BL$7+0.5,$I$66:$DJ$120,ROWS($A$10:$A28)+2,FALSE)</f>
        <v>2024</v>
      </c>
      <c r="BM28" s="34">
        <f>HLOOKUP(BM$7+0.5,$I$66:$DJ$120,ROWS($A$10:$A28)+2,FALSE)</f>
        <v>1483</v>
      </c>
      <c r="BN28" s="34">
        <f>HLOOKUP(BN$7+0.5,$I$66:$DJ$120,ROWS($A$10:$A28)+2,FALSE)</f>
        <v>547</v>
      </c>
      <c r="BO28" s="34">
        <f>HLOOKUP(BO$7+0.5,$I$66:$DJ$120,ROWS($A$10:$A28)+2,FALSE)</f>
        <v>1387</v>
      </c>
      <c r="BP28" s="34">
        <f>HLOOKUP(BP$7+0.5,$I$66:$DJ$120,ROWS($A$10:$A28)+2,FALSE)</f>
        <v>363</v>
      </c>
      <c r="BQ28" s="34">
        <f>HLOOKUP(BQ$7+0.5,$I$66:$DJ$120,ROWS($A$10:$A28)+2,FALSE)</f>
        <v>710</v>
      </c>
      <c r="BR28" s="34">
        <f>HLOOKUP(BR$7+0.5,$I$66:$DJ$120,ROWS($A$10:$A28)+2,FALSE)</f>
        <v>64</v>
      </c>
      <c r="BS28" s="34">
        <f>HLOOKUP(BS$7+0.5,$I$66:$DJ$120,ROWS($A$10:$A28)+2,FALSE)</f>
        <v>210</v>
      </c>
      <c r="BT28" s="34">
        <f>HLOOKUP(BT$7+0.5,$I$66:$DJ$120,ROWS($A$10:$A28)+2,FALSE)</f>
        <v>2893</v>
      </c>
      <c r="BU28" s="34">
        <f>HLOOKUP(BU$7+0.5,$I$66:$DJ$120,ROWS($A$10:$A28)+2,FALSE)</f>
        <v>2093</v>
      </c>
      <c r="BV28" s="34">
        <f>HLOOKUP(BV$7+0.5,$I$66:$DJ$120,ROWS($A$10:$A28)+2,FALSE)</f>
        <v>520</v>
      </c>
      <c r="BW28" s="34">
        <f>HLOOKUP(BW$7+0.5,$I$66:$DJ$120,ROWS($A$10:$A28)+2,FALSE)</f>
        <v>119</v>
      </c>
      <c r="BX28" s="34">
        <f>HLOOKUP(BX$7+0.5,$I$66:$DJ$120,ROWS($A$10:$A28)+2,FALSE)</f>
        <v>1887</v>
      </c>
      <c r="BY28" s="34">
        <f>HLOOKUP(BY$7+0.5,$I$66:$DJ$120,ROWS($A$10:$A28)+2,FALSE)</f>
        <v>2334</v>
      </c>
      <c r="BZ28" s="34">
        <f>HLOOKUP(BZ$7+0.5,$I$66:$DJ$120,ROWS($A$10:$A28)+2,FALSE)</f>
        <v>788</v>
      </c>
      <c r="CA28" s="34">
        <f>HLOOKUP(CA$7+0.5,$I$66:$DJ$120,ROWS($A$10:$A28)+2,FALSE)</f>
        <v>1031</v>
      </c>
      <c r="CB28" s="34" t="str">
        <f>HLOOKUP(CB$7+0.5,$I$66:$DJ$120,ROWS($A$10:$A28)+2,FALSE)</f>
        <v>N/A</v>
      </c>
      <c r="CC28" s="34">
        <f>HLOOKUP(CC$7+0.5,$I$66:$DJ$120,ROWS($A$10:$A28)+2,FALSE)</f>
        <v>435</v>
      </c>
      <c r="CD28" s="34">
        <f>HLOOKUP(CD$7+0.5,$I$66:$DJ$120,ROWS($A$10:$A28)+2,FALSE)</f>
        <v>271</v>
      </c>
      <c r="CE28" s="34">
        <f>HLOOKUP(CE$7+0.5,$I$66:$DJ$120,ROWS($A$10:$A28)+2,FALSE)</f>
        <v>995</v>
      </c>
      <c r="CF28" s="34">
        <f>HLOOKUP(CF$7+0.5,$I$66:$DJ$120,ROWS($A$10:$A28)+2,FALSE)</f>
        <v>738</v>
      </c>
      <c r="CG28" s="34">
        <f>HLOOKUP(CG$7+0.5,$I$66:$DJ$120,ROWS($A$10:$A28)+2,FALSE)</f>
        <v>1897</v>
      </c>
      <c r="CH28" s="34">
        <f>HLOOKUP(CH$7+0.5,$I$66:$DJ$120,ROWS($A$10:$A28)+2,FALSE)</f>
        <v>781</v>
      </c>
      <c r="CI28" s="34">
        <f>HLOOKUP(CI$7+0.5,$I$66:$DJ$120,ROWS($A$10:$A28)+2,FALSE)</f>
        <v>917</v>
      </c>
      <c r="CJ28" s="34">
        <f>HLOOKUP(CJ$7+0.5,$I$66:$DJ$120,ROWS($A$10:$A28)+2,FALSE)</f>
        <v>1147</v>
      </c>
      <c r="CK28" s="34">
        <f>HLOOKUP(CK$7+0.5,$I$66:$DJ$120,ROWS($A$10:$A28)+2,FALSE)</f>
        <v>271</v>
      </c>
      <c r="CL28" s="34">
        <f>HLOOKUP(CL$7+0.5,$I$66:$DJ$120,ROWS($A$10:$A28)+2,FALSE)</f>
        <v>809</v>
      </c>
      <c r="CM28" s="34">
        <f>HLOOKUP(CM$7+0.5,$I$66:$DJ$120,ROWS($A$10:$A28)+2,FALSE)</f>
        <v>129</v>
      </c>
      <c r="CN28" s="34">
        <f>HLOOKUP(CN$7+0.5,$I$66:$DJ$120,ROWS($A$10:$A28)+2,FALSE)</f>
        <v>271</v>
      </c>
      <c r="CO28" s="34">
        <f>HLOOKUP(CO$7+0.5,$I$66:$DJ$120,ROWS($A$10:$A28)+2,FALSE)</f>
        <v>807</v>
      </c>
      <c r="CP28" s="34">
        <f>HLOOKUP(CP$7+0.5,$I$66:$DJ$120,ROWS($A$10:$A28)+2,FALSE)</f>
        <v>189</v>
      </c>
      <c r="CQ28" s="34">
        <f>HLOOKUP(CQ$7+0.5,$I$66:$DJ$120,ROWS($A$10:$A28)+2,FALSE)</f>
        <v>1057</v>
      </c>
      <c r="CR28" s="34">
        <f>HLOOKUP(CR$7+0.5,$I$66:$DJ$120,ROWS($A$10:$A28)+2,FALSE)</f>
        <v>1216</v>
      </c>
      <c r="CS28" s="34">
        <f>HLOOKUP(CS$7+0.5,$I$66:$DJ$120,ROWS($A$10:$A28)+2,FALSE)</f>
        <v>271</v>
      </c>
      <c r="CT28" s="34">
        <f>HLOOKUP(CT$7+0.5,$I$66:$DJ$120,ROWS($A$10:$A28)+2,FALSE)</f>
        <v>2549</v>
      </c>
      <c r="CU28" s="34">
        <f>HLOOKUP(CU$7+0.5,$I$66:$DJ$120,ROWS($A$10:$A28)+2,FALSE)</f>
        <v>900</v>
      </c>
      <c r="CV28" s="34">
        <f>HLOOKUP(CV$7+0.5,$I$66:$DJ$120,ROWS($A$10:$A28)+2,FALSE)</f>
        <v>220</v>
      </c>
      <c r="CW28" s="34">
        <f>HLOOKUP(CW$7+0.5,$I$66:$DJ$120,ROWS($A$10:$A28)+2,FALSE)</f>
        <v>1480</v>
      </c>
      <c r="CX28" s="34">
        <f>HLOOKUP(CX$7+0.5,$I$66:$DJ$120,ROWS($A$10:$A28)+2,FALSE)</f>
        <v>381</v>
      </c>
      <c r="CY28" s="34">
        <f>HLOOKUP(CY$7+0.5,$I$66:$DJ$120,ROWS($A$10:$A28)+2,FALSE)</f>
        <v>741</v>
      </c>
      <c r="CZ28" s="34">
        <f>HLOOKUP(CZ$7+0.5,$I$66:$DJ$120,ROWS($A$10:$A28)+2,FALSE)</f>
        <v>262</v>
      </c>
      <c r="DA28" s="34">
        <f>HLOOKUP(DA$7+0.5,$I$66:$DJ$120,ROWS($A$10:$A28)+2,FALSE)</f>
        <v>3003</v>
      </c>
      <c r="DB28" s="34">
        <f>HLOOKUP(DB$7+0.5,$I$66:$DJ$120,ROWS($A$10:$A28)+2,FALSE)</f>
        <v>1631</v>
      </c>
      <c r="DC28" s="34">
        <f>HLOOKUP(DC$7+0.5,$I$66:$DJ$120,ROWS($A$10:$A28)+2,FALSE)</f>
        <v>721</v>
      </c>
      <c r="DD28" s="34">
        <f>HLOOKUP(DD$7+0.5,$I$66:$DJ$120,ROWS($A$10:$A28)+2,FALSE)</f>
        <v>515</v>
      </c>
      <c r="DE28" s="34">
        <f>HLOOKUP(DE$7+0.5,$I$66:$DJ$120,ROWS($A$10:$A28)+2,FALSE)</f>
        <v>1981</v>
      </c>
      <c r="DF28" s="34">
        <f>HLOOKUP(DF$7+0.5,$I$66:$DJ$120,ROWS($A$10:$A28)+2,FALSE)</f>
        <v>599</v>
      </c>
      <c r="DG28" s="34">
        <f>HLOOKUP(DG$7+0.5,$I$66:$DJ$120,ROWS($A$10:$A28)+2,FALSE)</f>
        <v>1276</v>
      </c>
      <c r="DH28" s="34">
        <f>HLOOKUP(DH$7+0.5,$I$66:$DJ$120,ROWS($A$10:$A28)+2,FALSE)</f>
        <v>1413</v>
      </c>
      <c r="DI28" s="34">
        <f>HLOOKUP(DI$7+0.5,$I$66:$DJ$120,ROWS($A$10:$A28)+2,FALSE)</f>
        <v>462</v>
      </c>
      <c r="DJ28" s="34">
        <f>HLOOKUP(DJ$7+0.5,$I$66:$DJ$120,ROWS($A$10:$A28)+2,FALSE)</f>
        <v>240</v>
      </c>
    </row>
    <row r="29" spans="2:114" x14ac:dyDescent="0.25">
      <c r="B29" s="38" t="s">
        <v>26</v>
      </c>
      <c r="C29" s="16">
        <v>4483529</v>
      </c>
      <c r="D29" s="17">
        <v>3720</v>
      </c>
      <c r="E29" s="16">
        <v>3826390</v>
      </c>
      <c r="F29" s="17">
        <v>25103</v>
      </c>
      <c r="G29" s="16">
        <v>547291</v>
      </c>
      <c r="H29" s="17">
        <v>22645</v>
      </c>
      <c r="I29" s="36">
        <f>HLOOKUP(I$7,$I$66:$DJ$120,ROWS($A$10:$A29)+2,FALSE)</f>
        <v>97889</v>
      </c>
      <c r="J29" s="25">
        <f>HLOOKUP(J$7,$I$66:$DJ$120,ROWS($A$10:$A29)+2,FALSE)</f>
        <v>5740</v>
      </c>
      <c r="K29" s="25">
        <f>HLOOKUP(K$7,$I$66:$DJ$120,ROWS($A$10:$A29)+2,FALSE)</f>
        <v>1504</v>
      </c>
      <c r="L29" s="25">
        <f>HLOOKUP(L$7,$I$66:$DJ$120,ROWS($A$10:$A29)+2,FALSE)</f>
        <v>1960</v>
      </c>
      <c r="M29" s="25">
        <f>HLOOKUP(M$7,$I$66:$DJ$120,ROWS($A$10:$A29)+2,FALSE)</f>
        <v>2382</v>
      </c>
      <c r="N29" s="25">
        <f>HLOOKUP(N$7,$I$66:$DJ$120,ROWS($A$10:$A29)+2,FALSE)</f>
        <v>5751</v>
      </c>
      <c r="O29" s="25">
        <f>HLOOKUP(O$7,$I$66:$DJ$120,ROWS($A$10:$A29)+2,FALSE)</f>
        <v>1215</v>
      </c>
      <c r="P29" s="25">
        <f>HLOOKUP(P$7,$I$66:$DJ$120,ROWS($A$10:$A29)+2,FALSE)</f>
        <v>89</v>
      </c>
      <c r="Q29" s="25">
        <f>HLOOKUP(Q$7,$I$66:$DJ$120,ROWS($A$10:$A29)+2,FALSE)</f>
        <v>0</v>
      </c>
      <c r="R29" s="25">
        <f>HLOOKUP(R$7,$I$66:$DJ$120,ROWS($A$10:$A29)+2,FALSE)</f>
        <v>264</v>
      </c>
      <c r="S29" s="25">
        <f>HLOOKUP(S$7,$I$66:$DJ$120,ROWS($A$10:$A29)+2,FALSE)</f>
        <v>9394</v>
      </c>
      <c r="T29" s="25">
        <f>HLOOKUP(T$7,$I$66:$DJ$120,ROWS($A$10:$A29)+2,FALSE)</f>
        <v>5766</v>
      </c>
      <c r="U29" s="25">
        <f>HLOOKUP(U$7,$I$66:$DJ$120,ROWS($A$10:$A29)+2,FALSE)</f>
        <v>342</v>
      </c>
      <c r="V29" s="25">
        <f>HLOOKUP(V$7,$I$66:$DJ$120,ROWS($A$10:$A29)+2,FALSE)</f>
        <v>202</v>
      </c>
      <c r="W29" s="25">
        <f>HLOOKUP(W$7,$I$66:$DJ$120,ROWS($A$10:$A29)+2,FALSE)</f>
        <v>2131</v>
      </c>
      <c r="X29" s="25">
        <f>HLOOKUP(X$7,$I$66:$DJ$120,ROWS($A$10:$A29)+2,FALSE)</f>
        <v>948</v>
      </c>
      <c r="Y29" s="25">
        <f>HLOOKUP(Y$7,$I$66:$DJ$120,ROWS($A$10:$A29)+2,FALSE)</f>
        <v>625</v>
      </c>
      <c r="Z29" s="25">
        <f>HLOOKUP(Z$7,$I$66:$DJ$120,ROWS($A$10:$A29)+2,FALSE)</f>
        <v>706</v>
      </c>
      <c r="AA29" s="25">
        <f>HLOOKUP(AA$7,$I$66:$DJ$120,ROWS($A$10:$A29)+2,FALSE)</f>
        <v>1656</v>
      </c>
      <c r="AB29" s="25" t="str">
        <f>HLOOKUP(AB$7,$I$66:$DJ$120,ROWS($A$10:$A29)+2,FALSE)</f>
        <v>N/A</v>
      </c>
      <c r="AC29" s="25">
        <f>HLOOKUP(AC$7,$I$66:$DJ$120,ROWS($A$10:$A29)+2,FALSE)</f>
        <v>162</v>
      </c>
      <c r="AD29" s="25">
        <f>HLOOKUP(AD$7,$I$66:$DJ$120,ROWS($A$10:$A29)+2,FALSE)</f>
        <v>963</v>
      </c>
      <c r="AE29" s="25">
        <f>HLOOKUP(AE$7,$I$66:$DJ$120,ROWS($A$10:$A29)+2,FALSE)</f>
        <v>995</v>
      </c>
      <c r="AF29" s="25">
        <f>HLOOKUP(AF$7,$I$66:$DJ$120,ROWS($A$10:$A29)+2,FALSE)</f>
        <v>1301</v>
      </c>
      <c r="AG29" s="25">
        <f>HLOOKUP(AG$7,$I$66:$DJ$120,ROWS($A$10:$A29)+2,FALSE)</f>
        <v>569</v>
      </c>
      <c r="AH29" s="25">
        <f>HLOOKUP(AH$7,$I$66:$DJ$120,ROWS($A$10:$A29)+2,FALSE)</f>
        <v>7032</v>
      </c>
      <c r="AI29" s="25">
        <f>HLOOKUP(AI$7,$I$66:$DJ$120,ROWS($A$10:$A29)+2,FALSE)</f>
        <v>2852</v>
      </c>
      <c r="AJ29" s="25">
        <f>HLOOKUP(AJ$7,$I$66:$DJ$120,ROWS($A$10:$A29)+2,FALSE)</f>
        <v>40</v>
      </c>
      <c r="AK29" s="25">
        <f>HLOOKUP(AK$7,$I$66:$DJ$120,ROWS($A$10:$A29)+2,FALSE)</f>
        <v>119</v>
      </c>
      <c r="AL29" s="25">
        <f>HLOOKUP(AL$7,$I$66:$DJ$120,ROWS($A$10:$A29)+2,FALSE)</f>
        <v>1552</v>
      </c>
      <c r="AM29" s="25">
        <f>HLOOKUP(AM$7,$I$66:$DJ$120,ROWS($A$10:$A29)+2,FALSE)</f>
        <v>462</v>
      </c>
      <c r="AN29" s="25">
        <f>HLOOKUP(AN$7,$I$66:$DJ$120,ROWS($A$10:$A29)+2,FALSE)</f>
        <v>171</v>
      </c>
      <c r="AO29" s="25">
        <f>HLOOKUP(AO$7,$I$66:$DJ$120,ROWS($A$10:$A29)+2,FALSE)</f>
        <v>294</v>
      </c>
      <c r="AP29" s="25">
        <f>HLOOKUP(AP$7,$I$66:$DJ$120,ROWS($A$10:$A29)+2,FALSE)</f>
        <v>2161</v>
      </c>
      <c r="AQ29" s="25">
        <f>HLOOKUP(AQ$7,$I$66:$DJ$120,ROWS($A$10:$A29)+2,FALSE)</f>
        <v>1443</v>
      </c>
      <c r="AR29" s="25">
        <f>HLOOKUP(AR$7,$I$66:$DJ$120,ROWS($A$10:$A29)+2,FALSE)</f>
        <v>438</v>
      </c>
      <c r="AS29" s="25">
        <f>HLOOKUP(AS$7,$I$66:$DJ$120,ROWS($A$10:$A29)+2,FALSE)</f>
        <v>1100</v>
      </c>
      <c r="AT29" s="25">
        <f>HLOOKUP(AT$7,$I$66:$DJ$120,ROWS($A$10:$A29)+2,FALSE)</f>
        <v>1074</v>
      </c>
      <c r="AU29" s="25">
        <f>HLOOKUP(AU$7,$I$66:$DJ$120,ROWS($A$10:$A29)+2,FALSE)</f>
        <v>281</v>
      </c>
      <c r="AV29" s="25">
        <f>HLOOKUP(AV$7,$I$66:$DJ$120,ROWS($A$10:$A29)+2,FALSE)</f>
        <v>1350</v>
      </c>
      <c r="AW29" s="25">
        <f>HLOOKUP(AW$7,$I$66:$DJ$120,ROWS($A$10:$A29)+2,FALSE)</f>
        <v>0</v>
      </c>
      <c r="AX29" s="25">
        <f>HLOOKUP(AX$7,$I$66:$DJ$120,ROWS($A$10:$A29)+2,FALSE)</f>
        <v>1130</v>
      </c>
      <c r="AY29" s="25">
        <f>HLOOKUP(AY$7,$I$66:$DJ$120,ROWS($A$10:$A29)+2,FALSE)</f>
        <v>0</v>
      </c>
      <c r="AZ29" s="25">
        <f>HLOOKUP(AZ$7,$I$66:$DJ$120,ROWS($A$10:$A29)+2,FALSE)</f>
        <v>1853</v>
      </c>
      <c r="BA29" s="25">
        <f>HLOOKUP(BA$7,$I$66:$DJ$120,ROWS($A$10:$A29)+2,FALSE)</f>
        <v>26134</v>
      </c>
      <c r="BB29" s="25">
        <f>HLOOKUP(BB$7,$I$66:$DJ$120,ROWS($A$10:$A29)+2,FALSE)</f>
        <v>473</v>
      </c>
      <c r="BC29" s="25">
        <f>HLOOKUP(BC$7,$I$66:$DJ$120,ROWS($A$10:$A29)+2,FALSE)</f>
        <v>0</v>
      </c>
      <c r="BD29" s="25">
        <f>HLOOKUP(BD$7,$I$66:$DJ$120,ROWS($A$10:$A29)+2,FALSE)</f>
        <v>1278</v>
      </c>
      <c r="BE29" s="25">
        <f>HLOOKUP(BE$7,$I$66:$DJ$120,ROWS($A$10:$A29)+2,FALSE)</f>
        <v>1509</v>
      </c>
      <c r="BF29" s="25">
        <f>HLOOKUP(BF$7,$I$66:$DJ$120,ROWS($A$10:$A29)+2,FALSE)</f>
        <v>210</v>
      </c>
      <c r="BG29" s="25">
        <f>HLOOKUP(BG$7,$I$66:$DJ$120,ROWS($A$10:$A29)+2,FALSE)</f>
        <v>237</v>
      </c>
      <c r="BH29" s="25">
        <f>HLOOKUP(BH$7,$I$66:$DJ$120,ROWS($A$10:$A29)+2,FALSE)</f>
        <v>31</v>
      </c>
      <c r="BI29" s="25">
        <f>HLOOKUP(BI$7,$I$66:$DJ$120,ROWS($A$10:$A29)+2,FALSE)</f>
        <v>402</v>
      </c>
      <c r="BJ29" s="34">
        <f>HLOOKUP(BJ$7+0.5,$I$66:$DJ$120,ROWS($A$10:$A29)+2,FALSE)</f>
        <v>8319</v>
      </c>
      <c r="BK29" s="34">
        <f>HLOOKUP(BK$7+0.5,$I$66:$DJ$120,ROWS($A$10:$A29)+2,FALSE)</f>
        <v>2537</v>
      </c>
      <c r="BL29" s="34">
        <f>HLOOKUP(BL$7+0.5,$I$66:$DJ$120,ROWS($A$10:$A29)+2,FALSE)</f>
        <v>922</v>
      </c>
      <c r="BM29" s="34">
        <f>HLOOKUP(BM$7+0.5,$I$66:$DJ$120,ROWS($A$10:$A29)+2,FALSE)</f>
        <v>1204</v>
      </c>
      <c r="BN29" s="34">
        <f>HLOOKUP(BN$7+0.5,$I$66:$DJ$120,ROWS($A$10:$A29)+2,FALSE)</f>
        <v>1114</v>
      </c>
      <c r="BO29" s="34">
        <f>HLOOKUP(BO$7+0.5,$I$66:$DJ$120,ROWS($A$10:$A29)+2,FALSE)</f>
        <v>1933</v>
      </c>
      <c r="BP29" s="34">
        <f>HLOOKUP(BP$7+0.5,$I$66:$DJ$120,ROWS($A$10:$A29)+2,FALSE)</f>
        <v>567</v>
      </c>
      <c r="BQ29" s="34">
        <f>HLOOKUP(BQ$7+0.5,$I$66:$DJ$120,ROWS($A$10:$A29)+2,FALSE)</f>
        <v>120</v>
      </c>
      <c r="BR29" s="34">
        <f>HLOOKUP(BR$7+0.5,$I$66:$DJ$120,ROWS($A$10:$A29)+2,FALSE)</f>
        <v>281</v>
      </c>
      <c r="BS29" s="34">
        <f>HLOOKUP(BS$7+0.5,$I$66:$DJ$120,ROWS($A$10:$A29)+2,FALSE)</f>
        <v>228</v>
      </c>
      <c r="BT29" s="34">
        <f>HLOOKUP(BT$7+0.5,$I$66:$DJ$120,ROWS($A$10:$A29)+2,FALSE)</f>
        <v>2799</v>
      </c>
      <c r="BU29" s="34">
        <f>HLOOKUP(BU$7+0.5,$I$66:$DJ$120,ROWS($A$10:$A29)+2,FALSE)</f>
        <v>1868</v>
      </c>
      <c r="BV29" s="34">
        <f>HLOOKUP(BV$7+0.5,$I$66:$DJ$120,ROWS($A$10:$A29)+2,FALSE)</f>
        <v>502</v>
      </c>
      <c r="BW29" s="34">
        <f>HLOOKUP(BW$7+0.5,$I$66:$DJ$120,ROWS($A$10:$A29)+2,FALSE)</f>
        <v>205</v>
      </c>
      <c r="BX29" s="34">
        <f>HLOOKUP(BX$7+0.5,$I$66:$DJ$120,ROWS($A$10:$A29)+2,FALSE)</f>
        <v>1394</v>
      </c>
      <c r="BY29" s="34">
        <f>HLOOKUP(BY$7+0.5,$I$66:$DJ$120,ROWS($A$10:$A29)+2,FALSE)</f>
        <v>651</v>
      </c>
      <c r="BZ29" s="34">
        <f>HLOOKUP(BZ$7+0.5,$I$66:$DJ$120,ROWS($A$10:$A29)+2,FALSE)</f>
        <v>656</v>
      </c>
      <c r="CA29" s="34">
        <f>HLOOKUP(CA$7+0.5,$I$66:$DJ$120,ROWS($A$10:$A29)+2,FALSE)</f>
        <v>483</v>
      </c>
      <c r="CB29" s="34">
        <f>HLOOKUP(CB$7+0.5,$I$66:$DJ$120,ROWS($A$10:$A29)+2,FALSE)</f>
        <v>1093</v>
      </c>
      <c r="CC29" s="34" t="str">
        <f>HLOOKUP(CC$7+0.5,$I$66:$DJ$120,ROWS($A$10:$A29)+2,FALSE)</f>
        <v>N/A</v>
      </c>
      <c r="CD29" s="34">
        <f>HLOOKUP(CD$7+0.5,$I$66:$DJ$120,ROWS($A$10:$A29)+2,FALSE)</f>
        <v>269</v>
      </c>
      <c r="CE29" s="34">
        <f>HLOOKUP(CE$7+0.5,$I$66:$DJ$120,ROWS($A$10:$A29)+2,FALSE)</f>
        <v>699</v>
      </c>
      <c r="CF29" s="34">
        <f>HLOOKUP(CF$7+0.5,$I$66:$DJ$120,ROWS($A$10:$A29)+2,FALSE)</f>
        <v>702</v>
      </c>
      <c r="CG29" s="34">
        <f>HLOOKUP(CG$7+0.5,$I$66:$DJ$120,ROWS($A$10:$A29)+2,FALSE)</f>
        <v>886</v>
      </c>
      <c r="CH29" s="34">
        <f>HLOOKUP(CH$7+0.5,$I$66:$DJ$120,ROWS($A$10:$A29)+2,FALSE)</f>
        <v>513</v>
      </c>
      <c r="CI29" s="34">
        <f>HLOOKUP(CI$7+0.5,$I$66:$DJ$120,ROWS($A$10:$A29)+2,FALSE)</f>
        <v>2217</v>
      </c>
      <c r="CJ29" s="34">
        <f>HLOOKUP(CJ$7+0.5,$I$66:$DJ$120,ROWS($A$10:$A29)+2,FALSE)</f>
        <v>1534</v>
      </c>
      <c r="CK29" s="34">
        <f>HLOOKUP(CK$7+0.5,$I$66:$DJ$120,ROWS($A$10:$A29)+2,FALSE)</f>
        <v>72</v>
      </c>
      <c r="CL29" s="34">
        <f>HLOOKUP(CL$7+0.5,$I$66:$DJ$120,ROWS($A$10:$A29)+2,FALSE)</f>
        <v>193</v>
      </c>
      <c r="CM29" s="34">
        <f>HLOOKUP(CM$7+0.5,$I$66:$DJ$120,ROWS($A$10:$A29)+2,FALSE)</f>
        <v>785</v>
      </c>
      <c r="CN29" s="34">
        <f>HLOOKUP(CN$7+0.5,$I$66:$DJ$120,ROWS($A$10:$A29)+2,FALSE)</f>
        <v>427</v>
      </c>
      <c r="CO29" s="34">
        <f>HLOOKUP(CO$7+0.5,$I$66:$DJ$120,ROWS($A$10:$A29)+2,FALSE)</f>
        <v>249</v>
      </c>
      <c r="CP29" s="34">
        <f>HLOOKUP(CP$7+0.5,$I$66:$DJ$120,ROWS($A$10:$A29)+2,FALSE)</f>
        <v>256</v>
      </c>
      <c r="CQ29" s="34">
        <f>HLOOKUP(CQ$7+0.5,$I$66:$DJ$120,ROWS($A$10:$A29)+2,FALSE)</f>
        <v>822</v>
      </c>
      <c r="CR29" s="34">
        <f>HLOOKUP(CR$7+0.5,$I$66:$DJ$120,ROWS($A$10:$A29)+2,FALSE)</f>
        <v>686</v>
      </c>
      <c r="CS29" s="34">
        <f>HLOOKUP(CS$7+0.5,$I$66:$DJ$120,ROWS($A$10:$A29)+2,FALSE)</f>
        <v>514</v>
      </c>
      <c r="CT29" s="34">
        <f>HLOOKUP(CT$7+0.5,$I$66:$DJ$120,ROWS($A$10:$A29)+2,FALSE)</f>
        <v>774</v>
      </c>
      <c r="CU29" s="34">
        <f>HLOOKUP(CU$7+0.5,$I$66:$DJ$120,ROWS($A$10:$A29)+2,FALSE)</f>
        <v>675</v>
      </c>
      <c r="CV29" s="34">
        <f>HLOOKUP(CV$7+0.5,$I$66:$DJ$120,ROWS($A$10:$A29)+2,FALSE)</f>
        <v>277</v>
      </c>
      <c r="CW29" s="34">
        <f>HLOOKUP(CW$7+0.5,$I$66:$DJ$120,ROWS($A$10:$A29)+2,FALSE)</f>
        <v>747</v>
      </c>
      <c r="CX29" s="34">
        <f>HLOOKUP(CX$7+0.5,$I$66:$DJ$120,ROWS($A$10:$A29)+2,FALSE)</f>
        <v>281</v>
      </c>
      <c r="CY29" s="34">
        <f>HLOOKUP(CY$7+0.5,$I$66:$DJ$120,ROWS($A$10:$A29)+2,FALSE)</f>
        <v>706</v>
      </c>
      <c r="CZ29" s="34">
        <f>HLOOKUP(CZ$7+0.5,$I$66:$DJ$120,ROWS($A$10:$A29)+2,FALSE)</f>
        <v>281</v>
      </c>
      <c r="DA29" s="34">
        <f>HLOOKUP(DA$7+0.5,$I$66:$DJ$120,ROWS($A$10:$A29)+2,FALSE)</f>
        <v>621</v>
      </c>
      <c r="DB29" s="34">
        <f>HLOOKUP(DB$7+0.5,$I$66:$DJ$120,ROWS($A$10:$A29)+2,FALSE)</f>
        <v>3903</v>
      </c>
      <c r="DC29" s="34">
        <f>HLOOKUP(DC$7+0.5,$I$66:$DJ$120,ROWS($A$10:$A29)+2,FALSE)</f>
        <v>380</v>
      </c>
      <c r="DD29" s="34">
        <f>HLOOKUP(DD$7+0.5,$I$66:$DJ$120,ROWS($A$10:$A29)+2,FALSE)</f>
        <v>281</v>
      </c>
      <c r="DE29" s="34">
        <f>HLOOKUP(DE$7+0.5,$I$66:$DJ$120,ROWS($A$10:$A29)+2,FALSE)</f>
        <v>733</v>
      </c>
      <c r="DF29" s="34">
        <f>HLOOKUP(DF$7+0.5,$I$66:$DJ$120,ROWS($A$10:$A29)+2,FALSE)</f>
        <v>1126</v>
      </c>
      <c r="DG29" s="34">
        <f>HLOOKUP(DG$7+0.5,$I$66:$DJ$120,ROWS($A$10:$A29)+2,FALSE)</f>
        <v>254</v>
      </c>
      <c r="DH29" s="34">
        <f>HLOOKUP(DH$7+0.5,$I$66:$DJ$120,ROWS($A$10:$A29)+2,FALSE)</f>
        <v>229</v>
      </c>
      <c r="DI29" s="34">
        <f>HLOOKUP(DI$7+0.5,$I$66:$DJ$120,ROWS($A$10:$A29)+2,FALSE)</f>
        <v>67</v>
      </c>
      <c r="DJ29" s="34">
        <f>HLOOKUP(DJ$7+0.5,$I$66:$DJ$120,ROWS($A$10:$A29)+2,FALSE)</f>
        <v>285</v>
      </c>
    </row>
    <row r="30" spans="2:114" x14ac:dyDescent="0.25">
      <c r="B30" s="38" t="s">
        <v>27</v>
      </c>
      <c r="C30" s="16">
        <v>1313902</v>
      </c>
      <c r="D30" s="17">
        <v>1878</v>
      </c>
      <c r="E30" s="16">
        <v>1136780</v>
      </c>
      <c r="F30" s="17">
        <v>8034</v>
      </c>
      <c r="G30" s="16">
        <v>146735</v>
      </c>
      <c r="H30" s="17">
        <v>7677</v>
      </c>
      <c r="I30" s="36">
        <f>HLOOKUP(I$7,$I$66:$DJ$120,ROWS($A$10:$A30)+2,FALSE)</f>
        <v>27758</v>
      </c>
      <c r="J30" s="25">
        <f>HLOOKUP(J$7,$I$66:$DJ$120,ROWS($A$10:$A30)+2,FALSE)</f>
        <v>402</v>
      </c>
      <c r="K30" s="25">
        <f>HLOOKUP(K$7,$I$66:$DJ$120,ROWS($A$10:$A30)+2,FALSE)</f>
        <v>424</v>
      </c>
      <c r="L30" s="25">
        <f>HLOOKUP(L$7,$I$66:$DJ$120,ROWS($A$10:$A30)+2,FALSE)</f>
        <v>254</v>
      </c>
      <c r="M30" s="25">
        <f>HLOOKUP(M$7,$I$66:$DJ$120,ROWS($A$10:$A30)+2,FALSE)</f>
        <v>67</v>
      </c>
      <c r="N30" s="25">
        <f>HLOOKUP(N$7,$I$66:$DJ$120,ROWS($A$10:$A30)+2,FALSE)</f>
        <v>1066</v>
      </c>
      <c r="O30" s="25">
        <f>HLOOKUP(O$7,$I$66:$DJ$120,ROWS($A$10:$A30)+2,FALSE)</f>
        <v>478</v>
      </c>
      <c r="P30" s="25">
        <f>HLOOKUP(P$7,$I$66:$DJ$120,ROWS($A$10:$A30)+2,FALSE)</f>
        <v>1361</v>
      </c>
      <c r="Q30" s="25">
        <f>HLOOKUP(Q$7,$I$66:$DJ$120,ROWS($A$10:$A30)+2,FALSE)</f>
        <v>174</v>
      </c>
      <c r="R30" s="25">
        <f>HLOOKUP(R$7,$I$66:$DJ$120,ROWS($A$10:$A30)+2,FALSE)</f>
        <v>55</v>
      </c>
      <c r="S30" s="25">
        <f>HLOOKUP(S$7,$I$66:$DJ$120,ROWS($A$10:$A30)+2,FALSE)</f>
        <v>3025</v>
      </c>
      <c r="T30" s="25">
        <f>HLOOKUP(T$7,$I$66:$DJ$120,ROWS($A$10:$A30)+2,FALSE)</f>
        <v>844</v>
      </c>
      <c r="U30" s="25">
        <f>HLOOKUP(U$7,$I$66:$DJ$120,ROWS($A$10:$A30)+2,FALSE)</f>
        <v>62</v>
      </c>
      <c r="V30" s="25">
        <f>HLOOKUP(V$7,$I$66:$DJ$120,ROWS($A$10:$A30)+2,FALSE)</f>
        <v>0</v>
      </c>
      <c r="W30" s="25">
        <f>HLOOKUP(W$7,$I$66:$DJ$120,ROWS($A$10:$A30)+2,FALSE)</f>
        <v>311</v>
      </c>
      <c r="X30" s="25">
        <f>HLOOKUP(X$7,$I$66:$DJ$120,ROWS($A$10:$A30)+2,FALSE)</f>
        <v>259</v>
      </c>
      <c r="Y30" s="25">
        <f>HLOOKUP(Y$7,$I$66:$DJ$120,ROWS($A$10:$A30)+2,FALSE)</f>
        <v>337</v>
      </c>
      <c r="Z30" s="25">
        <f>HLOOKUP(Z$7,$I$66:$DJ$120,ROWS($A$10:$A30)+2,FALSE)</f>
        <v>56</v>
      </c>
      <c r="AA30" s="25">
        <f>HLOOKUP(AA$7,$I$66:$DJ$120,ROWS($A$10:$A30)+2,FALSE)</f>
        <v>484</v>
      </c>
      <c r="AB30" s="25">
        <f>HLOOKUP(AB$7,$I$66:$DJ$120,ROWS($A$10:$A30)+2,FALSE)</f>
        <v>115</v>
      </c>
      <c r="AC30" s="25" t="str">
        <f>HLOOKUP(AC$7,$I$66:$DJ$120,ROWS($A$10:$A30)+2,FALSE)</f>
        <v>N/A</v>
      </c>
      <c r="AD30" s="25">
        <f>HLOOKUP(AD$7,$I$66:$DJ$120,ROWS($A$10:$A30)+2,FALSE)</f>
        <v>243</v>
      </c>
      <c r="AE30" s="25">
        <f>HLOOKUP(AE$7,$I$66:$DJ$120,ROWS($A$10:$A30)+2,FALSE)</f>
        <v>3521</v>
      </c>
      <c r="AF30" s="25">
        <f>HLOOKUP(AF$7,$I$66:$DJ$120,ROWS($A$10:$A30)+2,FALSE)</f>
        <v>122</v>
      </c>
      <c r="AG30" s="25">
        <f>HLOOKUP(AG$7,$I$66:$DJ$120,ROWS($A$10:$A30)+2,FALSE)</f>
        <v>91</v>
      </c>
      <c r="AH30" s="25">
        <f>HLOOKUP(AH$7,$I$66:$DJ$120,ROWS($A$10:$A30)+2,FALSE)</f>
        <v>0</v>
      </c>
      <c r="AI30" s="25">
        <f>HLOOKUP(AI$7,$I$66:$DJ$120,ROWS($A$10:$A30)+2,FALSE)</f>
        <v>201</v>
      </c>
      <c r="AJ30" s="25">
        <f>HLOOKUP(AJ$7,$I$66:$DJ$120,ROWS($A$10:$A30)+2,FALSE)</f>
        <v>275</v>
      </c>
      <c r="AK30" s="25">
        <f>HLOOKUP(AK$7,$I$66:$DJ$120,ROWS($A$10:$A30)+2,FALSE)</f>
        <v>204</v>
      </c>
      <c r="AL30" s="25">
        <f>HLOOKUP(AL$7,$I$66:$DJ$120,ROWS($A$10:$A30)+2,FALSE)</f>
        <v>345</v>
      </c>
      <c r="AM30" s="25">
        <f>HLOOKUP(AM$7,$I$66:$DJ$120,ROWS($A$10:$A30)+2,FALSE)</f>
        <v>4058</v>
      </c>
      <c r="AN30" s="25">
        <f>HLOOKUP(AN$7,$I$66:$DJ$120,ROWS($A$10:$A30)+2,FALSE)</f>
        <v>902</v>
      </c>
      <c r="AO30" s="25">
        <f>HLOOKUP(AO$7,$I$66:$DJ$120,ROWS($A$10:$A30)+2,FALSE)</f>
        <v>234</v>
      </c>
      <c r="AP30" s="25">
        <f>HLOOKUP(AP$7,$I$66:$DJ$120,ROWS($A$10:$A30)+2,FALSE)</f>
        <v>2339</v>
      </c>
      <c r="AQ30" s="25">
        <f>HLOOKUP(AQ$7,$I$66:$DJ$120,ROWS($A$10:$A30)+2,FALSE)</f>
        <v>1001</v>
      </c>
      <c r="AR30" s="25">
        <f>HLOOKUP(AR$7,$I$66:$DJ$120,ROWS($A$10:$A30)+2,FALSE)</f>
        <v>55</v>
      </c>
      <c r="AS30" s="25">
        <f>HLOOKUP(AS$7,$I$66:$DJ$120,ROWS($A$10:$A30)+2,FALSE)</f>
        <v>315</v>
      </c>
      <c r="AT30" s="25">
        <f>HLOOKUP(AT$7,$I$66:$DJ$120,ROWS($A$10:$A30)+2,FALSE)</f>
        <v>124</v>
      </c>
      <c r="AU30" s="25">
        <f>HLOOKUP(AU$7,$I$66:$DJ$120,ROWS($A$10:$A30)+2,FALSE)</f>
        <v>0</v>
      </c>
      <c r="AV30" s="25">
        <f>HLOOKUP(AV$7,$I$66:$DJ$120,ROWS($A$10:$A30)+2,FALSE)</f>
        <v>375</v>
      </c>
      <c r="AW30" s="25">
        <f>HLOOKUP(AW$7,$I$66:$DJ$120,ROWS($A$10:$A30)+2,FALSE)</f>
        <v>379</v>
      </c>
      <c r="AX30" s="25">
        <f>HLOOKUP(AX$7,$I$66:$DJ$120,ROWS($A$10:$A30)+2,FALSE)</f>
        <v>148</v>
      </c>
      <c r="AY30" s="25">
        <f>HLOOKUP(AY$7,$I$66:$DJ$120,ROWS($A$10:$A30)+2,FALSE)</f>
        <v>0</v>
      </c>
      <c r="AZ30" s="25">
        <f>HLOOKUP(AZ$7,$I$66:$DJ$120,ROWS($A$10:$A30)+2,FALSE)</f>
        <v>249</v>
      </c>
      <c r="BA30" s="25">
        <f>HLOOKUP(BA$7,$I$66:$DJ$120,ROWS($A$10:$A30)+2,FALSE)</f>
        <v>458</v>
      </c>
      <c r="BB30" s="25">
        <f>HLOOKUP(BB$7,$I$66:$DJ$120,ROWS($A$10:$A30)+2,FALSE)</f>
        <v>390</v>
      </c>
      <c r="BC30" s="25">
        <f>HLOOKUP(BC$7,$I$66:$DJ$120,ROWS($A$10:$A30)+2,FALSE)</f>
        <v>420</v>
      </c>
      <c r="BD30" s="25">
        <f>HLOOKUP(BD$7,$I$66:$DJ$120,ROWS($A$10:$A30)+2,FALSE)</f>
        <v>654</v>
      </c>
      <c r="BE30" s="25">
        <f>HLOOKUP(BE$7,$I$66:$DJ$120,ROWS($A$10:$A30)+2,FALSE)</f>
        <v>381</v>
      </c>
      <c r="BF30" s="25">
        <f>HLOOKUP(BF$7,$I$66:$DJ$120,ROWS($A$10:$A30)+2,FALSE)</f>
        <v>0</v>
      </c>
      <c r="BG30" s="25">
        <f>HLOOKUP(BG$7,$I$66:$DJ$120,ROWS($A$10:$A30)+2,FALSE)</f>
        <v>0</v>
      </c>
      <c r="BH30" s="25">
        <f>HLOOKUP(BH$7,$I$66:$DJ$120,ROWS($A$10:$A30)+2,FALSE)</f>
        <v>500</v>
      </c>
      <c r="BI30" s="25">
        <f>HLOOKUP(BI$7,$I$66:$DJ$120,ROWS($A$10:$A30)+2,FALSE)</f>
        <v>204</v>
      </c>
      <c r="BJ30" s="34">
        <f>HLOOKUP(BJ$7+0.5,$I$66:$DJ$120,ROWS($A$10:$A30)+2,FALSE)</f>
        <v>3059</v>
      </c>
      <c r="BK30" s="34">
        <f>HLOOKUP(BK$7+0.5,$I$66:$DJ$120,ROWS($A$10:$A30)+2,FALSE)</f>
        <v>311</v>
      </c>
      <c r="BL30" s="34">
        <f>HLOOKUP(BL$7+0.5,$I$66:$DJ$120,ROWS($A$10:$A30)+2,FALSE)</f>
        <v>439</v>
      </c>
      <c r="BM30" s="34">
        <f>HLOOKUP(BM$7+0.5,$I$66:$DJ$120,ROWS($A$10:$A30)+2,FALSE)</f>
        <v>290</v>
      </c>
      <c r="BN30" s="34">
        <f>HLOOKUP(BN$7+0.5,$I$66:$DJ$120,ROWS($A$10:$A30)+2,FALSE)</f>
        <v>112</v>
      </c>
      <c r="BO30" s="34">
        <f>HLOOKUP(BO$7+0.5,$I$66:$DJ$120,ROWS($A$10:$A30)+2,FALSE)</f>
        <v>740</v>
      </c>
      <c r="BP30" s="34">
        <f>HLOOKUP(BP$7+0.5,$I$66:$DJ$120,ROWS($A$10:$A30)+2,FALSE)</f>
        <v>377</v>
      </c>
      <c r="BQ30" s="34">
        <f>HLOOKUP(BQ$7+0.5,$I$66:$DJ$120,ROWS($A$10:$A30)+2,FALSE)</f>
        <v>689</v>
      </c>
      <c r="BR30" s="34">
        <f>HLOOKUP(BR$7+0.5,$I$66:$DJ$120,ROWS($A$10:$A30)+2,FALSE)</f>
        <v>229</v>
      </c>
      <c r="BS30" s="34">
        <f>HLOOKUP(BS$7+0.5,$I$66:$DJ$120,ROWS($A$10:$A30)+2,FALSE)</f>
        <v>89</v>
      </c>
      <c r="BT30" s="34">
        <f>HLOOKUP(BT$7+0.5,$I$66:$DJ$120,ROWS($A$10:$A30)+2,FALSE)</f>
        <v>924</v>
      </c>
      <c r="BU30" s="34">
        <f>HLOOKUP(BU$7+0.5,$I$66:$DJ$120,ROWS($A$10:$A30)+2,FALSE)</f>
        <v>817</v>
      </c>
      <c r="BV30" s="34">
        <f>HLOOKUP(BV$7+0.5,$I$66:$DJ$120,ROWS($A$10:$A30)+2,FALSE)</f>
        <v>102</v>
      </c>
      <c r="BW30" s="34">
        <f>HLOOKUP(BW$7+0.5,$I$66:$DJ$120,ROWS($A$10:$A30)+2,FALSE)</f>
        <v>230</v>
      </c>
      <c r="BX30" s="34">
        <f>HLOOKUP(BX$7+0.5,$I$66:$DJ$120,ROWS($A$10:$A30)+2,FALSE)</f>
        <v>251</v>
      </c>
      <c r="BY30" s="34">
        <f>HLOOKUP(BY$7+0.5,$I$66:$DJ$120,ROWS($A$10:$A30)+2,FALSE)</f>
        <v>379</v>
      </c>
      <c r="BZ30" s="34">
        <f>HLOOKUP(BZ$7+0.5,$I$66:$DJ$120,ROWS($A$10:$A30)+2,FALSE)</f>
        <v>561</v>
      </c>
      <c r="CA30" s="34">
        <f>HLOOKUP(CA$7+0.5,$I$66:$DJ$120,ROWS($A$10:$A30)+2,FALSE)</f>
        <v>92</v>
      </c>
      <c r="CB30" s="34">
        <f>HLOOKUP(CB$7+0.5,$I$66:$DJ$120,ROWS($A$10:$A30)+2,FALSE)</f>
        <v>643</v>
      </c>
      <c r="CC30" s="34">
        <f>HLOOKUP(CC$7+0.5,$I$66:$DJ$120,ROWS($A$10:$A30)+2,FALSE)</f>
        <v>211</v>
      </c>
      <c r="CD30" s="34" t="str">
        <f>HLOOKUP(CD$7+0.5,$I$66:$DJ$120,ROWS($A$10:$A30)+2,FALSE)</f>
        <v>N/A</v>
      </c>
      <c r="CE30" s="34">
        <f>HLOOKUP(CE$7+0.5,$I$66:$DJ$120,ROWS($A$10:$A30)+2,FALSE)</f>
        <v>223</v>
      </c>
      <c r="CF30" s="34">
        <f>HLOOKUP(CF$7+0.5,$I$66:$DJ$120,ROWS($A$10:$A30)+2,FALSE)</f>
        <v>958</v>
      </c>
      <c r="CG30" s="34">
        <f>HLOOKUP(CG$7+0.5,$I$66:$DJ$120,ROWS($A$10:$A30)+2,FALSE)</f>
        <v>133</v>
      </c>
      <c r="CH30" s="34">
        <f>HLOOKUP(CH$7+0.5,$I$66:$DJ$120,ROWS($A$10:$A30)+2,FALSE)</f>
        <v>109</v>
      </c>
      <c r="CI30" s="34">
        <f>HLOOKUP(CI$7+0.5,$I$66:$DJ$120,ROWS($A$10:$A30)+2,FALSE)</f>
        <v>230</v>
      </c>
      <c r="CJ30" s="34">
        <f>HLOOKUP(CJ$7+0.5,$I$66:$DJ$120,ROWS($A$10:$A30)+2,FALSE)</f>
        <v>260</v>
      </c>
      <c r="CK30" s="34">
        <f>HLOOKUP(CK$7+0.5,$I$66:$DJ$120,ROWS($A$10:$A30)+2,FALSE)</f>
        <v>335</v>
      </c>
      <c r="CL30" s="34">
        <f>HLOOKUP(CL$7+0.5,$I$66:$DJ$120,ROWS($A$10:$A30)+2,FALSE)</f>
        <v>283</v>
      </c>
      <c r="CM30" s="34">
        <f>HLOOKUP(CM$7+0.5,$I$66:$DJ$120,ROWS($A$10:$A30)+2,FALSE)</f>
        <v>344</v>
      </c>
      <c r="CN30" s="34">
        <f>HLOOKUP(CN$7+0.5,$I$66:$DJ$120,ROWS($A$10:$A30)+2,FALSE)</f>
        <v>1966</v>
      </c>
      <c r="CO30" s="34">
        <f>HLOOKUP(CO$7+0.5,$I$66:$DJ$120,ROWS($A$10:$A30)+2,FALSE)</f>
        <v>508</v>
      </c>
      <c r="CP30" s="34">
        <f>HLOOKUP(CP$7+0.5,$I$66:$DJ$120,ROWS($A$10:$A30)+2,FALSE)</f>
        <v>298</v>
      </c>
      <c r="CQ30" s="34">
        <f>HLOOKUP(CQ$7+0.5,$I$66:$DJ$120,ROWS($A$10:$A30)+2,FALSE)</f>
        <v>962</v>
      </c>
      <c r="CR30" s="34">
        <f>HLOOKUP(CR$7+0.5,$I$66:$DJ$120,ROWS($A$10:$A30)+2,FALSE)</f>
        <v>1161</v>
      </c>
      <c r="CS30" s="34">
        <f>HLOOKUP(CS$7+0.5,$I$66:$DJ$120,ROWS($A$10:$A30)+2,FALSE)</f>
        <v>89</v>
      </c>
      <c r="CT30" s="34">
        <f>HLOOKUP(CT$7+0.5,$I$66:$DJ$120,ROWS($A$10:$A30)+2,FALSE)</f>
        <v>362</v>
      </c>
      <c r="CU30" s="34">
        <f>HLOOKUP(CU$7+0.5,$I$66:$DJ$120,ROWS($A$10:$A30)+2,FALSE)</f>
        <v>215</v>
      </c>
      <c r="CV30" s="34">
        <f>HLOOKUP(CV$7+0.5,$I$66:$DJ$120,ROWS($A$10:$A30)+2,FALSE)</f>
        <v>230</v>
      </c>
      <c r="CW30" s="34">
        <f>HLOOKUP(CW$7+0.5,$I$66:$DJ$120,ROWS($A$10:$A30)+2,FALSE)</f>
        <v>287</v>
      </c>
      <c r="CX30" s="34">
        <f>HLOOKUP(CX$7+0.5,$I$66:$DJ$120,ROWS($A$10:$A30)+2,FALSE)</f>
        <v>284</v>
      </c>
      <c r="CY30" s="34">
        <f>HLOOKUP(CY$7+0.5,$I$66:$DJ$120,ROWS($A$10:$A30)+2,FALSE)</f>
        <v>160</v>
      </c>
      <c r="CZ30" s="34">
        <f>HLOOKUP(CZ$7+0.5,$I$66:$DJ$120,ROWS($A$10:$A30)+2,FALSE)</f>
        <v>230</v>
      </c>
      <c r="DA30" s="34">
        <f>HLOOKUP(DA$7+0.5,$I$66:$DJ$120,ROWS($A$10:$A30)+2,FALSE)</f>
        <v>231</v>
      </c>
      <c r="DB30" s="34">
        <f>HLOOKUP(DB$7+0.5,$I$66:$DJ$120,ROWS($A$10:$A30)+2,FALSE)</f>
        <v>327</v>
      </c>
      <c r="DC30" s="34">
        <f>HLOOKUP(DC$7+0.5,$I$66:$DJ$120,ROWS($A$10:$A30)+2,FALSE)</f>
        <v>427</v>
      </c>
      <c r="DD30" s="34">
        <f>HLOOKUP(DD$7+0.5,$I$66:$DJ$120,ROWS($A$10:$A30)+2,FALSE)</f>
        <v>368</v>
      </c>
      <c r="DE30" s="34">
        <f>HLOOKUP(DE$7+0.5,$I$66:$DJ$120,ROWS($A$10:$A30)+2,FALSE)</f>
        <v>307</v>
      </c>
      <c r="DF30" s="34">
        <f>HLOOKUP(DF$7+0.5,$I$66:$DJ$120,ROWS($A$10:$A30)+2,FALSE)</f>
        <v>533</v>
      </c>
      <c r="DG30" s="34">
        <f>HLOOKUP(DG$7+0.5,$I$66:$DJ$120,ROWS($A$10:$A30)+2,FALSE)</f>
        <v>230</v>
      </c>
      <c r="DH30" s="34">
        <f>HLOOKUP(DH$7+0.5,$I$66:$DJ$120,ROWS($A$10:$A30)+2,FALSE)</f>
        <v>230</v>
      </c>
      <c r="DI30" s="34">
        <f>HLOOKUP(DI$7+0.5,$I$66:$DJ$120,ROWS($A$10:$A30)+2,FALSE)</f>
        <v>766</v>
      </c>
      <c r="DJ30" s="34">
        <f>HLOOKUP(DJ$7+0.5,$I$66:$DJ$120,ROWS($A$10:$A30)+2,FALSE)</f>
        <v>355</v>
      </c>
    </row>
    <row r="31" spans="2:114" x14ac:dyDescent="0.25">
      <c r="B31" s="38" t="s">
        <v>28</v>
      </c>
      <c r="C31" s="16">
        <v>5716785</v>
      </c>
      <c r="D31" s="17">
        <v>3648</v>
      </c>
      <c r="E31" s="16">
        <v>4917637</v>
      </c>
      <c r="F31" s="17">
        <v>22981</v>
      </c>
      <c r="G31" s="16">
        <v>588879</v>
      </c>
      <c r="H31" s="17">
        <v>20180</v>
      </c>
      <c r="I31" s="36">
        <f>HLOOKUP(I$7,$I$66:$DJ$120,ROWS($A$10:$A31)+2,FALSE)</f>
        <v>164484</v>
      </c>
      <c r="J31" s="25">
        <f>HLOOKUP(J$7,$I$66:$DJ$120,ROWS($A$10:$A31)+2,FALSE)</f>
        <v>1641</v>
      </c>
      <c r="K31" s="25">
        <f>HLOOKUP(K$7,$I$66:$DJ$120,ROWS($A$10:$A31)+2,FALSE)</f>
        <v>2672</v>
      </c>
      <c r="L31" s="25">
        <f>HLOOKUP(L$7,$I$66:$DJ$120,ROWS($A$10:$A31)+2,FALSE)</f>
        <v>1124</v>
      </c>
      <c r="M31" s="25">
        <f>HLOOKUP(M$7,$I$66:$DJ$120,ROWS($A$10:$A31)+2,FALSE)</f>
        <v>273</v>
      </c>
      <c r="N31" s="25">
        <f>HLOOKUP(N$7,$I$66:$DJ$120,ROWS($A$10:$A31)+2,FALSE)</f>
        <v>8206</v>
      </c>
      <c r="O31" s="25">
        <f>HLOOKUP(O$7,$I$66:$DJ$120,ROWS($A$10:$A31)+2,FALSE)</f>
        <v>2501</v>
      </c>
      <c r="P31" s="25">
        <f>HLOOKUP(P$7,$I$66:$DJ$120,ROWS($A$10:$A31)+2,FALSE)</f>
        <v>1603</v>
      </c>
      <c r="Q31" s="25">
        <f>HLOOKUP(Q$7,$I$66:$DJ$120,ROWS($A$10:$A31)+2,FALSE)</f>
        <v>8340</v>
      </c>
      <c r="R31" s="25">
        <f>HLOOKUP(R$7,$I$66:$DJ$120,ROWS($A$10:$A31)+2,FALSE)</f>
        <v>23202</v>
      </c>
      <c r="S31" s="25">
        <f>HLOOKUP(S$7,$I$66:$DJ$120,ROWS($A$10:$A31)+2,FALSE)</f>
        <v>6564</v>
      </c>
      <c r="T31" s="25">
        <f>HLOOKUP(T$7,$I$66:$DJ$120,ROWS($A$10:$A31)+2,FALSE)</f>
        <v>3454</v>
      </c>
      <c r="U31" s="25">
        <f>HLOOKUP(U$7,$I$66:$DJ$120,ROWS($A$10:$A31)+2,FALSE)</f>
        <v>422</v>
      </c>
      <c r="V31" s="25">
        <f>HLOOKUP(V$7,$I$66:$DJ$120,ROWS($A$10:$A31)+2,FALSE)</f>
        <v>357</v>
      </c>
      <c r="W31" s="25">
        <f>HLOOKUP(W$7,$I$66:$DJ$120,ROWS($A$10:$A31)+2,FALSE)</f>
        <v>3300</v>
      </c>
      <c r="X31" s="25">
        <f>HLOOKUP(X$7,$I$66:$DJ$120,ROWS($A$10:$A31)+2,FALSE)</f>
        <v>431</v>
      </c>
      <c r="Y31" s="25">
        <f>HLOOKUP(Y$7,$I$66:$DJ$120,ROWS($A$10:$A31)+2,FALSE)</f>
        <v>160</v>
      </c>
      <c r="Z31" s="25">
        <f>HLOOKUP(Z$7,$I$66:$DJ$120,ROWS($A$10:$A31)+2,FALSE)</f>
        <v>781</v>
      </c>
      <c r="AA31" s="25">
        <f>HLOOKUP(AA$7,$I$66:$DJ$120,ROWS($A$10:$A31)+2,FALSE)</f>
        <v>396</v>
      </c>
      <c r="AB31" s="25">
        <f>HLOOKUP(AB$7,$I$66:$DJ$120,ROWS($A$10:$A31)+2,FALSE)</f>
        <v>1376</v>
      </c>
      <c r="AC31" s="25">
        <f>HLOOKUP(AC$7,$I$66:$DJ$120,ROWS($A$10:$A31)+2,FALSE)</f>
        <v>53</v>
      </c>
      <c r="AD31" s="25" t="str">
        <f>HLOOKUP(AD$7,$I$66:$DJ$120,ROWS($A$10:$A31)+2,FALSE)</f>
        <v>N/A</v>
      </c>
      <c r="AE31" s="25">
        <f>HLOOKUP(AE$7,$I$66:$DJ$120,ROWS($A$10:$A31)+2,FALSE)</f>
        <v>1983</v>
      </c>
      <c r="AF31" s="25">
        <f>HLOOKUP(AF$7,$I$66:$DJ$120,ROWS($A$10:$A31)+2,FALSE)</f>
        <v>3572</v>
      </c>
      <c r="AG31" s="25">
        <f>HLOOKUP(AG$7,$I$66:$DJ$120,ROWS($A$10:$A31)+2,FALSE)</f>
        <v>820</v>
      </c>
      <c r="AH31" s="25">
        <f>HLOOKUP(AH$7,$I$66:$DJ$120,ROWS($A$10:$A31)+2,FALSE)</f>
        <v>403</v>
      </c>
      <c r="AI31" s="25">
        <f>HLOOKUP(AI$7,$I$66:$DJ$120,ROWS($A$10:$A31)+2,FALSE)</f>
        <v>1147</v>
      </c>
      <c r="AJ31" s="25">
        <f>HLOOKUP(AJ$7,$I$66:$DJ$120,ROWS($A$10:$A31)+2,FALSE)</f>
        <v>86</v>
      </c>
      <c r="AK31" s="25">
        <f>HLOOKUP(AK$7,$I$66:$DJ$120,ROWS($A$10:$A31)+2,FALSE)</f>
        <v>54</v>
      </c>
      <c r="AL31" s="25">
        <f>HLOOKUP(AL$7,$I$66:$DJ$120,ROWS($A$10:$A31)+2,FALSE)</f>
        <v>979</v>
      </c>
      <c r="AM31" s="25">
        <f>HLOOKUP(AM$7,$I$66:$DJ$120,ROWS($A$10:$A31)+2,FALSE)</f>
        <v>1369</v>
      </c>
      <c r="AN31" s="25">
        <f>HLOOKUP(AN$7,$I$66:$DJ$120,ROWS($A$10:$A31)+2,FALSE)</f>
        <v>9058</v>
      </c>
      <c r="AO31" s="25">
        <f>HLOOKUP(AO$7,$I$66:$DJ$120,ROWS($A$10:$A31)+2,FALSE)</f>
        <v>238</v>
      </c>
      <c r="AP31" s="25">
        <f>HLOOKUP(AP$7,$I$66:$DJ$120,ROWS($A$10:$A31)+2,FALSE)</f>
        <v>10736</v>
      </c>
      <c r="AQ31" s="25">
        <f>HLOOKUP(AQ$7,$I$66:$DJ$120,ROWS($A$10:$A31)+2,FALSE)</f>
        <v>5787</v>
      </c>
      <c r="AR31" s="25">
        <f>HLOOKUP(AR$7,$I$66:$DJ$120,ROWS($A$10:$A31)+2,FALSE)</f>
        <v>0</v>
      </c>
      <c r="AS31" s="25">
        <f>HLOOKUP(AS$7,$I$66:$DJ$120,ROWS($A$10:$A31)+2,FALSE)</f>
        <v>3277</v>
      </c>
      <c r="AT31" s="25">
        <f>HLOOKUP(AT$7,$I$66:$DJ$120,ROWS($A$10:$A31)+2,FALSE)</f>
        <v>607</v>
      </c>
      <c r="AU31" s="25">
        <f>HLOOKUP(AU$7,$I$66:$DJ$120,ROWS($A$10:$A31)+2,FALSE)</f>
        <v>723</v>
      </c>
      <c r="AV31" s="25">
        <f>HLOOKUP(AV$7,$I$66:$DJ$120,ROWS($A$10:$A31)+2,FALSE)</f>
        <v>13467</v>
      </c>
      <c r="AW31" s="25">
        <f>HLOOKUP(AW$7,$I$66:$DJ$120,ROWS($A$10:$A31)+2,FALSE)</f>
        <v>782</v>
      </c>
      <c r="AX31" s="25">
        <f>HLOOKUP(AX$7,$I$66:$DJ$120,ROWS($A$10:$A31)+2,FALSE)</f>
        <v>1710</v>
      </c>
      <c r="AY31" s="25">
        <f>HLOOKUP(AY$7,$I$66:$DJ$120,ROWS($A$10:$A31)+2,FALSE)</f>
        <v>49</v>
      </c>
      <c r="AZ31" s="25">
        <f>HLOOKUP(AZ$7,$I$66:$DJ$120,ROWS($A$10:$A31)+2,FALSE)</f>
        <v>2669</v>
      </c>
      <c r="BA31" s="25">
        <f>HLOOKUP(BA$7,$I$66:$DJ$120,ROWS($A$10:$A31)+2,FALSE)</f>
        <v>5883</v>
      </c>
      <c r="BB31" s="25">
        <f>HLOOKUP(BB$7,$I$66:$DJ$120,ROWS($A$10:$A31)+2,FALSE)</f>
        <v>655</v>
      </c>
      <c r="BC31" s="25">
        <f>HLOOKUP(BC$7,$I$66:$DJ$120,ROWS($A$10:$A31)+2,FALSE)</f>
        <v>350</v>
      </c>
      <c r="BD31" s="25">
        <f>HLOOKUP(BD$7,$I$66:$DJ$120,ROWS($A$10:$A31)+2,FALSE)</f>
        <v>24765</v>
      </c>
      <c r="BE31" s="25">
        <f>HLOOKUP(BE$7,$I$66:$DJ$120,ROWS($A$10:$A31)+2,FALSE)</f>
        <v>1542</v>
      </c>
      <c r="BF31" s="25">
        <f>HLOOKUP(BF$7,$I$66:$DJ$120,ROWS($A$10:$A31)+2,FALSE)</f>
        <v>4363</v>
      </c>
      <c r="BG31" s="25">
        <f>HLOOKUP(BG$7,$I$66:$DJ$120,ROWS($A$10:$A31)+2,FALSE)</f>
        <v>324</v>
      </c>
      <c r="BH31" s="25">
        <f>HLOOKUP(BH$7,$I$66:$DJ$120,ROWS($A$10:$A31)+2,FALSE)</f>
        <v>230</v>
      </c>
      <c r="BI31" s="25">
        <f>HLOOKUP(BI$7,$I$66:$DJ$120,ROWS($A$10:$A31)+2,FALSE)</f>
        <v>612</v>
      </c>
      <c r="BJ31" s="34">
        <f>HLOOKUP(BJ$7+0.5,$I$66:$DJ$120,ROWS($A$10:$A31)+2,FALSE)</f>
        <v>9180</v>
      </c>
      <c r="BK31" s="34">
        <f>HLOOKUP(BK$7+0.5,$I$66:$DJ$120,ROWS($A$10:$A31)+2,FALSE)</f>
        <v>1004</v>
      </c>
      <c r="BL31" s="34">
        <f>HLOOKUP(BL$7+0.5,$I$66:$DJ$120,ROWS($A$10:$A31)+2,FALSE)</f>
        <v>1268</v>
      </c>
      <c r="BM31" s="34">
        <f>HLOOKUP(BM$7+0.5,$I$66:$DJ$120,ROWS($A$10:$A31)+2,FALSE)</f>
        <v>770</v>
      </c>
      <c r="BN31" s="34">
        <f>HLOOKUP(BN$7+0.5,$I$66:$DJ$120,ROWS($A$10:$A31)+2,FALSE)</f>
        <v>418</v>
      </c>
      <c r="BO31" s="34">
        <f>HLOOKUP(BO$7+0.5,$I$66:$DJ$120,ROWS($A$10:$A31)+2,FALSE)</f>
        <v>2230</v>
      </c>
      <c r="BP31" s="34">
        <f>HLOOKUP(BP$7+0.5,$I$66:$DJ$120,ROWS($A$10:$A31)+2,FALSE)</f>
        <v>1523</v>
      </c>
      <c r="BQ31" s="34">
        <f>HLOOKUP(BQ$7+0.5,$I$66:$DJ$120,ROWS($A$10:$A31)+2,FALSE)</f>
        <v>798</v>
      </c>
      <c r="BR31" s="34">
        <f>HLOOKUP(BR$7+0.5,$I$66:$DJ$120,ROWS($A$10:$A31)+2,FALSE)</f>
        <v>3099</v>
      </c>
      <c r="BS31" s="34">
        <f>HLOOKUP(BS$7+0.5,$I$66:$DJ$120,ROWS($A$10:$A31)+2,FALSE)</f>
        <v>3764</v>
      </c>
      <c r="BT31" s="34">
        <f>HLOOKUP(BT$7+0.5,$I$66:$DJ$120,ROWS($A$10:$A31)+2,FALSE)</f>
        <v>1906</v>
      </c>
      <c r="BU31" s="34">
        <f>HLOOKUP(BU$7+0.5,$I$66:$DJ$120,ROWS($A$10:$A31)+2,FALSE)</f>
        <v>1271</v>
      </c>
      <c r="BV31" s="34">
        <f>HLOOKUP(BV$7+0.5,$I$66:$DJ$120,ROWS($A$10:$A31)+2,FALSE)</f>
        <v>439</v>
      </c>
      <c r="BW31" s="34">
        <f>HLOOKUP(BW$7+0.5,$I$66:$DJ$120,ROWS($A$10:$A31)+2,FALSE)</f>
        <v>415</v>
      </c>
      <c r="BX31" s="34">
        <f>HLOOKUP(BX$7+0.5,$I$66:$DJ$120,ROWS($A$10:$A31)+2,FALSE)</f>
        <v>1310</v>
      </c>
      <c r="BY31" s="34">
        <f>HLOOKUP(BY$7+0.5,$I$66:$DJ$120,ROWS($A$10:$A31)+2,FALSE)</f>
        <v>330</v>
      </c>
      <c r="BZ31" s="34">
        <f>HLOOKUP(BZ$7+0.5,$I$66:$DJ$120,ROWS($A$10:$A31)+2,FALSE)</f>
        <v>190</v>
      </c>
      <c r="CA31" s="34">
        <f>HLOOKUP(CA$7+0.5,$I$66:$DJ$120,ROWS($A$10:$A31)+2,FALSE)</f>
        <v>822</v>
      </c>
      <c r="CB31" s="34">
        <f>HLOOKUP(CB$7+0.5,$I$66:$DJ$120,ROWS($A$10:$A31)+2,FALSE)</f>
        <v>362</v>
      </c>
      <c r="CC31" s="34">
        <f>HLOOKUP(CC$7+0.5,$I$66:$DJ$120,ROWS($A$10:$A31)+2,FALSE)</f>
        <v>695</v>
      </c>
      <c r="CD31" s="34">
        <f>HLOOKUP(CD$7+0.5,$I$66:$DJ$120,ROWS($A$10:$A31)+2,FALSE)</f>
        <v>96</v>
      </c>
      <c r="CE31" s="34" t="str">
        <f>HLOOKUP(CE$7+0.5,$I$66:$DJ$120,ROWS($A$10:$A31)+2,FALSE)</f>
        <v>N/A</v>
      </c>
      <c r="CF31" s="34">
        <f>HLOOKUP(CF$7+0.5,$I$66:$DJ$120,ROWS($A$10:$A31)+2,FALSE)</f>
        <v>730</v>
      </c>
      <c r="CG31" s="34">
        <f>HLOOKUP(CG$7+0.5,$I$66:$DJ$120,ROWS($A$10:$A31)+2,FALSE)</f>
        <v>1269</v>
      </c>
      <c r="CH31" s="34">
        <f>HLOOKUP(CH$7+0.5,$I$66:$DJ$120,ROWS($A$10:$A31)+2,FALSE)</f>
        <v>543</v>
      </c>
      <c r="CI31" s="34">
        <f>HLOOKUP(CI$7+0.5,$I$66:$DJ$120,ROWS($A$10:$A31)+2,FALSE)</f>
        <v>383</v>
      </c>
      <c r="CJ31" s="34">
        <f>HLOOKUP(CJ$7+0.5,$I$66:$DJ$120,ROWS($A$10:$A31)+2,FALSE)</f>
        <v>633</v>
      </c>
      <c r="CK31" s="34">
        <f>HLOOKUP(CK$7+0.5,$I$66:$DJ$120,ROWS($A$10:$A31)+2,FALSE)</f>
        <v>106</v>
      </c>
      <c r="CL31" s="34">
        <f>HLOOKUP(CL$7+0.5,$I$66:$DJ$120,ROWS($A$10:$A31)+2,FALSE)</f>
        <v>88</v>
      </c>
      <c r="CM31" s="34">
        <f>HLOOKUP(CM$7+0.5,$I$66:$DJ$120,ROWS($A$10:$A31)+2,FALSE)</f>
        <v>800</v>
      </c>
      <c r="CN31" s="34">
        <f>HLOOKUP(CN$7+0.5,$I$66:$DJ$120,ROWS($A$10:$A31)+2,FALSE)</f>
        <v>1276</v>
      </c>
      <c r="CO31" s="34">
        <f>HLOOKUP(CO$7+0.5,$I$66:$DJ$120,ROWS($A$10:$A31)+2,FALSE)</f>
        <v>2330</v>
      </c>
      <c r="CP31" s="34">
        <f>HLOOKUP(CP$7+0.5,$I$66:$DJ$120,ROWS($A$10:$A31)+2,FALSE)</f>
        <v>287</v>
      </c>
      <c r="CQ31" s="34">
        <f>HLOOKUP(CQ$7+0.5,$I$66:$DJ$120,ROWS($A$10:$A31)+2,FALSE)</f>
        <v>2103</v>
      </c>
      <c r="CR31" s="34">
        <f>HLOOKUP(CR$7+0.5,$I$66:$DJ$120,ROWS($A$10:$A31)+2,FALSE)</f>
        <v>2059</v>
      </c>
      <c r="CS31" s="34">
        <f>HLOOKUP(CS$7+0.5,$I$66:$DJ$120,ROWS($A$10:$A31)+2,FALSE)</f>
        <v>289</v>
      </c>
      <c r="CT31" s="34">
        <f>HLOOKUP(CT$7+0.5,$I$66:$DJ$120,ROWS($A$10:$A31)+2,FALSE)</f>
        <v>1497</v>
      </c>
      <c r="CU31" s="34">
        <f>HLOOKUP(CU$7+0.5,$I$66:$DJ$120,ROWS($A$10:$A31)+2,FALSE)</f>
        <v>541</v>
      </c>
      <c r="CV31" s="34">
        <f>HLOOKUP(CV$7+0.5,$I$66:$DJ$120,ROWS($A$10:$A31)+2,FALSE)</f>
        <v>654</v>
      </c>
      <c r="CW31" s="34">
        <f>HLOOKUP(CW$7+0.5,$I$66:$DJ$120,ROWS($A$10:$A31)+2,FALSE)</f>
        <v>3147</v>
      </c>
      <c r="CX31" s="34">
        <f>HLOOKUP(CX$7+0.5,$I$66:$DJ$120,ROWS($A$10:$A31)+2,FALSE)</f>
        <v>626</v>
      </c>
      <c r="CY31" s="34">
        <f>HLOOKUP(CY$7+0.5,$I$66:$DJ$120,ROWS($A$10:$A31)+2,FALSE)</f>
        <v>852</v>
      </c>
      <c r="CZ31" s="34">
        <f>HLOOKUP(CZ$7+0.5,$I$66:$DJ$120,ROWS($A$10:$A31)+2,FALSE)</f>
        <v>81</v>
      </c>
      <c r="DA31" s="34">
        <f>HLOOKUP(DA$7+0.5,$I$66:$DJ$120,ROWS($A$10:$A31)+2,FALSE)</f>
        <v>1332</v>
      </c>
      <c r="DB31" s="34">
        <f>HLOOKUP(DB$7+0.5,$I$66:$DJ$120,ROWS($A$10:$A31)+2,FALSE)</f>
        <v>1511</v>
      </c>
      <c r="DC31" s="34">
        <f>HLOOKUP(DC$7+0.5,$I$66:$DJ$120,ROWS($A$10:$A31)+2,FALSE)</f>
        <v>451</v>
      </c>
      <c r="DD31" s="34">
        <f>HLOOKUP(DD$7+0.5,$I$66:$DJ$120,ROWS($A$10:$A31)+2,FALSE)</f>
        <v>328</v>
      </c>
      <c r="DE31" s="34">
        <f>HLOOKUP(DE$7+0.5,$I$66:$DJ$120,ROWS($A$10:$A31)+2,FALSE)</f>
        <v>4735</v>
      </c>
      <c r="DF31" s="34">
        <f>HLOOKUP(DF$7+0.5,$I$66:$DJ$120,ROWS($A$10:$A31)+2,FALSE)</f>
        <v>1004</v>
      </c>
      <c r="DG31" s="34">
        <f>HLOOKUP(DG$7+0.5,$I$66:$DJ$120,ROWS($A$10:$A31)+2,FALSE)</f>
        <v>1701</v>
      </c>
      <c r="DH31" s="34">
        <f>HLOOKUP(DH$7+0.5,$I$66:$DJ$120,ROWS($A$10:$A31)+2,FALSE)</f>
        <v>241</v>
      </c>
      <c r="DI31" s="34">
        <f>HLOOKUP(DI$7+0.5,$I$66:$DJ$120,ROWS($A$10:$A31)+2,FALSE)</f>
        <v>299</v>
      </c>
      <c r="DJ31" s="34">
        <f>HLOOKUP(DJ$7+0.5,$I$66:$DJ$120,ROWS($A$10:$A31)+2,FALSE)</f>
        <v>678</v>
      </c>
    </row>
    <row r="32" spans="2:114" x14ac:dyDescent="0.25">
      <c r="B32" s="38" t="s">
        <v>29</v>
      </c>
      <c r="C32" s="16">
        <v>6489250</v>
      </c>
      <c r="D32" s="17">
        <v>3528</v>
      </c>
      <c r="E32" s="16">
        <v>5583650</v>
      </c>
      <c r="F32" s="17">
        <v>23686</v>
      </c>
      <c r="G32" s="16">
        <v>706624</v>
      </c>
      <c r="H32" s="17">
        <v>22760</v>
      </c>
      <c r="I32" s="36">
        <f>HLOOKUP(I$7,$I$66:$DJ$120,ROWS($A$10:$A32)+2,FALSE)</f>
        <v>140162</v>
      </c>
      <c r="J32" s="25">
        <f>HLOOKUP(J$7,$I$66:$DJ$120,ROWS($A$10:$A32)+2,FALSE)</f>
        <v>583</v>
      </c>
      <c r="K32" s="25">
        <f>HLOOKUP(K$7,$I$66:$DJ$120,ROWS($A$10:$A32)+2,FALSE)</f>
        <v>1891</v>
      </c>
      <c r="L32" s="25">
        <f>HLOOKUP(L$7,$I$66:$DJ$120,ROWS($A$10:$A32)+2,FALSE)</f>
        <v>1572</v>
      </c>
      <c r="M32" s="25">
        <f>HLOOKUP(M$7,$I$66:$DJ$120,ROWS($A$10:$A32)+2,FALSE)</f>
        <v>206</v>
      </c>
      <c r="N32" s="25">
        <f>HLOOKUP(N$7,$I$66:$DJ$120,ROWS($A$10:$A32)+2,FALSE)</f>
        <v>14971</v>
      </c>
      <c r="O32" s="25">
        <f>HLOOKUP(O$7,$I$66:$DJ$120,ROWS($A$10:$A32)+2,FALSE)</f>
        <v>1051</v>
      </c>
      <c r="P32" s="25">
        <f>HLOOKUP(P$7,$I$66:$DJ$120,ROWS($A$10:$A32)+2,FALSE)</f>
        <v>13270</v>
      </c>
      <c r="Q32" s="25">
        <f>HLOOKUP(Q$7,$I$66:$DJ$120,ROWS($A$10:$A32)+2,FALSE)</f>
        <v>131</v>
      </c>
      <c r="R32" s="25">
        <f>HLOOKUP(R$7,$I$66:$DJ$120,ROWS($A$10:$A32)+2,FALSE)</f>
        <v>1539</v>
      </c>
      <c r="S32" s="25">
        <f>HLOOKUP(S$7,$I$66:$DJ$120,ROWS($A$10:$A32)+2,FALSE)</f>
        <v>11118</v>
      </c>
      <c r="T32" s="25">
        <f>HLOOKUP(T$7,$I$66:$DJ$120,ROWS($A$10:$A32)+2,FALSE)</f>
        <v>1409</v>
      </c>
      <c r="U32" s="25">
        <f>HLOOKUP(U$7,$I$66:$DJ$120,ROWS($A$10:$A32)+2,FALSE)</f>
        <v>682</v>
      </c>
      <c r="V32" s="25">
        <f>HLOOKUP(V$7,$I$66:$DJ$120,ROWS($A$10:$A32)+2,FALSE)</f>
        <v>79</v>
      </c>
      <c r="W32" s="25">
        <f>HLOOKUP(W$7,$I$66:$DJ$120,ROWS($A$10:$A32)+2,FALSE)</f>
        <v>2842</v>
      </c>
      <c r="X32" s="25">
        <f>HLOOKUP(X$7,$I$66:$DJ$120,ROWS($A$10:$A32)+2,FALSE)</f>
        <v>1891</v>
      </c>
      <c r="Y32" s="25">
        <f>HLOOKUP(Y$7,$I$66:$DJ$120,ROWS($A$10:$A32)+2,FALSE)</f>
        <v>307</v>
      </c>
      <c r="Z32" s="25">
        <f>HLOOKUP(Z$7,$I$66:$DJ$120,ROWS($A$10:$A32)+2,FALSE)</f>
        <v>0</v>
      </c>
      <c r="AA32" s="25">
        <f>HLOOKUP(AA$7,$I$66:$DJ$120,ROWS($A$10:$A32)+2,FALSE)</f>
        <v>340</v>
      </c>
      <c r="AB32" s="25">
        <f>HLOOKUP(AB$7,$I$66:$DJ$120,ROWS($A$10:$A32)+2,FALSE)</f>
        <v>0</v>
      </c>
      <c r="AC32" s="25">
        <f>HLOOKUP(AC$7,$I$66:$DJ$120,ROWS($A$10:$A32)+2,FALSE)</f>
        <v>4666</v>
      </c>
      <c r="AD32" s="25">
        <f>HLOOKUP(AD$7,$I$66:$DJ$120,ROWS($A$10:$A32)+2,FALSE)</f>
        <v>3660</v>
      </c>
      <c r="AE32" s="25" t="str">
        <f>HLOOKUP(AE$7,$I$66:$DJ$120,ROWS($A$10:$A32)+2,FALSE)</f>
        <v>N/A</v>
      </c>
      <c r="AF32" s="25">
        <f>HLOOKUP(AF$7,$I$66:$DJ$120,ROWS($A$10:$A32)+2,FALSE)</f>
        <v>1624</v>
      </c>
      <c r="AG32" s="25">
        <f>HLOOKUP(AG$7,$I$66:$DJ$120,ROWS($A$10:$A32)+2,FALSE)</f>
        <v>2185</v>
      </c>
      <c r="AH32" s="25">
        <f>HLOOKUP(AH$7,$I$66:$DJ$120,ROWS($A$10:$A32)+2,FALSE)</f>
        <v>453</v>
      </c>
      <c r="AI32" s="25">
        <f>HLOOKUP(AI$7,$I$66:$DJ$120,ROWS($A$10:$A32)+2,FALSE)</f>
        <v>1957</v>
      </c>
      <c r="AJ32" s="25">
        <f>HLOOKUP(AJ$7,$I$66:$DJ$120,ROWS($A$10:$A32)+2,FALSE)</f>
        <v>388</v>
      </c>
      <c r="AK32" s="25">
        <f>HLOOKUP(AK$7,$I$66:$DJ$120,ROWS($A$10:$A32)+2,FALSE)</f>
        <v>46</v>
      </c>
      <c r="AL32" s="25">
        <f>HLOOKUP(AL$7,$I$66:$DJ$120,ROWS($A$10:$A32)+2,FALSE)</f>
        <v>792</v>
      </c>
      <c r="AM32" s="25">
        <f>HLOOKUP(AM$7,$I$66:$DJ$120,ROWS($A$10:$A32)+2,FALSE)</f>
        <v>9911</v>
      </c>
      <c r="AN32" s="25">
        <f>HLOOKUP(AN$7,$I$66:$DJ$120,ROWS($A$10:$A32)+2,FALSE)</f>
        <v>4709</v>
      </c>
      <c r="AO32" s="25">
        <f>HLOOKUP(AO$7,$I$66:$DJ$120,ROWS($A$10:$A32)+2,FALSE)</f>
        <v>161</v>
      </c>
      <c r="AP32" s="25">
        <f>HLOOKUP(AP$7,$I$66:$DJ$120,ROWS($A$10:$A32)+2,FALSE)</f>
        <v>20002</v>
      </c>
      <c r="AQ32" s="25">
        <f>HLOOKUP(AQ$7,$I$66:$DJ$120,ROWS($A$10:$A32)+2,FALSE)</f>
        <v>2798</v>
      </c>
      <c r="AR32" s="25">
        <f>HLOOKUP(AR$7,$I$66:$DJ$120,ROWS($A$10:$A32)+2,FALSE)</f>
        <v>0</v>
      </c>
      <c r="AS32" s="25">
        <f>HLOOKUP(AS$7,$I$66:$DJ$120,ROWS($A$10:$A32)+2,FALSE)</f>
        <v>2163</v>
      </c>
      <c r="AT32" s="25">
        <f>HLOOKUP(AT$7,$I$66:$DJ$120,ROWS($A$10:$A32)+2,FALSE)</f>
        <v>158</v>
      </c>
      <c r="AU32" s="25">
        <f>HLOOKUP(AU$7,$I$66:$DJ$120,ROWS($A$10:$A32)+2,FALSE)</f>
        <v>228</v>
      </c>
      <c r="AV32" s="25">
        <f>HLOOKUP(AV$7,$I$66:$DJ$120,ROWS($A$10:$A32)+2,FALSE)</f>
        <v>5316</v>
      </c>
      <c r="AW32" s="25">
        <f>HLOOKUP(AW$7,$I$66:$DJ$120,ROWS($A$10:$A32)+2,FALSE)</f>
        <v>6965</v>
      </c>
      <c r="AX32" s="25">
        <f>HLOOKUP(AX$7,$I$66:$DJ$120,ROWS($A$10:$A32)+2,FALSE)</f>
        <v>1659</v>
      </c>
      <c r="AY32" s="25">
        <f>HLOOKUP(AY$7,$I$66:$DJ$120,ROWS($A$10:$A32)+2,FALSE)</f>
        <v>0</v>
      </c>
      <c r="AZ32" s="25">
        <f>HLOOKUP(AZ$7,$I$66:$DJ$120,ROWS($A$10:$A32)+2,FALSE)</f>
        <v>918</v>
      </c>
      <c r="BA32" s="25">
        <f>HLOOKUP(BA$7,$I$66:$DJ$120,ROWS($A$10:$A32)+2,FALSE)</f>
        <v>7073</v>
      </c>
      <c r="BB32" s="25">
        <f>HLOOKUP(BB$7,$I$66:$DJ$120,ROWS($A$10:$A32)+2,FALSE)</f>
        <v>207</v>
      </c>
      <c r="BC32" s="25">
        <f>HLOOKUP(BC$7,$I$66:$DJ$120,ROWS($A$10:$A32)+2,FALSE)</f>
        <v>1526</v>
      </c>
      <c r="BD32" s="25">
        <f>HLOOKUP(BD$7,$I$66:$DJ$120,ROWS($A$10:$A32)+2,FALSE)</f>
        <v>4542</v>
      </c>
      <c r="BE32" s="25">
        <f>HLOOKUP(BE$7,$I$66:$DJ$120,ROWS($A$10:$A32)+2,FALSE)</f>
        <v>1627</v>
      </c>
      <c r="BF32" s="25">
        <f>HLOOKUP(BF$7,$I$66:$DJ$120,ROWS($A$10:$A32)+2,FALSE)</f>
        <v>0</v>
      </c>
      <c r="BG32" s="25">
        <f>HLOOKUP(BG$7,$I$66:$DJ$120,ROWS($A$10:$A32)+2,FALSE)</f>
        <v>546</v>
      </c>
      <c r="BH32" s="25">
        <f>HLOOKUP(BH$7,$I$66:$DJ$120,ROWS($A$10:$A32)+2,FALSE)</f>
        <v>0</v>
      </c>
      <c r="BI32" s="25">
        <f>HLOOKUP(BI$7,$I$66:$DJ$120,ROWS($A$10:$A32)+2,FALSE)</f>
        <v>3085</v>
      </c>
      <c r="BJ32" s="34">
        <f>HLOOKUP(BJ$7+0.5,$I$66:$DJ$120,ROWS($A$10:$A32)+2,FALSE)</f>
        <v>8906</v>
      </c>
      <c r="BK32" s="34">
        <f>HLOOKUP(BK$7+0.5,$I$66:$DJ$120,ROWS($A$10:$A32)+2,FALSE)</f>
        <v>382</v>
      </c>
      <c r="BL32" s="34">
        <f>HLOOKUP(BL$7+0.5,$I$66:$DJ$120,ROWS($A$10:$A32)+2,FALSE)</f>
        <v>1205</v>
      </c>
      <c r="BM32" s="34">
        <f>HLOOKUP(BM$7+0.5,$I$66:$DJ$120,ROWS($A$10:$A32)+2,FALSE)</f>
        <v>1170</v>
      </c>
      <c r="BN32" s="34">
        <f>HLOOKUP(BN$7+0.5,$I$66:$DJ$120,ROWS($A$10:$A32)+2,FALSE)</f>
        <v>343</v>
      </c>
      <c r="BO32" s="34">
        <f>HLOOKUP(BO$7+0.5,$I$66:$DJ$120,ROWS($A$10:$A32)+2,FALSE)</f>
        <v>3388</v>
      </c>
      <c r="BP32" s="34">
        <f>HLOOKUP(BP$7+0.5,$I$66:$DJ$120,ROWS($A$10:$A32)+2,FALSE)</f>
        <v>527</v>
      </c>
      <c r="BQ32" s="34">
        <f>HLOOKUP(BQ$7+0.5,$I$66:$DJ$120,ROWS($A$10:$A32)+2,FALSE)</f>
        <v>2422</v>
      </c>
      <c r="BR32" s="34">
        <f>HLOOKUP(BR$7+0.5,$I$66:$DJ$120,ROWS($A$10:$A32)+2,FALSE)</f>
        <v>214</v>
      </c>
      <c r="BS32" s="34">
        <f>HLOOKUP(BS$7+0.5,$I$66:$DJ$120,ROWS($A$10:$A32)+2,FALSE)</f>
        <v>649</v>
      </c>
      <c r="BT32" s="34">
        <f>HLOOKUP(BT$7+0.5,$I$66:$DJ$120,ROWS($A$10:$A32)+2,FALSE)</f>
        <v>2520</v>
      </c>
      <c r="BU32" s="34">
        <f>HLOOKUP(BU$7+0.5,$I$66:$DJ$120,ROWS($A$10:$A32)+2,FALSE)</f>
        <v>612</v>
      </c>
      <c r="BV32" s="34">
        <f>HLOOKUP(BV$7+0.5,$I$66:$DJ$120,ROWS($A$10:$A32)+2,FALSE)</f>
        <v>598</v>
      </c>
      <c r="BW32" s="34">
        <f>HLOOKUP(BW$7+0.5,$I$66:$DJ$120,ROWS($A$10:$A32)+2,FALSE)</f>
        <v>128</v>
      </c>
      <c r="BX32" s="34">
        <f>HLOOKUP(BX$7+0.5,$I$66:$DJ$120,ROWS($A$10:$A32)+2,FALSE)</f>
        <v>1071</v>
      </c>
      <c r="BY32" s="34">
        <f>HLOOKUP(BY$7+0.5,$I$66:$DJ$120,ROWS($A$10:$A32)+2,FALSE)</f>
        <v>857</v>
      </c>
      <c r="BZ32" s="34">
        <f>HLOOKUP(BZ$7+0.5,$I$66:$DJ$120,ROWS($A$10:$A32)+2,FALSE)</f>
        <v>253</v>
      </c>
      <c r="CA32" s="34">
        <f>HLOOKUP(CA$7+0.5,$I$66:$DJ$120,ROWS($A$10:$A32)+2,FALSE)</f>
        <v>285</v>
      </c>
      <c r="CB32" s="34">
        <f>HLOOKUP(CB$7+0.5,$I$66:$DJ$120,ROWS($A$10:$A32)+2,FALSE)</f>
        <v>397</v>
      </c>
      <c r="CC32" s="34">
        <f>HLOOKUP(CC$7+0.5,$I$66:$DJ$120,ROWS($A$10:$A32)+2,FALSE)</f>
        <v>285</v>
      </c>
      <c r="CD32" s="34">
        <f>HLOOKUP(CD$7+0.5,$I$66:$DJ$120,ROWS($A$10:$A32)+2,FALSE)</f>
        <v>1266</v>
      </c>
      <c r="CE32" s="34">
        <f>HLOOKUP(CE$7+0.5,$I$66:$DJ$120,ROWS($A$10:$A32)+2,FALSE)</f>
        <v>1356</v>
      </c>
      <c r="CF32" s="34" t="str">
        <f>HLOOKUP(CF$7+0.5,$I$66:$DJ$120,ROWS($A$10:$A32)+2,FALSE)</f>
        <v>N/A</v>
      </c>
      <c r="CG32" s="34">
        <f>HLOOKUP(CG$7+0.5,$I$66:$DJ$120,ROWS($A$10:$A32)+2,FALSE)</f>
        <v>931</v>
      </c>
      <c r="CH32" s="34">
        <f>HLOOKUP(CH$7+0.5,$I$66:$DJ$120,ROWS($A$10:$A32)+2,FALSE)</f>
        <v>2035</v>
      </c>
      <c r="CI32" s="34">
        <f>HLOOKUP(CI$7+0.5,$I$66:$DJ$120,ROWS($A$10:$A32)+2,FALSE)</f>
        <v>534</v>
      </c>
      <c r="CJ32" s="34">
        <f>HLOOKUP(CJ$7+0.5,$I$66:$DJ$120,ROWS($A$10:$A32)+2,FALSE)</f>
        <v>1987</v>
      </c>
      <c r="CK32" s="34">
        <f>HLOOKUP(CK$7+0.5,$I$66:$DJ$120,ROWS($A$10:$A32)+2,FALSE)</f>
        <v>356</v>
      </c>
      <c r="CL32" s="34">
        <f>HLOOKUP(CL$7+0.5,$I$66:$DJ$120,ROWS($A$10:$A32)+2,FALSE)</f>
        <v>77</v>
      </c>
      <c r="CM32" s="34">
        <f>HLOOKUP(CM$7+0.5,$I$66:$DJ$120,ROWS($A$10:$A32)+2,FALSE)</f>
        <v>705</v>
      </c>
      <c r="CN32" s="34">
        <f>HLOOKUP(CN$7+0.5,$I$66:$DJ$120,ROWS($A$10:$A32)+2,FALSE)</f>
        <v>1876</v>
      </c>
      <c r="CO32" s="34">
        <f>HLOOKUP(CO$7+0.5,$I$66:$DJ$120,ROWS($A$10:$A32)+2,FALSE)</f>
        <v>1295</v>
      </c>
      <c r="CP32" s="34">
        <f>HLOOKUP(CP$7+0.5,$I$66:$DJ$120,ROWS($A$10:$A32)+2,FALSE)</f>
        <v>271</v>
      </c>
      <c r="CQ32" s="34">
        <f>HLOOKUP(CQ$7+0.5,$I$66:$DJ$120,ROWS($A$10:$A32)+2,FALSE)</f>
        <v>3186</v>
      </c>
      <c r="CR32" s="34">
        <f>HLOOKUP(CR$7+0.5,$I$66:$DJ$120,ROWS($A$10:$A32)+2,FALSE)</f>
        <v>1277</v>
      </c>
      <c r="CS32" s="34">
        <f>HLOOKUP(CS$7+0.5,$I$66:$DJ$120,ROWS($A$10:$A32)+2,FALSE)</f>
        <v>285</v>
      </c>
      <c r="CT32" s="34">
        <f>HLOOKUP(CT$7+0.5,$I$66:$DJ$120,ROWS($A$10:$A32)+2,FALSE)</f>
        <v>975</v>
      </c>
      <c r="CU32" s="34">
        <f>HLOOKUP(CU$7+0.5,$I$66:$DJ$120,ROWS($A$10:$A32)+2,FALSE)</f>
        <v>204</v>
      </c>
      <c r="CV32" s="34">
        <f>HLOOKUP(CV$7+0.5,$I$66:$DJ$120,ROWS($A$10:$A32)+2,FALSE)</f>
        <v>217</v>
      </c>
      <c r="CW32" s="34">
        <f>HLOOKUP(CW$7+0.5,$I$66:$DJ$120,ROWS($A$10:$A32)+2,FALSE)</f>
        <v>1681</v>
      </c>
      <c r="CX32" s="34">
        <f>HLOOKUP(CX$7+0.5,$I$66:$DJ$120,ROWS($A$10:$A32)+2,FALSE)</f>
        <v>1573</v>
      </c>
      <c r="CY32" s="34">
        <f>HLOOKUP(CY$7+0.5,$I$66:$DJ$120,ROWS($A$10:$A32)+2,FALSE)</f>
        <v>1086</v>
      </c>
      <c r="CZ32" s="34">
        <f>HLOOKUP(CZ$7+0.5,$I$66:$DJ$120,ROWS($A$10:$A32)+2,FALSE)</f>
        <v>285</v>
      </c>
      <c r="DA32" s="34">
        <f>HLOOKUP(DA$7+0.5,$I$66:$DJ$120,ROWS($A$10:$A32)+2,FALSE)</f>
        <v>591</v>
      </c>
      <c r="DB32" s="34">
        <f>HLOOKUP(DB$7+0.5,$I$66:$DJ$120,ROWS($A$10:$A32)+2,FALSE)</f>
        <v>2465</v>
      </c>
      <c r="DC32" s="34">
        <f>HLOOKUP(DC$7+0.5,$I$66:$DJ$120,ROWS($A$10:$A32)+2,FALSE)</f>
        <v>159</v>
      </c>
      <c r="DD32" s="34">
        <f>HLOOKUP(DD$7+0.5,$I$66:$DJ$120,ROWS($A$10:$A32)+2,FALSE)</f>
        <v>673</v>
      </c>
      <c r="DE32" s="34">
        <f>HLOOKUP(DE$7+0.5,$I$66:$DJ$120,ROWS($A$10:$A32)+2,FALSE)</f>
        <v>1704</v>
      </c>
      <c r="DF32" s="34">
        <f>HLOOKUP(DF$7+0.5,$I$66:$DJ$120,ROWS($A$10:$A32)+2,FALSE)</f>
        <v>791</v>
      </c>
      <c r="DG32" s="34">
        <f>HLOOKUP(DG$7+0.5,$I$66:$DJ$120,ROWS($A$10:$A32)+2,FALSE)</f>
        <v>285</v>
      </c>
      <c r="DH32" s="34">
        <f>HLOOKUP(DH$7+0.5,$I$66:$DJ$120,ROWS($A$10:$A32)+2,FALSE)</f>
        <v>404</v>
      </c>
      <c r="DI32" s="34">
        <f>HLOOKUP(DI$7+0.5,$I$66:$DJ$120,ROWS($A$10:$A32)+2,FALSE)</f>
        <v>285</v>
      </c>
      <c r="DJ32" s="34">
        <f>HLOOKUP(DJ$7+0.5,$I$66:$DJ$120,ROWS($A$10:$A32)+2,FALSE)</f>
        <v>1219</v>
      </c>
    </row>
    <row r="33" spans="2:114" x14ac:dyDescent="0.25">
      <c r="B33" s="38" t="s">
        <v>30</v>
      </c>
      <c r="C33" s="16">
        <v>9762127</v>
      </c>
      <c r="D33" s="17">
        <v>4595</v>
      </c>
      <c r="E33" s="16">
        <v>8310098</v>
      </c>
      <c r="F33" s="17">
        <v>29394</v>
      </c>
      <c r="G33" s="16">
        <v>1291901</v>
      </c>
      <c r="H33" s="17">
        <v>28130</v>
      </c>
      <c r="I33" s="36">
        <f>HLOOKUP(I$7,$I$66:$DJ$120,ROWS($A$10:$A33)+2,FALSE)</f>
        <v>116149</v>
      </c>
      <c r="J33" s="25">
        <f>HLOOKUP(J$7,$I$66:$DJ$120,ROWS($A$10:$A33)+2,FALSE)</f>
        <v>2403</v>
      </c>
      <c r="K33" s="25">
        <f>HLOOKUP(K$7,$I$66:$DJ$120,ROWS($A$10:$A33)+2,FALSE)</f>
        <v>1040</v>
      </c>
      <c r="L33" s="25">
        <f>HLOOKUP(L$7,$I$66:$DJ$120,ROWS($A$10:$A33)+2,FALSE)</f>
        <v>3197</v>
      </c>
      <c r="M33" s="25">
        <f>HLOOKUP(M$7,$I$66:$DJ$120,ROWS($A$10:$A33)+2,FALSE)</f>
        <v>636</v>
      </c>
      <c r="N33" s="25">
        <f>HLOOKUP(N$7,$I$66:$DJ$120,ROWS($A$10:$A33)+2,FALSE)</f>
        <v>6726</v>
      </c>
      <c r="O33" s="25">
        <f>HLOOKUP(O$7,$I$66:$DJ$120,ROWS($A$10:$A33)+2,FALSE)</f>
        <v>2031</v>
      </c>
      <c r="P33" s="25">
        <f>HLOOKUP(P$7,$I$66:$DJ$120,ROWS($A$10:$A33)+2,FALSE)</f>
        <v>277</v>
      </c>
      <c r="Q33" s="25">
        <f>HLOOKUP(Q$7,$I$66:$DJ$120,ROWS($A$10:$A33)+2,FALSE)</f>
        <v>167</v>
      </c>
      <c r="R33" s="25">
        <f>HLOOKUP(R$7,$I$66:$DJ$120,ROWS($A$10:$A33)+2,FALSE)</f>
        <v>471</v>
      </c>
      <c r="S33" s="25">
        <f>HLOOKUP(S$7,$I$66:$DJ$120,ROWS($A$10:$A33)+2,FALSE)</f>
        <v>11646</v>
      </c>
      <c r="T33" s="25">
        <f>HLOOKUP(T$7,$I$66:$DJ$120,ROWS($A$10:$A33)+2,FALSE)</f>
        <v>3913</v>
      </c>
      <c r="U33" s="25">
        <f>HLOOKUP(U$7,$I$66:$DJ$120,ROWS($A$10:$A33)+2,FALSE)</f>
        <v>313</v>
      </c>
      <c r="V33" s="25">
        <f>HLOOKUP(V$7,$I$66:$DJ$120,ROWS($A$10:$A33)+2,FALSE)</f>
        <v>66</v>
      </c>
      <c r="W33" s="25">
        <f>HLOOKUP(W$7,$I$66:$DJ$120,ROWS($A$10:$A33)+2,FALSE)</f>
        <v>10651</v>
      </c>
      <c r="X33" s="25">
        <f>HLOOKUP(X$7,$I$66:$DJ$120,ROWS($A$10:$A33)+2,FALSE)</f>
        <v>7816</v>
      </c>
      <c r="Y33" s="25">
        <f>HLOOKUP(Y$7,$I$66:$DJ$120,ROWS($A$10:$A33)+2,FALSE)</f>
        <v>758</v>
      </c>
      <c r="Z33" s="25">
        <f>HLOOKUP(Z$7,$I$66:$DJ$120,ROWS($A$10:$A33)+2,FALSE)</f>
        <v>640</v>
      </c>
      <c r="AA33" s="25">
        <f>HLOOKUP(AA$7,$I$66:$DJ$120,ROWS($A$10:$A33)+2,FALSE)</f>
        <v>2353</v>
      </c>
      <c r="AB33" s="25">
        <f>HLOOKUP(AB$7,$I$66:$DJ$120,ROWS($A$10:$A33)+2,FALSE)</f>
        <v>1342</v>
      </c>
      <c r="AC33" s="25">
        <f>HLOOKUP(AC$7,$I$66:$DJ$120,ROWS($A$10:$A33)+2,FALSE)</f>
        <v>645</v>
      </c>
      <c r="AD33" s="25">
        <f>HLOOKUP(AD$7,$I$66:$DJ$120,ROWS($A$10:$A33)+2,FALSE)</f>
        <v>620</v>
      </c>
      <c r="AE33" s="25">
        <f>HLOOKUP(AE$7,$I$66:$DJ$120,ROWS($A$10:$A33)+2,FALSE)</f>
        <v>1206</v>
      </c>
      <c r="AF33" s="25" t="str">
        <f>HLOOKUP(AF$7,$I$66:$DJ$120,ROWS($A$10:$A33)+2,FALSE)</f>
        <v>N/A</v>
      </c>
      <c r="AG33" s="25">
        <f>HLOOKUP(AG$7,$I$66:$DJ$120,ROWS($A$10:$A33)+2,FALSE)</f>
        <v>1275</v>
      </c>
      <c r="AH33" s="25">
        <f>HLOOKUP(AH$7,$I$66:$DJ$120,ROWS($A$10:$A33)+2,FALSE)</f>
        <v>656</v>
      </c>
      <c r="AI33" s="25">
        <f>HLOOKUP(AI$7,$I$66:$DJ$120,ROWS($A$10:$A33)+2,FALSE)</f>
        <v>2921</v>
      </c>
      <c r="AJ33" s="25">
        <f>HLOOKUP(AJ$7,$I$66:$DJ$120,ROWS($A$10:$A33)+2,FALSE)</f>
        <v>312</v>
      </c>
      <c r="AK33" s="25">
        <f>HLOOKUP(AK$7,$I$66:$DJ$120,ROWS($A$10:$A33)+2,FALSE)</f>
        <v>213</v>
      </c>
      <c r="AL33" s="25">
        <f>HLOOKUP(AL$7,$I$66:$DJ$120,ROWS($A$10:$A33)+2,FALSE)</f>
        <v>1874</v>
      </c>
      <c r="AM33" s="25">
        <f>HLOOKUP(AM$7,$I$66:$DJ$120,ROWS($A$10:$A33)+2,FALSE)</f>
        <v>437</v>
      </c>
      <c r="AN33" s="25">
        <f>HLOOKUP(AN$7,$I$66:$DJ$120,ROWS($A$10:$A33)+2,FALSE)</f>
        <v>1676</v>
      </c>
      <c r="AO33" s="25">
        <f>HLOOKUP(AO$7,$I$66:$DJ$120,ROWS($A$10:$A33)+2,FALSE)</f>
        <v>669</v>
      </c>
      <c r="AP33" s="25">
        <f>HLOOKUP(AP$7,$I$66:$DJ$120,ROWS($A$10:$A33)+2,FALSE)</f>
        <v>3135</v>
      </c>
      <c r="AQ33" s="25">
        <f>HLOOKUP(AQ$7,$I$66:$DJ$120,ROWS($A$10:$A33)+2,FALSE)</f>
        <v>2444</v>
      </c>
      <c r="AR33" s="25">
        <f>HLOOKUP(AR$7,$I$66:$DJ$120,ROWS($A$10:$A33)+2,FALSE)</f>
        <v>53</v>
      </c>
      <c r="AS33" s="25">
        <f>HLOOKUP(AS$7,$I$66:$DJ$120,ROWS($A$10:$A33)+2,FALSE)</f>
        <v>9783</v>
      </c>
      <c r="AT33" s="25">
        <f>HLOOKUP(AT$7,$I$66:$DJ$120,ROWS($A$10:$A33)+2,FALSE)</f>
        <v>2276</v>
      </c>
      <c r="AU33" s="25">
        <f>HLOOKUP(AU$7,$I$66:$DJ$120,ROWS($A$10:$A33)+2,FALSE)</f>
        <v>537</v>
      </c>
      <c r="AV33" s="25">
        <f>HLOOKUP(AV$7,$I$66:$DJ$120,ROWS($A$10:$A33)+2,FALSE)</f>
        <v>3134</v>
      </c>
      <c r="AW33" s="25">
        <f>HLOOKUP(AW$7,$I$66:$DJ$120,ROWS($A$10:$A33)+2,FALSE)</f>
        <v>653</v>
      </c>
      <c r="AX33" s="25">
        <f>HLOOKUP(AX$7,$I$66:$DJ$120,ROWS($A$10:$A33)+2,FALSE)</f>
        <v>1446</v>
      </c>
      <c r="AY33" s="25">
        <f>HLOOKUP(AY$7,$I$66:$DJ$120,ROWS($A$10:$A33)+2,FALSE)</f>
        <v>706</v>
      </c>
      <c r="AZ33" s="25">
        <f>HLOOKUP(AZ$7,$I$66:$DJ$120,ROWS($A$10:$A33)+2,FALSE)</f>
        <v>4453</v>
      </c>
      <c r="BA33" s="25">
        <f>HLOOKUP(BA$7,$I$66:$DJ$120,ROWS($A$10:$A33)+2,FALSE)</f>
        <v>7184</v>
      </c>
      <c r="BB33" s="25">
        <f>HLOOKUP(BB$7,$I$66:$DJ$120,ROWS($A$10:$A33)+2,FALSE)</f>
        <v>545</v>
      </c>
      <c r="BC33" s="25">
        <f>HLOOKUP(BC$7,$I$66:$DJ$120,ROWS($A$10:$A33)+2,FALSE)</f>
        <v>45</v>
      </c>
      <c r="BD33" s="25">
        <f>HLOOKUP(BD$7,$I$66:$DJ$120,ROWS($A$10:$A33)+2,FALSE)</f>
        <v>2073</v>
      </c>
      <c r="BE33" s="25">
        <f>HLOOKUP(BE$7,$I$66:$DJ$120,ROWS($A$10:$A33)+2,FALSE)</f>
        <v>1427</v>
      </c>
      <c r="BF33" s="25">
        <f>HLOOKUP(BF$7,$I$66:$DJ$120,ROWS($A$10:$A33)+2,FALSE)</f>
        <v>446</v>
      </c>
      <c r="BG33" s="25">
        <f>HLOOKUP(BG$7,$I$66:$DJ$120,ROWS($A$10:$A33)+2,FALSE)</f>
        <v>6291</v>
      </c>
      <c r="BH33" s="25">
        <f>HLOOKUP(BH$7,$I$66:$DJ$120,ROWS($A$10:$A33)+2,FALSE)</f>
        <v>568</v>
      </c>
      <c r="BI33" s="25">
        <f>HLOOKUP(BI$7,$I$66:$DJ$120,ROWS($A$10:$A33)+2,FALSE)</f>
        <v>1432</v>
      </c>
      <c r="BJ33" s="34">
        <f>HLOOKUP(BJ$7+0.5,$I$66:$DJ$120,ROWS($A$10:$A33)+2,FALSE)</f>
        <v>8123</v>
      </c>
      <c r="BK33" s="34">
        <f>HLOOKUP(BK$7+0.5,$I$66:$DJ$120,ROWS($A$10:$A33)+2,FALSE)</f>
        <v>1803</v>
      </c>
      <c r="BL33" s="34">
        <f>HLOOKUP(BL$7+0.5,$I$66:$DJ$120,ROWS($A$10:$A33)+2,FALSE)</f>
        <v>758</v>
      </c>
      <c r="BM33" s="34">
        <f>HLOOKUP(BM$7+0.5,$I$66:$DJ$120,ROWS($A$10:$A33)+2,FALSE)</f>
        <v>1076</v>
      </c>
      <c r="BN33" s="34">
        <f>HLOOKUP(BN$7+0.5,$I$66:$DJ$120,ROWS($A$10:$A33)+2,FALSE)</f>
        <v>434</v>
      </c>
      <c r="BO33" s="34">
        <f>HLOOKUP(BO$7+0.5,$I$66:$DJ$120,ROWS($A$10:$A33)+2,FALSE)</f>
        <v>2018</v>
      </c>
      <c r="BP33" s="34">
        <f>HLOOKUP(BP$7+0.5,$I$66:$DJ$120,ROWS($A$10:$A33)+2,FALSE)</f>
        <v>695</v>
      </c>
      <c r="BQ33" s="34">
        <f>HLOOKUP(BQ$7+0.5,$I$66:$DJ$120,ROWS($A$10:$A33)+2,FALSE)</f>
        <v>303</v>
      </c>
      <c r="BR33" s="34">
        <f>HLOOKUP(BR$7+0.5,$I$66:$DJ$120,ROWS($A$10:$A33)+2,FALSE)</f>
        <v>160</v>
      </c>
      <c r="BS33" s="34">
        <f>HLOOKUP(BS$7+0.5,$I$66:$DJ$120,ROWS($A$10:$A33)+2,FALSE)</f>
        <v>272</v>
      </c>
      <c r="BT33" s="34">
        <f>HLOOKUP(BT$7+0.5,$I$66:$DJ$120,ROWS($A$10:$A33)+2,FALSE)</f>
        <v>2178</v>
      </c>
      <c r="BU33" s="34">
        <f>HLOOKUP(BU$7+0.5,$I$66:$DJ$120,ROWS($A$10:$A33)+2,FALSE)</f>
        <v>1925</v>
      </c>
      <c r="BV33" s="34">
        <f>HLOOKUP(BV$7+0.5,$I$66:$DJ$120,ROWS($A$10:$A33)+2,FALSE)</f>
        <v>337</v>
      </c>
      <c r="BW33" s="34">
        <f>HLOOKUP(BW$7+0.5,$I$66:$DJ$120,ROWS($A$10:$A33)+2,FALSE)</f>
        <v>79</v>
      </c>
      <c r="BX33" s="34">
        <f>HLOOKUP(BX$7+0.5,$I$66:$DJ$120,ROWS($A$10:$A33)+2,FALSE)</f>
        <v>1903</v>
      </c>
      <c r="BY33" s="34">
        <f>HLOOKUP(BY$7+0.5,$I$66:$DJ$120,ROWS($A$10:$A33)+2,FALSE)</f>
        <v>2004</v>
      </c>
      <c r="BZ33" s="34">
        <f>HLOOKUP(BZ$7+0.5,$I$66:$DJ$120,ROWS($A$10:$A33)+2,FALSE)</f>
        <v>493</v>
      </c>
      <c r="CA33" s="34">
        <f>HLOOKUP(CA$7+0.5,$I$66:$DJ$120,ROWS($A$10:$A33)+2,FALSE)</f>
        <v>469</v>
      </c>
      <c r="CB33" s="34">
        <f>HLOOKUP(CB$7+0.5,$I$66:$DJ$120,ROWS($A$10:$A33)+2,FALSE)</f>
        <v>1473</v>
      </c>
      <c r="CC33" s="34">
        <f>HLOOKUP(CC$7+0.5,$I$66:$DJ$120,ROWS($A$10:$A33)+2,FALSE)</f>
        <v>747</v>
      </c>
      <c r="CD33" s="34">
        <f>HLOOKUP(CD$7+0.5,$I$66:$DJ$120,ROWS($A$10:$A33)+2,FALSE)</f>
        <v>477</v>
      </c>
      <c r="CE33" s="34">
        <f>HLOOKUP(CE$7+0.5,$I$66:$DJ$120,ROWS($A$10:$A33)+2,FALSE)</f>
        <v>428</v>
      </c>
      <c r="CF33" s="34">
        <f>HLOOKUP(CF$7+0.5,$I$66:$DJ$120,ROWS($A$10:$A33)+2,FALSE)</f>
        <v>574</v>
      </c>
      <c r="CG33" s="34" t="str">
        <f>HLOOKUP(CG$7+0.5,$I$66:$DJ$120,ROWS($A$10:$A33)+2,FALSE)</f>
        <v>N/A</v>
      </c>
      <c r="CH33" s="34">
        <f>HLOOKUP(CH$7+0.5,$I$66:$DJ$120,ROWS($A$10:$A33)+2,FALSE)</f>
        <v>646</v>
      </c>
      <c r="CI33" s="34">
        <f>HLOOKUP(CI$7+0.5,$I$66:$DJ$120,ROWS($A$10:$A33)+2,FALSE)</f>
        <v>474</v>
      </c>
      <c r="CJ33" s="34">
        <f>HLOOKUP(CJ$7+0.5,$I$66:$DJ$120,ROWS($A$10:$A33)+2,FALSE)</f>
        <v>1486</v>
      </c>
      <c r="CK33" s="34">
        <f>HLOOKUP(CK$7+0.5,$I$66:$DJ$120,ROWS($A$10:$A33)+2,FALSE)</f>
        <v>235</v>
      </c>
      <c r="CL33" s="34">
        <f>HLOOKUP(CL$7+0.5,$I$66:$DJ$120,ROWS($A$10:$A33)+2,FALSE)</f>
        <v>214</v>
      </c>
      <c r="CM33" s="34">
        <f>HLOOKUP(CM$7+0.5,$I$66:$DJ$120,ROWS($A$10:$A33)+2,FALSE)</f>
        <v>1028</v>
      </c>
      <c r="CN33" s="34">
        <f>HLOOKUP(CN$7+0.5,$I$66:$DJ$120,ROWS($A$10:$A33)+2,FALSE)</f>
        <v>357</v>
      </c>
      <c r="CO33" s="34">
        <f>HLOOKUP(CO$7+0.5,$I$66:$DJ$120,ROWS($A$10:$A33)+2,FALSE)</f>
        <v>861</v>
      </c>
      <c r="CP33" s="34">
        <f>HLOOKUP(CP$7+0.5,$I$66:$DJ$120,ROWS($A$10:$A33)+2,FALSE)</f>
        <v>411</v>
      </c>
      <c r="CQ33" s="34">
        <f>HLOOKUP(CQ$7+0.5,$I$66:$DJ$120,ROWS($A$10:$A33)+2,FALSE)</f>
        <v>871</v>
      </c>
      <c r="CR33" s="34">
        <f>HLOOKUP(CR$7+0.5,$I$66:$DJ$120,ROWS($A$10:$A33)+2,FALSE)</f>
        <v>903</v>
      </c>
      <c r="CS33" s="34">
        <f>HLOOKUP(CS$7+0.5,$I$66:$DJ$120,ROWS($A$10:$A33)+2,FALSE)</f>
        <v>71</v>
      </c>
      <c r="CT33" s="34">
        <f>HLOOKUP(CT$7+0.5,$I$66:$DJ$120,ROWS($A$10:$A33)+2,FALSE)</f>
        <v>1851</v>
      </c>
      <c r="CU33" s="34">
        <f>HLOOKUP(CU$7+0.5,$I$66:$DJ$120,ROWS($A$10:$A33)+2,FALSE)</f>
        <v>1296</v>
      </c>
      <c r="CV33" s="34">
        <f>HLOOKUP(CV$7+0.5,$I$66:$DJ$120,ROWS($A$10:$A33)+2,FALSE)</f>
        <v>341</v>
      </c>
      <c r="CW33" s="34">
        <f>HLOOKUP(CW$7+0.5,$I$66:$DJ$120,ROWS($A$10:$A33)+2,FALSE)</f>
        <v>1226</v>
      </c>
      <c r="CX33" s="34">
        <f>HLOOKUP(CX$7+0.5,$I$66:$DJ$120,ROWS($A$10:$A33)+2,FALSE)</f>
        <v>702</v>
      </c>
      <c r="CY33" s="34">
        <f>HLOOKUP(CY$7+0.5,$I$66:$DJ$120,ROWS($A$10:$A33)+2,FALSE)</f>
        <v>869</v>
      </c>
      <c r="CZ33" s="34">
        <f>HLOOKUP(CZ$7+0.5,$I$66:$DJ$120,ROWS($A$10:$A33)+2,FALSE)</f>
        <v>521</v>
      </c>
      <c r="DA33" s="34">
        <f>HLOOKUP(DA$7+0.5,$I$66:$DJ$120,ROWS($A$10:$A33)+2,FALSE)</f>
        <v>1559</v>
      </c>
      <c r="DB33" s="34">
        <f>HLOOKUP(DB$7+0.5,$I$66:$DJ$120,ROWS($A$10:$A33)+2,FALSE)</f>
        <v>2265</v>
      </c>
      <c r="DC33" s="34">
        <f>HLOOKUP(DC$7+0.5,$I$66:$DJ$120,ROWS($A$10:$A33)+2,FALSE)</f>
        <v>388</v>
      </c>
      <c r="DD33" s="34">
        <f>HLOOKUP(DD$7+0.5,$I$66:$DJ$120,ROWS($A$10:$A33)+2,FALSE)</f>
        <v>77</v>
      </c>
      <c r="DE33" s="34">
        <f>HLOOKUP(DE$7+0.5,$I$66:$DJ$120,ROWS($A$10:$A33)+2,FALSE)</f>
        <v>807</v>
      </c>
      <c r="DF33" s="34">
        <f>HLOOKUP(DF$7+0.5,$I$66:$DJ$120,ROWS($A$10:$A33)+2,FALSE)</f>
        <v>666</v>
      </c>
      <c r="DG33" s="34">
        <f>HLOOKUP(DG$7+0.5,$I$66:$DJ$120,ROWS($A$10:$A33)+2,FALSE)</f>
        <v>319</v>
      </c>
      <c r="DH33" s="34">
        <f>HLOOKUP(DH$7+0.5,$I$66:$DJ$120,ROWS($A$10:$A33)+2,FALSE)</f>
        <v>1731</v>
      </c>
      <c r="DI33" s="34">
        <f>HLOOKUP(DI$7+0.5,$I$66:$DJ$120,ROWS($A$10:$A33)+2,FALSE)</f>
        <v>429</v>
      </c>
      <c r="DJ33" s="34">
        <f>HLOOKUP(DJ$7+0.5,$I$66:$DJ$120,ROWS($A$10:$A33)+2,FALSE)</f>
        <v>1082</v>
      </c>
    </row>
    <row r="34" spans="2:114" x14ac:dyDescent="0.25">
      <c r="B34" s="38" t="s">
        <v>31</v>
      </c>
      <c r="C34" s="16">
        <v>5244256</v>
      </c>
      <c r="D34" s="17">
        <v>3049</v>
      </c>
      <c r="E34" s="16">
        <v>4480630</v>
      </c>
      <c r="F34" s="17">
        <v>17843</v>
      </c>
      <c r="G34" s="16">
        <v>647946</v>
      </c>
      <c r="H34" s="17">
        <v>16565</v>
      </c>
      <c r="I34" s="36">
        <f>HLOOKUP(I$7,$I$66:$DJ$120,ROWS($A$10:$A34)+2,FALSE)</f>
        <v>89872</v>
      </c>
      <c r="J34" s="25">
        <f>HLOOKUP(J$7,$I$66:$DJ$120,ROWS($A$10:$A34)+2,FALSE)</f>
        <v>266</v>
      </c>
      <c r="K34" s="25">
        <f>HLOOKUP(K$7,$I$66:$DJ$120,ROWS($A$10:$A34)+2,FALSE)</f>
        <v>1169</v>
      </c>
      <c r="L34" s="25">
        <f>HLOOKUP(L$7,$I$66:$DJ$120,ROWS($A$10:$A34)+2,FALSE)</f>
        <v>4165</v>
      </c>
      <c r="M34" s="25">
        <f>HLOOKUP(M$7,$I$66:$DJ$120,ROWS($A$10:$A34)+2,FALSE)</f>
        <v>279</v>
      </c>
      <c r="N34" s="25">
        <f>HLOOKUP(N$7,$I$66:$DJ$120,ROWS($A$10:$A34)+2,FALSE)</f>
        <v>6233</v>
      </c>
      <c r="O34" s="25">
        <f>HLOOKUP(O$7,$I$66:$DJ$120,ROWS($A$10:$A34)+2,FALSE)</f>
        <v>2521</v>
      </c>
      <c r="P34" s="25">
        <f>HLOOKUP(P$7,$I$66:$DJ$120,ROWS($A$10:$A34)+2,FALSE)</f>
        <v>211</v>
      </c>
      <c r="Q34" s="25">
        <f>HLOOKUP(Q$7,$I$66:$DJ$120,ROWS($A$10:$A34)+2,FALSE)</f>
        <v>176</v>
      </c>
      <c r="R34" s="25">
        <f>HLOOKUP(R$7,$I$66:$DJ$120,ROWS($A$10:$A34)+2,FALSE)</f>
        <v>306</v>
      </c>
      <c r="S34" s="25">
        <f>HLOOKUP(S$7,$I$66:$DJ$120,ROWS($A$10:$A34)+2,FALSE)</f>
        <v>2575</v>
      </c>
      <c r="T34" s="25">
        <f>HLOOKUP(T$7,$I$66:$DJ$120,ROWS($A$10:$A34)+2,FALSE)</f>
        <v>1776</v>
      </c>
      <c r="U34" s="25">
        <f>HLOOKUP(U$7,$I$66:$DJ$120,ROWS($A$10:$A34)+2,FALSE)</f>
        <v>227</v>
      </c>
      <c r="V34" s="25">
        <f>HLOOKUP(V$7,$I$66:$DJ$120,ROWS($A$10:$A34)+2,FALSE)</f>
        <v>231</v>
      </c>
      <c r="W34" s="25">
        <f>HLOOKUP(W$7,$I$66:$DJ$120,ROWS($A$10:$A34)+2,FALSE)</f>
        <v>6641</v>
      </c>
      <c r="X34" s="25">
        <f>HLOOKUP(X$7,$I$66:$DJ$120,ROWS($A$10:$A34)+2,FALSE)</f>
        <v>1120</v>
      </c>
      <c r="Y34" s="25">
        <f>HLOOKUP(Y$7,$I$66:$DJ$120,ROWS($A$10:$A34)+2,FALSE)</f>
        <v>4948</v>
      </c>
      <c r="Z34" s="25">
        <f>HLOOKUP(Z$7,$I$66:$DJ$120,ROWS($A$10:$A34)+2,FALSE)</f>
        <v>1067</v>
      </c>
      <c r="AA34" s="25">
        <f>HLOOKUP(AA$7,$I$66:$DJ$120,ROWS($A$10:$A34)+2,FALSE)</f>
        <v>402</v>
      </c>
      <c r="AB34" s="25">
        <f>HLOOKUP(AB$7,$I$66:$DJ$120,ROWS($A$10:$A34)+2,FALSE)</f>
        <v>519</v>
      </c>
      <c r="AC34" s="25">
        <f>HLOOKUP(AC$7,$I$66:$DJ$120,ROWS($A$10:$A34)+2,FALSE)</f>
        <v>172</v>
      </c>
      <c r="AD34" s="25">
        <f>HLOOKUP(AD$7,$I$66:$DJ$120,ROWS($A$10:$A34)+2,FALSE)</f>
        <v>1259</v>
      </c>
      <c r="AE34" s="25">
        <f>HLOOKUP(AE$7,$I$66:$DJ$120,ROWS($A$10:$A34)+2,FALSE)</f>
        <v>1092</v>
      </c>
      <c r="AF34" s="25">
        <f>HLOOKUP(AF$7,$I$66:$DJ$120,ROWS($A$10:$A34)+2,FALSE)</f>
        <v>2631</v>
      </c>
      <c r="AG34" s="25" t="str">
        <f>HLOOKUP(AG$7,$I$66:$DJ$120,ROWS($A$10:$A34)+2,FALSE)</f>
        <v>N/A</v>
      </c>
      <c r="AH34" s="25">
        <f>HLOOKUP(AH$7,$I$66:$DJ$120,ROWS($A$10:$A34)+2,FALSE)</f>
        <v>196</v>
      </c>
      <c r="AI34" s="25">
        <f>HLOOKUP(AI$7,$I$66:$DJ$120,ROWS($A$10:$A34)+2,FALSE)</f>
        <v>1549</v>
      </c>
      <c r="AJ34" s="25">
        <f>HLOOKUP(AJ$7,$I$66:$DJ$120,ROWS($A$10:$A34)+2,FALSE)</f>
        <v>1020</v>
      </c>
      <c r="AK34" s="25">
        <f>HLOOKUP(AK$7,$I$66:$DJ$120,ROWS($A$10:$A34)+2,FALSE)</f>
        <v>734</v>
      </c>
      <c r="AL34" s="25">
        <f>HLOOKUP(AL$7,$I$66:$DJ$120,ROWS($A$10:$A34)+2,FALSE)</f>
        <v>540</v>
      </c>
      <c r="AM34" s="25">
        <f>HLOOKUP(AM$7,$I$66:$DJ$120,ROWS($A$10:$A34)+2,FALSE)</f>
        <v>183</v>
      </c>
      <c r="AN34" s="25">
        <f>HLOOKUP(AN$7,$I$66:$DJ$120,ROWS($A$10:$A34)+2,FALSE)</f>
        <v>513</v>
      </c>
      <c r="AO34" s="25">
        <f>HLOOKUP(AO$7,$I$66:$DJ$120,ROWS($A$10:$A34)+2,FALSE)</f>
        <v>151</v>
      </c>
      <c r="AP34" s="25">
        <f>HLOOKUP(AP$7,$I$66:$DJ$120,ROWS($A$10:$A34)+2,FALSE)</f>
        <v>1309</v>
      </c>
      <c r="AQ34" s="25">
        <f>HLOOKUP(AQ$7,$I$66:$DJ$120,ROWS($A$10:$A34)+2,FALSE)</f>
        <v>1673</v>
      </c>
      <c r="AR34" s="25">
        <f>HLOOKUP(AR$7,$I$66:$DJ$120,ROWS($A$10:$A34)+2,FALSE)</f>
        <v>7316</v>
      </c>
      <c r="AS34" s="25">
        <f>HLOOKUP(AS$7,$I$66:$DJ$120,ROWS($A$10:$A34)+2,FALSE)</f>
        <v>1035</v>
      </c>
      <c r="AT34" s="25">
        <f>HLOOKUP(AT$7,$I$66:$DJ$120,ROWS($A$10:$A34)+2,FALSE)</f>
        <v>284</v>
      </c>
      <c r="AU34" s="25">
        <f>HLOOKUP(AU$7,$I$66:$DJ$120,ROWS($A$10:$A34)+2,FALSE)</f>
        <v>738</v>
      </c>
      <c r="AV34" s="25">
        <f>HLOOKUP(AV$7,$I$66:$DJ$120,ROWS($A$10:$A34)+2,FALSE)</f>
        <v>730</v>
      </c>
      <c r="AW34" s="25">
        <f>HLOOKUP(AW$7,$I$66:$DJ$120,ROWS($A$10:$A34)+2,FALSE)</f>
        <v>123</v>
      </c>
      <c r="AX34" s="25">
        <f>HLOOKUP(AX$7,$I$66:$DJ$120,ROWS($A$10:$A34)+2,FALSE)</f>
        <v>1597</v>
      </c>
      <c r="AY34" s="25">
        <f>HLOOKUP(AY$7,$I$66:$DJ$120,ROWS($A$10:$A34)+2,FALSE)</f>
        <v>3237</v>
      </c>
      <c r="AZ34" s="25">
        <f>HLOOKUP(AZ$7,$I$66:$DJ$120,ROWS($A$10:$A34)+2,FALSE)</f>
        <v>1155</v>
      </c>
      <c r="BA34" s="25">
        <f>HLOOKUP(BA$7,$I$66:$DJ$120,ROWS($A$10:$A34)+2,FALSE)</f>
        <v>2619</v>
      </c>
      <c r="BB34" s="25">
        <f>HLOOKUP(BB$7,$I$66:$DJ$120,ROWS($A$10:$A34)+2,FALSE)</f>
        <v>1013</v>
      </c>
      <c r="BC34" s="25">
        <f>HLOOKUP(BC$7,$I$66:$DJ$120,ROWS($A$10:$A34)+2,FALSE)</f>
        <v>0</v>
      </c>
      <c r="BD34" s="25">
        <f>HLOOKUP(BD$7,$I$66:$DJ$120,ROWS($A$10:$A34)+2,FALSE)</f>
        <v>2371</v>
      </c>
      <c r="BE34" s="25">
        <f>HLOOKUP(BE$7,$I$66:$DJ$120,ROWS($A$10:$A34)+2,FALSE)</f>
        <v>1328</v>
      </c>
      <c r="BF34" s="25">
        <f>HLOOKUP(BF$7,$I$66:$DJ$120,ROWS($A$10:$A34)+2,FALSE)</f>
        <v>200</v>
      </c>
      <c r="BG34" s="25">
        <f>HLOOKUP(BG$7,$I$66:$DJ$120,ROWS($A$10:$A34)+2,FALSE)</f>
        <v>17929</v>
      </c>
      <c r="BH34" s="25">
        <f>HLOOKUP(BH$7,$I$66:$DJ$120,ROWS($A$10:$A34)+2,FALSE)</f>
        <v>343</v>
      </c>
      <c r="BI34" s="25">
        <f>HLOOKUP(BI$7,$I$66:$DJ$120,ROWS($A$10:$A34)+2,FALSE)</f>
        <v>39</v>
      </c>
      <c r="BJ34" s="34">
        <f>HLOOKUP(BJ$7+0.5,$I$66:$DJ$120,ROWS($A$10:$A34)+2,FALSE)</f>
        <v>6022</v>
      </c>
      <c r="BK34" s="34">
        <f>HLOOKUP(BK$7+0.5,$I$66:$DJ$120,ROWS($A$10:$A34)+2,FALSE)</f>
        <v>342</v>
      </c>
      <c r="BL34" s="34">
        <f>HLOOKUP(BL$7+0.5,$I$66:$DJ$120,ROWS($A$10:$A34)+2,FALSE)</f>
        <v>851</v>
      </c>
      <c r="BM34" s="34">
        <f>HLOOKUP(BM$7+0.5,$I$66:$DJ$120,ROWS($A$10:$A34)+2,FALSE)</f>
        <v>1655</v>
      </c>
      <c r="BN34" s="34">
        <f>HLOOKUP(BN$7+0.5,$I$66:$DJ$120,ROWS($A$10:$A34)+2,FALSE)</f>
        <v>321</v>
      </c>
      <c r="BO34" s="34">
        <f>HLOOKUP(BO$7+0.5,$I$66:$DJ$120,ROWS($A$10:$A34)+2,FALSE)</f>
        <v>1680</v>
      </c>
      <c r="BP34" s="34">
        <f>HLOOKUP(BP$7+0.5,$I$66:$DJ$120,ROWS($A$10:$A34)+2,FALSE)</f>
        <v>1122</v>
      </c>
      <c r="BQ34" s="34">
        <f>HLOOKUP(BQ$7+0.5,$I$66:$DJ$120,ROWS($A$10:$A34)+2,FALSE)</f>
        <v>259</v>
      </c>
      <c r="BR34" s="34">
        <f>HLOOKUP(BR$7+0.5,$I$66:$DJ$120,ROWS($A$10:$A34)+2,FALSE)</f>
        <v>171</v>
      </c>
      <c r="BS34" s="34">
        <f>HLOOKUP(BS$7+0.5,$I$66:$DJ$120,ROWS($A$10:$A34)+2,FALSE)</f>
        <v>353</v>
      </c>
      <c r="BT34" s="34">
        <f>HLOOKUP(BT$7+0.5,$I$66:$DJ$120,ROWS($A$10:$A34)+2,FALSE)</f>
        <v>951</v>
      </c>
      <c r="BU34" s="34">
        <f>HLOOKUP(BU$7+0.5,$I$66:$DJ$120,ROWS($A$10:$A34)+2,FALSE)</f>
        <v>1237</v>
      </c>
      <c r="BV34" s="34">
        <f>HLOOKUP(BV$7+0.5,$I$66:$DJ$120,ROWS($A$10:$A34)+2,FALSE)</f>
        <v>253</v>
      </c>
      <c r="BW34" s="34">
        <f>HLOOKUP(BW$7+0.5,$I$66:$DJ$120,ROWS($A$10:$A34)+2,FALSE)</f>
        <v>314</v>
      </c>
      <c r="BX34" s="34">
        <f>HLOOKUP(BX$7+0.5,$I$66:$DJ$120,ROWS($A$10:$A34)+2,FALSE)</f>
        <v>2137</v>
      </c>
      <c r="BY34" s="34">
        <f>HLOOKUP(BY$7+0.5,$I$66:$DJ$120,ROWS($A$10:$A34)+2,FALSE)</f>
        <v>433</v>
      </c>
      <c r="BZ34" s="34">
        <f>HLOOKUP(BZ$7+0.5,$I$66:$DJ$120,ROWS($A$10:$A34)+2,FALSE)</f>
        <v>2094</v>
      </c>
      <c r="CA34" s="34">
        <f>HLOOKUP(CA$7+0.5,$I$66:$DJ$120,ROWS($A$10:$A34)+2,FALSE)</f>
        <v>576</v>
      </c>
      <c r="CB34" s="34">
        <f>HLOOKUP(CB$7+0.5,$I$66:$DJ$120,ROWS($A$10:$A34)+2,FALSE)</f>
        <v>273</v>
      </c>
      <c r="CC34" s="34">
        <f>HLOOKUP(CC$7+0.5,$I$66:$DJ$120,ROWS($A$10:$A34)+2,FALSE)</f>
        <v>402</v>
      </c>
      <c r="CD34" s="34">
        <f>HLOOKUP(CD$7+0.5,$I$66:$DJ$120,ROWS($A$10:$A34)+2,FALSE)</f>
        <v>199</v>
      </c>
      <c r="CE34" s="34">
        <f>HLOOKUP(CE$7+0.5,$I$66:$DJ$120,ROWS($A$10:$A34)+2,FALSE)</f>
        <v>797</v>
      </c>
      <c r="CF34" s="34">
        <f>HLOOKUP(CF$7+0.5,$I$66:$DJ$120,ROWS($A$10:$A34)+2,FALSE)</f>
        <v>531</v>
      </c>
      <c r="CG34" s="34">
        <f>HLOOKUP(CG$7+0.5,$I$66:$DJ$120,ROWS($A$10:$A34)+2,FALSE)</f>
        <v>1867</v>
      </c>
      <c r="CH34" s="34" t="str">
        <f>HLOOKUP(CH$7+0.5,$I$66:$DJ$120,ROWS($A$10:$A34)+2,FALSE)</f>
        <v>N/A</v>
      </c>
      <c r="CI34" s="34">
        <f>HLOOKUP(CI$7+0.5,$I$66:$DJ$120,ROWS($A$10:$A34)+2,FALSE)</f>
        <v>169</v>
      </c>
      <c r="CJ34" s="34">
        <f>HLOOKUP(CJ$7+0.5,$I$66:$DJ$120,ROWS($A$10:$A34)+2,FALSE)</f>
        <v>898</v>
      </c>
      <c r="CK34" s="34">
        <f>HLOOKUP(CK$7+0.5,$I$66:$DJ$120,ROWS($A$10:$A34)+2,FALSE)</f>
        <v>547</v>
      </c>
      <c r="CL34" s="34">
        <f>HLOOKUP(CL$7+0.5,$I$66:$DJ$120,ROWS($A$10:$A34)+2,FALSE)</f>
        <v>415</v>
      </c>
      <c r="CM34" s="34">
        <f>HLOOKUP(CM$7+0.5,$I$66:$DJ$120,ROWS($A$10:$A34)+2,FALSE)</f>
        <v>364</v>
      </c>
      <c r="CN34" s="34">
        <f>HLOOKUP(CN$7+0.5,$I$66:$DJ$120,ROWS($A$10:$A34)+2,FALSE)</f>
        <v>142</v>
      </c>
      <c r="CO34" s="34">
        <f>HLOOKUP(CO$7+0.5,$I$66:$DJ$120,ROWS($A$10:$A34)+2,FALSE)</f>
        <v>416</v>
      </c>
      <c r="CP34" s="34">
        <f>HLOOKUP(CP$7+0.5,$I$66:$DJ$120,ROWS($A$10:$A34)+2,FALSE)</f>
        <v>137</v>
      </c>
      <c r="CQ34" s="34">
        <f>HLOOKUP(CQ$7+0.5,$I$66:$DJ$120,ROWS($A$10:$A34)+2,FALSE)</f>
        <v>650</v>
      </c>
      <c r="CR34" s="34">
        <f>HLOOKUP(CR$7+0.5,$I$66:$DJ$120,ROWS($A$10:$A34)+2,FALSE)</f>
        <v>808</v>
      </c>
      <c r="CS34" s="34">
        <f>HLOOKUP(CS$7+0.5,$I$66:$DJ$120,ROWS($A$10:$A34)+2,FALSE)</f>
        <v>1621</v>
      </c>
      <c r="CT34" s="34">
        <f>HLOOKUP(CT$7+0.5,$I$66:$DJ$120,ROWS($A$10:$A34)+2,FALSE)</f>
        <v>669</v>
      </c>
      <c r="CU34" s="34">
        <f>HLOOKUP(CU$7+0.5,$I$66:$DJ$120,ROWS($A$10:$A34)+2,FALSE)</f>
        <v>299</v>
      </c>
      <c r="CV34" s="34">
        <f>HLOOKUP(CV$7+0.5,$I$66:$DJ$120,ROWS($A$10:$A34)+2,FALSE)</f>
        <v>390</v>
      </c>
      <c r="CW34" s="34">
        <f>HLOOKUP(CW$7+0.5,$I$66:$DJ$120,ROWS($A$10:$A34)+2,FALSE)</f>
        <v>459</v>
      </c>
      <c r="CX34" s="34">
        <f>HLOOKUP(CX$7+0.5,$I$66:$DJ$120,ROWS($A$10:$A34)+2,FALSE)</f>
        <v>148</v>
      </c>
      <c r="CY34" s="34">
        <f>HLOOKUP(CY$7+0.5,$I$66:$DJ$120,ROWS($A$10:$A34)+2,FALSE)</f>
        <v>1554</v>
      </c>
      <c r="CZ34" s="34">
        <f>HLOOKUP(CZ$7+0.5,$I$66:$DJ$120,ROWS($A$10:$A34)+2,FALSE)</f>
        <v>922</v>
      </c>
      <c r="DA34" s="34">
        <f>HLOOKUP(DA$7+0.5,$I$66:$DJ$120,ROWS($A$10:$A34)+2,FALSE)</f>
        <v>1037</v>
      </c>
      <c r="DB34" s="34">
        <f>HLOOKUP(DB$7+0.5,$I$66:$DJ$120,ROWS($A$10:$A34)+2,FALSE)</f>
        <v>1241</v>
      </c>
      <c r="DC34" s="34">
        <f>HLOOKUP(DC$7+0.5,$I$66:$DJ$120,ROWS($A$10:$A34)+2,FALSE)</f>
        <v>792</v>
      </c>
      <c r="DD34" s="34">
        <f>HLOOKUP(DD$7+0.5,$I$66:$DJ$120,ROWS($A$10:$A34)+2,FALSE)</f>
        <v>211</v>
      </c>
      <c r="DE34" s="34">
        <f>HLOOKUP(DE$7+0.5,$I$66:$DJ$120,ROWS($A$10:$A34)+2,FALSE)</f>
        <v>1485</v>
      </c>
      <c r="DF34" s="34">
        <f>HLOOKUP(DF$7+0.5,$I$66:$DJ$120,ROWS($A$10:$A34)+2,FALSE)</f>
        <v>604</v>
      </c>
      <c r="DG34" s="34">
        <f>HLOOKUP(DG$7+0.5,$I$66:$DJ$120,ROWS($A$10:$A34)+2,FALSE)</f>
        <v>211</v>
      </c>
      <c r="DH34" s="34">
        <f>HLOOKUP(DH$7+0.5,$I$66:$DJ$120,ROWS($A$10:$A34)+2,FALSE)</f>
        <v>2252</v>
      </c>
      <c r="DI34" s="34">
        <f>HLOOKUP(DI$7+0.5,$I$66:$DJ$120,ROWS($A$10:$A34)+2,FALSE)</f>
        <v>280</v>
      </c>
      <c r="DJ34" s="34">
        <f>HLOOKUP(DJ$7+0.5,$I$66:$DJ$120,ROWS($A$10:$A34)+2,FALSE)</f>
        <v>62</v>
      </c>
    </row>
    <row r="35" spans="2:114" x14ac:dyDescent="0.25">
      <c r="B35" s="38" t="s">
        <v>32</v>
      </c>
      <c r="C35" s="16">
        <v>2931228</v>
      </c>
      <c r="D35" s="17">
        <v>3253</v>
      </c>
      <c r="E35" s="16">
        <v>2510729</v>
      </c>
      <c r="F35" s="17">
        <v>16977</v>
      </c>
      <c r="G35" s="16">
        <v>340266</v>
      </c>
      <c r="H35" s="17">
        <v>16300</v>
      </c>
      <c r="I35" s="36">
        <f>HLOOKUP(I$7,$I$66:$DJ$120,ROWS($A$10:$A35)+2,FALSE)</f>
        <v>72321</v>
      </c>
      <c r="J35" s="25">
        <f>HLOOKUP(J$7,$I$66:$DJ$120,ROWS($A$10:$A35)+2,FALSE)</f>
        <v>8306</v>
      </c>
      <c r="K35" s="25">
        <f>HLOOKUP(K$7,$I$66:$DJ$120,ROWS($A$10:$A35)+2,FALSE)</f>
        <v>1192</v>
      </c>
      <c r="L35" s="25">
        <f>HLOOKUP(L$7,$I$66:$DJ$120,ROWS($A$10:$A35)+2,FALSE)</f>
        <v>187</v>
      </c>
      <c r="M35" s="25">
        <f>HLOOKUP(M$7,$I$66:$DJ$120,ROWS($A$10:$A35)+2,FALSE)</f>
        <v>4941</v>
      </c>
      <c r="N35" s="25">
        <f>HLOOKUP(N$7,$I$66:$DJ$120,ROWS($A$10:$A35)+2,FALSE)</f>
        <v>3000</v>
      </c>
      <c r="O35" s="25">
        <f>HLOOKUP(O$7,$I$66:$DJ$120,ROWS($A$10:$A35)+2,FALSE)</f>
        <v>1167</v>
      </c>
      <c r="P35" s="25">
        <f>HLOOKUP(P$7,$I$66:$DJ$120,ROWS($A$10:$A35)+2,FALSE)</f>
        <v>71</v>
      </c>
      <c r="Q35" s="25">
        <f>HLOOKUP(Q$7,$I$66:$DJ$120,ROWS($A$10:$A35)+2,FALSE)</f>
        <v>0</v>
      </c>
      <c r="R35" s="25">
        <f>HLOOKUP(R$7,$I$66:$DJ$120,ROWS($A$10:$A35)+2,FALSE)</f>
        <v>0</v>
      </c>
      <c r="S35" s="25">
        <f>HLOOKUP(S$7,$I$66:$DJ$120,ROWS($A$10:$A35)+2,FALSE)</f>
        <v>4814</v>
      </c>
      <c r="T35" s="25">
        <f>HLOOKUP(T$7,$I$66:$DJ$120,ROWS($A$10:$A35)+2,FALSE)</f>
        <v>4014</v>
      </c>
      <c r="U35" s="25">
        <f>HLOOKUP(U$7,$I$66:$DJ$120,ROWS($A$10:$A35)+2,FALSE)</f>
        <v>276</v>
      </c>
      <c r="V35" s="25">
        <f>HLOOKUP(V$7,$I$66:$DJ$120,ROWS($A$10:$A35)+2,FALSE)</f>
        <v>121</v>
      </c>
      <c r="W35" s="25">
        <f>HLOOKUP(W$7,$I$66:$DJ$120,ROWS($A$10:$A35)+2,FALSE)</f>
        <v>3030</v>
      </c>
      <c r="X35" s="25">
        <f>HLOOKUP(X$7,$I$66:$DJ$120,ROWS($A$10:$A35)+2,FALSE)</f>
        <v>1403</v>
      </c>
      <c r="Y35" s="25">
        <f>HLOOKUP(Y$7,$I$66:$DJ$120,ROWS($A$10:$A35)+2,FALSE)</f>
        <v>114</v>
      </c>
      <c r="Z35" s="25">
        <f>HLOOKUP(Z$7,$I$66:$DJ$120,ROWS($A$10:$A35)+2,FALSE)</f>
        <v>330</v>
      </c>
      <c r="AA35" s="25">
        <f>HLOOKUP(AA$7,$I$66:$DJ$120,ROWS($A$10:$A35)+2,FALSE)</f>
        <v>407</v>
      </c>
      <c r="AB35" s="25">
        <f>HLOOKUP(AB$7,$I$66:$DJ$120,ROWS($A$10:$A35)+2,FALSE)</f>
        <v>7390</v>
      </c>
      <c r="AC35" s="25">
        <f>HLOOKUP(AC$7,$I$66:$DJ$120,ROWS($A$10:$A35)+2,FALSE)</f>
        <v>0</v>
      </c>
      <c r="AD35" s="25">
        <f>HLOOKUP(AD$7,$I$66:$DJ$120,ROWS($A$10:$A35)+2,FALSE)</f>
        <v>649</v>
      </c>
      <c r="AE35" s="25">
        <f>HLOOKUP(AE$7,$I$66:$DJ$120,ROWS($A$10:$A35)+2,FALSE)</f>
        <v>107</v>
      </c>
      <c r="AF35" s="25">
        <f>HLOOKUP(AF$7,$I$66:$DJ$120,ROWS($A$10:$A35)+2,FALSE)</f>
        <v>2495</v>
      </c>
      <c r="AG35" s="25">
        <f>HLOOKUP(AG$7,$I$66:$DJ$120,ROWS($A$10:$A35)+2,FALSE)</f>
        <v>863</v>
      </c>
      <c r="AH35" s="25" t="str">
        <f>HLOOKUP(AH$7,$I$66:$DJ$120,ROWS($A$10:$A35)+2,FALSE)</f>
        <v>N/A</v>
      </c>
      <c r="AI35" s="25">
        <f>HLOOKUP(AI$7,$I$66:$DJ$120,ROWS($A$10:$A35)+2,FALSE)</f>
        <v>959</v>
      </c>
      <c r="AJ35" s="25">
        <f>HLOOKUP(AJ$7,$I$66:$DJ$120,ROWS($A$10:$A35)+2,FALSE)</f>
        <v>314</v>
      </c>
      <c r="AK35" s="25">
        <f>HLOOKUP(AK$7,$I$66:$DJ$120,ROWS($A$10:$A35)+2,FALSE)</f>
        <v>0</v>
      </c>
      <c r="AL35" s="25">
        <f>HLOOKUP(AL$7,$I$66:$DJ$120,ROWS($A$10:$A35)+2,FALSE)</f>
        <v>408</v>
      </c>
      <c r="AM35" s="25">
        <f>HLOOKUP(AM$7,$I$66:$DJ$120,ROWS($A$10:$A35)+2,FALSE)</f>
        <v>0</v>
      </c>
      <c r="AN35" s="25">
        <f>HLOOKUP(AN$7,$I$66:$DJ$120,ROWS($A$10:$A35)+2,FALSE)</f>
        <v>403</v>
      </c>
      <c r="AO35" s="25">
        <f>HLOOKUP(AO$7,$I$66:$DJ$120,ROWS($A$10:$A35)+2,FALSE)</f>
        <v>633</v>
      </c>
      <c r="AP35" s="25">
        <f>HLOOKUP(AP$7,$I$66:$DJ$120,ROWS($A$10:$A35)+2,FALSE)</f>
        <v>1026</v>
      </c>
      <c r="AQ35" s="25">
        <f>HLOOKUP(AQ$7,$I$66:$DJ$120,ROWS($A$10:$A35)+2,FALSE)</f>
        <v>2227</v>
      </c>
      <c r="AR35" s="25">
        <f>HLOOKUP(AR$7,$I$66:$DJ$120,ROWS($A$10:$A35)+2,FALSE)</f>
        <v>0</v>
      </c>
      <c r="AS35" s="25">
        <f>HLOOKUP(AS$7,$I$66:$DJ$120,ROWS($A$10:$A35)+2,FALSE)</f>
        <v>1312</v>
      </c>
      <c r="AT35" s="25">
        <f>HLOOKUP(AT$7,$I$66:$DJ$120,ROWS($A$10:$A35)+2,FALSE)</f>
        <v>663</v>
      </c>
      <c r="AU35" s="25">
        <f>HLOOKUP(AU$7,$I$66:$DJ$120,ROWS($A$10:$A35)+2,FALSE)</f>
        <v>0</v>
      </c>
      <c r="AV35" s="25">
        <f>HLOOKUP(AV$7,$I$66:$DJ$120,ROWS($A$10:$A35)+2,FALSE)</f>
        <v>750</v>
      </c>
      <c r="AW35" s="25">
        <f>HLOOKUP(AW$7,$I$66:$DJ$120,ROWS($A$10:$A35)+2,FALSE)</f>
        <v>145</v>
      </c>
      <c r="AX35" s="25">
        <f>HLOOKUP(AX$7,$I$66:$DJ$120,ROWS($A$10:$A35)+2,FALSE)</f>
        <v>1860</v>
      </c>
      <c r="AY35" s="25">
        <f>HLOOKUP(AY$7,$I$66:$DJ$120,ROWS($A$10:$A35)+2,FALSE)</f>
        <v>56</v>
      </c>
      <c r="AZ35" s="25">
        <f>HLOOKUP(AZ$7,$I$66:$DJ$120,ROWS($A$10:$A35)+2,FALSE)</f>
        <v>8158</v>
      </c>
      <c r="BA35" s="25">
        <f>HLOOKUP(BA$7,$I$66:$DJ$120,ROWS($A$10:$A35)+2,FALSE)</f>
        <v>5755</v>
      </c>
      <c r="BB35" s="25">
        <f>HLOOKUP(BB$7,$I$66:$DJ$120,ROWS($A$10:$A35)+2,FALSE)</f>
        <v>232</v>
      </c>
      <c r="BC35" s="25">
        <f>HLOOKUP(BC$7,$I$66:$DJ$120,ROWS($A$10:$A35)+2,FALSE)</f>
        <v>0</v>
      </c>
      <c r="BD35" s="25">
        <f>HLOOKUP(BD$7,$I$66:$DJ$120,ROWS($A$10:$A35)+2,FALSE)</f>
        <v>572</v>
      </c>
      <c r="BE35" s="25">
        <f>HLOOKUP(BE$7,$I$66:$DJ$120,ROWS($A$10:$A35)+2,FALSE)</f>
        <v>508</v>
      </c>
      <c r="BF35" s="25">
        <f>HLOOKUP(BF$7,$I$66:$DJ$120,ROWS($A$10:$A35)+2,FALSE)</f>
        <v>94</v>
      </c>
      <c r="BG35" s="25">
        <f>HLOOKUP(BG$7,$I$66:$DJ$120,ROWS($A$10:$A35)+2,FALSE)</f>
        <v>879</v>
      </c>
      <c r="BH35" s="25">
        <f>HLOOKUP(BH$7,$I$66:$DJ$120,ROWS($A$10:$A35)+2,FALSE)</f>
        <v>490</v>
      </c>
      <c r="BI35" s="25">
        <f>HLOOKUP(BI$7,$I$66:$DJ$120,ROWS($A$10:$A35)+2,FALSE)</f>
        <v>814</v>
      </c>
      <c r="BJ35" s="34">
        <f>HLOOKUP(BJ$7+0.5,$I$66:$DJ$120,ROWS($A$10:$A35)+2,FALSE)</f>
        <v>5412</v>
      </c>
      <c r="BK35" s="34">
        <f>HLOOKUP(BK$7+0.5,$I$66:$DJ$120,ROWS($A$10:$A35)+2,FALSE)</f>
        <v>2433</v>
      </c>
      <c r="BL35" s="34">
        <f>HLOOKUP(BL$7+0.5,$I$66:$DJ$120,ROWS($A$10:$A35)+2,FALSE)</f>
        <v>1055</v>
      </c>
      <c r="BM35" s="34">
        <f>HLOOKUP(BM$7+0.5,$I$66:$DJ$120,ROWS($A$10:$A35)+2,FALSE)</f>
        <v>188</v>
      </c>
      <c r="BN35" s="34">
        <f>HLOOKUP(BN$7+0.5,$I$66:$DJ$120,ROWS($A$10:$A35)+2,FALSE)</f>
        <v>2495</v>
      </c>
      <c r="BO35" s="34">
        <f>HLOOKUP(BO$7+0.5,$I$66:$DJ$120,ROWS($A$10:$A35)+2,FALSE)</f>
        <v>1221</v>
      </c>
      <c r="BP35" s="34">
        <f>HLOOKUP(BP$7+0.5,$I$66:$DJ$120,ROWS($A$10:$A35)+2,FALSE)</f>
        <v>854</v>
      </c>
      <c r="BQ35" s="34">
        <f>HLOOKUP(BQ$7+0.5,$I$66:$DJ$120,ROWS($A$10:$A35)+2,FALSE)</f>
        <v>140</v>
      </c>
      <c r="BR35" s="34">
        <f>HLOOKUP(BR$7+0.5,$I$66:$DJ$120,ROWS($A$10:$A35)+2,FALSE)</f>
        <v>287</v>
      </c>
      <c r="BS35" s="34">
        <f>HLOOKUP(BS$7+0.5,$I$66:$DJ$120,ROWS($A$10:$A35)+2,FALSE)</f>
        <v>287</v>
      </c>
      <c r="BT35" s="34">
        <f>HLOOKUP(BT$7+0.5,$I$66:$DJ$120,ROWS($A$10:$A35)+2,FALSE)</f>
        <v>1372</v>
      </c>
      <c r="BU35" s="34">
        <f>HLOOKUP(BU$7+0.5,$I$66:$DJ$120,ROWS($A$10:$A35)+2,FALSE)</f>
        <v>1632</v>
      </c>
      <c r="BV35" s="34">
        <f>HLOOKUP(BV$7+0.5,$I$66:$DJ$120,ROWS($A$10:$A35)+2,FALSE)</f>
        <v>383</v>
      </c>
      <c r="BW35" s="34">
        <f>HLOOKUP(BW$7+0.5,$I$66:$DJ$120,ROWS($A$10:$A35)+2,FALSE)</f>
        <v>172</v>
      </c>
      <c r="BX35" s="34">
        <f>HLOOKUP(BX$7+0.5,$I$66:$DJ$120,ROWS($A$10:$A35)+2,FALSE)</f>
        <v>1391</v>
      </c>
      <c r="BY35" s="34">
        <f>HLOOKUP(BY$7+0.5,$I$66:$DJ$120,ROWS($A$10:$A35)+2,FALSE)</f>
        <v>1445</v>
      </c>
      <c r="BZ35" s="34">
        <f>HLOOKUP(BZ$7+0.5,$I$66:$DJ$120,ROWS($A$10:$A35)+2,FALSE)</f>
        <v>136</v>
      </c>
      <c r="CA35" s="34">
        <f>HLOOKUP(CA$7+0.5,$I$66:$DJ$120,ROWS($A$10:$A35)+2,FALSE)</f>
        <v>360</v>
      </c>
      <c r="CB35" s="34">
        <f>HLOOKUP(CB$7+0.5,$I$66:$DJ$120,ROWS($A$10:$A35)+2,FALSE)</f>
        <v>350</v>
      </c>
      <c r="CC35" s="34">
        <f>HLOOKUP(CC$7+0.5,$I$66:$DJ$120,ROWS($A$10:$A35)+2,FALSE)</f>
        <v>1780</v>
      </c>
      <c r="CD35" s="34">
        <f>HLOOKUP(CD$7+0.5,$I$66:$DJ$120,ROWS($A$10:$A35)+2,FALSE)</f>
        <v>287</v>
      </c>
      <c r="CE35" s="34">
        <f>HLOOKUP(CE$7+0.5,$I$66:$DJ$120,ROWS($A$10:$A35)+2,FALSE)</f>
        <v>529</v>
      </c>
      <c r="CF35" s="34">
        <f>HLOOKUP(CF$7+0.5,$I$66:$DJ$120,ROWS($A$10:$A35)+2,FALSE)</f>
        <v>154</v>
      </c>
      <c r="CG35" s="34">
        <f>HLOOKUP(CG$7+0.5,$I$66:$DJ$120,ROWS($A$10:$A35)+2,FALSE)</f>
        <v>1469</v>
      </c>
      <c r="CH35" s="34">
        <f>HLOOKUP(CH$7+0.5,$I$66:$DJ$120,ROWS($A$10:$A35)+2,FALSE)</f>
        <v>996</v>
      </c>
      <c r="CI35" s="34" t="str">
        <f>HLOOKUP(CI$7+0.5,$I$66:$DJ$120,ROWS($A$10:$A35)+2,FALSE)</f>
        <v>N/A</v>
      </c>
      <c r="CJ35" s="34">
        <f>HLOOKUP(CJ$7+0.5,$I$66:$DJ$120,ROWS($A$10:$A35)+2,FALSE)</f>
        <v>544</v>
      </c>
      <c r="CK35" s="34">
        <f>HLOOKUP(CK$7+0.5,$I$66:$DJ$120,ROWS($A$10:$A35)+2,FALSE)</f>
        <v>278</v>
      </c>
      <c r="CL35" s="34">
        <f>HLOOKUP(CL$7+0.5,$I$66:$DJ$120,ROWS($A$10:$A35)+2,FALSE)</f>
        <v>287</v>
      </c>
      <c r="CM35" s="34">
        <f>HLOOKUP(CM$7+0.5,$I$66:$DJ$120,ROWS($A$10:$A35)+2,FALSE)</f>
        <v>323</v>
      </c>
      <c r="CN35" s="34">
        <f>HLOOKUP(CN$7+0.5,$I$66:$DJ$120,ROWS($A$10:$A35)+2,FALSE)</f>
        <v>287</v>
      </c>
      <c r="CO35" s="34">
        <f>HLOOKUP(CO$7+0.5,$I$66:$DJ$120,ROWS($A$10:$A35)+2,FALSE)</f>
        <v>398</v>
      </c>
      <c r="CP35" s="34">
        <f>HLOOKUP(CP$7+0.5,$I$66:$DJ$120,ROWS($A$10:$A35)+2,FALSE)</f>
        <v>669</v>
      </c>
      <c r="CQ35" s="34">
        <f>HLOOKUP(CQ$7+0.5,$I$66:$DJ$120,ROWS($A$10:$A35)+2,FALSE)</f>
        <v>524</v>
      </c>
      <c r="CR35" s="34">
        <f>HLOOKUP(CR$7+0.5,$I$66:$DJ$120,ROWS($A$10:$A35)+2,FALSE)</f>
        <v>1080</v>
      </c>
      <c r="CS35" s="34">
        <f>HLOOKUP(CS$7+0.5,$I$66:$DJ$120,ROWS($A$10:$A35)+2,FALSE)</f>
        <v>287</v>
      </c>
      <c r="CT35" s="34">
        <f>HLOOKUP(CT$7+0.5,$I$66:$DJ$120,ROWS($A$10:$A35)+2,FALSE)</f>
        <v>783</v>
      </c>
      <c r="CU35" s="34">
        <f>HLOOKUP(CU$7+0.5,$I$66:$DJ$120,ROWS($A$10:$A35)+2,FALSE)</f>
        <v>520</v>
      </c>
      <c r="CV35" s="34">
        <f>HLOOKUP(CV$7+0.5,$I$66:$DJ$120,ROWS($A$10:$A35)+2,FALSE)</f>
        <v>287</v>
      </c>
      <c r="CW35" s="34">
        <f>HLOOKUP(CW$7+0.5,$I$66:$DJ$120,ROWS($A$10:$A35)+2,FALSE)</f>
        <v>499</v>
      </c>
      <c r="CX35" s="34">
        <f>HLOOKUP(CX$7+0.5,$I$66:$DJ$120,ROWS($A$10:$A35)+2,FALSE)</f>
        <v>241</v>
      </c>
      <c r="CY35" s="34">
        <f>HLOOKUP(CY$7+0.5,$I$66:$DJ$120,ROWS($A$10:$A35)+2,FALSE)</f>
        <v>982</v>
      </c>
      <c r="CZ35" s="34">
        <f>HLOOKUP(CZ$7+0.5,$I$66:$DJ$120,ROWS($A$10:$A35)+2,FALSE)</f>
        <v>99</v>
      </c>
      <c r="DA35" s="34">
        <f>HLOOKUP(DA$7+0.5,$I$66:$DJ$120,ROWS($A$10:$A35)+2,FALSE)</f>
        <v>2173</v>
      </c>
      <c r="DB35" s="34">
        <f>HLOOKUP(DB$7+0.5,$I$66:$DJ$120,ROWS($A$10:$A35)+2,FALSE)</f>
        <v>1663</v>
      </c>
      <c r="DC35" s="34">
        <f>HLOOKUP(DC$7+0.5,$I$66:$DJ$120,ROWS($A$10:$A35)+2,FALSE)</f>
        <v>229</v>
      </c>
      <c r="DD35" s="34">
        <f>HLOOKUP(DD$7+0.5,$I$66:$DJ$120,ROWS($A$10:$A35)+2,FALSE)</f>
        <v>287</v>
      </c>
      <c r="DE35" s="34">
        <f>HLOOKUP(DE$7+0.5,$I$66:$DJ$120,ROWS($A$10:$A35)+2,FALSE)</f>
        <v>350</v>
      </c>
      <c r="DF35" s="34">
        <f>HLOOKUP(DF$7+0.5,$I$66:$DJ$120,ROWS($A$10:$A35)+2,FALSE)</f>
        <v>492</v>
      </c>
      <c r="DG35" s="34">
        <f>HLOOKUP(DG$7+0.5,$I$66:$DJ$120,ROWS($A$10:$A35)+2,FALSE)</f>
        <v>177</v>
      </c>
      <c r="DH35" s="34">
        <f>HLOOKUP(DH$7+0.5,$I$66:$DJ$120,ROWS($A$10:$A35)+2,FALSE)</f>
        <v>630</v>
      </c>
      <c r="DI35" s="34">
        <f>HLOOKUP(DI$7+0.5,$I$66:$DJ$120,ROWS($A$10:$A35)+2,FALSE)</f>
        <v>422</v>
      </c>
      <c r="DJ35" s="34">
        <f>HLOOKUP(DJ$7+0.5,$I$66:$DJ$120,ROWS($A$10:$A35)+2,FALSE)</f>
        <v>728</v>
      </c>
    </row>
    <row r="36" spans="2:114" x14ac:dyDescent="0.25">
      <c r="B36" s="38" t="s">
        <v>33</v>
      </c>
      <c r="C36" s="16">
        <v>5920858</v>
      </c>
      <c r="D36" s="17">
        <v>4730</v>
      </c>
      <c r="E36" s="16">
        <v>4968921</v>
      </c>
      <c r="F36" s="17">
        <v>23164</v>
      </c>
      <c r="G36" s="16">
        <v>786726</v>
      </c>
      <c r="H36" s="17">
        <v>21904</v>
      </c>
      <c r="I36" s="36">
        <f>HLOOKUP(I$7,$I$66:$DJ$120,ROWS($A$10:$A36)+2,FALSE)</f>
        <v>145226</v>
      </c>
      <c r="J36" s="25">
        <f>HLOOKUP(J$7,$I$66:$DJ$120,ROWS($A$10:$A36)+2,FALSE)</f>
        <v>819</v>
      </c>
      <c r="K36" s="25">
        <f>HLOOKUP(K$7,$I$66:$DJ$120,ROWS($A$10:$A36)+2,FALSE)</f>
        <v>1051</v>
      </c>
      <c r="L36" s="25">
        <f>HLOOKUP(L$7,$I$66:$DJ$120,ROWS($A$10:$A36)+2,FALSE)</f>
        <v>2988</v>
      </c>
      <c r="M36" s="25">
        <f>HLOOKUP(M$7,$I$66:$DJ$120,ROWS($A$10:$A36)+2,FALSE)</f>
        <v>4381</v>
      </c>
      <c r="N36" s="25">
        <f>HLOOKUP(N$7,$I$66:$DJ$120,ROWS($A$10:$A36)+2,FALSE)</f>
        <v>9840</v>
      </c>
      <c r="O36" s="25">
        <f>HLOOKUP(O$7,$I$66:$DJ$120,ROWS($A$10:$A36)+2,FALSE)</f>
        <v>1903</v>
      </c>
      <c r="P36" s="25">
        <f>HLOOKUP(P$7,$I$66:$DJ$120,ROWS($A$10:$A36)+2,FALSE)</f>
        <v>243</v>
      </c>
      <c r="Q36" s="25">
        <f>HLOOKUP(Q$7,$I$66:$DJ$120,ROWS($A$10:$A36)+2,FALSE)</f>
        <v>314</v>
      </c>
      <c r="R36" s="25">
        <f>HLOOKUP(R$7,$I$66:$DJ$120,ROWS($A$10:$A36)+2,FALSE)</f>
        <v>478</v>
      </c>
      <c r="S36" s="25">
        <f>HLOOKUP(S$7,$I$66:$DJ$120,ROWS($A$10:$A36)+2,FALSE)</f>
        <v>8317</v>
      </c>
      <c r="T36" s="25">
        <f>HLOOKUP(T$7,$I$66:$DJ$120,ROWS($A$10:$A36)+2,FALSE)</f>
        <v>2492</v>
      </c>
      <c r="U36" s="25">
        <f>HLOOKUP(U$7,$I$66:$DJ$120,ROWS($A$10:$A36)+2,FALSE)</f>
        <v>380</v>
      </c>
      <c r="V36" s="25">
        <f>HLOOKUP(V$7,$I$66:$DJ$120,ROWS($A$10:$A36)+2,FALSE)</f>
        <v>830</v>
      </c>
      <c r="W36" s="25">
        <f>HLOOKUP(W$7,$I$66:$DJ$120,ROWS($A$10:$A36)+2,FALSE)</f>
        <v>21277</v>
      </c>
      <c r="X36" s="25">
        <f>HLOOKUP(X$7,$I$66:$DJ$120,ROWS($A$10:$A36)+2,FALSE)</f>
        <v>3351</v>
      </c>
      <c r="Y36" s="25">
        <f>HLOOKUP(Y$7,$I$66:$DJ$120,ROWS($A$10:$A36)+2,FALSE)</f>
        <v>4708</v>
      </c>
      <c r="Z36" s="25">
        <f>HLOOKUP(Z$7,$I$66:$DJ$120,ROWS($A$10:$A36)+2,FALSE)</f>
        <v>23427</v>
      </c>
      <c r="AA36" s="25">
        <f>HLOOKUP(AA$7,$I$66:$DJ$120,ROWS($A$10:$A36)+2,FALSE)</f>
        <v>2552</v>
      </c>
      <c r="AB36" s="25">
        <f>HLOOKUP(AB$7,$I$66:$DJ$120,ROWS($A$10:$A36)+2,FALSE)</f>
        <v>2238</v>
      </c>
      <c r="AC36" s="25">
        <f>HLOOKUP(AC$7,$I$66:$DJ$120,ROWS($A$10:$A36)+2,FALSE)</f>
        <v>171</v>
      </c>
      <c r="AD36" s="25">
        <f>HLOOKUP(AD$7,$I$66:$DJ$120,ROWS($A$10:$A36)+2,FALSE)</f>
        <v>1359</v>
      </c>
      <c r="AE36" s="25">
        <f>HLOOKUP(AE$7,$I$66:$DJ$120,ROWS($A$10:$A36)+2,FALSE)</f>
        <v>1395</v>
      </c>
      <c r="AF36" s="25">
        <f>HLOOKUP(AF$7,$I$66:$DJ$120,ROWS($A$10:$A36)+2,FALSE)</f>
        <v>2610</v>
      </c>
      <c r="AG36" s="25">
        <f>HLOOKUP(AG$7,$I$66:$DJ$120,ROWS($A$10:$A36)+2,FALSE)</f>
        <v>1701</v>
      </c>
      <c r="AH36" s="25">
        <f>HLOOKUP(AH$7,$I$66:$DJ$120,ROWS($A$10:$A36)+2,FALSE)</f>
        <v>1183</v>
      </c>
      <c r="AI36" s="25" t="str">
        <f>HLOOKUP(AI$7,$I$66:$DJ$120,ROWS($A$10:$A36)+2,FALSE)</f>
        <v>N/A</v>
      </c>
      <c r="AJ36" s="25">
        <f>HLOOKUP(AJ$7,$I$66:$DJ$120,ROWS($A$10:$A36)+2,FALSE)</f>
        <v>220</v>
      </c>
      <c r="AK36" s="25">
        <f>HLOOKUP(AK$7,$I$66:$DJ$120,ROWS($A$10:$A36)+2,FALSE)</f>
        <v>2636</v>
      </c>
      <c r="AL36" s="25">
        <f>HLOOKUP(AL$7,$I$66:$DJ$120,ROWS($A$10:$A36)+2,FALSE)</f>
        <v>1060</v>
      </c>
      <c r="AM36" s="25">
        <f>HLOOKUP(AM$7,$I$66:$DJ$120,ROWS($A$10:$A36)+2,FALSE)</f>
        <v>108</v>
      </c>
      <c r="AN36" s="25">
        <f>HLOOKUP(AN$7,$I$66:$DJ$120,ROWS($A$10:$A36)+2,FALSE)</f>
        <v>1320</v>
      </c>
      <c r="AO36" s="25">
        <f>HLOOKUP(AO$7,$I$66:$DJ$120,ROWS($A$10:$A36)+2,FALSE)</f>
        <v>150</v>
      </c>
      <c r="AP36" s="25">
        <f>HLOOKUP(AP$7,$I$66:$DJ$120,ROWS($A$10:$A36)+2,FALSE)</f>
        <v>2630</v>
      </c>
      <c r="AQ36" s="25">
        <f>HLOOKUP(AQ$7,$I$66:$DJ$120,ROWS($A$10:$A36)+2,FALSE)</f>
        <v>1825</v>
      </c>
      <c r="AR36" s="25">
        <f>HLOOKUP(AR$7,$I$66:$DJ$120,ROWS($A$10:$A36)+2,FALSE)</f>
        <v>848</v>
      </c>
      <c r="AS36" s="25">
        <f>HLOOKUP(AS$7,$I$66:$DJ$120,ROWS($A$10:$A36)+2,FALSE)</f>
        <v>2163</v>
      </c>
      <c r="AT36" s="25">
        <f>HLOOKUP(AT$7,$I$66:$DJ$120,ROWS($A$10:$A36)+2,FALSE)</f>
        <v>4647</v>
      </c>
      <c r="AU36" s="25">
        <f>HLOOKUP(AU$7,$I$66:$DJ$120,ROWS($A$10:$A36)+2,FALSE)</f>
        <v>314</v>
      </c>
      <c r="AV36" s="25">
        <f>HLOOKUP(AV$7,$I$66:$DJ$120,ROWS($A$10:$A36)+2,FALSE)</f>
        <v>1639</v>
      </c>
      <c r="AW36" s="25">
        <f>HLOOKUP(AW$7,$I$66:$DJ$120,ROWS($A$10:$A36)+2,FALSE)</f>
        <v>0</v>
      </c>
      <c r="AX36" s="25">
        <f>HLOOKUP(AX$7,$I$66:$DJ$120,ROWS($A$10:$A36)+2,FALSE)</f>
        <v>954</v>
      </c>
      <c r="AY36" s="25">
        <f>HLOOKUP(AY$7,$I$66:$DJ$120,ROWS($A$10:$A36)+2,FALSE)</f>
        <v>512</v>
      </c>
      <c r="AZ36" s="25">
        <f>HLOOKUP(AZ$7,$I$66:$DJ$120,ROWS($A$10:$A36)+2,FALSE)</f>
        <v>3311</v>
      </c>
      <c r="BA36" s="25">
        <f>HLOOKUP(BA$7,$I$66:$DJ$120,ROWS($A$10:$A36)+2,FALSE)</f>
        <v>12884</v>
      </c>
      <c r="BB36" s="25">
        <f>HLOOKUP(BB$7,$I$66:$DJ$120,ROWS($A$10:$A36)+2,FALSE)</f>
        <v>1319</v>
      </c>
      <c r="BC36" s="25">
        <f>HLOOKUP(BC$7,$I$66:$DJ$120,ROWS($A$10:$A36)+2,FALSE)</f>
        <v>498</v>
      </c>
      <c r="BD36" s="25">
        <f>HLOOKUP(BD$7,$I$66:$DJ$120,ROWS($A$10:$A36)+2,FALSE)</f>
        <v>3206</v>
      </c>
      <c r="BE36" s="25">
        <f>HLOOKUP(BE$7,$I$66:$DJ$120,ROWS($A$10:$A36)+2,FALSE)</f>
        <v>1107</v>
      </c>
      <c r="BF36" s="25">
        <f>HLOOKUP(BF$7,$I$66:$DJ$120,ROWS($A$10:$A36)+2,FALSE)</f>
        <v>177</v>
      </c>
      <c r="BG36" s="25">
        <f>HLOOKUP(BG$7,$I$66:$DJ$120,ROWS($A$10:$A36)+2,FALSE)</f>
        <v>1331</v>
      </c>
      <c r="BH36" s="25">
        <f>HLOOKUP(BH$7,$I$66:$DJ$120,ROWS($A$10:$A36)+2,FALSE)</f>
        <v>359</v>
      </c>
      <c r="BI36" s="25">
        <f>HLOOKUP(BI$7,$I$66:$DJ$120,ROWS($A$10:$A36)+2,FALSE)</f>
        <v>867</v>
      </c>
      <c r="BJ36" s="34">
        <f>HLOOKUP(BJ$7+0.5,$I$66:$DJ$120,ROWS($A$10:$A36)+2,FALSE)</f>
        <v>7633</v>
      </c>
      <c r="BK36" s="34">
        <f>HLOOKUP(BK$7+0.5,$I$66:$DJ$120,ROWS($A$10:$A36)+2,FALSE)</f>
        <v>561</v>
      </c>
      <c r="BL36" s="34">
        <f>HLOOKUP(BL$7+0.5,$I$66:$DJ$120,ROWS($A$10:$A36)+2,FALSE)</f>
        <v>822</v>
      </c>
      <c r="BM36" s="34">
        <f>HLOOKUP(BM$7+0.5,$I$66:$DJ$120,ROWS($A$10:$A36)+2,FALSE)</f>
        <v>1145</v>
      </c>
      <c r="BN36" s="34">
        <f>HLOOKUP(BN$7+0.5,$I$66:$DJ$120,ROWS($A$10:$A36)+2,FALSE)</f>
        <v>1133</v>
      </c>
      <c r="BO36" s="34">
        <f>HLOOKUP(BO$7+0.5,$I$66:$DJ$120,ROWS($A$10:$A36)+2,FALSE)</f>
        <v>2218</v>
      </c>
      <c r="BP36" s="34">
        <f>HLOOKUP(BP$7+0.5,$I$66:$DJ$120,ROWS($A$10:$A36)+2,FALSE)</f>
        <v>781</v>
      </c>
      <c r="BQ36" s="34">
        <f>HLOOKUP(BQ$7+0.5,$I$66:$DJ$120,ROWS($A$10:$A36)+2,FALSE)</f>
        <v>282</v>
      </c>
      <c r="BR36" s="34">
        <f>HLOOKUP(BR$7+0.5,$I$66:$DJ$120,ROWS($A$10:$A36)+2,FALSE)</f>
        <v>322</v>
      </c>
      <c r="BS36" s="34">
        <f>HLOOKUP(BS$7+0.5,$I$66:$DJ$120,ROWS($A$10:$A36)+2,FALSE)</f>
        <v>322</v>
      </c>
      <c r="BT36" s="34">
        <f>HLOOKUP(BT$7+0.5,$I$66:$DJ$120,ROWS($A$10:$A36)+2,FALSE)</f>
        <v>2320</v>
      </c>
      <c r="BU36" s="34">
        <f>HLOOKUP(BU$7+0.5,$I$66:$DJ$120,ROWS($A$10:$A36)+2,FALSE)</f>
        <v>1119</v>
      </c>
      <c r="BV36" s="34">
        <f>HLOOKUP(BV$7+0.5,$I$66:$DJ$120,ROWS($A$10:$A36)+2,FALSE)</f>
        <v>294</v>
      </c>
      <c r="BW36" s="34">
        <f>HLOOKUP(BW$7+0.5,$I$66:$DJ$120,ROWS($A$10:$A36)+2,FALSE)</f>
        <v>909</v>
      </c>
      <c r="BX36" s="34">
        <f>HLOOKUP(BX$7+0.5,$I$66:$DJ$120,ROWS($A$10:$A36)+2,FALSE)</f>
        <v>3689</v>
      </c>
      <c r="BY36" s="34">
        <f>HLOOKUP(BY$7+0.5,$I$66:$DJ$120,ROWS($A$10:$A36)+2,FALSE)</f>
        <v>1123</v>
      </c>
      <c r="BZ36" s="34">
        <f>HLOOKUP(BZ$7+0.5,$I$66:$DJ$120,ROWS($A$10:$A36)+2,FALSE)</f>
        <v>1328</v>
      </c>
      <c r="CA36" s="34">
        <f>HLOOKUP(CA$7+0.5,$I$66:$DJ$120,ROWS($A$10:$A36)+2,FALSE)</f>
        <v>3689</v>
      </c>
      <c r="CB36" s="34">
        <f>HLOOKUP(CB$7+0.5,$I$66:$DJ$120,ROWS($A$10:$A36)+2,FALSE)</f>
        <v>1075</v>
      </c>
      <c r="CC36" s="34">
        <f>HLOOKUP(CC$7+0.5,$I$66:$DJ$120,ROWS($A$10:$A36)+2,FALSE)</f>
        <v>2007</v>
      </c>
      <c r="CD36" s="34">
        <f>HLOOKUP(CD$7+0.5,$I$66:$DJ$120,ROWS($A$10:$A36)+2,FALSE)</f>
        <v>179</v>
      </c>
      <c r="CE36" s="34">
        <f>HLOOKUP(CE$7+0.5,$I$66:$DJ$120,ROWS($A$10:$A36)+2,FALSE)</f>
        <v>812</v>
      </c>
      <c r="CF36" s="34">
        <f>HLOOKUP(CF$7+0.5,$I$66:$DJ$120,ROWS($A$10:$A36)+2,FALSE)</f>
        <v>931</v>
      </c>
      <c r="CG36" s="34">
        <f>HLOOKUP(CG$7+0.5,$I$66:$DJ$120,ROWS($A$10:$A36)+2,FALSE)</f>
        <v>954</v>
      </c>
      <c r="CH36" s="34">
        <f>HLOOKUP(CH$7+0.5,$I$66:$DJ$120,ROWS($A$10:$A36)+2,FALSE)</f>
        <v>810</v>
      </c>
      <c r="CI36" s="34">
        <f>HLOOKUP(CI$7+0.5,$I$66:$DJ$120,ROWS($A$10:$A36)+2,FALSE)</f>
        <v>510</v>
      </c>
      <c r="CJ36" s="34" t="str">
        <f>HLOOKUP(CJ$7+0.5,$I$66:$DJ$120,ROWS($A$10:$A36)+2,FALSE)</f>
        <v>N/A</v>
      </c>
      <c r="CK36" s="34">
        <f>HLOOKUP(CK$7+0.5,$I$66:$DJ$120,ROWS($A$10:$A36)+2,FALSE)</f>
        <v>192</v>
      </c>
      <c r="CL36" s="34">
        <f>HLOOKUP(CL$7+0.5,$I$66:$DJ$120,ROWS($A$10:$A36)+2,FALSE)</f>
        <v>1240</v>
      </c>
      <c r="CM36" s="34">
        <f>HLOOKUP(CM$7+0.5,$I$66:$DJ$120,ROWS($A$10:$A36)+2,FALSE)</f>
        <v>648</v>
      </c>
      <c r="CN36" s="34">
        <f>HLOOKUP(CN$7+0.5,$I$66:$DJ$120,ROWS($A$10:$A36)+2,FALSE)</f>
        <v>180</v>
      </c>
      <c r="CO36" s="34">
        <f>HLOOKUP(CO$7+0.5,$I$66:$DJ$120,ROWS($A$10:$A36)+2,FALSE)</f>
        <v>804</v>
      </c>
      <c r="CP36" s="34">
        <f>HLOOKUP(CP$7+0.5,$I$66:$DJ$120,ROWS($A$10:$A36)+2,FALSE)</f>
        <v>147</v>
      </c>
      <c r="CQ36" s="34">
        <f>HLOOKUP(CQ$7+0.5,$I$66:$DJ$120,ROWS($A$10:$A36)+2,FALSE)</f>
        <v>1474</v>
      </c>
      <c r="CR36" s="34">
        <f>HLOOKUP(CR$7+0.5,$I$66:$DJ$120,ROWS($A$10:$A36)+2,FALSE)</f>
        <v>760</v>
      </c>
      <c r="CS36" s="34">
        <f>HLOOKUP(CS$7+0.5,$I$66:$DJ$120,ROWS($A$10:$A36)+2,FALSE)</f>
        <v>1186</v>
      </c>
      <c r="CT36" s="34">
        <f>HLOOKUP(CT$7+0.5,$I$66:$DJ$120,ROWS($A$10:$A36)+2,FALSE)</f>
        <v>847</v>
      </c>
      <c r="CU36" s="34">
        <f>HLOOKUP(CU$7+0.5,$I$66:$DJ$120,ROWS($A$10:$A36)+2,FALSE)</f>
        <v>1478</v>
      </c>
      <c r="CV36" s="34">
        <f>HLOOKUP(CV$7+0.5,$I$66:$DJ$120,ROWS($A$10:$A36)+2,FALSE)</f>
        <v>204</v>
      </c>
      <c r="CW36" s="34">
        <f>HLOOKUP(CW$7+0.5,$I$66:$DJ$120,ROWS($A$10:$A36)+2,FALSE)</f>
        <v>755</v>
      </c>
      <c r="CX36" s="34">
        <f>HLOOKUP(CX$7+0.5,$I$66:$DJ$120,ROWS($A$10:$A36)+2,FALSE)</f>
        <v>259</v>
      </c>
      <c r="CY36" s="34">
        <f>HLOOKUP(CY$7+0.5,$I$66:$DJ$120,ROWS($A$10:$A36)+2,FALSE)</f>
        <v>578</v>
      </c>
      <c r="CZ36" s="34">
        <f>HLOOKUP(CZ$7+0.5,$I$66:$DJ$120,ROWS($A$10:$A36)+2,FALSE)</f>
        <v>445</v>
      </c>
      <c r="DA36" s="34">
        <f>HLOOKUP(DA$7+0.5,$I$66:$DJ$120,ROWS($A$10:$A36)+2,FALSE)</f>
        <v>1272</v>
      </c>
      <c r="DB36" s="34">
        <f>HLOOKUP(DB$7+0.5,$I$66:$DJ$120,ROWS($A$10:$A36)+2,FALSE)</f>
        <v>3043</v>
      </c>
      <c r="DC36" s="34">
        <f>HLOOKUP(DC$7+0.5,$I$66:$DJ$120,ROWS($A$10:$A36)+2,FALSE)</f>
        <v>664</v>
      </c>
      <c r="DD36" s="34">
        <f>HLOOKUP(DD$7+0.5,$I$66:$DJ$120,ROWS($A$10:$A36)+2,FALSE)</f>
        <v>524</v>
      </c>
      <c r="DE36" s="34">
        <f>HLOOKUP(DE$7+0.5,$I$66:$DJ$120,ROWS($A$10:$A36)+2,FALSE)</f>
        <v>1413</v>
      </c>
      <c r="DF36" s="34">
        <f>HLOOKUP(DF$7+0.5,$I$66:$DJ$120,ROWS($A$10:$A36)+2,FALSE)</f>
        <v>748</v>
      </c>
      <c r="DG36" s="34">
        <f>HLOOKUP(DG$7+0.5,$I$66:$DJ$120,ROWS($A$10:$A36)+2,FALSE)</f>
        <v>231</v>
      </c>
      <c r="DH36" s="34">
        <f>HLOOKUP(DH$7+0.5,$I$66:$DJ$120,ROWS($A$10:$A36)+2,FALSE)</f>
        <v>693</v>
      </c>
      <c r="DI36" s="34">
        <f>HLOOKUP(DI$7+0.5,$I$66:$DJ$120,ROWS($A$10:$A36)+2,FALSE)</f>
        <v>496</v>
      </c>
      <c r="DJ36" s="34">
        <f>HLOOKUP(DJ$7+0.5,$I$66:$DJ$120,ROWS($A$10:$A36)+2,FALSE)</f>
        <v>658</v>
      </c>
    </row>
    <row r="37" spans="2:114" x14ac:dyDescent="0.25">
      <c r="B37" s="38" t="s">
        <v>34</v>
      </c>
      <c r="C37" s="16">
        <v>978507</v>
      </c>
      <c r="D37" s="17">
        <v>1744</v>
      </c>
      <c r="E37" s="16">
        <v>821709</v>
      </c>
      <c r="F37" s="17">
        <v>7063</v>
      </c>
      <c r="G37" s="16">
        <v>117752</v>
      </c>
      <c r="H37" s="17">
        <v>6986</v>
      </c>
      <c r="I37" s="36">
        <f>HLOOKUP(I$7,$I$66:$DJ$120,ROWS($A$10:$A37)+2,FALSE)</f>
        <v>35630</v>
      </c>
      <c r="J37" s="25">
        <f>HLOOKUP(J$7,$I$66:$DJ$120,ROWS($A$10:$A37)+2,FALSE)</f>
        <v>212</v>
      </c>
      <c r="K37" s="25">
        <f>HLOOKUP(K$7,$I$66:$DJ$120,ROWS($A$10:$A37)+2,FALSE)</f>
        <v>650</v>
      </c>
      <c r="L37" s="25">
        <f>HLOOKUP(L$7,$I$66:$DJ$120,ROWS($A$10:$A37)+2,FALSE)</f>
        <v>1909</v>
      </c>
      <c r="M37" s="25">
        <f>HLOOKUP(M$7,$I$66:$DJ$120,ROWS($A$10:$A37)+2,FALSE)</f>
        <v>672</v>
      </c>
      <c r="N37" s="25">
        <f>HLOOKUP(N$7,$I$66:$DJ$120,ROWS($A$10:$A37)+2,FALSE)</f>
        <v>5756</v>
      </c>
      <c r="O37" s="25">
        <f>HLOOKUP(O$7,$I$66:$DJ$120,ROWS($A$10:$A37)+2,FALSE)</f>
        <v>2185</v>
      </c>
      <c r="P37" s="25">
        <f>HLOOKUP(P$7,$I$66:$DJ$120,ROWS($A$10:$A37)+2,FALSE)</f>
        <v>128</v>
      </c>
      <c r="Q37" s="25">
        <f>HLOOKUP(Q$7,$I$66:$DJ$120,ROWS($A$10:$A37)+2,FALSE)</f>
        <v>71</v>
      </c>
      <c r="R37" s="25">
        <f>HLOOKUP(R$7,$I$66:$DJ$120,ROWS($A$10:$A37)+2,FALSE)</f>
        <v>0</v>
      </c>
      <c r="S37" s="25">
        <f>HLOOKUP(S$7,$I$66:$DJ$120,ROWS($A$10:$A37)+2,FALSE)</f>
        <v>1373</v>
      </c>
      <c r="T37" s="25">
        <f>HLOOKUP(T$7,$I$66:$DJ$120,ROWS($A$10:$A37)+2,FALSE)</f>
        <v>46</v>
      </c>
      <c r="U37" s="25">
        <f>HLOOKUP(U$7,$I$66:$DJ$120,ROWS($A$10:$A37)+2,FALSE)</f>
        <v>0</v>
      </c>
      <c r="V37" s="25">
        <f>HLOOKUP(V$7,$I$66:$DJ$120,ROWS($A$10:$A37)+2,FALSE)</f>
        <v>1458</v>
      </c>
      <c r="W37" s="25">
        <f>HLOOKUP(W$7,$I$66:$DJ$120,ROWS($A$10:$A37)+2,FALSE)</f>
        <v>1094</v>
      </c>
      <c r="X37" s="25">
        <f>HLOOKUP(X$7,$I$66:$DJ$120,ROWS($A$10:$A37)+2,FALSE)</f>
        <v>251</v>
      </c>
      <c r="Y37" s="25">
        <f>HLOOKUP(Y$7,$I$66:$DJ$120,ROWS($A$10:$A37)+2,FALSE)</f>
        <v>169</v>
      </c>
      <c r="Z37" s="25">
        <f>HLOOKUP(Z$7,$I$66:$DJ$120,ROWS($A$10:$A37)+2,FALSE)</f>
        <v>60</v>
      </c>
      <c r="AA37" s="25">
        <f>HLOOKUP(AA$7,$I$66:$DJ$120,ROWS($A$10:$A37)+2,FALSE)</f>
        <v>321</v>
      </c>
      <c r="AB37" s="25">
        <f>HLOOKUP(AB$7,$I$66:$DJ$120,ROWS($A$10:$A37)+2,FALSE)</f>
        <v>85</v>
      </c>
      <c r="AC37" s="25">
        <f>HLOOKUP(AC$7,$I$66:$DJ$120,ROWS($A$10:$A37)+2,FALSE)</f>
        <v>76</v>
      </c>
      <c r="AD37" s="25">
        <f>HLOOKUP(AD$7,$I$66:$DJ$120,ROWS($A$10:$A37)+2,FALSE)</f>
        <v>51</v>
      </c>
      <c r="AE37" s="25">
        <f>HLOOKUP(AE$7,$I$66:$DJ$120,ROWS($A$10:$A37)+2,FALSE)</f>
        <v>59</v>
      </c>
      <c r="AF37" s="25">
        <f>HLOOKUP(AF$7,$I$66:$DJ$120,ROWS($A$10:$A37)+2,FALSE)</f>
        <v>648</v>
      </c>
      <c r="AG37" s="25">
        <f>HLOOKUP(AG$7,$I$66:$DJ$120,ROWS($A$10:$A37)+2,FALSE)</f>
        <v>1323</v>
      </c>
      <c r="AH37" s="25">
        <f>HLOOKUP(AH$7,$I$66:$DJ$120,ROWS($A$10:$A37)+2,FALSE)</f>
        <v>242</v>
      </c>
      <c r="AI37" s="25">
        <f>HLOOKUP(AI$7,$I$66:$DJ$120,ROWS($A$10:$A37)+2,FALSE)</f>
        <v>564</v>
      </c>
      <c r="AJ37" s="25" t="str">
        <f>HLOOKUP(AJ$7,$I$66:$DJ$120,ROWS($A$10:$A37)+2,FALSE)</f>
        <v>N/A</v>
      </c>
      <c r="AK37" s="25">
        <f>HLOOKUP(AK$7,$I$66:$DJ$120,ROWS($A$10:$A37)+2,FALSE)</f>
        <v>340</v>
      </c>
      <c r="AL37" s="25">
        <f>HLOOKUP(AL$7,$I$66:$DJ$120,ROWS($A$10:$A37)+2,FALSE)</f>
        <v>548</v>
      </c>
      <c r="AM37" s="25">
        <f>HLOOKUP(AM$7,$I$66:$DJ$120,ROWS($A$10:$A37)+2,FALSE)</f>
        <v>0</v>
      </c>
      <c r="AN37" s="25">
        <f>HLOOKUP(AN$7,$I$66:$DJ$120,ROWS($A$10:$A37)+2,FALSE)</f>
        <v>0</v>
      </c>
      <c r="AO37" s="25">
        <f>HLOOKUP(AO$7,$I$66:$DJ$120,ROWS($A$10:$A37)+2,FALSE)</f>
        <v>660</v>
      </c>
      <c r="AP37" s="25">
        <f>HLOOKUP(AP$7,$I$66:$DJ$120,ROWS($A$10:$A37)+2,FALSE)</f>
        <v>246</v>
      </c>
      <c r="AQ37" s="25">
        <f>HLOOKUP(AQ$7,$I$66:$DJ$120,ROWS($A$10:$A37)+2,FALSE)</f>
        <v>1072</v>
      </c>
      <c r="AR37" s="25">
        <f>HLOOKUP(AR$7,$I$66:$DJ$120,ROWS($A$10:$A37)+2,FALSE)</f>
        <v>1677</v>
      </c>
      <c r="AS37" s="25">
        <f>HLOOKUP(AS$7,$I$66:$DJ$120,ROWS($A$10:$A37)+2,FALSE)</f>
        <v>89</v>
      </c>
      <c r="AT37" s="25">
        <f>HLOOKUP(AT$7,$I$66:$DJ$120,ROWS($A$10:$A37)+2,FALSE)</f>
        <v>182</v>
      </c>
      <c r="AU37" s="25">
        <f>HLOOKUP(AU$7,$I$66:$DJ$120,ROWS($A$10:$A37)+2,FALSE)</f>
        <v>1620</v>
      </c>
      <c r="AV37" s="25">
        <f>HLOOKUP(AV$7,$I$66:$DJ$120,ROWS($A$10:$A37)+2,FALSE)</f>
        <v>419</v>
      </c>
      <c r="AW37" s="25">
        <f>HLOOKUP(AW$7,$I$66:$DJ$120,ROWS($A$10:$A37)+2,FALSE)</f>
        <v>0</v>
      </c>
      <c r="AX37" s="25">
        <f>HLOOKUP(AX$7,$I$66:$DJ$120,ROWS($A$10:$A37)+2,FALSE)</f>
        <v>110</v>
      </c>
      <c r="AY37" s="25">
        <f>HLOOKUP(AY$7,$I$66:$DJ$120,ROWS($A$10:$A37)+2,FALSE)</f>
        <v>295</v>
      </c>
      <c r="AZ37" s="25">
        <f>HLOOKUP(AZ$7,$I$66:$DJ$120,ROWS($A$10:$A37)+2,FALSE)</f>
        <v>111</v>
      </c>
      <c r="BA37" s="25">
        <f>HLOOKUP(BA$7,$I$66:$DJ$120,ROWS($A$10:$A37)+2,FALSE)</f>
        <v>2101</v>
      </c>
      <c r="BB37" s="25">
        <f>HLOOKUP(BB$7,$I$66:$DJ$120,ROWS($A$10:$A37)+2,FALSE)</f>
        <v>964</v>
      </c>
      <c r="BC37" s="25">
        <f>HLOOKUP(BC$7,$I$66:$DJ$120,ROWS($A$10:$A37)+2,FALSE)</f>
        <v>0</v>
      </c>
      <c r="BD37" s="25">
        <f>HLOOKUP(BD$7,$I$66:$DJ$120,ROWS($A$10:$A37)+2,FALSE)</f>
        <v>497</v>
      </c>
      <c r="BE37" s="25">
        <f>HLOOKUP(BE$7,$I$66:$DJ$120,ROWS($A$10:$A37)+2,FALSE)</f>
        <v>3250</v>
      </c>
      <c r="BF37" s="25">
        <f>HLOOKUP(BF$7,$I$66:$DJ$120,ROWS($A$10:$A37)+2,FALSE)</f>
        <v>0</v>
      </c>
      <c r="BG37" s="25">
        <f>HLOOKUP(BG$7,$I$66:$DJ$120,ROWS($A$10:$A37)+2,FALSE)</f>
        <v>357</v>
      </c>
      <c r="BH37" s="25">
        <f>HLOOKUP(BH$7,$I$66:$DJ$120,ROWS($A$10:$A37)+2,FALSE)</f>
        <v>1689</v>
      </c>
      <c r="BI37" s="25">
        <f>HLOOKUP(BI$7,$I$66:$DJ$120,ROWS($A$10:$A37)+2,FALSE)</f>
        <v>11</v>
      </c>
      <c r="BJ37" s="34">
        <f>HLOOKUP(BJ$7+0.5,$I$66:$DJ$120,ROWS($A$10:$A37)+2,FALSE)</f>
        <v>3807</v>
      </c>
      <c r="BK37" s="34">
        <f>HLOOKUP(BK$7+0.5,$I$66:$DJ$120,ROWS($A$10:$A37)+2,FALSE)</f>
        <v>332</v>
      </c>
      <c r="BL37" s="34">
        <f>HLOOKUP(BL$7+0.5,$I$66:$DJ$120,ROWS($A$10:$A37)+2,FALSE)</f>
        <v>561</v>
      </c>
      <c r="BM37" s="34">
        <f>HLOOKUP(BM$7+0.5,$I$66:$DJ$120,ROWS($A$10:$A37)+2,FALSE)</f>
        <v>1125</v>
      </c>
      <c r="BN37" s="34">
        <f>HLOOKUP(BN$7+0.5,$I$66:$DJ$120,ROWS($A$10:$A37)+2,FALSE)</f>
        <v>487</v>
      </c>
      <c r="BO37" s="34">
        <f>HLOOKUP(BO$7+0.5,$I$66:$DJ$120,ROWS($A$10:$A37)+2,FALSE)</f>
        <v>1903</v>
      </c>
      <c r="BP37" s="34">
        <f>HLOOKUP(BP$7+0.5,$I$66:$DJ$120,ROWS($A$10:$A37)+2,FALSE)</f>
        <v>870</v>
      </c>
      <c r="BQ37" s="34">
        <f>HLOOKUP(BQ$7+0.5,$I$66:$DJ$120,ROWS($A$10:$A37)+2,FALSE)</f>
        <v>148</v>
      </c>
      <c r="BR37" s="34">
        <f>HLOOKUP(BR$7+0.5,$I$66:$DJ$120,ROWS($A$10:$A37)+2,FALSE)</f>
        <v>120</v>
      </c>
      <c r="BS37" s="34">
        <f>HLOOKUP(BS$7+0.5,$I$66:$DJ$120,ROWS($A$10:$A37)+2,FALSE)</f>
        <v>237</v>
      </c>
      <c r="BT37" s="34">
        <f>HLOOKUP(BT$7+0.5,$I$66:$DJ$120,ROWS($A$10:$A37)+2,FALSE)</f>
        <v>1173</v>
      </c>
      <c r="BU37" s="34">
        <f>HLOOKUP(BU$7+0.5,$I$66:$DJ$120,ROWS($A$10:$A37)+2,FALSE)</f>
        <v>87</v>
      </c>
      <c r="BV37" s="34">
        <f>HLOOKUP(BV$7+0.5,$I$66:$DJ$120,ROWS($A$10:$A37)+2,FALSE)</f>
        <v>237</v>
      </c>
      <c r="BW37" s="34">
        <f>HLOOKUP(BW$7+0.5,$I$66:$DJ$120,ROWS($A$10:$A37)+2,FALSE)</f>
        <v>859</v>
      </c>
      <c r="BX37" s="34">
        <f>HLOOKUP(BX$7+0.5,$I$66:$DJ$120,ROWS($A$10:$A37)+2,FALSE)</f>
        <v>789</v>
      </c>
      <c r="BY37" s="34">
        <f>HLOOKUP(BY$7+0.5,$I$66:$DJ$120,ROWS($A$10:$A37)+2,FALSE)</f>
        <v>233</v>
      </c>
      <c r="BZ37" s="34">
        <f>HLOOKUP(BZ$7+0.5,$I$66:$DJ$120,ROWS($A$10:$A37)+2,FALSE)</f>
        <v>198</v>
      </c>
      <c r="CA37" s="34">
        <f>HLOOKUP(CA$7+0.5,$I$66:$DJ$120,ROWS($A$10:$A37)+2,FALSE)</f>
        <v>93</v>
      </c>
      <c r="CB37" s="34">
        <f>HLOOKUP(CB$7+0.5,$I$66:$DJ$120,ROWS($A$10:$A37)+2,FALSE)</f>
        <v>490</v>
      </c>
      <c r="CC37" s="34">
        <f>HLOOKUP(CC$7+0.5,$I$66:$DJ$120,ROWS($A$10:$A37)+2,FALSE)</f>
        <v>118</v>
      </c>
      <c r="CD37" s="34">
        <f>HLOOKUP(CD$7+0.5,$I$66:$DJ$120,ROWS($A$10:$A37)+2,FALSE)</f>
        <v>102</v>
      </c>
      <c r="CE37" s="34">
        <f>HLOOKUP(CE$7+0.5,$I$66:$DJ$120,ROWS($A$10:$A37)+2,FALSE)</f>
        <v>86</v>
      </c>
      <c r="CF37" s="34">
        <f>HLOOKUP(CF$7+0.5,$I$66:$DJ$120,ROWS($A$10:$A37)+2,FALSE)</f>
        <v>97</v>
      </c>
      <c r="CG37" s="34">
        <f>HLOOKUP(CG$7+0.5,$I$66:$DJ$120,ROWS($A$10:$A37)+2,FALSE)</f>
        <v>534</v>
      </c>
      <c r="CH37" s="34">
        <f>HLOOKUP(CH$7+0.5,$I$66:$DJ$120,ROWS($A$10:$A37)+2,FALSE)</f>
        <v>603</v>
      </c>
      <c r="CI37" s="34">
        <f>HLOOKUP(CI$7+0.5,$I$66:$DJ$120,ROWS($A$10:$A37)+2,FALSE)</f>
        <v>356</v>
      </c>
      <c r="CJ37" s="34">
        <f>HLOOKUP(CJ$7+0.5,$I$66:$DJ$120,ROWS($A$10:$A37)+2,FALSE)</f>
        <v>481</v>
      </c>
      <c r="CK37" s="34" t="str">
        <f>HLOOKUP(CK$7+0.5,$I$66:$DJ$120,ROWS($A$10:$A37)+2,FALSE)</f>
        <v>N/A</v>
      </c>
      <c r="CL37" s="34">
        <f>HLOOKUP(CL$7+0.5,$I$66:$DJ$120,ROWS($A$10:$A37)+2,FALSE)</f>
        <v>424</v>
      </c>
      <c r="CM37" s="34">
        <f>HLOOKUP(CM$7+0.5,$I$66:$DJ$120,ROWS($A$10:$A37)+2,FALSE)</f>
        <v>386</v>
      </c>
      <c r="CN37" s="34">
        <f>HLOOKUP(CN$7+0.5,$I$66:$DJ$120,ROWS($A$10:$A37)+2,FALSE)</f>
        <v>237</v>
      </c>
      <c r="CO37" s="34">
        <f>HLOOKUP(CO$7+0.5,$I$66:$DJ$120,ROWS($A$10:$A37)+2,FALSE)</f>
        <v>237</v>
      </c>
      <c r="CP37" s="34">
        <f>HLOOKUP(CP$7+0.5,$I$66:$DJ$120,ROWS($A$10:$A37)+2,FALSE)</f>
        <v>688</v>
      </c>
      <c r="CQ37" s="34">
        <f>HLOOKUP(CQ$7+0.5,$I$66:$DJ$120,ROWS($A$10:$A37)+2,FALSE)</f>
        <v>282</v>
      </c>
      <c r="CR37" s="34">
        <f>HLOOKUP(CR$7+0.5,$I$66:$DJ$120,ROWS($A$10:$A37)+2,FALSE)</f>
        <v>1127</v>
      </c>
      <c r="CS37" s="34">
        <f>HLOOKUP(CS$7+0.5,$I$66:$DJ$120,ROWS($A$10:$A37)+2,FALSE)</f>
        <v>1012</v>
      </c>
      <c r="CT37" s="34">
        <f>HLOOKUP(CT$7+0.5,$I$66:$DJ$120,ROWS($A$10:$A37)+2,FALSE)</f>
        <v>118</v>
      </c>
      <c r="CU37" s="34">
        <f>HLOOKUP(CU$7+0.5,$I$66:$DJ$120,ROWS($A$10:$A37)+2,FALSE)</f>
        <v>174</v>
      </c>
      <c r="CV37" s="34">
        <f>HLOOKUP(CV$7+0.5,$I$66:$DJ$120,ROWS($A$10:$A37)+2,FALSE)</f>
        <v>861</v>
      </c>
      <c r="CW37" s="34">
        <f>HLOOKUP(CW$7+0.5,$I$66:$DJ$120,ROWS($A$10:$A37)+2,FALSE)</f>
        <v>319</v>
      </c>
      <c r="CX37" s="34">
        <f>HLOOKUP(CX$7+0.5,$I$66:$DJ$120,ROWS($A$10:$A37)+2,FALSE)</f>
        <v>237</v>
      </c>
      <c r="CY37" s="34">
        <f>HLOOKUP(CY$7+0.5,$I$66:$DJ$120,ROWS($A$10:$A37)+2,FALSE)</f>
        <v>150</v>
      </c>
      <c r="CZ37" s="34">
        <f>HLOOKUP(CZ$7+0.5,$I$66:$DJ$120,ROWS($A$10:$A37)+2,FALSE)</f>
        <v>258</v>
      </c>
      <c r="DA37" s="34">
        <f>HLOOKUP(DA$7+0.5,$I$66:$DJ$120,ROWS($A$10:$A37)+2,FALSE)</f>
        <v>193</v>
      </c>
      <c r="DB37" s="34">
        <f>HLOOKUP(DB$7+0.5,$I$66:$DJ$120,ROWS($A$10:$A37)+2,FALSE)</f>
        <v>1013</v>
      </c>
      <c r="DC37" s="34">
        <f>HLOOKUP(DC$7+0.5,$I$66:$DJ$120,ROWS($A$10:$A37)+2,FALSE)</f>
        <v>618</v>
      </c>
      <c r="DD37" s="34">
        <f>HLOOKUP(DD$7+0.5,$I$66:$DJ$120,ROWS($A$10:$A37)+2,FALSE)</f>
        <v>237</v>
      </c>
      <c r="DE37" s="34">
        <f>HLOOKUP(DE$7+0.5,$I$66:$DJ$120,ROWS($A$10:$A37)+2,FALSE)</f>
        <v>401</v>
      </c>
      <c r="DF37" s="34">
        <f>HLOOKUP(DF$7+0.5,$I$66:$DJ$120,ROWS($A$10:$A37)+2,FALSE)</f>
        <v>1281</v>
      </c>
      <c r="DG37" s="34">
        <f>HLOOKUP(DG$7+0.5,$I$66:$DJ$120,ROWS($A$10:$A37)+2,FALSE)</f>
        <v>237</v>
      </c>
      <c r="DH37" s="34">
        <f>HLOOKUP(DH$7+0.5,$I$66:$DJ$120,ROWS($A$10:$A37)+2,FALSE)</f>
        <v>267</v>
      </c>
      <c r="DI37" s="34">
        <f>HLOOKUP(DI$7+0.5,$I$66:$DJ$120,ROWS($A$10:$A37)+2,FALSE)</f>
        <v>672</v>
      </c>
      <c r="DJ37" s="34">
        <f>HLOOKUP(DJ$7+0.5,$I$66:$DJ$120,ROWS($A$10:$A37)+2,FALSE)</f>
        <v>19</v>
      </c>
    </row>
    <row r="38" spans="2:114" x14ac:dyDescent="0.25">
      <c r="B38" s="38" t="s">
        <v>35</v>
      </c>
      <c r="C38" s="16">
        <v>1802697</v>
      </c>
      <c r="D38" s="17">
        <v>2153</v>
      </c>
      <c r="E38" s="16">
        <v>1497138</v>
      </c>
      <c r="F38" s="17">
        <v>11336</v>
      </c>
      <c r="G38" s="16">
        <v>247005</v>
      </c>
      <c r="H38" s="17">
        <v>9960</v>
      </c>
      <c r="I38" s="36">
        <f>HLOOKUP(I$7,$I$66:$DJ$120,ROWS($A$10:$A38)+2,FALSE)</f>
        <v>51290</v>
      </c>
      <c r="J38" s="25">
        <f>HLOOKUP(J$7,$I$66:$DJ$120,ROWS($A$10:$A38)+2,FALSE)</f>
        <v>232</v>
      </c>
      <c r="K38" s="25">
        <f>HLOOKUP(K$7,$I$66:$DJ$120,ROWS($A$10:$A38)+2,FALSE)</f>
        <v>35</v>
      </c>
      <c r="L38" s="25">
        <f>HLOOKUP(L$7,$I$66:$DJ$120,ROWS($A$10:$A38)+2,FALSE)</f>
        <v>2322</v>
      </c>
      <c r="M38" s="25">
        <f>HLOOKUP(M$7,$I$66:$DJ$120,ROWS($A$10:$A38)+2,FALSE)</f>
        <v>674</v>
      </c>
      <c r="N38" s="25">
        <f>HLOOKUP(N$7,$I$66:$DJ$120,ROWS($A$10:$A38)+2,FALSE)</f>
        <v>4430</v>
      </c>
      <c r="O38" s="25">
        <f>HLOOKUP(O$7,$I$66:$DJ$120,ROWS($A$10:$A38)+2,FALSE)</f>
        <v>4182</v>
      </c>
      <c r="P38" s="25">
        <f>HLOOKUP(P$7,$I$66:$DJ$120,ROWS($A$10:$A38)+2,FALSE)</f>
        <v>361</v>
      </c>
      <c r="Q38" s="25">
        <f>HLOOKUP(Q$7,$I$66:$DJ$120,ROWS($A$10:$A38)+2,FALSE)</f>
        <v>177</v>
      </c>
      <c r="R38" s="25">
        <f>HLOOKUP(R$7,$I$66:$DJ$120,ROWS($A$10:$A38)+2,FALSE)</f>
        <v>0</v>
      </c>
      <c r="S38" s="25">
        <f>HLOOKUP(S$7,$I$66:$DJ$120,ROWS($A$10:$A38)+2,FALSE)</f>
        <v>1775</v>
      </c>
      <c r="T38" s="25">
        <f>HLOOKUP(T$7,$I$66:$DJ$120,ROWS($A$10:$A38)+2,FALSE)</f>
        <v>1202</v>
      </c>
      <c r="U38" s="25">
        <f>HLOOKUP(U$7,$I$66:$DJ$120,ROWS($A$10:$A38)+2,FALSE)</f>
        <v>257</v>
      </c>
      <c r="V38" s="25">
        <f>HLOOKUP(V$7,$I$66:$DJ$120,ROWS($A$10:$A38)+2,FALSE)</f>
        <v>127</v>
      </c>
      <c r="W38" s="25">
        <f>HLOOKUP(W$7,$I$66:$DJ$120,ROWS($A$10:$A38)+2,FALSE)</f>
        <v>1820</v>
      </c>
      <c r="X38" s="25">
        <f>HLOOKUP(X$7,$I$66:$DJ$120,ROWS($A$10:$A38)+2,FALSE)</f>
        <v>639</v>
      </c>
      <c r="Y38" s="25">
        <f>HLOOKUP(Y$7,$I$66:$DJ$120,ROWS($A$10:$A38)+2,FALSE)</f>
        <v>5536</v>
      </c>
      <c r="Z38" s="25">
        <f>HLOOKUP(Z$7,$I$66:$DJ$120,ROWS($A$10:$A38)+2,FALSE)</f>
        <v>2484</v>
      </c>
      <c r="AA38" s="25">
        <f>HLOOKUP(AA$7,$I$66:$DJ$120,ROWS($A$10:$A38)+2,FALSE)</f>
        <v>153</v>
      </c>
      <c r="AB38" s="25">
        <f>HLOOKUP(AB$7,$I$66:$DJ$120,ROWS($A$10:$A38)+2,FALSE)</f>
        <v>89</v>
      </c>
      <c r="AC38" s="25">
        <f>HLOOKUP(AC$7,$I$66:$DJ$120,ROWS($A$10:$A38)+2,FALSE)</f>
        <v>0</v>
      </c>
      <c r="AD38" s="25">
        <f>HLOOKUP(AD$7,$I$66:$DJ$120,ROWS($A$10:$A38)+2,FALSE)</f>
        <v>77</v>
      </c>
      <c r="AE38" s="25">
        <f>HLOOKUP(AE$7,$I$66:$DJ$120,ROWS($A$10:$A38)+2,FALSE)</f>
        <v>100</v>
      </c>
      <c r="AF38" s="25">
        <f>HLOOKUP(AF$7,$I$66:$DJ$120,ROWS($A$10:$A38)+2,FALSE)</f>
        <v>726</v>
      </c>
      <c r="AG38" s="25">
        <f>HLOOKUP(AG$7,$I$66:$DJ$120,ROWS($A$10:$A38)+2,FALSE)</f>
        <v>2254</v>
      </c>
      <c r="AH38" s="25">
        <f>HLOOKUP(AH$7,$I$66:$DJ$120,ROWS($A$10:$A38)+2,FALSE)</f>
        <v>823</v>
      </c>
      <c r="AI38" s="25">
        <f>HLOOKUP(AI$7,$I$66:$DJ$120,ROWS($A$10:$A38)+2,FALSE)</f>
        <v>2723</v>
      </c>
      <c r="AJ38" s="25">
        <f>HLOOKUP(AJ$7,$I$66:$DJ$120,ROWS($A$10:$A38)+2,FALSE)</f>
        <v>112</v>
      </c>
      <c r="AK38" s="25" t="str">
        <f>HLOOKUP(AK$7,$I$66:$DJ$120,ROWS($A$10:$A38)+2,FALSE)</f>
        <v>N/A</v>
      </c>
      <c r="AL38" s="25">
        <f>HLOOKUP(AL$7,$I$66:$DJ$120,ROWS($A$10:$A38)+2,FALSE)</f>
        <v>232</v>
      </c>
      <c r="AM38" s="25">
        <f>HLOOKUP(AM$7,$I$66:$DJ$120,ROWS($A$10:$A38)+2,FALSE)</f>
        <v>0</v>
      </c>
      <c r="AN38" s="25">
        <f>HLOOKUP(AN$7,$I$66:$DJ$120,ROWS($A$10:$A38)+2,FALSE)</f>
        <v>143</v>
      </c>
      <c r="AO38" s="25">
        <f>HLOOKUP(AO$7,$I$66:$DJ$120,ROWS($A$10:$A38)+2,FALSE)</f>
        <v>831</v>
      </c>
      <c r="AP38" s="25">
        <f>HLOOKUP(AP$7,$I$66:$DJ$120,ROWS($A$10:$A38)+2,FALSE)</f>
        <v>111</v>
      </c>
      <c r="AQ38" s="25">
        <f>HLOOKUP(AQ$7,$I$66:$DJ$120,ROWS($A$10:$A38)+2,FALSE)</f>
        <v>442</v>
      </c>
      <c r="AR38" s="25">
        <f>HLOOKUP(AR$7,$I$66:$DJ$120,ROWS($A$10:$A38)+2,FALSE)</f>
        <v>777</v>
      </c>
      <c r="AS38" s="25">
        <f>HLOOKUP(AS$7,$I$66:$DJ$120,ROWS($A$10:$A38)+2,FALSE)</f>
        <v>1232</v>
      </c>
      <c r="AT38" s="25">
        <f>HLOOKUP(AT$7,$I$66:$DJ$120,ROWS($A$10:$A38)+2,FALSE)</f>
        <v>702</v>
      </c>
      <c r="AU38" s="25">
        <f>HLOOKUP(AU$7,$I$66:$DJ$120,ROWS($A$10:$A38)+2,FALSE)</f>
        <v>506</v>
      </c>
      <c r="AV38" s="25">
        <f>HLOOKUP(AV$7,$I$66:$DJ$120,ROWS($A$10:$A38)+2,FALSE)</f>
        <v>345</v>
      </c>
      <c r="AW38" s="25">
        <f>HLOOKUP(AW$7,$I$66:$DJ$120,ROWS($A$10:$A38)+2,FALSE)</f>
        <v>0</v>
      </c>
      <c r="AX38" s="25">
        <f>HLOOKUP(AX$7,$I$66:$DJ$120,ROWS($A$10:$A38)+2,FALSE)</f>
        <v>65</v>
      </c>
      <c r="AY38" s="25">
        <f>HLOOKUP(AY$7,$I$66:$DJ$120,ROWS($A$10:$A38)+2,FALSE)</f>
        <v>2936</v>
      </c>
      <c r="AZ38" s="25">
        <f>HLOOKUP(AZ$7,$I$66:$DJ$120,ROWS($A$10:$A38)+2,FALSE)</f>
        <v>77</v>
      </c>
      <c r="BA38" s="25">
        <f>HLOOKUP(BA$7,$I$66:$DJ$120,ROWS($A$10:$A38)+2,FALSE)</f>
        <v>4445</v>
      </c>
      <c r="BB38" s="25">
        <f>HLOOKUP(BB$7,$I$66:$DJ$120,ROWS($A$10:$A38)+2,FALSE)</f>
        <v>537</v>
      </c>
      <c r="BC38" s="25">
        <f>HLOOKUP(BC$7,$I$66:$DJ$120,ROWS($A$10:$A38)+2,FALSE)</f>
        <v>0</v>
      </c>
      <c r="BD38" s="25">
        <f>HLOOKUP(BD$7,$I$66:$DJ$120,ROWS($A$10:$A38)+2,FALSE)</f>
        <v>772</v>
      </c>
      <c r="BE38" s="25">
        <f>HLOOKUP(BE$7,$I$66:$DJ$120,ROWS($A$10:$A38)+2,FALSE)</f>
        <v>1230</v>
      </c>
      <c r="BF38" s="25">
        <f>HLOOKUP(BF$7,$I$66:$DJ$120,ROWS($A$10:$A38)+2,FALSE)</f>
        <v>73</v>
      </c>
      <c r="BG38" s="25">
        <f>HLOOKUP(BG$7,$I$66:$DJ$120,ROWS($A$10:$A38)+2,FALSE)</f>
        <v>1046</v>
      </c>
      <c r="BH38" s="25">
        <f>HLOOKUP(BH$7,$I$66:$DJ$120,ROWS($A$10:$A38)+2,FALSE)</f>
        <v>1478</v>
      </c>
      <c r="BI38" s="25">
        <f>HLOOKUP(BI$7,$I$66:$DJ$120,ROWS($A$10:$A38)+2,FALSE)</f>
        <v>0</v>
      </c>
      <c r="BJ38" s="34">
        <f>HLOOKUP(BJ$7+0.5,$I$66:$DJ$120,ROWS($A$10:$A38)+2,FALSE)</f>
        <v>4521</v>
      </c>
      <c r="BK38" s="34">
        <f>HLOOKUP(BK$7+0.5,$I$66:$DJ$120,ROWS($A$10:$A38)+2,FALSE)</f>
        <v>262</v>
      </c>
      <c r="BL38" s="34">
        <f>HLOOKUP(BL$7+0.5,$I$66:$DJ$120,ROWS($A$10:$A38)+2,FALSE)</f>
        <v>46</v>
      </c>
      <c r="BM38" s="34">
        <f>HLOOKUP(BM$7+0.5,$I$66:$DJ$120,ROWS($A$10:$A38)+2,FALSE)</f>
        <v>1501</v>
      </c>
      <c r="BN38" s="34">
        <f>HLOOKUP(BN$7+0.5,$I$66:$DJ$120,ROWS($A$10:$A38)+2,FALSE)</f>
        <v>587</v>
      </c>
      <c r="BO38" s="34">
        <f>HLOOKUP(BO$7+0.5,$I$66:$DJ$120,ROWS($A$10:$A38)+2,FALSE)</f>
        <v>1419</v>
      </c>
      <c r="BP38" s="34">
        <f>HLOOKUP(BP$7+0.5,$I$66:$DJ$120,ROWS($A$10:$A38)+2,FALSE)</f>
        <v>1393</v>
      </c>
      <c r="BQ38" s="34">
        <f>HLOOKUP(BQ$7+0.5,$I$66:$DJ$120,ROWS($A$10:$A38)+2,FALSE)</f>
        <v>562</v>
      </c>
      <c r="BR38" s="34">
        <f>HLOOKUP(BR$7+0.5,$I$66:$DJ$120,ROWS($A$10:$A38)+2,FALSE)</f>
        <v>235</v>
      </c>
      <c r="BS38" s="34">
        <f>HLOOKUP(BS$7+0.5,$I$66:$DJ$120,ROWS($A$10:$A38)+2,FALSE)</f>
        <v>228</v>
      </c>
      <c r="BT38" s="34">
        <f>HLOOKUP(BT$7+0.5,$I$66:$DJ$120,ROWS($A$10:$A38)+2,FALSE)</f>
        <v>992</v>
      </c>
      <c r="BU38" s="34">
        <f>HLOOKUP(BU$7+0.5,$I$66:$DJ$120,ROWS($A$10:$A38)+2,FALSE)</f>
        <v>870</v>
      </c>
      <c r="BV38" s="34">
        <f>HLOOKUP(BV$7+0.5,$I$66:$DJ$120,ROWS($A$10:$A38)+2,FALSE)</f>
        <v>213</v>
      </c>
      <c r="BW38" s="34">
        <f>HLOOKUP(BW$7+0.5,$I$66:$DJ$120,ROWS($A$10:$A38)+2,FALSE)</f>
        <v>135</v>
      </c>
      <c r="BX38" s="34">
        <f>HLOOKUP(BX$7+0.5,$I$66:$DJ$120,ROWS($A$10:$A38)+2,FALSE)</f>
        <v>1218</v>
      </c>
      <c r="BY38" s="34">
        <f>HLOOKUP(BY$7+0.5,$I$66:$DJ$120,ROWS($A$10:$A38)+2,FALSE)</f>
        <v>453</v>
      </c>
      <c r="BZ38" s="34">
        <f>HLOOKUP(BZ$7+0.5,$I$66:$DJ$120,ROWS($A$10:$A38)+2,FALSE)</f>
        <v>1473</v>
      </c>
      <c r="CA38" s="34">
        <f>HLOOKUP(CA$7+0.5,$I$66:$DJ$120,ROWS($A$10:$A38)+2,FALSE)</f>
        <v>869</v>
      </c>
      <c r="CB38" s="34">
        <f>HLOOKUP(CB$7+0.5,$I$66:$DJ$120,ROWS($A$10:$A38)+2,FALSE)</f>
        <v>166</v>
      </c>
      <c r="CC38" s="34">
        <f>HLOOKUP(CC$7+0.5,$I$66:$DJ$120,ROWS($A$10:$A38)+2,FALSE)</f>
        <v>166</v>
      </c>
      <c r="CD38" s="34">
        <f>HLOOKUP(CD$7+0.5,$I$66:$DJ$120,ROWS($A$10:$A38)+2,FALSE)</f>
        <v>228</v>
      </c>
      <c r="CE38" s="34">
        <f>HLOOKUP(CE$7+0.5,$I$66:$DJ$120,ROWS($A$10:$A38)+2,FALSE)</f>
        <v>100</v>
      </c>
      <c r="CF38" s="34">
        <f>HLOOKUP(CF$7+0.5,$I$66:$DJ$120,ROWS($A$10:$A38)+2,FALSE)</f>
        <v>167</v>
      </c>
      <c r="CG38" s="34">
        <f>HLOOKUP(CG$7+0.5,$I$66:$DJ$120,ROWS($A$10:$A38)+2,FALSE)</f>
        <v>440</v>
      </c>
      <c r="CH38" s="34">
        <f>HLOOKUP(CH$7+0.5,$I$66:$DJ$120,ROWS($A$10:$A38)+2,FALSE)</f>
        <v>1114</v>
      </c>
      <c r="CI38" s="34">
        <f>HLOOKUP(CI$7+0.5,$I$66:$DJ$120,ROWS($A$10:$A38)+2,FALSE)</f>
        <v>865</v>
      </c>
      <c r="CJ38" s="34">
        <f>HLOOKUP(CJ$7+0.5,$I$66:$DJ$120,ROWS($A$10:$A38)+2,FALSE)</f>
        <v>1319</v>
      </c>
      <c r="CK38" s="34">
        <f>HLOOKUP(CK$7+0.5,$I$66:$DJ$120,ROWS($A$10:$A38)+2,FALSE)</f>
        <v>160</v>
      </c>
      <c r="CL38" s="34" t="str">
        <f>HLOOKUP(CL$7+0.5,$I$66:$DJ$120,ROWS($A$10:$A38)+2,FALSE)</f>
        <v>N/A</v>
      </c>
      <c r="CM38" s="34">
        <f>HLOOKUP(CM$7+0.5,$I$66:$DJ$120,ROWS($A$10:$A38)+2,FALSE)</f>
        <v>180</v>
      </c>
      <c r="CN38" s="34">
        <f>HLOOKUP(CN$7+0.5,$I$66:$DJ$120,ROWS($A$10:$A38)+2,FALSE)</f>
        <v>228</v>
      </c>
      <c r="CO38" s="34">
        <f>HLOOKUP(CO$7+0.5,$I$66:$DJ$120,ROWS($A$10:$A38)+2,FALSE)</f>
        <v>171</v>
      </c>
      <c r="CP38" s="34">
        <f>HLOOKUP(CP$7+0.5,$I$66:$DJ$120,ROWS($A$10:$A38)+2,FALSE)</f>
        <v>805</v>
      </c>
      <c r="CQ38" s="34">
        <f>HLOOKUP(CQ$7+0.5,$I$66:$DJ$120,ROWS($A$10:$A38)+2,FALSE)</f>
        <v>115</v>
      </c>
      <c r="CR38" s="34">
        <f>HLOOKUP(CR$7+0.5,$I$66:$DJ$120,ROWS($A$10:$A38)+2,FALSE)</f>
        <v>284</v>
      </c>
      <c r="CS38" s="34">
        <f>HLOOKUP(CS$7+0.5,$I$66:$DJ$120,ROWS($A$10:$A38)+2,FALSE)</f>
        <v>978</v>
      </c>
      <c r="CT38" s="34">
        <f>HLOOKUP(CT$7+0.5,$I$66:$DJ$120,ROWS($A$10:$A38)+2,FALSE)</f>
        <v>966</v>
      </c>
      <c r="CU38" s="34">
        <f>HLOOKUP(CU$7+0.5,$I$66:$DJ$120,ROWS($A$10:$A38)+2,FALSE)</f>
        <v>393</v>
      </c>
      <c r="CV38" s="34">
        <f>HLOOKUP(CV$7+0.5,$I$66:$DJ$120,ROWS($A$10:$A38)+2,FALSE)</f>
        <v>385</v>
      </c>
      <c r="CW38" s="34">
        <f>HLOOKUP(CW$7+0.5,$I$66:$DJ$120,ROWS($A$10:$A38)+2,FALSE)</f>
        <v>347</v>
      </c>
      <c r="CX38" s="34">
        <f>HLOOKUP(CX$7+0.5,$I$66:$DJ$120,ROWS($A$10:$A38)+2,FALSE)</f>
        <v>228</v>
      </c>
      <c r="CY38" s="34">
        <f>HLOOKUP(CY$7+0.5,$I$66:$DJ$120,ROWS($A$10:$A38)+2,FALSE)</f>
        <v>105</v>
      </c>
      <c r="CZ38" s="34">
        <f>HLOOKUP(CZ$7+0.5,$I$66:$DJ$120,ROWS($A$10:$A38)+2,FALSE)</f>
        <v>1369</v>
      </c>
      <c r="DA38" s="34">
        <f>HLOOKUP(DA$7+0.5,$I$66:$DJ$120,ROWS($A$10:$A38)+2,FALSE)</f>
        <v>129</v>
      </c>
      <c r="DB38" s="34">
        <f>HLOOKUP(DB$7+0.5,$I$66:$DJ$120,ROWS($A$10:$A38)+2,FALSE)</f>
        <v>1562</v>
      </c>
      <c r="DC38" s="34">
        <f>HLOOKUP(DC$7+0.5,$I$66:$DJ$120,ROWS($A$10:$A38)+2,FALSE)</f>
        <v>495</v>
      </c>
      <c r="DD38" s="34">
        <f>HLOOKUP(DD$7+0.5,$I$66:$DJ$120,ROWS($A$10:$A38)+2,FALSE)</f>
        <v>228</v>
      </c>
      <c r="DE38" s="34">
        <f>HLOOKUP(DE$7+0.5,$I$66:$DJ$120,ROWS($A$10:$A38)+2,FALSE)</f>
        <v>604</v>
      </c>
      <c r="DF38" s="34">
        <f>HLOOKUP(DF$7+0.5,$I$66:$DJ$120,ROWS($A$10:$A38)+2,FALSE)</f>
        <v>793</v>
      </c>
      <c r="DG38" s="34">
        <f>HLOOKUP(DG$7+0.5,$I$66:$DJ$120,ROWS($A$10:$A38)+2,FALSE)</f>
        <v>89</v>
      </c>
      <c r="DH38" s="34">
        <f>HLOOKUP(DH$7+0.5,$I$66:$DJ$120,ROWS($A$10:$A38)+2,FALSE)</f>
        <v>585</v>
      </c>
      <c r="DI38" s="34">
        <f>HLOOKUP(DI$7+0.5,$I$66:$DJ$120,ROWS($A$10:$A38)+2,FALSE)</f>
        <v>545</v>
      </c>
      <c r="DJ38" s="34">
        <f>HLOOKUP(DJ$7+0.5,$I$66:$DJ$120,ROWS($A$10:$A38)+2,FALSE)</f>
        <v>228</v>
      </c>
    </row>
    <row r="39" spans="2:114" x14ac:dyDescent="0.25">
      <c r="B39" s="38" t="s">
        <v>36</v>
      </c>
      <c r="C39" s="16">
        <v>2667364</v>
      </c>
      <c r="D39" s="17">
        <v>3181</v>
      </c>
      <c r="E39" s="16">
        <v>2030410</v>
      </c>
      <c r="F39" s="17">
        <v>22983</v>
      </c>
      <c r="G39" s="16">
        <v>517261</v>
      </c>
      <c r="H39" s="17">
        <v>21311</v>
      </c>
      <c r="I39" s="36">
        <f>HLOOKUP(I$7,$I$66:$DJ$120,ROWS($A$10:$A39)+2,FALSE)</f>
        <v>102677</v>
      </c>
      <c r="J39" s="25">
        <f>HLOOKUP(J$7,$I$66:$DJ$120,ROWS($A$10:$A39)+2,FALSE)</f>
        <v>150</v>
      </c>
      <c r="K39" s="25">
        <f>HLOOKUP(K$7,$I$66:$DJ$120,ROWS($A$10:$A39)+2,FALSE)</f>
        <v>511</v>
      </c>
      <c r="L39" s="25">
        <f>HLOOKUP(L$7,$I$66:$DJ$120,ROWS($A$10:$A39)+2,FALSE)</f>
        <v>7818</v>
      </c>
      <c r="M39" s="25">
        <f>HLOOKUP(M$7,$I$66:$DJ$120,ROWS($A$10:$A39)+2,FALSE)</f>
        <v>530</v>
      </c>
      <c r="N39" s="25">
        <f>HLOOKUP(N$7,$I$66:$DJ$120,ROWS($A$10:$A39)+2,FALSE)</f>
        <v>35472</v>
      </c>
      <c r="O39" s="25">
        <f>HLOOKUP(O$7,$I$66:$DJ$120,ROWS($A$10:$A39)+2,FALSE)</f>
        <v>2935</v>
      </c>
      <c r="P39" s="25">
        <f>HLOOKUP(P$7,$I$66:$DJ$120,ROWS($A$10:$A39)+2,FALSE)</f>
        <v>648</v>
      </c>
      <c r="Q39" s="25">
        <f>HLOOKUP(Q$7,$I$66:$DJ$120,ROWS($A$10:$A39)+2,FALSE)</f>
        <v>0</v>
      </c>
      <c r="R39" s="25">
        <f>HLOOKUP(R$7,$I$66:$DJ$120,ROWS($A$10:$A39)+2,FALSE)</f>
        <v>0</v>
      </c>
      <c r="S39" s="25">
        <f>HLOOKUP(S$7,$I$66:$DJ$120,ROWS($A$10:$A39)+2,FALSE)</f>
        <v>3579</v>
      </c>
      <c r="T39" s="25">
        <f>HLOOKUP(T$7,$I$66:$DJ$120,ROWS($A$10:$A39)+2,FALSE)</f>
        <v>1187</v>
      </c>
      <c r="U39" s="25">
        <f>HLOOKUP(U$7,$I$66:$DJ$120,ROWS($A$10:$A39)+2,FALSE)</f>
        <v>4363</v>
      </c>
      <c r="V39" s="25">
        <f>HLOOKUP(V$7,$I$66:$DJ$120,ROWS($A$10:$A39)+2,FALSE)</f>
        <v>1686</v>
      </c>
      <c r="W39" s="25">
        <f>HLOOKUP(W$7,$I$66:$DJ$120,ROWS($A$10:$A39)+2,FALSE)</f>
        <v>1711</v>
      </c>
      <c r="X39" s="25">
        <f>HLOOKUP(X$7,$I$66:$DJ$120,ROWS($A$10:$A39)+2,FALSE)</f>
        <v>739</v>
      </c>
      <c r="Y39" s="25">
        <f>HLOOKUP(Y$7,$I$66:$DJ$120,ROWS($A$10:$A39)+2,FALSE)</f>
        <v>543</v>
      </c>
      <c r="Z39" s="25">
        <f>HLOOKUP(Z$7,$I$66:$DJ$120,ROWS($A$10:$A39)+2,FALSE)</f>
        <v>453</v>
      </c>
      <c r="AA39" s="25">
        <f>HLOOKUP(AA$7,$I$66:$DJ$120,ROWS($A$10:$A39)+2,FALSE)</f>
        <v>569</v>
      </c>
      <c r="AB39" s="25">
        <f>HLOOKUP(AB$7,$I$66:$DJ$120,ROWS($A$10:$A39)+2,FALSE)</f>
        <v>733</v>
      </c>
      <c r="AC39" s="25">
        <f>HLOOKUP(AC$7,$I$66:$DJ$120,ROWS($A$10:$A39)+2,FALSE)</f>
        <v>0</v>
      </c>
      <c r="AD39" s="25">
        <f>HLOOKUP(AD$7,$I$66:$DJ$120,ROWS($A$10:$A39)+2,FALSE)</f>
        <v>485</v>
      </c>
      <c r="AE39" s="25">
        <f>HLOOKUP(AE$7,$I$66:$DJ$120,ROWS($A$10:$A39)+2,FALSE)</f>
        <v>1275</v>
      </c>
      <c r="AF39" s="25">
        <f>HLOOKUP(AF$7,$I$66:$DJ$120,ROWS($A$10:$A39)+2,FALSE)</f>
        <v>2202</v>
      </c>
      <c r="AG39" s="25">
        <f>HLOOKUP(AG$7,$I$66:$DJ$120,ROWS($A$10:$A39)+2,FALSE)</f>
        <v>805</v>
      </c>
      <c r="AH39" s="25">
        <f>HLOOKUP(AH$7,$I$66:$DJ$120,ROWS($A$10:$A39)+2,FALSE)</f>
        <v>946</v>
      </c>
      <c r="AI39" s="25">
        <f>HLOOKUP(AI$7,$I$66:$DJ$120,ROWS($A$10:$A39)+2,FALSE)</f>
        <v>1747</v>
      </c>
      <c r="AJ39" s="25">
        <f>HLOOKUP(AJ$7,$I$66:$DJ$120,ROWS($A$10:$A39)+2,FALSE)</f>
        <v>770</v>
      </c>
      <c r="AK39" s="25">
        <f>HLOOKUP(AK$7,$I$66:$DJ$120,ROWS($A$10:$A39)+2,FALSE)</f>
        <v>1129</v>
      </c>
      <c r="AL39" s="25" t="str">
        <f>HLOOKUP(AL$7,$I$66:$DJ$120,ROWS($A$10:$A39)+2,FALSE)</f>
        <v>N/A</v>
      </c>
      <c r="AM39" s="25">
        <f>HLOOKUP(AM$7,$I$66:$DJ$120,ROWS($A$10:$A39)+2,FALSE)</f>
        <v>59</v>
      </c>
      <c r="AN39" s="25">
        <f>HLOOKUP(AN$7,$I$66:$DJ$120,ROWS($A$10:$A39)+2,FALSE)</f>
        <v>1528</v>
      </c>
      <c r="AO39" s="25">
        <f>HLOOKUP(AO$7,$I$66:$DJ$120,ROWS($A$10:$A39)+2,FALSE)</f>
        <v>1220</v>
      </c>
      <c r="AP39" s="25">
        <f>HLOOKUP(AP$7,$I$66:$DJ$120,ROWS($A$10:$A39)+2,FALSE)</f>
        <v>1204</v>
      </c>
      <c r="AQ39" s="25">
        <f>HLOOKUP(AQ$7,$I$66:$DJ$120,ROWS($A$10:$A39)+2,FALSE)</f>
        <v>957</v>
      </c>
      <c r="AR39" s="25">
        <f>HLOOKUP(AR$7,$I$66:$DJ$120,ROWS($A$10:$A39)+2,FALSE)</f>
        <v>37</v>
      </c>
      <c r="AS39" s="25">
        <f>HLOOKUP(AS$7,$I$66:$DJ$120,ROWS($A$10:$A39)+2,FALSE)</f>
        <v>1554</v>
      </c>
      <c r="AT39" s="25">
        <f>HLOOKUP(AT$7,$I$66:$DJ$120,ROWS($A$10:$A39)+2,FALSE)</f>
        <v>886</v>
      </c>
      <c r="AU39" s="25">
        <f>HLOOKUP(AU$7,$I$66:$DJ$120,ROWS($A$10:$A39)+2,FALSE)</f>
        <v>2629</v>
      </c>
      <c r="AV39" s="25">
        <f>HLOOKUP(AV$7,$I$66:$DJ$120,ROWS($A$10:$A39)+2,FALSE)</f>
        <v>1567</v>
      </c>
      <c r="AW39" s="25">
        <f>HLOOKUP(AW$7,$I$66:$DJ$120,ROWS($A$10:$A39)+2,FALSE)</f>
        <v>167</v>
      </c>
      <c r="AX39" s="25">
        <f>HLOOKUP(AX$7,$I$66:$DJ$120,ROWS($A$10:$A39)+2,FALSE)</f>
        <v>312</v>
      </c>
      <c r="AY39" s="25">
        <f>HLOOKUP(AY$7,$I$66:$DJ$120,ROWS($A$10:$A39)+2,FALSE)</f>
        <v>1203</v>
      </c>
      <c r="AZ39" s="25">
        <f>HLOOKUP(AZ$7,$I$66:$DJ$120,ROWS($A$10:$A39)+2,FALSE)</f>
        <v>706</v>
      </c>
      <c r="BA39" s="25">
        <f>HLOOKUP(BA$7,$I$66:$DJ$120,ROWS($A$10:$A39)+2,FALSE)</f>
        <v>5224</v>
      </c>
      <c r="BB39" s="25">
        <f>HLOOKUP(BB$7,$I$66:$DJ$120,ROWS($A$10:$A39)+2,FALSE)</f>
        <v>4500</v>
      </c>
      <c r="BC39" s="25">
        <f>HLOOKUP(BC$7,$I$66:$DJ$120,ROWS($A$10:$A39)+2,FALSE)</f>
        <v>197</v>
      </c>
      <c r="BD39" s="25">
        <f>HLOOKUP(BD$7,$I$66:$DJ$120,ROWS($A$10:$A39)+2,FALSE)</f>
        <v>1832</v>
      </c>
      <c r="BE39" s="25">
        <f>HLOOKUP(BE$7,$I$66:$DJ$120,ROWS($A$10:$A39)+2,FALSE)</f>
        <v>3290</v>
      </c>
      <c r="BF39" s="25">
        <f>HLOOKUP(BF$7,$I$66:$DJ$120,ROWS($A$10:$A39)+2,FALSE)</f>
        <v>56</v>
      </c>
      <c r="BG39" s="25">
        <f>HLOOKUP(BG$7,$I$66:$DJ$120,ROWS($A$10:$A39)+2,FALSE)</f>
        <v>419</v>
      </c>
      <c r="BH39" s="25">
        <f>HLOOKUP(BH$7,$I$66:$DJ$120,ROWS($A$10:$A39)+2,FALSE)</f>
        <v>144</v>
      </c>
      <c r="BI39" s="25">
        <f>HLOOKUP(BI$7,$I$66:$DJ$120,ROWS($A$10:$A39)+2,FALSE)</f>
        <v>502</v>
      </c>
      <c r="BJ39" s="34">
        <f>HLOOKUP(BJ$7+0.5,$I$66:$DJ$120,ROWS($A$10:$A39)+2,FALSE)</f>
        <v>8786</v>
      </c>
      <c r="BK39" s="34">
        <f>HLOOKUP(BK$7+0.5,$I$66:$DJ$120,ROWS($A$10:$A39)+2,FALSE)</f>
        <v>246</v>
      </c>
      <c r="BL39" s="34">
        <f>HLOOKUP(BL$7+0.5,$I$66:$DJ$120,ROWS($A$10:$A39)+2,FALSE)</f>
        <v>659</v>
      </c>
      <c r="BM39" s="34">
        <f>HLOOKUP(BM$7+0.5,$I$66:$DJ$120,ROWS($A$10:$A39)+2,FALSE)</f>
        <v>2342</v>
      </c>
      <c r="BN39" s="34">
        <f>HLOOKUP(BN$7+0.5,$I$66:$DJ$120,ROWS($A$10:$A39)+2,FALSE)</f>
        <v>421</v>
      </c>
      <c r="BO39" s="34">
        <f>HLOOKUP(BO$7+0.5,$I$66:$DJ$120,ROWS($A$10:$A39)+2,FALSE)</f>
        <v>5381</v>
      </c>
      <c r="BP39" s="34">
        <f>HLOOKUP(BP$7+0.5,$I$66:$DJ$120,ROWS($A$10:$A39)+2,FALSE)</f>
        <v>1969</v>
      </c>
      <c r="BQ39" s="34">
        <f>HLOOKUP(BQ$7+0.5,$I$66:$DJ$120,ROWS($A$10:$A39)+2,FALSE)</f>
        <v>868</v>
      </c>
      <c r="BR39" s="34">
        <f>HLOOKUP(BR$7+0.5,$I$66:$DJ$120,ROWS($A$10:$A39)+2,FALSE)</f>
        <v>309</v>
      </c>
      <c r="BS39" s="34">
        <f>HLOOKUP(BS$7+0.5,$I$66:$DJ$120,ROWS($A$10:$A39)+2,FALSE)</f>
        <v>309</v>
      </c>
      <c r="BT39" s="34">
        <f>HLOOKUP(BT$7+0.5,$I$66:$DJ$120,ROWS($A$10:$A39)+2,FALSE)</f>
        <v>2182</v>
      </c>
      <c r="BU39" s="34">
        <f>HLOOKUP(BU$7+0.5,$I$66:$DJ$120,ROWS($A$10:$A39)+2,FALSE)</f>
        <v>1333</v>
      </c>
      <c r="BV39" s="34">
        <f>HLOOKUP(BV$7+0.5,$I$66:$DJ$120,ROWS($A$10:$A39)+2,FALSE)</f>
        <v>2688</v>
      </c>
      <c r="BW39" s="34">
        <f>HLOOKUP(BW$7+0.5,$I$66:$DJ$120,ROWS($A$10:$A39)+2,FALSE)</f>
        <v>984</v>
      </c>
      <c r="BX39" s="34">
        <f>HLOOKUP(BX$7+0.5,$I$66:$DJ$120,ROWS($A$10:$A39)+2,FALSE)</f>
        <v>927</v>
      </c>
      <c r="BY39" s="34">
        <f>HLOOKUP(BY$7+0.5,$I$66:$DJ$120,ROWS($A$10:$A39)+2,FALSE)</f>
        <v>545</v>
      </c>
      <c r="BZ39" s="34">
        <f>HLOOKUP(BZ$7+0.5,$I$66:$DJ$120,ROWS($A$10:$A39)+2,FALSE)</f>
        <v>371</v>
      </c>
      <c r="CA39" s="34">
        <f>HLOOKUP(CA$7+0.5,$I$66:$DJ$120,ROWS($A$10:$A39)+2,FALSE)</f>
        <v>654</v>
      </c>
      <c r="CB39" s="34">
        <f>HLOOKUP(CB$7+0.5,$I$66:$DJ$120,ROWS($A$10:$A39)+2,FALSE)</f>
        <v>668</v>
      </c>
      <c r="CC39" s="34">
        <f>HLOOKUP(CC$7+0.5,$I$66:$DJ$120,ROWS($A$10:$A39)+2,FALSE)</f>
        <v>757</v>
      </c>
      <c r="CD39" s="34">
        <f>HLOOKUP(CD$7+0.5,$I$66:$DJ$120,ROWS($A$10:$A39)+2,FALSE)</f>
        <v>309</v>
      </c>
      <c r="CE39" s="34">
        <f>HLOOKUP(CE$7+0.5,$I$66:$DJ$120,ROWS($A$10:$A39)+2,FALSE)</f>
        <v>402</v>
      </c>
      <c r="CF39" s="34">
        <f>HLOOKUP(CF$7+0.5,$I$66:$DJ$120,ROWS($A$10:$A39)+2,FALSE)</f>
        <v>752</v>
      </c>
      <c r="CG39" s="34">
        <f>HLOOKUP(CG$7+0.5,$I$66:$DJ$120,ROWS($A$10:$A39)+2,FALSE)</f>
        <v>861</v>
      </c>
      <c r="CH39" s="34">
        <f>HLOOKUP(CH$7+0.5,$I$66:$DJ$120,ROWS($A$10:$A39)+2,FALSE)</f>
        <v>528</v>
      </c>
      <c r="CI39" s="34">
        <f>HLOOKUP(CI$7+0.5,$I$66:$DJ$120,ROWS($A$10:$A39)+2,FALSE)</f>
        <v>748</v>
      </c>
      <c r="CJ39" s="34">
        <f>HLOOKUP(CJ$7+0.5,$I$66:$DJ$120,ROWS($A$10:$A39)+2,FALSE)</f>
        <v>1218</v>
      </c>
      <c r="CK39" s="34">
        <f>HLOOKUP(CK$7+0.5,$I$66:$DJ$120,ROWS($A$10:$A39)+2,FALSE)</f>
        <v>742</v>
      </c>
      <c r="CL39" s="34">
        <f>HLOOKUP(CL$7+0.5,$I$66:$DJ$120,ROWS($A$10:$A39)+2,FALSE)</f>
        <v>951</v>
      </c>
      <c r="CM39" s="34" t="str">
        <f>HLOOKUP(CM$7+0.5,$I$66:$DJ$120,ROWS($A$10:$A39)+2,FALSE)</f>
        <v>N/A</v>
      </c>
      <c r="CN39" s="34">
        <f>HLOOKUP(CN$7+0.5,$I$66:$DJ$120,ROWS($A$10:$A39)+2,FALSE)</f>
        <v>97</v>
      </c>
      <c r="CO39" s="34">
        <f>HLOOKUP(CO$7+0.5,$I$66:$DJ$120,ROWS($A$10:$A39)+2,FALSE)</f>
        <v>1205</v>
      </c>
      <c r="CP39" s="34">
        <f>HLOOKUP(CP$7+0.5,$I$66:$DJ$120,ROWS($A$10:$A39)+2,FALSE)</f>
        <v>715</v>
      </c>
      <c r="CQ39" s="34">
        <f>HLOOKUP(CQ$7+0.5,$I$66:$DJ$120,ROWS($A$10:$A39)+2,FALSE)</f>
        <v>753</v>
      </c>
      <c r="CR39" s="34">
        <f>HLOOKUP(CR$7+0.5,$I$66:$DJ$120,ROWS($A$10:$A39)+2,FALSE)</f>
        <v>531</v>
      </c>
      <c r="CS39" s="34">
        <f>HLOOKUP(CS$7+0.5,$I$66:$DJ$120,ROWS($A$10:$A39)+2,FALSE)</f>
        <v>64</v>
      </c>
      <c r="CT39" s="34">
        <f>HLOOKUP(CT$7+0.5,$I$66:$DJ$120,ROWS($A$10:$A39)+2,FALSE)</f>
        <v>852</v>
      </c>
      <c r="CU39" s="34">
        <f>HLOOKUP(CU$7+0.5,$I$66:$DJ$120,ROWS($A$10:$A39)+2,FALSE)</f>
        <v>600</v>
      </c>
      <c r="CV39" s="34">
        <f>HLOOKUP(CV$7+0.5,$I$66:$DJ$120,ROWS($A$10:$A39)+2,FALSE)</f>
        <v>1056</v>
      </c>
      <c r="CW39" s="34">
        <f>HLOOKUP(CW$7+0.5,$I$66:$DJ$120,ROWS($A$10:$A39)+2,FALSE)</f>
        <v>752</v>
      </c>
      <c r="CX39" s="34">
        <f>HLOOKUP(CX$7+0.5,$I$66:$DJ$120,ROWS($A$10:$A39)+2,FALSE)</f>
        <v>223</v>
      </c>
      <c r="CY39" s="34">
        <f>HLOOKUP(CY$7+0.5,$I$66:$DJ$120,ROWS($A$10:$A39)+2,FALSE)</f>
        <v>291</v>
      </c>
      <c r="CZ39" s="34">
        <f>HLOOKUP(CZ$7+0.5,$I$66:$DJ$120,ROWS($A$10:$A39)+2,FALSE)</f>
        <v>803</v>
      </c>
      <c r="DA39" s="34">
        <f>HLOOKUP(DA$7+0.5,$I$66:$DJ$120,ROWS($A$10:$A39)+2,FALSE)</f>
        <v>681</v>
      </c>
      <c r="DB39" s="34">
        <f>HLOOKUP(DB$7+0.5,$I$66:$DJ$120,ROWS($A$10:$A39)+2,FALSE)</f>
        <v>2241</v>
      </c>
      <c r="DC39" s="34">
        <f>HLOOKUP(DC$7+0.5,$I$66:$DJ$120,ROWS($A$10:$A39)+2,FALSE)</f>
        <v>2410</v>
      </c>
      <c r="DD39" s="34">
        <f>HLOOKUP(DD$7+0.5,$I$66:$DJ$120,ROWS($A$10:$A39)+2,FALSE)</f>
        <v>328</v>
      </c>
      <c r="DE39" s="34">
        <f>HLOOKUP(DE$7+0.5,$I$66:$DJ$120,ROWS($A$10:$A39)+2,FALSE)</f>
        <v>1429</v>
      </c>
      <c r="DF39" s="34">
        <f>HLOOKUP(DF$7+0.5,$I$66:$DJ$120,ROWS($A$10:$A39)+2,FALSE)</f>
        <v>1219</v>
      </c>
      <c r="DG39" s="34">
        <f>HLOOKUP(DG$7+0.5,$I$66:$DJ$120,ROWS($A$10:$A39)+2,FALSE)</f>
        <v>101</v>
      </c>
      <c r="DH39" s="34">
        <f>HLOOKUP(DH$7+0.5,$I$66:$DJ$120,ROWS($A$10:$A39)+2,FALSE)</f>
        <v>244</v>
      </c>
      <c r="DI39" s="34">
        <f>HLOOKUP(DI$7+0.5,$I$66:$DJ$120,ROWS($A$10:$A39)+2,FALSE)</f>
        <v>144</v>
      </c>
      <c r="DJ39" s="34">
        <f>HLOOKUP(DJ$7+0.5,$I$66:$DJ$120,ROWS($A$10:$A39)+2,FALSE)</f>
        <v>618</v>
      </c>
    </row>
    <row r="40" spans="2:114" x14ac:dyDescent="0.25">
      <c r="B40" s="38" t="s">
        <v>37</v>
      </c>
      <c r="C40" s="16">
        <v>1303865</v>
      </c>
      <c r="D40" s="17">
        <v>1720</v>
      </c>
      <c r="E40" s="16">
        <v>1118359</v>
      </c>
      <c r="F40" s="17">
        <v>9822</v>
      </c>
      <c r="G40" s="16">
        <v>141213</v>
      </c>
      <c r="H40" s="17">
        <v>9061</v>
      </c>
      <c r="I40" s="36">
        <f>HLOOKUP(I$7,$I$66:$DJ$120,ROWS($A$10:$A40)+2,FALSE)</f>
        <v>39367</v>
      </c>
      <c r="J40" s="25">
        <f>HLOOKUP(J$7,$I$66:$DJ$120,ROWS($A$10:$A40)+2,FALSE)</f>
        <v>152</v>
      </c>
      <c r="K40" s="25">
        <f>HLOOKUP(K$7,$I$66:$DJ$120,ROWS($A$10:$A40)+2,FALSE)</f>
        <v>0</v>
      </c>
      <c r="L40" s="25">
        <f>HLOOKUP(L$7,$I$66:$DJ$120,ROWS($A$10:$A40)+2,FALSE)</f>
        <v>544</v>
      </c>
      <c r="M40" s="25">
        <f>HLOOKUP(M$7,$I$66:$DJ$120,ROWS($A$10:$A40)+2,FALSE)</f>
        <v>0</v>
      </c>
      <c r="N40" s="25">
        <f>HLOOKUP(N$7,$I$66:$DJ$120,ROWS($A$10:$A40)+2,FALSE)</f>
        <v>1692</v>
      </c>
      <c r="O40" s="25">
        <f>HLOOKUP(O$7,$I$66:$DJ$120,ROWS($A$10:$A40)+2,FALSE)</f>
        <v>240</v>
      </c>
      <c r="P40" s="25">
        <f>HLOOKUP(P$7,$I$66:$DJ$120,ROWS($A$10:$A40)+2,FALSE)</f>
        <v>3134</v>
      </c>
      <c r="Q40" s="25">
        <f>HLOOKUP(Q$7,$I$66:$DJ$120,ROWS($A$10:$A40)+2,FALSE)</f>
        <v>0</v>
      </c>
      <c r="R40" s="25">
        <f>HLOOKUP(R$7,$I$66:$DJ$120,ROWS($A$10:$A40)+2,FALSE)</f>
        <v>298</v>
      </c>
      <c r="S40" s="25">
        <f>HLOOKUP(S$7,$I$66:$DJ$120,ROWS($A$10:$A40)+2,FALSE)</f>
        <v>1659</v>
      </c>
      <c r="T40" s="25">
        <f>HLOOKUP(T$7,$I$66:$DJ$120,ROWS($A$10:$A40)+2,FALSE)</f>
        <v>0</v>
      </c>
      <c r="U40" s="25">
        <f>HLOOKUP(U$7,$I$66:$DJ$120,ROWS($A$10:$A40)+2,FALSE)</f>
        <v>51</v>
      </c>
      <c r="V40" s="25">
        <f>HLOOKUP(V$7,$I$66:$DJ$120,ROWS($A$10:$A40)+2,FALSE)</f>
        <v>66</v>
      </c>
      <c r="W40" s="25">
        <f>HLOOKUP(W$7,$I$66:$DJ$120,ROWS($A$10:$A40)+2,FALSE)</f>
        <v>850</v>
      </c>
      <c r="X40" s="25">
        <f>HLOOKUP(X$7,$I$66:$DJ$120,ROWS($A$10:$A40)+2,FALSE)</f>
        <v>23</v>
      </c>
      <c r="Y40" s="25">
        <f>HLOOKUP(Y$7,$I$66:$DJ$120,ROWS($A$10:$A40)+2,FALSE)</f>
        <v>109</v>
      </c>
      <c r="Z40" s="25">
        <f>HLOOKUP(Z$7,$I$66:$DJ$120,ROWS($A$10:$A40)+2,FALSE)</f>
        <v>57</v>
      </c>
      <c r="AA40" s="25">
        <f>HLOOKUP(AA$7,$I$66:$DJ$120,ROWS($A$10:$A40)+2,FALSE)</f>
        <v>0</v>
      </c>
      <c r="AB40" s="25">
        <f>HLOOKUP(AB$7,$I$66:$DJ$120,ROWS($A$10:$A40)+2,FALSE)</f>
        <v>19</v>
      </c>
      <c r="AC40" s="25">
        <f>HLOOKUP(AC$7,$I$66:$DJ$120,ROWS($A$10:$A40)+2,FALSE)</f>
        <v>3242</v>
      </c>
      <c r="AD40" s="25">
        <f>HLOOKUP(AD$7,$I$66:$DJ$120,ROWS($A$10:$A40)+2,FALSE)</f>
        <v>49</v>
      </c>
      <c r="AE40" s="25">
        <f>HLOOKUP(AE$7,$I$66:$DJ$120,ROWS($A$10:$A40)+2,FALSE)</f>
        <v>13752</v>
      </c>
      <c r="AF40" s="25">
        <f>HLOOKUP(AF$7,$I$66:$DJ$120,ROWS($A$10:$A40)+2,FALSE)</f>
        <v>230</v>
      </c>
      <c r="AG40" s="25">
        <f>HLOOKUP(AG$7,$I$66:$DJ$120,ROWS($A$10:$A40)+2,FALSE)</f>
        <v>240</v>
      </c>
      <c r="AH40" s="25">
        <f>HLOOKUP(AH$7,$I$66:$DJ$120,ROWS($A$10:$A40)+2,FALSE)</f>
        <v>25</v>
      </c>
      <c r="AI40" s="25">
        <f>HLOOKUP(AI$7,$I$66:$DJ$120,ROWS($A$10:$A40)+2,FALSE)</f>
        <v>295</v>
      </c>
      <c r="AJ40" s="25">
        <f>HLOOKUP(AJ$7,$I$66:$DJ$120,ROWS($A$10:$A40)+2,FALSE)</f>
        <v>486</v>
      </c>
      <c r="AK40" s="25">
        <f>HLOOKUP(AK$7,$I$66:$DJ$120,ROWS($A$10:$A40)+2,FALSE)</f>
        <v>0</v>
      </c>
      <c r="AL40" s="25">
        <f>HLOOKUP(AL$7,$I$66:$DJ$120,ROWS($A$10:$A40)+2,FALSE)</f>
        <v>95</v>
      </c>
      <c r="AM40" s="25" t="str">
        <f>HLOOKUP(AM$7,$I$66:$DJ$120,ROWS($A$10:$A40)+2,FALSE)</f>
        <v>N/A</v>
      </c>
      <c r="AN40" s="25">
        <f>HLOOKUP(AN$7,$I$66:$DJ$120,ROWS($A$10:$A40)+2,FALSE)</f>
        <v>540</v>
      </c>
      <c r="AO40" s="25">
        <f>HLOOKUP(AO$7,$I$66:$DJ$120,ROWS($A$10:$A40)+2,FALSE)</f>
        <v>276</v>
      </c>
      <c r="AP40" s="25">
        <f>HLOOKUP(AP$7,$I$66:$DJ$120,ROWS($A$10:$A40)+2,FALSE)</f>
        <v>2462</v>
      </c>
      <c r="AQ40" s="25">
        <f>HLOOKUP(AQ$7,$I$66:$DJ$120,ROWS($A$10:$A40)+2,FALSE)</f>
        <v>471</v>
      </c>
      <c r="AR40" s="25">
        <f>HLOOKUP(AR$7,$I$66:$DJ$120,ROWS($A$10:$A40)+2,FALSE)</f>
        <v>0</v>
      </c>
      <c r="AS40" s="25">
        <f>HLOOKUP(AS$7,$I$66:$DJ$120,ROWS($A$10:$A40)+2,FALSE)</f>
        <v>28</v>
      </c>
      <c r="AT40" s="25">
        <f>HLOOKUP(AT$7,$I$66:$DJ$120,ROWS($A$10:$A40)+2,FALSE)</f>
        <v>0</v>
      </c>
      <c r="AU40" s="25">
        <f>HLOOKUP(AU$7,$I$66:$DJ$120,ROWS($A$10:$A40)+2,FALSE)</f>
        <v>508</v>
      </c>
      <c r="AV40" s="25">
        <f>HLOOKUP(AV$7,$I$66:$DJ$120,ROWS($A$10:$A40)+2,FALSE)</f>
        <v>674</v>
      </c>
      <c r="AW40" s="25">
        <f>HLOOKUP(AW$7,$I$66:$DJ$120,ROWS($A$10:$A40)+2,FALSE)</f>
        <v>988</v>
      </c>
      <c r="AX40" s="25">
        <f>HLOOKUP(AX$7,$I$66:$DJ$120,ROWS($A$10:$A40)+2,FALSE)</f>
        <v>51</v>
      </c>
      <c r="AY40" s="25">
        <f>HLOOKUP(AY$7,$I$66:$DJ$120,ROWS($A$10:$A40)+2,FALSE)</f>
        <v>0</v>
      </c>
      <c r="AZ40" s="25">
        <f>HLOOKUP(AZ$7,$I$66:$DJ$120,ROWS($A$10:$A40)+2,FALSE)</f>
        <v>372</v>
      </c>
      <c r="BA40" s="25">
        <f>HLOOKUP(BA$7,$I$66:$DJ$120,ROWS($A$10:$A40)+2,FALSE)</f>
        <v>1570</v>
      </c>
      <c r="BB40" s="25">
        <f>HLOOKUP(BB$7,$I$66:$DJ$120,ROWS($A$10:$A40)+2,FALSE)</f>
        <v>279</v>
      </c>
      <c r="BC40" s="25">
        <f>HLOOKUP(BC$7,$I$66:$DJ$120,ROWS($A$10:$A40)+2,FALSE)</f>
        <v>2566</v>
      </c>
      <c r="BD40" s="25">
        <f>HLOOKUP(BD$7,$I$66:$DJ$120,ROWS($A$10:$A40)+2,FALSE)</f>
        <v>745</v>
      </c>
      <c r="BE40" s="25">
        <f>HLOOKUP(BE$7,$I$66:$DJ$120,ROWS($A$10:$A40)+2,FALSE)</f>
        <v>261</v>
      </c>
      <c r="BF40" s="25">
        <f>HLOOKUP(BF$7,$I$66:$DJ$120,ROWS($A$10:$A40)+2,FALSE)</f>
        <v>0</v>
      </c>
      <c r="BG40" s="25">
        <f>HLOOKUP(BG$7,$I$66:$DJ$120,ROWS($A$10:$A40)+2,FALSE)</f>
        <v>268</v>
      </c>
      <c r="BH40" s="25">
        <f>HLOOKUP(BH$7,$I$66:$DJ$120,ROWS($A$10:$A40)+2,FALSE)</f>
        <v>0</v>
      </c>
      <c r="BI40" s="25">
        <f>HLOOKUP(BI$7,$I$66:$DJ$120,ROWS($A$10:$A40)+2,FALSE)</f>
        <v>56</v>
      </c>
      <c r="BJ40" s="34">
        <f>HLOOKUP(BJ$7+0.5,$I$66:$DJ$120,ROWS($A$10:$A40)+2,FALSE)</f>
        <v>4220</v>
      </c>
      <c r="BK40" s="34">
        <f>HLOOKUP(BK$7+0.5,$I$66:$DJ$120,ROWS($A$10:$A40)+2,FALSE)</f>
        <v>235</v>
      </c>
      <c r="BL40" s="34">
        <f>HLOOKUP(BL$7+0.5,$I$66:$DJ$120,ROWS($A$10:$A40)+2,FALSE)</f>
        <v>257</v>
      </c>
      <c r="BM40" s="34">
        <f>HLOOKUP(BM$7+0.5,$I$66:$DJ$120,ROWS($A$10:$A40)+2,FALSE)</f>
        <v>383</v>
      </c>
      <c r="BN40" s="34">
        <f>HLOOKUP(BN$7+0.5,$I$66:$DJ$120,ROWS($A$10:$A40)+2,FALSE)</f>
        <v>257</v>
      </c>
      <c r="BO40" s="34">
        <f>HLOOKUP(BO$7+0.5,$I$66:$DJ$120,ROWS($A$10:$A40)+2,FALSE)</f>
        <v>969</v>
      </c>
      <c r="BP40" s="34">
        <f>HLOOKUP(BP$7+0.5,$I$66:$DJ$120,ROWS($A$10:$A40)+2,FALSE)</f>
        <v>250</v>
      </c>
      <c r="BQ40" s="34">
        <f>HLOOKUP(BQ$7+0.5,$I$66:$DJ$120,ROWS($A$10:$A40)+2,FALSE)</f>
        <v>1187</v>
      </c>
      <c r="BR40" s="34">
        <f>HLOOKUP(BR$7+0.5,$I$66:$DJ$120,ROWS($A$10:$A40)+2,FALSE)</f>
        <v>257</v>
      </c>
      <c r="BS40" s="34">
        <f>HLOOKUP(BS$7+0.5,$I$66:$DJ$120,ROWS($A$10:$A40)+2,FALSE)</f>
        <v>389</v>
      </c>
      <c r="BT40" s="34">
        <f>HLOOKUP(BT$7+0.5,$I$66:$DJ$120,ROWS($A$10:$A40)+2,FALSE)</f>
        <v>699</v>
      </c>
      <c r="BU40" s="34">
        <f>HLOOKUP(BU$7+0.5,$I$66:$DJ$120,ROWS($A$10:$A40)+2,FALSE)</f>
        <v>257</v>
      </c>
      <c r="BV40" s="34">
        <f>HLOOKUP(BV$7+0.5,$I$66:$DJ$120,ROWS($A$10:$A40)+2,FALSE)</f>
        <v>83</v>
      </c>
      <c r="BW40" s="34">
        <f>HLOOKUP(BW$7+0.5,$I$66:$DJ$120,ROWS($A$10:$A40)+2,FALSE)</f>
        <v>113</v>
      </c>
      <c r="BX40" s="34">
        <f>HLOOKUP(BX$7+0.5,$I$66:$DJ$120,ROWS($A$10:$A40)+2,FALSE)</f>
        <v>741</v>
      </c>
      <c r="BY40" s="34">
        <f>HLOOKUP(BY$7+0.5,$I$66:$DJ$120,ROWS($A$10:$A40)+2,FALSE)</f>
        <v>37</v>
      </c>
      <c r="BZ40" s="34">
        <f>HLOOKUP(BZ$7+0.5,$I$66:$DJ$120,ROWS($A$10:$A40)+2,FALSE)</f>
        <v>124</v>
      </c>
      <c r="CA40" s="34">
        <f>HLOOKUP(CA$7+0.5,$I$66:$DJ$120,ROWS($A$10:$A40)+2,FALSE)</f>
        <v>100</v>
      </c>
      <c r="CB40" s="34">
        <f>HLOOKUP(CB$7+0.5,$I$66:$DJ$120,ROWS($A$10:$A40)+2,FALSE)</f>
        <v>257</v>
      </c>
      <c r="CC40" s="34">
        <f>HLOOKUP(CC$7+0.5,$I$66:$DJ$120,ROWS($A$10:$A40)+2,FALSE)</f>
        <v>33</v>
      </c>
      <c r="CD40" s="34">
        <f>HLOOKUP(CD$7+0.5,$I$66:$DJ$120,ROWS($A$10:$A40)+2,FALSE)</f>
        <v>983</v>
      </c>
      <c r="CE40" s="34">
        <f>HLOOKUP(CE$7+0.5,$I$66:$DJ$120,ROWS($A$10:$A40)+2,FALSE)</f>
        <v>81</v>
      </c>
      <c r="CF40" s="34">
        <f>HLOOKUP(CF$7+0.5,$I$66:$DJ$120,ROWS($A$10:$A40)+2,FALSE)</f>
        <v>2615</v>
      </c>
      <c r="CG40" s="34">
        <f>HLOOKUP(CG$7+0.5,$I$66:$DJ$120,ROWS($A$10:$A40)+2,FALSE)</f>
        <v>222</v>
      </c>
      <c r="CH40" s="34">
        <f>HLOOKUP(CH$7+0.5,$I$66:$DJ$120,ROWS($A$10:$A40)+2,FALSE)</f>
        <v>270</v>
      </c>
      <c r="CI40" s="34">
        <f>HLOOKUP(CI$7+0.5,$I$66:$DJ$120,ROWS($A$10:$A40)+2,FALSE)</f>
        <v>41</v>
      </c>
      <c r="CJ40" s="34">
        <f>HLOOKUP(CJ$7+0.5,$I$66:$DJ$120,ROWS($A$10:$A40)+2,FALSE)</f>
        <v>387</v>
      </c>
      <c r="CK40" s="34">
        <f>HLOOKUP(CK$7+0.5,$I$66:$DJ$120,ROWS($A$10:$A40)+2,FALSE)</f>
        <v>638</v>
      </c>
      <c r="CL40" s="34">
        <f>HLOOKUP(CL$7+0.5,$I$66:$DJ$120,ROWS($A$10:$A40)+2,FALSE)</f>
        <v>257</v>
      </c>
      <c r="CM40" s="34">
        <f>HLOOKUP(CM$7+0.5,$I$66:$DJ$120,ROWS($A$10:$A40)+2,FALSE)</f>
        <v>123</v>
      </c>
      <c r="CN40" s="34" t="str">
        <f>HLOOKUP(CN$7+0.5,$I$66:$DJ$120,ROWS($A$10:$A40)+2,FALSE)</f>
        <v>N/A</v>
      </c>
      <c r="CO40" s="34">
        <f>HLOOKUP(CO$7+0.5,$I$66:$DJ$120,ROWS($A$10:$A40)+2,FALSE)</f>
        <v>365</v>
      </c>
      <c r="CP40" s="34">
        <f>HLOOKUP(CP$7+0.5,$I$66:$DJ$120,ROWS($A$10:$A40)+2,FALSE)</f>
        <v>394</v>
      </c>
      <c r="CQ40" s="34">
        <f>HLOOKUP(CQ$7+0.5,$I$66:$DJ$120,ROWS($A$10:$A40)+2,FALSE)</f>
        <v>997</v>
      </c>
      <c r="CR40" s="34">
        <f>HLOOKUP(CR$7+0.5,$I$66:$DJ$120,ROWS($A$10:$A40)+2,FALSE)</f>
        <v>439</v>
      </c>
      <c r="CS40" s="34">
        <f>HLOOKUP(CS$7+0.5,$I$66:$DJ$120,ROWS($A$10:$A40)+2,FALSE)</f>
        <v>257</v>
      </c>
      <c r="CT40" s="34">
        <f>HLOOKUP(CT$7+0.5,$I$66:$DJ$120,ROWS($A$10:$A40)+2,FALSE)</f>
        <v>35</v>
      </c>
      <c r="CU40" s="34">
        <f>HLOOKUP(CU$7+0.5,$I$66:$DJ$120,ROWS($A$10:$A40)+2,FALSE)</f>
        <v>257</v>
      </c>
      <c r="CV40" s="34">
        <f>HLOOKUP(CV$7+0.5,$I$66:$DJ$120,ROWS($A$10:$A40)+2,FALSE)</f>
        <v>544</v>
      </c>
      <c r="CW40" s="34">
        <f>HLOOKUP(CW$7+0.5,$I$66:$DJ$120,ROWS($A$10:$A40)+2,FALSE)</f>
        <v>406</v>
      </c>
      <c r="CX40" s="34">
        <f>HLOOKUP(CX$7+0.5,$I$66:$DJ$120,ROWS($A$10:$A40)+2,FALSE)</f>
        <v>677</v>
      </c>
      <c r="CY40" s="34">
        <f>HLOOKUP(CY$7+0.5,$I$66:$DJ$120,ROWS($A$10:$A40)+2,FALSE)</f>
        <v>85</v>
      </c>
      <c r="CZ40" s="34">
        <f>HLOOKUP(CZ$7+0.5,$I$66:$DJ$120,ROWS($A$10:$A40)+2,FALSE)</f>
        <v>257</v>
      </c>
      <c r="DA40" s="34">
        <f>HLOOKUP(DA$7+0.5,$I$66:$DJ$120,ROWS($A$10:$A40)+2,FALSE)</f>
        <v>387</v>
      </c>
      <c r="DB40" s="34">
        <f>HLOOKUP(DB$7+0.5,$I$66:$DJ$120,ROWS($A$10:$A40)+2,FALSE)</f>
        <v>1644</v>
      </c>
      <c r="DC40" s="34">
        <f>HLOOKUP(DC$7+0.5,$I$66:$DJ$120,ROWS($A$10:$A40)+2,FALSE)</f>
        <v>223</v>
      </c>
      <c r="DD40" s="34">
        <f>HLOOKUP(DD$7+0.5,$I$66:$DJ$120,ROWS($A$10:$A40)+2,FALSE)</f>
        <v>1011</v>
      </c>
      <c r="DE40" s="34">
        <f>HLOOKUP(DE$7+0.5,$I$66:$DJ$120,ROWS($A$10:$A40)+2,FALSE)</f>
        <v>807</v>
      </c>
      <c r="DF40" s="34">
        <f>HLOOKUP(DF$7+0.5,$I$66:$DJ$120,ROWS($A$10:$A40)+2,FALSE)</f>
        <v>434</v>
      </c>
      <c r="DG40" s="34">
        <f>HLOOKUP(DG$7+0.5,$I$66:$DJ$120,ROWS($A$10:$A40)+2,FALSE)</f>
        <v>257</v>
      </c>
      <c r="DH40" s="34">
        <f>HLOOKUP(DH$7+0.5,$I$66:$DJ$120,ROWS($A$10:$A40)+2,FALSE)</f>
        <v>418</v>
      </c>
      <c r="DI40" s="34">
        <f>HLOOKUP(DI$7+0.5,$I$66:$DJ$120,ROWS($A$10:$A40)+2,FALSE)</f>
        <v>257</v>
      </c>
      <c r="DJ40" s="34">
        <f>HLOOKUP(DJ$7+0.5,$I$66:$DJ$120,ROWS($A$10:$A40)+2,FALSE)</f>
        <v>93</v>
      </c>
    </row>
    <row r="41" spans="2:114" x14ac:dyDescent="0.25">
      <c r="B41" s="38" t="s">
        <v>38</v>
      </c>
      <c r="C41" s="15">
        <v>8709933</v>
      </c>
      <c r="D41" s="14">
        <v>4515</v>
      </c>
      <c r="E41" s="15">
        <v>7841470</v>
      </c>
      <c r="F41" s="14">
        <v>25935</v>
      </c>
      <c r="G41" s="15">
        <v>684482</v>
      </c>
      <c r="H41" s="14">
        <v>23318</v>
      </c>
      <c r="I41" s="36">
        <f>HLOOKUP(I$7,$I$66:$DJ$120,ROWS($A$10:$A41)+2,FALSE)</f>
        <v>127369</v>
      </c>
      <c r="J41" s="25">
        <f>HLOOKUP(J$7,$I$66:$DJ$120,ROWS($A$10:$A41)+2,FALSE)</f>
        <v>616</v>
      </c>
      <c r="K41" s="25">
        <f>HLOOKUP(K$7,$I$66:$DJ$120,ROWS($A$10:$A41)+2,FALSE)</f>
        <v>383</v>
      </c>
      <c r="L41" s="25">
        <f>HLOOKUP(L$7,$I$66:$DJ$120,ROWS($A$10:$A41)+2,FALSE)</f>
        <v>1625</v>
      </c>
      <c r="M41" s="25">
        <f>HLOOKUP(M$7,$I$66:$DJ$120,ROWS($A$10:$A41)+2,FALSE)</f>
        <v>258</v>
      </c>
      <c r="N41" s="25">
        <f>HLOOKUP(N$7,$I$66:$DJ$120,ROWS($A$10:$A41)+2,FALSE)</f>
        <v>8777</v>
      </c>
      <c r="O41" s="25">
        <f>HLOOKUP(O$7,$I$66:$DJ$120,ROWS($A$10:$A41)+2,FALSE)</f>
        <v>807</v>
      </c>
      <c r="P41" s="25">
        <f>HLOOKUP(P$7,$I$66:$DJ$120,ROWS($A$10:$A41)+2,FALSE)</f>
        <v>2503</v>
      </c>
      <c r="Q41" s="25">
        <f>HLOOKUP(Q$7,$I$66:$DJ$120,ROWS($A$10:$A41)+2,FALSE)</f>
        <v>1543</v>
      </c>
      <c r="R41" s="25">
        <f>HLOOKUP(R$7,$I$66:$DJ$120,ROWS($A$10:$A41)+2,FALSE)</f>
        <v>431</v>
      </c>
      <c r="S41" s="25">
        <f>HLOOKUP(S$7,$I$66:$DJ$120,ROWS($A$10:$A41)+2,FALSE)</f>
        <v>9841</v>
      </c>
      <c r="T41" s="25">
        <f>HLOOKUP(T$7,$I$66:$DJ$120,ROWS($A$10:$A41)+2,FALSE)</f>
        <v>4588</v>
      </c>
      <c r="U41" s="25">
        <f>HLOOKUP(U$7,$I$66:$DJ$120,ROWS($A$10:$A41)+2,FALSE)</f>
        <v>385</v>
      </c>
      <c r="V41" s="25">
        <f>HLOOKUP(V$7,$I$66:$DJ$120,ROWS($A$10:$A41)+2,FALSE)</f>
        <v>91</v>
      </c>
      <c r="W41" s="25">
        <f>HLOOKUP(W$7,$I$66:$DJ$120,ROWS($A$10:$A41)+2,FALSE)</f>
        <v>2656</v>
      </c>
      <c r="X41" s="25">
        <f>HLOOKUP(X$7,$I$66:$DJ$120,ROWS($A$10:$A41)+2,FALSE)</f>
        <v>402</v>
      </c>
      <c r="Y41" s="25">
        <f>HLOOKUP(Y$7,$I$66:$DJ$120,ROWS($A$10:$A41)+2,FALSE)</f>
        <v>332</v>
      </c>
      <c r="Z41" s="25">
        <f>HLOOKUP(Z$7,$I$66:$DJ$120,ROWS($A$10:$A41)+2,FALSE)</f>
        <v>442</v>
      </c>
      <c r="AA41" s="25">
        <f>HLOOKUP(AA$7,$I$66:$DJ$120,ROWS($A$10:$A41)+2,FALSE)</f>
        <v>91</v>
      </c>
      <c r="AB41" s="25">
        <f>HLOOKUP(AB$7,$I$66:$DJ$120,ROWS($A$10:$A41)+2,FALSE)</f>
        <v>249</v>
      </c>
      <c r="AC41" s="25">
        <f>HLOOKUP(AC$7,$I$66:$DJ$120,ROWS($A$10:$A41)+2,FALSE)</f>
        <v>95</v>
      </c>
      <c r="AD41" s="25">
        <f>HLOOKUP(AD$7,$I$66:$DJ$120,ROWS($A$10:$A41)+2,FALSE)</f>
        <v>4231</v>
      </c>
      <c r="AE41" s="25">
        <f>HLOOKUP(AE$7,$I$66:$DJ$120,ROWS($A$10:$A41)+2,FALSE)</f>
        <v>2626</v>
      </c>
      <c r="AF41" s="25">
        <f>HLOOKUP(AF$7,$I$66:$DJ$120,ROWS($A$10:$A41)+2,FALSE)</f>
        <v>1070</v>
      </c>
      <c r="AG41" s="25">
        <f>HLOOKUP(AG$7,$I$66:$DJ$120,ROWS($A$10:$A41)+2,FALSE)</f>
        <v>322</v>
      </c>
      <c r="AH41" s="25">
        <f>HLOOKUP(AH$7,$I$66:$DJ$120,ROWS($A$10:$A41)+2,FALSE)</f>
        <v>450</v>
      </c>
      <c r="AI41" s="25">
        <f>HLOOKUP(AI$7,$I$66:$DJ$120,ROWS($A$10:$A41)+2,FALSE)</f>
        <v>727</v>
      </c>
      <c r="AJ41" s="25">
        <f>HLOOKUP(AJ$7,$I$66:$DJ$120,ROWS($A$10:$A41)+2,FALSE)</f>
        <v>122</v>
      </c>
      <c r="AK41" s="25">
        <f>HLOOKUP(AK$7,$I$66:$DJ$120,ROWS($A$10:$A41)+2,FALSE)</f>
        <v>261</v>
      </c>
      <c r="AL41" s="25">
        <f>HLOOKUP(AL$7,$I$66:$DJ$120,ROWS($A$10:$A41)+2,FALSE)</f>
        <v>874</v>
      </c>
      <c r="AM41" s="25">
        <f>HLOOKUP(AM$7,$I$66:$DJ$120,ROWS($A$10:$A41)+2,FALSE)</f>
        <v>705</v>
      </c>
      <c r="AN41" s="25" t="str">
        <f>HLOOKUP(AN$7,$I$66:$DJ$120,ROWS($A$10:$A41)+2,FALSE)</f>
        <v>N/A</v>
      </c>
      <c r="AO41" s="25">
        <f>HLOOKUP(AO$7,$I$66:$DJ$120,ROWS($A$10:$A41)+2,FALSE)</f>
        <v>421</v>
      </c>
      <c r="AP41" s="25">
        <f>HLOOKUP(AP$7,$I$66:$DJ$120,ROWS($A$10:$A41)+2,FALSE)</f>
        <v>41374</v>
      </c>
      <c r="AQ41" s="25">
        <f>HLOOKUP(AQ$7,$I$66:$DJ$120,ROWS($A$10:$A41)+2,FALSE)</f>
        <v>3052</v>
      </c>
      <c r="AR41" s="25">
        <f>HLOOKUP(AR$7,$I$66:$DJ$120,ROWS($A$10:$A41)+2,FALSE)</f>
        <v>0</v>
      </c>
      <c r="AS41" s="25">
        <f>HLOOKUP(AS$7,$I$66:$DJ$120,ROWS($A$10:$A41)+2,FALSE)</f>
        <v>1584</v>
      </c>
      <c r="AT41" s="25">
        <f>HLOOKUP(AT$7,$I$66:$DJ$120,ROWS($A$10:$A41)+2,FALSE)</f>
        <v>32</v>
      </c>
      <c r="AU41" s="25">
        <f>HLOOKUP(AU$7,$I$66:$DJ$120,ROWS($A$10:$A41)+2,FALSE)</f>
        <v>613</v>
      </c>
      <c r="AV41" s="25">
        <f>HLOOKUP(AV$7,$I$66:$DJ$120,ROWS($A$10:$A41)+2,FALSE)</f>
        <v>22225</v>
      </c>
      <c r="AW41" s="25">
        <f>HLOOKUP(AW$7,$I$66:$DJ$120,ROWS($A$10:$A41)+2,FALSE)</f>
        <v>332</v>
      </c>
      <c r="AX41" s="25">
        <f>HLOOKUP(AX$7,$I$66:$DJ$120,ROWS($A$10:$A41)+2,FALSE)</f>
        <v>1134</v>
      </c>
      <c r="AY41" s="25">
        <f>HLOOKUP(AY$7,$I$66:$DJ$120,ROWS($A$10:$A41)+2,FALSE)</f>
        <v>0</v>
      </c>
      <c r="AZ41" s="25">
        <f>HLOOKUP(AZ$7,$I$66:$DJ$120,ROWS($A$10:$A41)+2,FALSE)</f>
        <v>852</v>
      </c>
      <c r="BA41" s="25">
        <f>HLOOKUP(BA$7,$I$66:$DJ$120,ROWS($A$10:$A41)+2,FALSE)</f>
        <v>3434</v>
      </c>
      <c r="BB41" s="25">
        <f>HLOOKUP(BB$7,$I$66:$DJ$120,ROWS($A$10:$A41)+2,FALSE)</f>
        <v>178</v>
      </c>
      <c r="BC41" s="25">
        <f>HLOOKUP(BC$7,$I$66:$DJ$120,ROWS($A$10:$A41)+2,FALSE)</f>
        <v>57</v>
      </c>
      <c r="BD41" s="25">
        <f>HLOOKUP(BD$7,$I$66:$DJ$120,ROWS($A$10:$A41)+2,FALSE)</f>
        <v>2670</v>
      </c>
      <c r="BE41" s="25">
        <f>HLOOKUP(BE$7,$I$66:$DJ$120,ROWS($A$10:$A41)+2,FALSE)</f>
        <v>964</v>
      </c>
      <c r="BF41" s="25">
        <f>HLOOKUP(BF$7,$I$66:$DJ$120,ROWS($A$10:$A41)+2,FALSE)</f>
        <v>358</v>
      </c>
      <c r="BG41" s="25">
        <f>HLOOKUP(BG$7,$I$66:$DJ$120,ROWS($A$10:$A41)+2,FALSE)</f>
        <v>586</v>
      </c>
      <c r="BH41" s="25">
        <f>HLOOKUP(BH$7,$I$66:$DJ$120,ROWS($A$10:$A41)+2,FALSE)</f>
        <v>0</v>
      </c>
      <c r="BI41" s="25">
        <f>HLOOKUP(BI$7,$I$66:$DJ$120,ROWS($A$10:$A41)+2,FALSE)</f>
        <v>2732</v>
      </c>
      <c r="BJ41" s="34">
        <f>HLOOKUP(BJ$7+0.5,$I$66:$DJ$120,ROWS($A$10:$A41)+2,FALSE)</f>
        <v>8536</v>
      </c>
      <c r="BK41" s="34">
        <f>HLOOKUP(BK$7+0.5,$I$66:$DJ$120,ROWS($A$10:$A41)+2,FALSE)</f>
        <v>406</v>
      </c>
      <c r="BL41" s="34">
        <f>HLOOKUP(BL$7+0.5,$I$66:$DJ$120,ROWS($A$10:$A41)+2,FALSE)</f>
        <v>407</v>
      </c>
      <c r="BM41" s="34">
        <f>HLOOKUP(BM$7+0.5,$I$66:$DJ$120,ROWS($A$10:$A41)+2,FALSE)</f>
        <v>847</v>
      </c>
      <c r="BN41" s="34">
        <f>HLOOKUP(BN$7+0.5,$I$66:$DJ$120,ROWS($A$10:$A41)+2,FALSE)</f>
        <v>346</v>
      </c>
      <c r="BO41" s="34">
        <f>HLOOKUP(BO$7+0.5,$I$66:$DJ$120,ROWS($A$10:$A41)+2,FALSE)</f>
        <v>2628</v>
      </c>
      <c r="BP41" s="34">
        <f>HLOOKUP(BP$7+0.5,$I$66:$DJ$120,ROWS($A$10:$A41)+2,FALSE)</f>
        <v>590</v>
      </c>
      <c r="BQ41" s="34">
        <f>HLOOKUP(BQ$7+0.5,$I$66:$DJ$120,ROWS($A$10:$A41)+2,FALSE)</f>
        <v>1323</v>
      </c>
      <c r="BR41" s="34">
        <f>HLOOKUP(BR$7+0.5,$I$66:$DJ$120,ROWS($A$10:$A41)+2,FALSE)</f>
        <v>702</v>
      </c>
      <c r="BS41" s="34">
        <f>HLOOKUP(BS$7+0.5,$I$66:$DJ$120,ROWS($A$10:$A41)+2,FALSE)</f>
        <v>335</v>
      </c>
      <c r="BT41" s="34">
        <f>HLOOKUP(BT$7+0.5,$I$66:$DJ$120,ROWS($A$10:$A41)+2,FALSE)</f>
        <v>2289</v>
      </c>
      <c r="BU41" s="34">
        <f>HLOOKUP(BU$7+0.5,$I$66:$DJ$120,ROWS($A$10:$A41)+2,FALSE)</f>
        <v>2901</v>
      </c>
      <c r="BV41" s="34">
        <f>HLOOKUP(BV$7+0.5,$I$66:$DJ$120,ROWS($A$10:$A41)+2,FALSE)</f>
        <v>422</v>
      </c>
      <c r="BW41" s="34">
        <f>HLOOKUP(BW$7+0.5,$I$66:$DJ$120,ROWS($A$10:$A41)+2,FALSE)</f>
        <v>148</v>
      </c>
      <c r="BX41" s="34">
        <f>HLOOKUP(BX$7+0.5,$I$66:$DJ$120,ROWS($A$10:$A41)+2,FALSE)</f>
        <v>995</v>
      </c>
      <c r="BY41" s="34">
        <f>HLOOKUP(BY$7+0.5,$I$66:$DJ$120,ROWS($A$10:$A41)+2,FALSE)</f>
        <v>471</v>
      </c>
      <c r="BZ41" s="34">
        <f>HLOOKUP(BZ$7+0.5,$I$66:$DJ$120,ROWS($A$10:$A41)+2,FALSE)</f>
        <v>331</v>
      </c>
      <c r="CA41" s="34">
        <f>HLOOKUP(CA$7+0.5,$I$66:$DJ$120,ROWS($A$10:$A41)+2,FALSE)</f>
        <v>403</v>
      </c>
      <c r="CB41" s="34">
        <f>HLOOKUP(CB$7+0.5,$I$66:$DJ$120,ROWS($A$10:$A41)+2,FALSE)</f>
        <v>147</v>
      </c>
      <c r="CC41" s="34">
        <f>HLOOKUP(CC$7+0.5,$I$66:$DJ$120,ROWS($A$10:$A41)+2,FALSE)</f>
        <v>264</v>
      </c>
      <c r="CD41" s="34">
        <f>HLOOKUP(CD$7+0.5,$I$66:$DJ$120,ROWS($A$10:$A41)+2,FALSE)</f>
        <v>112</v>
      </c>
      <c r="CE41" s="34">
        <f>HLOOKUP(CE$7+0.5,$I$66:$DJ$120,ROWS($A$10:$A41)+2,FALSE)</f>
        <v>2100</v>
      </c>
      <c r="CF41" s="34">
        <f>HLOOKUP(CF$7+0.5,$I$66:$DJ$120,ROWS($A$10:$A41)+2,FALSE)</f>
        <v>973</v>
      </c>
      <c r="CG41" s="34">
        <f>HLOOKUP(CG$7+0.5,$I$66:$DJ$120,ROWS($A$10:$A41)+2,FALSE)</f>
        <v>578</v>
      </c>
      <c r="CH41" s="34">
        <f>HLOOKUP(CH$7+0.5,$I$66:$DJ$120,ROWS($A$10:$A41)+2,FALSE)</f>
        <v>274</v>
      </c>
      <c r="CI41" s="34">
        <f>HLOOKUP(CI$7+0.5,$I$66:$DJ$120,ROWS($A$10:$A41)+2,FALSE)</f>
        <v>478</v>
      </c>
      <c r="CJ41" s="34">
        <f>HLOOKUP(CJ$7+0.5,$I$66:$DJ$120,ROWS($A$10:$A41)+2,FALSE)</f>
        <v>417</v>
      </c>
      <c r="CK41" s="34">
        <f>HLOOKUP(CK$7+0.5,$I$66:$DJ$120,ROWS($A$10:$A41)+2,FALSE)</f>
        <v>206</v>
      </c>
      <c r="CL41" s="34">
        <f>HLOOKUP(CL$7+0.5,$I$66:$DJ$120,ROWS($A$10:$A41)+2,FALSE)</f>
        <v>361</v>
      </c>
      <c r="CM41" s="34">
        <f>HLOOKUP(CM$7+0.5,$I$66:$DJ$120,ROWS($A$10:$A41)+2,FALSE)</f>
        <v>616</v>
      </c>
      <c r="CN41" s="34">
        <f>HLOOKUP(CN$7+0.5,$I$66:$DJ$120,ROWS($A$10:$A41)+2,FALSE)</f>
        <v>380</v>
      </c>
      <c r="CO41" s="34" t="str">
        <f>HLOOKUP(CO$7+0.5,$I$66:$DJ$120,ROWS($A$10:$A41)+2,FALSE)</f>
        <v>N/A</v>
      </c>
      <c r="CP41" s="34">
        <f>HLOOKUP(CP$7+0.5,$I$66:$DJ$120,ROWS($A$10:$A41)+2,FALSE)</f>
        <v>281</v>
      </c>
      <c r="CQ41" s="34">
        <f>HLOOKUP(CQ$7+0.5,$I$66:$DJ$120,ROWS($A$10:$A41)+2,FALSE)</f>
        <v>5068</v>
      </c>
      <c r="CR41" s="34">
        <f>HLOOKUP(CR$7+0.5,$I$66:$DJ$120,ROWS($A$10:$A41)+2,FALSE)</f>
        <v>1042</v>
      </c>
      <c r="CS41" s="34">
        <f>HLOOKUP(CS$7+0.5,$I$66:$DJ$120,ROWS($A$10:$A41)+2,FALSE)</f>
        <v>281</v>
      </c>
      <c r="CT41" s="34">
        <f>HLOOKUP(CT$7+0.5,$I$66:$DJ$120,ROWS($A$10:$A41)+2,FALSE)</f>
        <v>1069</v>
      </c>
      <c r="CU41" s="34">
        <f>HLOOKUP(CU$7+0.5,$I$66:$DJ$120,ROWS($A$10:$A41)+2,FALSE)</f>
        <v>51</v>
      </c>
      <c r="CV41" s="34">
        <f>HLOOKUP(CV$7+0.5,$I$66:$DJ$120,ROWS($A$10:$A41)+2,FALSE)</f>
        <v>578</v>
      </c>
      <c r="CW41" s="34">
        <f>HLOOKUP(CW$7+0.5,$I$66:$DJ$120,ROWS($A$10:$A41)+2,FALSE)</f>
        <v>3517</v>
      </c>
      <c r="CX41" s="34">
        <f>HLOOKUP(CX$7+0.5,$I$66:$DJ$120,ROWS($A$10:$A41)+2,FALSE)</f>
        <v>376</v>
      </c>
      <c r="CY41" s="34">
        <f>HLOOKUP(CY$7+0.5,$I$66:$DJ$120,ROWS($A$10:$A41)+2,FALSE)</f>
        <v>598</v>
      </c>
      <c r="CZ41" s="34">
        <f>HLOOKUP(CZ$7+0.5,$I$66:$DJ$120,ROWS($A$10:$A41)+2,FALSE)</f>
        <v>281</v>
      </c>
      <c r="DA41" s="34">
        <f>HLOOKUP(DA$7+0.5,$I$66:$DJ$120,ROWS($A$10:$A41)+2,FALSE)</f>
        <v>631</v>
      </c>
      <c r="DB41" s="34">
        <f>HLOOKUP(DB$7+0.5,$I$66:$DJ$120,ROWS($A$10:$A41)+2,FALSE)</f>
        <v>1520</v>
      </c>
      <c r="DC41" s="34">
        <f>HLOOKUP(DC$7+0.5,$I$66:$DJ$120,ROWS($A$10:$A41)+2,FALSE)</f>
        <v>205</v>
      </c>
      <c r="DD41" s="34">
        <f>HLOOKUP(DD$7+0.5,$I$66:$DJ$120,ROWS($A$10:$A41)+2,FALSE)</f>
        <v>98</v>
      </c>
      <c r="DE41" s="34">
        <f>HLOOKUP(DE$7+0.5,$I$66:$DJ$120,ROWS($A$10:$A41)+2,FALSE)</f>
        <v>1099</v>
      </c>
      <c r="DF41" s="34">
        <f>HLOOKUP(DF$7+0.5,$I$66:$DJ$120,ROWS($A$10:$A41)+2,FALSE)</f>
        <v>617</v>
      </c>
      <c r="DG41" s="34">
        <f>HLOOKUP(DG$7+0.5,$I$66:$DJ$120,ROWS($A$10:$A41)+2,FALSE)</f>
        <v>353</v>
      </c>
      <c r="DH41" s="34">
        <f>HLOOKUP(DH$7+0.5,$I$66:$DJ$120,ROWS($A$10:$A41)+2,FALSE)</f>
        <v>571</v>
      </c>
      <c r="DI41" s="34">
        <f>HLOOKUP(DI$7+0.5,$I$66:$DJ$120,ROWS($A$10:$A41)+2,FALSE)</f>
        <v>281</v>
      </c>
      <c r="DJ41" s="34">
        <f>HLOOKUP(DJ$7+0.5,$I$66:$DJ$120,ROWS($A$10:$A41)+2,FALSE)</f>
        <v>1263</v>
      </c>
    </row>
    <row r="42" spans="2:114" x14ac:dyDescent="0.25">
      <c r="B42" s="38" t="s">
        <v>39</v>
      </c>
      <c r="C42" s="15">
        <v>2039549</v>
      </c>
      <c r="D42" s="14">
        <v>2727</v>
      </c>
      <c r="E42" s="15">
        <v>1735950</v>
      </c>
      <c r="F42" s="14">
        <v>14043</v>
      </c>
      <c r="G42" s="15">
        <v>220663</v>
      </c>
      <c r="H42" s="14">
        <v>12854</v>
      </c>
      <c r="I42" s="36">
        <f>HLOOKUP(I$7,$I$66:$DJ$120,ROWS($A$10:$A42)+2,FALSE)</f>
        <v>73605</v>
      </c>
      <c r="J42" s="25">
        <f>HLOOKUP(J$7,$I$66:$DJ$120,ROWS($A$10:$A42)+2,FALSE)</f>
        <v>751</v>
      </c>
      <c r="K42" s="25">
        <f>HLOOKUP(K$7,$I$66:$DJ$120,ROWS($A$10:$A42)+2,FALSE)</f>
        <v>969</v>
      </c>
      <c r="L42" s="25">
        <f>HLOOKUP(L$7,$I$66:$DJ$120,ROWS($A$10:$A42)+2,FALSE)</f>
        <v>6117</v>
      </c>
      <c r="M42" s="25">
        <f>HLOOKUP(M$7,$I$66:$DJ$120,ROWS($A$10:$A42)+2,FALSE)</f>
        <v>77</v>
      </c>
      <c r="N42" s="25">
        <f>HLOOKUP(N$7,$I$66:$DJ$120,ROWS($A$10:$A42)+2,FALSE)</f>
        <v>6547</v>
      </c>
      <c r="O42" s="25">
        <f>HLOOKUP(O$7,$I$66:$DJ$120,ROWS($A$10:$A42)+2,FALSE)</f>
        <v>2852</v>
      </c>
      <c r="P42" s="25">
        <f>HLOOKUP(P$7,$I$66:$DJ$120,ROWS($A$10:$A42)+2,FALSE)</f>
        <v>25</v>
      </c>
      <c r="Q42" s="25">
        <f>HLOOKUP(Q$7,$I$66:$DJ$120,ROWS($A$10:$A42)+2,FALSE)</f>
        <v>391</v>
      </c>
      <c r="R42" s="25">
        <f>HLOOKUP(R$7,$I$66:$DJ$120,ROWS($A$10:$A42)+2,FALSE)</f>
        <v>56</v>
      </c>
      <c r="S42" s="25">
        <f>HLOOKUP(S$7,$I$66:$DJ$120,ROWS($A$10:$A42)+2,FALSE)</f>
        <v>3259</v>
      </c>
      <c r="T42" s="25">
        <f>HLOOKUP(T$7,$I$66:$DJ$120,ROWS($A$10:$A42)+2,FALSE)</f>
        <v>1977</v>
      </c>
      <c r="U42" s="25">
        <f>HLOOKUP(U$7,$I$66:$DJ$120,ROWS($A$10:$A42)+2,FALSE)</f>
        <v>122</v>
      </c>
      <c r="V42" s="25">
        <f>HLOOKUP(V$7,$I$66:$DJ$120,ROWS($A$10:$A42)+2,FALSE)</f>
        <v>755</v>
      </c>
      <c r="W42" s="25">
        <f>HLOOKUP(W$7,$I$66:$DJ$120,ROWS($A$10:$A42)+2,FALSE)</f>
        <v>526</v>
      </c>
      <c r="X42" s="25">
        <f>HLOOKUP(X$7,$I$66:$DJ$120,ROWS($A$10:$A42)+2,FALSE)</f>
        <v>465</v>
      </c>
      <c r="Y42" s="25">
        <f>HLOOKUP(Y$7,$I$66:$DJ$120,ROWS($A$10:$A42)+2,FALSE)</f>
        <v>0</v>
      </c>
      <c r="Z42" s="25">
        <f>HLOOKUP(Z$7,$I$66:$DJ$120,ROWS($A$10:$A42)+2,FALSE)</f>
        <v>751</v>
      </c>
      <c r="AA42" s="25">
        <f>HLOOKUP(AA$7,$I$66:$DJ$120,ROWS($A$10:$A42)+2,FALSE)</f>
        <v>739</v>
      </c>
      <c r="AB42" s="25">
        <f>HLOOKUP(AB$7,$I$66:$DJ$120,ROWS($A$10:$A42)+2,FALSE)</f>
        <v>65</v>
      </c>
      <c r="AC42" s="25">
        <f>HLOOKUP(AC$7,$I$66:$DJ$120,ROWS($A$10:$A42)+2,FALSE)</f>
        <v>94</v>
      </c>
      <c r="AD42" s="25">
        <f>HLOOKUP(AD$7,$I$66:$DJ$120,ROWS($A$10:$A42)+2,FALSE)</f>
        <v>1968</v>
      </c>
      <c r="AE42" s="25">
        <f>HLOOKUP(AE$7,$I$66:$DJ$120,ROWS($A$10:$A42)+2,FALSE)</f>
        <v>2076</v>
      </c>
      <c r="AF42" s="25">
        <f>HLOOKUP(AF$7,$I$66:$DJ$120,ROWS($A$10:$A42)+2,FALSE)</f>
        <v>1460</v>
      </c>
      <c r="AG42" s="25">
        <f>HLOOKUP(AG$7,$I$66:$DJ$120,ROWS($A$10:$A42)+2,FALSE)</f>
        <v>179</v>
      </c>
      <c r="AH42" s="25">
        <f>HLOOKUP(AH$7,$I$66:$DJ$120,ROWS($A$10:$A42)+2,FALSE)</f>
        <v>719</v>
      </c>
      <c r="AI42" s="25">
        <f>HLOOKUP(AI$7,$I$66:$DJ$120,ROWS($A$10:$A42)+2,FALSE)</f>
        <v>138</v>
      </c>
      <c r="AJ42" s="25">
        <f>HLOOKUP(AJ$7,$I$66:$DJ$120,ROWS($A$10:$A42)+2,FALSE)</f>
        <v>1003</v>
      </c>
      <c r="AK42" s="25">
        <f>HLOOKUP(AK$7,$I$66:$DJ$120,ROWS($A$10:$A42)+2,FALSE)</f>
        <v>530</v>
      </c>
      <c r="AL42" s="25">
        <f>HLOOKUP(AL$7,$I$66:$DJ$120,ROWS($A$10:$A42)+2,FALSE)</f>
        <v>4192</v>
      </c>
      <c r="AM42" s="25">
        <f>HLOOKUP(AM$7,$I$66:$DJ$120,ROWS($A$10:$A42)+2,FALSE)</f>
        <v>79</v>
      </c>
      <c r="AN42" s="25">
        <f>HLOOKUP(AN$7,$I$66:$DJ$120,ROWS($A$10:$A42)+2,FALSE)</f>
        <v>160</v>
      </c>
      <c r="AO42" s="25" t="str">
        <f>HLOOKUP(AO$7,$I$66:$DJ$120,ROWS($A$10:$A42)+2,FALSE)</f>
        <v>N/A</v>
      </c>
      <c r="AP42" s="25">
        <f>HLOOKUP(AP$7,$I$66:$DJ$120,ROWS($A$10:$A42)+2,FALSE)</f>
        <v>784</v>
      </c>
      <c r="AQ42" s="25">
        <f>HLOOKUP(AQ$7,$I$66:$DJ$120,ROWS($A$10:$A42)+2,FALSE)</f>
        <v>1793</v>
      </c>
      <c r="AR42" s="25">
        <f>HLOOKUP(AR$7,$I$66:$DJ$120,ROWS($A$10:$A42)+2,FALSE)</f>
        <v>79</v>
      </c>
      <c r="AS42" s="25">
        <f>HLOOKUP(AS$7,$I$66:$DJ$120,ROWS($A$10:$A42)+2,FALSE)</f>
        <v>1712</v>
      </c>
      <c r="AT42" s="25">
        <f>HLOOKUP(AT$7,$I$66:$DJ$120,ROWS($A$10:$A42)+2,FALSE)</f>
        <v>1182</v>
      </c>
      <c r="AU42" s="25">
        <f>HLOOKUP(AU$7,$I$66:$DJ$120,ROWS($A$10:$A42)+2,FALSE)</f>
        <v>1659</v>
      </c>
      <c r="AV42" s="25">
        <f>HLOOKUP(AV$7,$I$66:$DJ$120,ROWS($A$10:$A42)+2,FALSE)</f>
        <v>809</v>
      </c>
      <c r="AW42" s="25">
        <f>HLOOKUP(AW$7,$I$66:$DJ$120,ROWS($A$10:$A42)+2,FALSE)</f>
        <v>46</v>
      </c>
      <c r="AX42" s="25">
        <f>HLOOKUP(AX$7,$I$66:$DJ$120,ROWS($A$10:$A42)+2,FALSE)</f>
        <v>152</v>
      </c>
      <c r="AY42" s="25">
        <f>HLOOKUP(AY$7,$I$66:$DJ$120,ROWS($A$10:$A42)+2,FALSE)</f>
        <v>204</v>
      </c>
      <c r="AZ42" s="25">
        <f>HLOOKUP(AZ$7,$I$66:$DJ$120,ROWS($A$10:$A42)+2,FALSE)</f>
        <v>1269</v>
      </c>
      <c r="BA42" s="25">
        <f>HLOOKUP(BA$7,$I$66:$DJ$120,ROWS($A$10:$A42)+2,FALSE)</f>
        <v>18511</v>
      </c>
      <c r="BB42" s="25">
        <f>HLOOKUP(BB$7,$I$66:$DJ$120,ROWS($A$10:$A42)+2,FALSE)</f>
        <v>1601</v>
      </c>
      <c r="BC42" s="25">
        <f>HLOOKUP(BC$7,$I$66:$DJ$120,ROWS($A$10:$A42)+2,FALSE)</f>
        <v>309</v>
      </c>
      <c r="BD42" s="25">
        <f>HLOOKUP(BD$7,$I$66:$DJ$120,ROWS($A$10:$A42)+2,FALSE)</f>
        <v>290</v>
      </c>
      <c r="BE42" s="25">
        <f>HLOOKUP(BE$7,$I$66:$DJ$120,ROWS($A$10:$A42)+2,FALSE)</f>
        <v>3004</v>
      </c>
      <c r="BF42" s="25">
        <f>HLOOKUP(BF$7,$I$66:$DJ$120,ROWS($A$10:$A42)+2,FALSE)</f>
        <v>0</v>
      </c>
      <c r="BG42" s="25">
        <f>HLOOKUP(BG$7,$I$66:$DJ$120,ROWS($A$10:$A42)+2,FALSE)</f>
        <v>407</v>
      </c>
      <c r="BH42" s="25">
        <f>HLOOKUP(BH$7,$I$66:$DJ$120,ROWS($A$10:$A42)+2,FALSE)</f>
        <v>752</v>
      </c>
      <c r="BI42" s="25">
        <f>HLOOKUP(BI$7,$I$66:$DJ$120,ROWS($A$10:$A42)+2,FALSE)</f>
        <v>632</v>
      </c>
      <c r="BJ42" s="34">
        <f>HLOOKUP(BJ$7+0.5,$I$66:$DJ$120,ROWS($A$10:$A42)+2,FALSE)</f>
        <v>7703</v>
      </c>
      <c r="BK42" s="34">
        <f>HLOOKUP(BK$7+0.5,$I$66:$DJ$120,ROWS($A$10:$A42)+2,FALSE)</f>
        <v>550</v>
      </c>
      <c r="BL42" s="34">
        <f>HLOOKUP(BL$7+0.5,$I$66:$DJ$120,ROWS($A$10:$A42)+2,FALSE)</f>
        <v>801</v>
      </c>
      <c r="BM42" s="34">
        <f>HLOOKUP(BM$7+0.5,$I$66:$DJ$120,ROWS($A$10:$A42)+2,FALSE)</f>
        <v>2902</v>
      </c>
      <c r="BN42" s="34">
        <f>HLOOKUP(BN$7+0.5,$I$66:$DJ$120,ROWS($A$10:$A42)+2,FALSE)</f>
        <v>109</v>
      </c>
      <c r="BO42" s="34">
        <f>HLOOKUP(BO$7+0.5,$I$66:$DJ$120,ROWS($A$10:$A42)+2,FALSE)</f>
        <v>2252</v>
      </c>
      <c r="BP42" s="34">
        <f>HLOOKUP(BP$7+0.5,$I$66:$DJ$120,ROWS($A$10:$A42)+2,FALSE)</f>
        <v>1095</v>
      </c>
      <c r="BQ42" s="34">
        <f>HLOOKUP(BQ$7+0.5,$I$66:$DJ$120,ROWS($A$10:$A42)+2,FALSE)</f>
        <v>41</v>
      </c>
      <c r="BR42" s="34">
        <f>HLOOKUP(BR$7+0.5,$I$66:$DJ$120,ROWS($A$10:$A42)+2,FALSE)</f>
        <v>444</v>
      </c>
      <c r="BS42" s="34">
        <f>HLOOKUP(BS$7+0.5,$I$66:$DJ$120,ROWS($A$10:$A42)+2,FALSE)</f>
        <v>95</v>
      </c>
      <c r="BT42" s="34">
        <f>HLOOKUP(BT$7+0.5,$I$66:$DJ$120,ROWS($A$10:$A42)+2,FALSE)</f>
        <v>1428</v>
      </c>
      <c r="BU42" s="34">
        <f>HLOOKUP(BU$7+0.5,$I$66:$DJ$120,ROWS($A$10:$A42)+2,FALSE)</f>
        <v>1097</v>
      </c>
      <c r="BV42" s="34">
        <f>HLOOKUP(BV$7+0.5,$I$66:$DJ$120,ROWS($A$10:$A42)+2,FALSE)</f>
        <v>185</v>
      </c>
      <c r="BW42" s="34">
        <f>HLOOKUP(BW$7+0.5,$I$66:$DJ$120,ROWS($A$10:$A42)+2,FALSE)</f>
        <v>565</v>
      </c>
      <c r="BX42" s="34">
        <f>HLOOKUP(BX$7+0.5,$I$66:$DJ$120,ROWS($A$10:$A42)+2,FALSE)</f>
        <v>362</v>
      </c>
      <c r="BY42" s="34">
        <f>HLOOKUP(BY$7+0.5,$I$66:$DJ$120,ROWS($A$10:$A42)+2,FALSE)</f>
        <v>458</v>
      </c>
      <c r="BZ42" s="34">
        <f>HLOOKUP(BZ$7+0.5,$I$66:$DJ$120,ROWS($A$10:$A42)+2,FALSE)</f>
        <v>285</v>
      </c>
      <c r="CA42" s="34">
        <f>HLOOKUP(CA$7+0.5,$I$66:$DJ$120,ROWS($A$10:$A42)+2,FALSE)</f>
        <v>581</v>
      </c>
      <c r="CB42" s="34">
        <f>HLOOKUP(CB$7+0.5,$I$66:$DJ$120,ROWS($A$10:$A42)+2,FALSE)</f>
        <v>1131</v>
      </c>
      <c r="CC42" s="34">
        <f>HLOOKUP(CC$7+0.5,$I$66:$DJ$120,ROWS($A$10:$A42)+2,FALSE)</f>
        <v>87</v>
      </c>
      <c r="CD42" s="34">
        <f>HLOOKUP(CD$7+0.5,$I$66:$DJ$120,ROWS($A$10:$A42)+2,FALSE)</f>
        <v>155</v>
      </c>
      <c r="CE42" s="34">
        <f>HLOOKUP(CE$7+0.5,$I$66:$DJ$120,ROWS($A$10:$A42)+2,FALSE)</f>
        <v>1112</v>
      </c>
      <c r="CF42" s="34">
        <f>HLOOKUP(CF$7+0.5,$I$66:$DJ$120,ROWS($A$10:$A42)+2,FALSE)</f>
        <v>1567</v>
      </c>
      <c r="CG42" s="34">
        <f>HLOOKUP(CG$7+0.5,$I$66:$DJ$120,ROWS($A$10:$A42)+2,FALSE)</f>
        <v>843</v>
      </c>
      <c r="CH42" s="34">
        <f>HLOOKUP(CH$7+0.5,$I$66:$DJ$120,ROWS($A$10:$A42)+2,FALSE)</f>
        <v>231</v>
      </c>
      <c r="CI42" s="34">
        <f>HLOOKUP(CI$7+0.5,$I$66:$DJ$120,ROWS($A$10:$A42)+2,FALSE)</f>
        <v>630</v>
      </c>
      <c r="CJ42" s="34">
        <f>HLOOKUP(CJ$7+0.5,$I$66:$DJ$120,ROWS($A$10:$A42)+2,FALSE)</f>
        <v>211</v>
      </c>
      <c r="CK42" s="34">
        <f>HLOOKUP(CK$7+0.5,$I$66:$DJ$120,ROWS($A$10:$A42)+2,FALSE)</f>
        <v>1419</v>
      </c>
      <c r="CL42" s="34">
        <f>HLOOKUP(CL$7+0.5,$I$66:$DJ$120,ROWS($A$10:$A42)+2,FALSE)</f>
        <v>726</v>
      </c>
      <c r="CM42" s="34">
        <f>HLOOKUP(CM$7+0.5,$I$66:$DJ$120,ROWS($A$10:$A42)+2,FALSE)</f>
        <v>2452</v>
      </c>
      <c r="CN42" s="34">
        <f>HLOOKUP(CN$7+0.5,$I$66:$DJ$120,ROWS($A$10:$A42)+2,FALSE)</f>
        <v>130</v>
      </c>
      <c r="CO42" s="34">
        <f>HLOOKUP(CO$7+0.5,$I$66:$DJ$120,ROWS($A$10:$A42)+2,FALSE)</f>
        <v>200</v>
      </c>
      <c r="CP42" s="34" t="str">
        <f>HLOOKUP(CP$7+0.5,$I$66:$DJ$120,ROWS($A$10:$A42)+2,FALSE)</f>
        <v>N/A</v>
      </c>
      <c r="CQ42" s="34">
        <f>HLOOKUP(CQ$7+0.5,$I$66:$DJ$120,ROWS($A$10:$A42)+2,FALSE)</f>
        <v>581</v>
      </c>
      <c r="CR42" s="34">
        <f>HLOOKUP(CR$7+0.5,$I$66:$DJ$120,ROWS($A$10:$A42)+2,FALSE)</f>
        <v>844</v>
      </c>
      <c r="CS42" s="34">
        <f>HLOOKUP(CS$7+0.5,$I$66:$DJ$120,ROWS($A$10:$A42)+2,FALSE)</f>
        <v>150</v>
      </c>
      <c r="CT42" s="34">
        <f>HLOOKUP(CT$7+0.5,$I$66:$DJ$120,ROWS($A$10:$A42)+2,FALSE)</f>
        <v>883</v>
      </c>
      <c r="CU42" s="34">
        <f>HLOOKUP(CU$7+0.5,$I$66:$DJ$120,ROWS($A$10:$A42)+2,FALSE)</f>
        <v>854</v>
      </c>
      <c r="CV42" s="34">
        <f>HLOOKUP(CV$7+0.5,$I$66:$DJ$120,ROWS($A$10:$A42)+2,FALSE)</f>
        <v>1403</v>
      </c>
      <c r="CW42" s="34">
        <f>HLOOKUP(CW$7+0.5,$I$66:$DJ$120,ROWS($A$10:$A42)+2,FALSE)</f>
        <v>526</v>
      </c>
      <c r="CX42" s="34">
        <f>HLOOKUP(CX$7+0.5,$I$66:$DJ$120,ROWS($A$10:$A42)+2,FALSE)</f>
        <v>81</v>
      </c>
      <c r="CY42" s="34">
        <f>HLOOKUP(CY$7+0.5,$I$66:$DJ$120,ROWS($A$10:$A42)+2,FALSE)</f>
        <v>182</v>
      </c>
      <c r="CZ42" s="34">
        <f>HLOOKUP(CZ$7+0.5,$I$66:$DJ$120,ROWS($A$10:$A42)+2,FALSE)</f>
        <v>322</v>
      </c>
      <c r="DA42" s="34">
        <f>HLOOKUP(DA$7+0.5,$I$66:$DJ$120,ROWS($A$10:$A42)+2,FALSE)</f>
        <v>801</v>
      </c>
      <c r="DB42" s="34">
        <f>HLOOKUP(DB$7+0.5,$I$66:$DJ$120,ROWS($A$10:$A42)+2,FALSE)</f>
        <v>3785</v>
      </c>
      <c r="DC42" s="34">
        <f>HLOOKUP(DC$7+0.5,$I$66:$DJ$120,ROWS($A$10:$A42)+2,FALSE)</f>
        <v>1033</v>
      </c>
      <c r="DD42" s="34">
        <f>HLOOKUP(DD$7+0.5,$I$66:$DJ$120,ROWS($A$10:$A42)+2,FALSE)</f>
        <v>435</v>
      </c>
      <c r="DE42" s="34">
        <f>HLOOKUP(DE$7+0.5,$I$66:$DJ$120,ROWS($A$10:$A42)+2,FALSE)</f>
        <v>249</v>
      </c>
      <c r="DF42" s="34">
        <f>HLOOKUP(DF$7+0.5,$I$66:$DJ$120,ROWS($A$10:$A42)+2,FALSE)</f>
        <v>1315</v>
      </c>
      <c r="DG42" s="34">
        <f>HLOOKUP(DG$7+0.5,$I$66:$DJ$120,ROWS($A$10:$A42)+2,FALSE)</f>
        <v>285</v>
      </c>
      <c r="DH42" s="34">
        <f>HLOOKUP(DH$7+0.5,$I$66:$DJ$120,ROWS($A$10:$A42)+2,FALSE)</f>
        <v>339</v>
      </c>
      <c r="DI42" s="34">
        <f>HLOOKUP(DI$7+0.5,$I$66:$DJ$120,ROWS($A$10:$A42)+2,FALSE)</f>
        <v>727</v>
      </c>
      <c r="DJ42" s="34">
        <f>HLOOKUP(DJ$7+0.5,$I$66:$DJ$120,ROWS($A$10:$A42)+2,FALSE)</f>
        <v>678</v>
      </c>
    </row>
    <row r="43" spans="2:114" x14ac:dyDescent="0.25">
      <c r="B43" s="38" t="s">
        <v>40</v>
      </c>
      <c r="C43" s="15">
        <v>19171916</v>
      </c>
      <c r="D43" s="14">
        <v>7371</v>
      </c>
      <c r="E43" s="15">
        <v>16976205</v>
      </c>
      <c r="F43" s="14">
        <v>41292</v>
      </c>
      <c r="G43" s="15">
        <v>1779540</v>
      </c>
      <c r="H43" s="14">
        <v>36331</v>
      </c>
      <c r="I43" s="36">
        <f>HLOOKUP(I$7,$I$66:$DJ$120,ROWS($A$10:$A43)+2,FALSE)</f>
        <v>269427</v>
      </c>
      <c r="J43" s="25">
        <f>HLOOKUP(J$7,$I$66:$DJ$120,ROWS($A$10:$A43)+2,FALSE)</f>
        <v>1310</v>
      </c>
      <c r="K43" s="25">
        <f>HLOOKUP(K$7,$I$66:$DJ$120,ROWS($A$10:$A43)+2,FALSE)</f>
        <v>5070</v>
      </c>
      <c r="L43" s="25">
        <f>HLOOKUP(L$7,$I$66:$DJ$120,ROWS($A$10:$A43)+2,FALSE)</f>
        <v>2649</v>
      </c>
      <c r="M43" s="25">
        <f>HLOOKUP(M$7,$I$66:$DJ$120,ROWS($A$10:$A43)+2,FALSE)</f>
        <v>362</v>
      </c>
      <c r="N43" s="25">
        <f>HLOOKUP(N$7,$I$66:$DJ$120,ROWS($A$10:$A43)+2,FALSE)</f>
        <v>25177</v>
      </c>
      <c r="O43" s="25">
        <f>HLOOKUP(O$7,$I$66:$DJ$120,ROWS($A$10:$A43)+2,FALSE)</f>
        <v>3135</v>
      </c>
      <c r="P43" s="25">
        <f>HLOOKUP(P$7,$I$66:$DJ$120,ROWS($A$10:$A43)+2,FALSE)</f>
        <v>15338</v>
      </c>
      <c r="Q43" s="25">
        <f>HLOOKUP(Q$7,$I$66:$DJ$120,ROWS($A$10:$A43)+2,FALSE)</f>
        <v>2603</v>
      </c>
      <c r="R43" s="25">
        <f>HLOOKUP(R$7,$I$66:$DJ$120,ROWS($A$10:$A43)+2,FALSE)</f>
        <v>1983</v>
      </c>
      <c r="S43" s="25">
        <f>HLOOKUP(S$7,$I$66:$DJ$120,ROWS($A$10:$A43)+2,FALSE)</f>
        <v>30553</v>
      </c>
      <c r="T43" s="25">
        <f>HLOOKUP(T$7,$I$66:$DJ$120,ROWS($A$10:$A43)+2,FALSE)</f>
        <v>7676</v>
      </c>
      <c r="U43" s="25">
        <f>HLOOKUP(U$7,$I$66:$DJ$120,ROWS($A$10:$A43)+2,FALSE)</f>
        <v>259</v>
      </c>
      <c r="V43" s="25">
        <f>HLOOKUP(V$7,$I$66:$DJ$120,ROWS($A$10:$A43)+2,FALSE)</f>
        <v>198</v>
      </c>
      <c r="W43" s="25">
        <f>HLOOKUP(W$7,$I$66:$DJ$120,ROWS($A$10:$A43)+2,FALSE)</f>
        <v>6533</v>
      </c>
      <c r="X43" s="25">
        <f>HLOOKUP(X$7,$I$66:$DJ$120,ROWS($A$10:$A43)+2,FALSE)</f>
        <v>2497</v>
      </c>
      <c r="Y43" s="25">
        <f>HLOOKUP(Y$7,$I$66:$DJ$120,ROWS($A$10:$A43)+2,FALSE)</f>
        <v>477</v>
      </c>
      <c r="Z43" s="25">
        <f>HLOOKUP(Z$7,$I$66:$DJ$120,ROWS($A$10:$A43)+2,FALSE)</f>
        <v>1189</v>
      </c>
      <c r="AA43" s="25">
        <f>HLOOKUP(AA$7,$I$66:$DJ$120,ROWS($A$10:$A43)+2,FALSE)</f>
        <v>804</v>
      </c>
      <c r="AB43" s="25">
        <f>HLOOKUP(AB$7,$I$66:$DJ$120,ROWS($A$10:$A43)+2,FALSE)</f>
        <v>1321</v>
      </c>
      <c r="AC43" s="25">
        <f>HLOOKUP(AC$7,$I$66:$DJ$120,ROWS($A$10:$A43)+2,FALSE)</f>
        <v>2270</v>
      </c>
      <c r="AD43" s="25">
        <f>HLOOKUP(AD$7,$I$66:$DJ$120,ROWS($A$10:$A43)+2,FALSE)</f>
        <v>5912</v>
      </c>
      <c r="AE43" s="25">
        <f>HLOOKUP(AE$7,$I$66:$DJ$120,ROWS($A$10:$A43)+2,FALSE)</f>
        <v>16855</v>
      </c>
      <c r="AF43" s="25">
        <f>HLOOKUP(AF$7,$I$66:$DJ$120,ROWS($A$10:$A43)+2,FALSE)</f>
        <v>4779</v>
      </c>
      <c r="AG43" s="25">
        <f>HLOOKUP(AG$7,$I$66:$DJ$120,ROWS($A$10:$A43)+2,FALSE)</f>
        <v>1649</v>
      </c>
      <c r="AH43" s="25">
        <f>HLOOKUP(AH$7,$I$66:$DJ$120,ROWS($A$10:$A43)+2,FALSE)</f>
        <v>872</v>
      </c>
      <c r="AI43" s="25">
        <f>HLOOKUP(AI$7,$I$66:$DJ$120,ROWS($A$10:$A43)+2,FALSE)</f>
        <v>1870</v>
      </c>
      <c r="AJ43" s="25">
        <f>HLOOKUP(AJ$7,$I$66:$DJ$120,ROWS($A$10:$A43)+2,FALSE)</f>
        <v>237</v>
      </c>
      <c r="AK43" s="25">
        <f>HLOOKUP(AK$7,$I$66:$DJ$120,ROWS($A$10:$A43)+2,FALSE)</f>
        <v>886</v>
      </c>
      <c r="AL43" s="25">
        <f>HLOOKUP(AL$7,$I$66:$DJ$120,ROWS($A$10:$A43)+2,FALSE)</f>
        <v>2077</v>
      </c>
      <c r="AM43" s="25">
        <f>HLOOKUP(AM$7,$I$66:$DJ$120,ROWS($A$10:$A43)+2,FALSE)</f>
        <v>2636</v>
      </c>
      <c r="AN43" s="25">
        <f>HLOOKUP(AN$7,$I$66:$DJ$120,ROWS($A$10:$A43)+2,FALSE)</f>
        <v>35333</v>
      </c>
      <c r="AO43" s="25">
        <f>HLOOKUP(AO$7,$I$66:$DJ$120,ROWS($A$10:$A43)+2,FALSE)</f>
        <v>829</v>
      </c>
      <c r="AP43" s="25" t="str">
        <f>HLOOKUP(AP$7,$I$66:$DJ$120,ROWS($A$10:$A43)+2,FALSE)</f>
        <v>N/A</v>
      </c>
      <c r="AQ43" s="25">
        <f>HLOOKUP(AQ$7,$I$66:$DJ$120,ROWS($A$10:$A43)+2,FALSE)</f>
        <v>13322</v>
      </c>
      <c r="AR43" s="25">
        <f>HLOOKUP(AR$7,$I$66:$DJ$120,ROWS($A$10:$A43)+2,FALSE)</f>
        <v>0</v>
      </c>
      <c r="AS43" s="25">
        <f>HLOOKUP(AS$7,$I$66:$DJ$120,ROWS($A$10:$A43)+2,FALSE)</f>
        <v>6510</v>
      </c>
      <c r="AT43" s="25">
        <f>HLOOKUP(AT$7,$I$66:$DJ$120,ROWS($A$10:$A43)+2,FALSE)</f>
        <v>2298</v>
      </c>
      <c r="AU43" s="25">
        <f>HLOOKUP(AU$7,$I$66:$DJ$120,ROWS($A$10:$A43)+2,FALSE)</f>
        <v>2284</v>
      </c>
      <c r="AV43" s="25">
        <f>HLOOKUP(AV$7,$I$66:$DJ$120,ROWS($A$10:$A43)+2,FALSE)</f>
        <v>20514</v>
      </c>
      <c r="AW43" s="25">
        <f>HLOOKUP(AW$7,$I$66:$DJ$120,ROWS($A$10:$A43)+2,FALSE)</f>
        <v>1913</v>
      </c>
      <c r="AX43" s="25">
        <f>HLOOKUP(AX$7,$I$66:$DJ$120,ROWS($A$10:$A43)+2,FALSE)</f>
        <v>7161</v>
      </c>
      <c r="AY43" s="25">
        <f>HLOOKUP(AY$7,$I$66:$DJ$120,ROWS($A$10:$A43)+2,FALSE)</f>
        <v>521</v>
      </c>
      <c r="AZ43" s="25">
        <f>HLOOKUP(AZ$7,$I$66:$DJ$120,ROWS($A$10:$A43)+2,FALSE)</f>
        <v>1730</v>
      </c>
      <c r="BA43" s="25">
        <f>HLOOKUP(BA$7,$I$66:$DJ$120,ROWS($A$10:$A43)+2,FALSE)</f>
        <v>9692</v>
      </c>
      <c r="BB43" s="25">
        <f>HLOOKUP(BB$7,$I$66:$DJ$120,ROWS($A$10:$A43)+2,FALSE)</f>
        <v>910</v>
      </c>
      <c r="BC43" s="25">
        <f>HLOOKUP(BC$7,$I$66:$DJ$120,ROWS($A$10:$A43)+2,FALSE)</f>
        <v>2900</v>
      </c>
      <c r="BD43" s="25">
        <f>HLOOKUP(BD$7,$I$66:$DJ$120,ROWS($A$10:$A43)+2,FALSE)</f>
        <v>8881</v>
      </c>
      <c r="BE43" s="25">
        <f>HLOOKUP(BE$7,$I$66:$DJ$120,ROWS($A$10:$A43)+2,FALSE)</f>
        <v>2503</v>
      </c>
      <c r="BF43" s="25">
        <f>HLOOKUP(BF$7,$I$66:$DJ$120,ROWS($A$10:$A43)+2,FALSE)</f>
        <v>444</v>
      </c>
      <c r="BG43" s="25">
        <f>HLOOKUP(BG$7,$I$66:$DJ$120,ROWS($A$10:$A43)+2,FALSE)</f>
        <v>2354</v>
      </c>
      <c r="BH43" s="25">
        <f>HLOOKUP(BH$7,$I$66:$DJ$120,ROWS($A$10:$A43)+2,FALSE)</f>
        <v>151</v>
      </c>
      <c r="BI43" s="25">
        <f>HLOOKUP(BI$7,$I$66:$DJ$120,ROWS($A$10:$A43)+2,FALSE)</f>
        <v>6740</v>
      </c>
      <c r="BJ43" s="34">
        <f>HLOOKUP(BJ$7+0.5,$I$66:$DJ$120,ROWS($A$10:$A43)+2,FALSE)</f>
        <v>14924</v>
      </c>
      <c r="BK43" s="34">
        <f>HLOOKUP(BK$7+0.5,$I$66:$DJ$120,ROWS($A$10:$A43)+2,FALSE)</f>
        <v>924</v>
      </c>
      <c r="BL43" s="34">
        <f>HLOOKUP(BL$7+0.5,$I$66:$DJ$120,ROWS($A$10:$A43)+2,FALSE)</f>
        <v>2375</v>
      </c>
      <c r="BM43" s="34">
        <f>HLOOKUP(BM$7+0.5,$I$66:$DJ$120,ROWS($A$10:$A43)+2,FALSE)</f>
        <v>799</v>
      </c>
      <c r="BN43" s="34">
        <f>HLOOKUP(BN$7+0.5,$I$66:$DJ$120,ROWS($A$10:$A43)+2,FALSE)</f>
        <v>249</v>
      </c>
      <c r="BO43" s="34">
        <f>HLOOKUP(BO$7+0.5,$I$66:$DJ$120,ROWS($A$10:$A43)+2,FALSE)</f>
        <v>4560</v>
      </c>
      <c r="BP43" s="34">
        <f>HLOOKUP(BP$7+0.5,$I$66:$DJ$120,ROWS($A$10:$A43)+2,FALSE)</f>
        <v>1173</v>
      </c>
      <c r="BQ43" s="34">
        <f>HLOOKUP(BQ$7+0.5,$I$66:$DJ$120,ROWS($A$10:$A43)+2,FALSE)</f>
        <v>2651</v>
      </c>
      <c r="BR43" s="34">
        <f>HLOOKUP(BR$7+0.5,$I$66:$DJ$120,ROWS($A$10:$A43)+2,FALSE)</f>
        <v>1828</v>
      </c>
      <c r="BS43" s="34">
        <f>HLOOKUP(BS$7+0.5,$I$66:$DJ$120,ROWS($A$10:$A43)+2,FALSE)</f>
        <v>820</v>
      </c>
      <c r="BT43" s="34">
        <f>HLOOKUP(BT$7+0.5,$I$66:$DJ$120,ROWS($A$10:$A43)+2,FALSE)</f>
        <v>4156</v>
      </c>
      <c r="BU43" s="34">
        <f>HLOOKUP(BU$7+0.5,$I$66:$DJ$120,ROWS($A$10:$A43)+2,FALSE)</f>
        <v>1970</v>
      </c>
      <c r="BV43" s="34">
        <f>HLOOKUP(BV$7+0.5,$I$66:$DJ$120,ROWS($A$10:$A43)+2,FALSE)</f>
        <v>195</v>
      </c>
      <c r="BW43" s="34">
        <f>HLOOKUP(BW$7+0.5,$I$66:$DJ$120,ROWS($A$10:$A43)+2,FALSE)</f>
        <v>198</v>
      </c>
      <c r="BX43" s="34">
        <f>HLOOKUP(BX$7+0.5,$I$66:$DJ$120,ROWS($A$10:$A43)+2,FALSE)</f>
        <v>2144</v>
      </c>
      <c r="BY43" s="34">
        <f>HLOOKUP(BY$7+0.5,$I$66:$DJ$120,ROWS($A$10:$A43)+2,FALSE)</f>
        <v>1311</v>
      </c>
      <c r="BZ43" s="34">
        <f>HLOOKUP(BZ$7+0.5,$I$66:$DJ$120,ROWS($A$10:$A43)+2,FALSE)</f>
        <v>319</v>
      </c>
      <c r="CA43" s="34">
        <f>HLOOKUP(CA$7+0.5,$I$66:$DJ$120,ROWS($A$10:$A43)+2,FALSE)</f>
        <v>712</v>
      </c>
      <c r="CB43" s="34">
        <f>HLOOKUP(CB$7+0.5,$I$66:$DJ$120,ROWS($A$10:$A43)+2,FALSE)</f>
        <v>500</v>
      </c>
      <c r="CC43" s="34">
        <f>HLOOKUP(CC$7+0.5,$I$66:$DJ$120,ROWS($A$10:$A43)+2,FALSE)</f>
        <v>847</v>
      </c>
      <c r="CD43" s="34">
        <f>HLOOKUP(CD$7+0.5,$I$66:$DJ$120,ROWS($A$10:$A43)+2,FALSE)</f>
        <v>1705</v>
      </c>
      <c r="CE43" s="34">
        <f>HLOOKUP(CE$7+0.5,$I$66:$DJ$120,ROWS($A$10:$A43)+2,FALSE)</f>
        <v>1583</v>
      </c>
      <c r="CF43" s="34">
        <f>HLOOKUP(CF$7+0.5,$I$66:$DJ$120,ROWS($A$10:$A43)+2,FALSE)</f>
        <v>3094</v>
      </c>
      <c r="CG43" s="34">
        <f>HLOOKUP(CG$7+0.5,$I$66:$DJ$120,ROWS($A$10:$A43)+2,FALSE)</f>
        <v>1496</v>
      </c>
      <c r="CH43" s="34">
        <f>HLOOKUP(CH$7+0.5,$I$66:$DJ$120,ROWS($A$10:$A43)+2,FALSE)</f>
        <v>1086</v>
      </c>
      <c r="CI43" s="34">
        <f>HLOOKUP(CI$7+0.5,$I$66:$DJ$120,ROWS($A$10:$A43)+2,FALSE)</f>
        <v>381</v>
      </c>
      <c r="CJ43" s="34">
        <f>HLOOKUP(CJ$7+0.5,$I$66:$DJ$120,ROWS($A$10:$A43)+2,FALSE)</f>
        <v>961</v>
      </c>
      <c r="CK43" s="34">
        <f>HLOOKUP(CK$7+0.5,$I$66:$DJ$120,ROWS($A$10:$A43)+2,FALSE)</f>
        <v>210</v>
      </c>
      <c r="CL43" s="34">
        <f>HLOOKUP(CL$7+0.5,$I$66:$DJ$120,ROWS($A$10:$A43)+2,FALSE)</f>
        <v>564</v>
      </c>
      <c r="CM43" s="34">
        <f>HLOOKUP(CM$7+0.5,$I$66:$DJ$120,ROWS($A$10:$A43)+2,FALSE)</f>
        <v>810</v>
      </c>
      <c r="CN43" s="34">
        <f>HLOOKUP(CN$7+0.5,$I$66:$DJ$120,ROWS($A$10:$A43)+2,FALSE)</f>
        <v>1065</v>
      </c>
      <c r="CO43" s="34">
        <f>HLOOKUP(CO$7+0.5,$I$66:$DJ$120,ROWS($A$10:$A43)+2,FALSE)</f>
        <v>4610</v>
      </c>
      <c r="CP43" s="34">
        <f>HLOOKUP(CP$7+0.5,$I$66:$DJ$120,ROWS($A$10:$A43)+2,FALSE)</f>
        <v>596</v>
      </c>
      <c r="CQ43" s="34" t="str">
        <f>HLOOKUP(CQ$7+0.5,$I$66:$DJ$120,ROWS($A$10:$A43)+2,FALSE)</f>
        <v>N/A</v>
      </c>
      <c r="CR43" s="34">
        <f>HLOOKUP(CR$7+0.5,$I$66:$DJ$120,ROWS($A$10:$A43)+2,FALSE)</f>
        <v>3003</v>
      </c>
      <c r="CS43" s="34">
        <f>HLOOKUP(CS$7+0.5,$I$66:$DJ$120,ROWS($A$10:$A43)+2,FALSE)</f>
        <v>275</v>
      </c>
      <c r="CT43" s="34">
        <f>HLOOKUP(CT$7+0.5,$I$66:$DJ$120,ROWS($A$10:$A43)+2,FALSE)</f>
        <v>1610</v>
      </c>
      <c r="CU43" s="34">
        <f>HLOOKUP(CU$7+0.5,$I$66:$DJ$120,ROWS($A$10:$A43)+2,FALSE)</f>
        <v>1033</v>
      </c>
      <c r="CV43" s="34">
        <f>HLOOKUP(CV$7+0.5,$I$66:$DJ$120,ROWS($A$10:$A43)+2,FALSE)</f>
        <v>1098</v>
      </c>
      <c r="CW43" s="34">
        <f>HLOOKUP(CW$7+0.5,$I$66:$DJ$120,ROWS($A$10:$A43)+2,FALSE)</f>
        <v>3022</v>
      </c>
      <c r="CX43" s="34">
        <f>HLOOKUP(CX$7+0.5,$I$66:$DJ$120,ROWS($A$10:$A43)+2,FALSE)</f>
        <v>1041</v>
      </c>
      <c r="CY43" s="34">
        <f>HLOOKUP(CY$7+0.5,$I$66:$DJ$120,ROWS($A$10:$A43)+2,FALSE)</f>
        <v>2607</v>
      </c>
      <c r="CZ43" s="34">
        <f>HLOOKUP(CZ$7+0.5,$I$66:$DJ$120,ROWS($A$10:$A43)+2,FALSE)</f>
        <v>509</v>
      </c>
      <c r="DA43" s="34">
        <f>HLOOKUP(DA$7+0.5,$I$66:$DJ$120,ROWS($A$10:$A43)+2,FALSE)</f>
        <v>835</v>
      </c>
      <c r="DB43" s="34">
        <f>HLOOKUP(DB$7+0.5,$I$66:$DJ$120,ROWS($A$10:$A43)+2,FALSE)</f>
        <v>2018</v>
      </c>
      <c r="DC43" s="34">
        <f>HLOOKUP(DC$7+0.5,$I$66:$DJ$120,ROWS($A$10:$A43)+2,FALSE)</f>
        <v>988</v>
      </c>
      <c r="DD43" s="34">
        <f>HLOOKUP(DD$7+0.5,$I$66:$DJ$120,ROWS($A$10:$A43)+2,FALSE)</f>
        <v>908</v>
      </c>
      <c r="DE43" s="34">
        <f>HLOOKUP(DE$7+0.5,$I$66:$DJ$120,ROWS($A$10:$A43)+2,FALSE)</f>
        <v>1939</v>
      </c>
      <c r="DF43" s="34">
        <f>HLOOKUP(DF$7+0.5,$I$66:$DJ$120,ROWS($A$10:$A43)+2,FALSE)</f>
        <v>976</v>
      </c>
      <c r="DG43" s="34">
        <f>HLOOKUP(DG$7+0.5,$I$66:$DJ$120,ROWS($A$10:$A43)+2,FALSE)</f>
        <v>285</v>
      </c>
      <c r="DH43" s="34">
        <f>HLOOKUP(DH$7+0.5,$I$66:$DJ$120,ROWS($A$10:$A43)+2,FALSE)</f>
        <v>1588</v>
      </c>
      <c r="DI43" s="34">
        <f>HLOOKUP(DI$7+0.5,$I$66:$DJ$120,ROWS($A$10:$A43)+2,FALSE)</f>
        <v>148</v>
      </c>
      <c r="DJ43" s="34">
        <f>HLOOKUP(DJ$7+0.5,$I$66:$DJ$120,ROWS($A$10:$A43)+2,FALSE)</f>
        <v>2049</v>
      </c>
    </row>
    <row r="44" spans="2:114" x14ac:dyDescent="0.25">
      <c r="B44" s="38" t="s">
        <v>41</v>
      </c>
      <c r="C44" s="15">
        <v>9443000</v>
      </c>
      <c r="D44" s="14">
        <v>5070</v>
      </c>
      <c r="E44" s="15">
        <v>7982017</v>
      </c>
      <c r="F44" s="14">
        <v>29580</v>
      </c>
      <c r="G44" s="15">
        <v>1141001</v>
      </c>
      <c r="H44" s="14">
        <v>25307</v>
      </c>
      <c r="I44" s="36">
        <f>HLOOKUP(I$7,$I$66:$DJ$120,ROWS($A$10:$A44)+2,FALSE)</f>
        <v>263256</v>
      </c>
      <c r="J44" s="25">
        <f>HLOOKUP(J$7,$I$66:$DJ$120,ROWS($A$10:$A44)+2,FALSE)</f>
        <v>3044</v>
      </c>
      <c r="K44" s="25">
        <f>HLOOKUP(K$7,$I$66:$DJ$120,ROWS($A$10:$A44)+2,FALSE)</f>
        <v>1618</v>
      </c>
      <c r="L44" s="25">
        <f>HLOOKUP(L$7,$I$66:$DJ$120,ROWS($A$10:$A44)+2,FALSE)</f>
        <v>2847</v>
      </c>
      <c r="M44" s="25">
        <f>HLOOKUP(M$7,$I$66:$DJ$120,ROWS($A$10:$A44)+2,FALSE)</f>
        <v>550</v>
      </c>
      <c r="N44" s="25">
        <f>HLOOKUP(N$7,$I$66:$DJ$120,ROWS($A$10:$A44)+2,FALSE)</f>
        <v>16699</v>
      </c>
      <c r="O44" s="25">
        <f>HLOOKUP(O$7,$I$66:$DJ$120,ROWS($A$10:$A44)+2,FALSE)</f>
        <v>1842</v>
      </c>
      <c r="P44" s="25">
        <f>HLOOKUP(P$7,$I$66:$DJ$120,ROWS($A$10:$A44)+2,FALSE)</f>
        <v>3752</v>
      </c>
      <c r="Q44" s="25">
        <f>HLOOKUP(Q$7,$I$66:$DJ$120,ROWS($A$10:$A44)+2,FALSE)</f>
        <v>479</v>
      </c>
      <c r="R44" s="25">
        <f>HLOOKUP(R$7,$I$66:$DJ$120,ROWS($A$10:$A44)+2,FALSE)</f>
        <v>1691</v>
      </c>
      <c r="S44" s="25">
        <f>HLOOKUP(S$7,$I$66:$DJ$120,ROWS($A$10:$A44)+2,FALSE)</f>
        <v>28983</v>
      </c>
      <c r="T44" s="25">
        <f>HLOOKUP(T$7,$I$66:$DJ$120,ROWS($A$10:$A44)+2,FALSE)</f>
        <v>15943</v>
      </c>
      <c r="U44" s="25">
        <f>HLOOKUP(U$7,$I$66:$DJ$120,ROWS($A$10:$A44)+2,FALSE)</f>
        <v>1567</v>
      </c>
      <c r="V44" s="25">
        <f>HLOOKUP(V$7,$I$66:$DJ$120,ROWS($A$10:$A44)+2,FALSE)</f>
        <v>724</v>
      </c>
      <c r="W44" s="25">
        <f>HLOOKUP(W$7,$I$66:$DJ$120,ROWS($A$10:$A44)+2,FALSE)</f>
        <v>5657</v>
      </c>
      <c r="X44" s="25">
        <f>HLOOKUP(X$7,$I$66:$DJ$120,ROWS($A$10:$A44)+2,FALSE)</f>
        <v>4132</v>
      </c>
      <c r="Y44" s="25">
        <f>HLOOKUP(Y$7,$I$66:$DJ$120,ROWS($A$10:$A44)+2,FALSE)</f>
        <v>1077</v>
      </c>
      <c r="Z44" s="25">
        <f>HLOOKUP(Z$7,$I$66:$DJ$120,ROWS($A$10:$A44)+2,FALSE)</f>
        <v>2192</v>
      </c>
      <c r="AA44" s="25">
        <f>HLOOKUP(AA$7,$I$66:$DJ$120,ROWS($A$10:$A44)+2,FALSE)</f>
        <v>4419</v>
      </c>
      <c r="AB44" s="25">
        <f>HLOOKUP(AB$7,$I$66:$DJ$120,ROWS($A$10:$A44)+2,FALSE)</f>
        <v>2180</v>
      </c>
      <c r="AC44" s="25">
        <f>HLOOKUP(AC$7,$I$66:$DJ$120,ROWS($A$10:$A44)+2,FALSE)</f>
        <v>2259</v>
      </c>
      <c r="AD44" s="25">
        <f>HLOOKUP(AD$7,$I$66:$DJ$120,ROWS($A$10:$A44)+2,FALSE)</f>
        <v>9881</v>
      </c>
      <c r="AE44" s="25">
        <f>HLOOKUP(AE$7,$I$66:$DJ$120,ROWS($A$10:$A44)+2,FALSE)</f>
        <v>4052</v>
      </c>
      <c r="AF44" s="25">
        <f>HLOOKUP(AF$7,$I$66:$DJ$120,ROWS($A$10:$A44)+2,FALSE)</f>
        <v>5789</v>
      </c>
      <c r="AG44" s="25">
        <f>HLOOKUP(AG$7,$I$66:$DJ$120,ROWS($A$10:$A44)+2,FALSE)</f>
        <v>1839</v>
      </c>
      <c r="AH44" s="25">
        <f>HLOOKUP(AH$7,$I$66:$DJ$120,ROWS($A$10:$A44)+2,FALSE)</f>
        <v>1187</v>
      </c>
      <c r="AI44" s="25">
        <f>HLOOKUP(AI$7,$I$66:$DJ$120,ROWS($A$10:$A44)+2,FALSE)</f>
        <v>1932</v>
      </c>
      <c r="AJ44" s="25">
        <f>HLOOKUP(AJ$7,$I$66:$DJ$120,ROWS($A$10:$A44)+2,FALSE)</f>
        <v>230</v>
      </c>
      <c r="AK44" s="25">
        <f>HLOOKUP(AK$7,$I$66:$DJ$120,ROWS($A$10:$A44)+2,FALSE)</f>
        <v>516</v>
      </c>
      <c r="AL44" s="25">
        <f>HLOOKUP(AL$7,$I$66:$DJ$120,ROWS($A$10:$A44)+2,FALSE)</f>
        <v>698</v>
      </c>
      <c r="AM44" s="25">
        <f>HLOOKUP(AM$7,$I$66:$DJ$120,ROWS($A$10:$A44)+2,FALSE)</f>
        <v>2130</v>
      </c>
      <c r="AN44" s="25">
        <f>HLOOKUP(AN$7,$I$66:$DJ$120,ROWS($A$10:$A44)+2,FALSE)</f>
        <v>7195</v>
      </c>
      <c r="AO44" s="25">
        <f>HLOOKUP(AO$7,$I$66:$DJ$120,ROWS($A$10:$A44)+2,FALSE)</f>
        <v>1186</v>
      </c>
      <c r="AP44" s="25">
        <f>HLOOKUP(AP$7,$I$66:$DJ$120,ROWS($A$10:$A44)+2,FALSE)</f>
        <v>19406</v>
      </c>
      <c r="AQ44" s="25" t="str">
        <f>HLOOKUP(AQ$7,$I$66:$DJ$120,ROWS($A$10:$A44)+2,FALSE)</f>
        <v>N/A</v>
      </c>
      <c r="AR44" s="25">
        <f>HLOOKUP(AR$7,$I$66:$DJ$120,ROWS($A$10:$A44)+2,FALSE)</f>
        <v>243</v>
      </c>
      <c r="AS44" s="25">
        <f>HLOOKUP(AS$7,$I$66:$DJ$120,ROWS($A$10:$A44)+2,FALSE)</f>
        <v>8661</v>
      </c>
      <c r="AT44" s="25">
        <f>HLOOKUP(AT$7,$I$66:$DJ$120,ROWS($A$10:$A44)+2,FALSE)</f>
        <v>1453</v>
      </c>
      <c r="AU44" s="25">
        <f>HLOOKUP(AU$7,$I$66:$DJ$120,ROWS($A$10:$A44)+2,FALSE)</f>
        <v>1796</v>
      </c>
      <c r="AV44" s="25">
        <f>HLOOKUP(AV$7,$I$66:$DJ$120,ROWS($A$10:$A44)+2,FALSE)</f>
        <v>11155</v>
      </c>
      <c r="AW44" s="25">
        <f>HLOOKUP(AW$7,$I$66:$DJ$120,ROWS($A$10:$A44)+2,FALSE)</f>
        <v>97</v>
      </c>
      <c r="AX44" s="25">
        <f>HLOOKUP(AX$7,$I$66:$DJ$120,ROWS($A$10:$A44)+2,FALSE)</f>
        <v>23196</v>
      </c>
      <c r="AY44" s="25">
        <f>HLOOKUP(AY$7,$I$66:$DJ$120,ROWS($A$10:$A44)+2,FALSE)</f>
        <v>362</v>
      </c>
      <c r="AZ44" s="25">
        <f>HLOOKUP(AZ$7,$I$66:$DJ$120,ROWS($A$10:$A44)+2,FALSE)</f>
        <v>8685</v>
      </c>
      <c r="BA44" s="25">
        <f>HLOOKUP(BA$7,$I$66:$DJ$120,ROWS($A$10:$A44)+2,FALSE)</f>
        <v>14329</v>
      </c>
      <c r="BB44" s="25">
        <f>HLOOKUP(BB$7,$I$66:$DJ$120,ROWS($A$10:$A44)+2,FALSE)</f>
        <v>790</v>
      </c>
      <c r="BC44" s="25">
        <f>HLOOKUP(BC$7,$I$66:$DJ$120,ROWS($A$10:$A44)+2,FALSE)</f>
        <v>350</v>
      </c>
      <c r="BD44" s="25">
        <f>HLOOKUP(BD$7,$I$66:$DJ$120,ROWS($A$10:$A44)+2,FALSE)</f>
        <v>25662</v>
      </c>
      <c r="BE44" s="25">
        <f>HLOOKUP(BE$7,$I$66:$DJ$120,ROWS($A$10:$A44)+2,FALSE)</f>
        <v>2874</v>
      </c>
      <c r="BF44" s="25">
        <f>HLOOKUP(BF$7,$I$66:$DJ$120,ROWS($A$10:$A44)+2,FALSE)</f>
        <v>3025</v>
      </c>
      <c r="BG44" s="25">
        <f>HLOOKUP(BG$7,$I$66:$DJ$120,ROWS($A$10:$A44)+2,FALSE)</f>
        <v>2012</v>
      </c>
      <c r="BH44" s="25">
        <f>HLOOKUP(BH$7,$I$66:$DJ$120,ROWS($A$10:$A44)+2,FALSE)</f>
        <v>870</v>
      </c>
      <c r="BI44" s="25">
        <f>HLOOKUP(BI$7,$I$66:$DJ$120,ROWS($A$10:$A44)+2,FALSE)</f>
        <v>1950</v>
      </c>
      <c r="BJ44" s="34">
        <f>HLOOKUP(BJ$7+0.5,$I$66:$DJ$120,ROWS($A$10:$A44)+2,FALSE)</f>
        <v>13976</v>
      </c>
      <c r="BK44" s="34">
        <f>HLOOKUP(BK$7+0.5,$I$66:$DJ$120,ROWS($A$10:$A44)+2,FALSE)</f>
        <v>1381</v>
      </c>
      <c r="BL44" s="34">
        <f>HLOOKUP(BL$7+0.5,$I$66:$DJ$120,ROWS($A$10:$A44)+2,FALSE)</f>
        <v>1103</v>
      </c>
      <c r="BM44" s="34">
        <f>HLOOKUP(BM$7+0.5,$I$66:$DJ$120,ROWS($A$10:$A44)+2,FALSE)</f>
        <v>1062</v>
      </c>
      <c r="BN44" s="34">
        <f>HLOOKUP(BN$7+0.5,$I$66:$DJ$120,ROWS($A$10:$A44)+2,FALSE)</f>
        <v>306</v>
      </c>
      <c r="BO44" s="34">
        <f>HLOOKUP(BO$7+0.5,$I$66:$DJ$120,ROWS($A$10:$A44)+2,FALSE)</f>
        <v>3085</v>
      </c>
      <c r="BP44" s="34">
        <f>HLOOKUP(BP$7+0.5,$I$66:$DJ$120,ROWS($A$10:$A44)+2,FALSE)</f>
        <v>1052</v>
      </c>
      <c r="BQ44" s="34">
        <f>HLOOKUP(BQ$7+0.5,$I$66:$DJ$120,ROWS($A$10:$A44)+2,FALSE)</f>
        <v>1748</v>
      </c>
      <c r="BR44" s="34">
        <f>HLOOKUP(BR$7+0.5,$I$66:$DJ$120,ROWS($A$10:$A44)+2,FALSE)</f>
        <v>354</v>
      </c>
      <c r="BS44" s="34">
        <f>HLOOKUP(BS$7+0.5,$I$66:$DJ$120,ROWS($A$10:$A44)+2,FALSE)</f>
        <v>548</v>
      </c>
      <c r="BT44" s="34">
        <f>HLOOKUP(BT$7+0.5,$I$66:$DJ$120,ROWS($A$10:$A44)+2,FALSE)</f>
        <v>4184</v>
      </c>
      <c r="BU44" s="34">
        <f>HLOOKUP(BU$7+0.5,$I$66:$DJ$120,ROWS($A$10:$A44)+2,FALSE)</f>
        <v>3370</v>
      </c>
      <c r="BV44" s="34">
        <f>HLOOKUP(BV$7+0.5,$I$66:$DJ$120,ROWS($A$10:$A44)+2,FALSE)</f>
        <v>871</v>
      </c>
      <c r="BW44" s="34">
        <f>HLOOKUP(BW$7+0.5,$I$66:$DJ$120,ROWS($A$10:$A44)+2,FALSE)</f>
        <v>564</v>
      </c>
      <c r="BX44" s="34">
        <f>HLOOKUP(BX$7+0.5,$I$66:$DJ$120,ROWS($A$10:$A44)+2,FALSE)</f>
        <v>1875</v>
      </c>
      <c r="BY44" s="34">
        <f>HLOOKUP(BY$7+0.5,$I$66:$DJ$120,ROWS($A$10:$A44)+2,FALSE)</f>
        <v>1280</v>
      </c>
      <c r="BZ44" s="34">
        <f>HLOOKUP(BZ$7+0.5,$I$66:$DJ$120,ROWS($A$10:$A44)+2,FALSE)</f>
        <v>806</v>
      </c>
      <c r="CA44" s="34">
        <f>HLOOKUP(CA$7+0.5,$I$66:$DJ$120,ROWS($A$10:$A44)+2,FALSE)</f>
        <v>1266</v>
      </c>
      <c r="CB44" s="34">
        <f>HLOOKUP(CB$7+0.5,$I$66:$DJ$120,ROWS($A$10:$A44)+2,FALSE)</f>
        <v>1984</v>
      </c>
      <c r="CC44" s="34">
        <f>HLOOKUP(CC$7+0.5,$I$66:$DJ$120,ROWS($A$10:$A44)+2,FALSE)</f>
        <v>1222</v>
      </c>
      <c r="CD44" s="34">
        <f>HLOOKUP(CD$7+0.5,$I$66:$DJ$120,ROWS($A$10:$A44)+2,FALSE)</f>
        <v>990</v>
      </c>
      <c r="CE44" s="34">
        <f>HLOOKUP(CE$7+0.5,$I$66:$DJ$120,ROWS($A$10:$A44)+2,FALSE)</f>
        <v>2730</v>
      </c>
      <c r="CF44" s="34">
        <f>HLOOKUP(CF$7+0.5,$I$66:$DJ$120,ROWS($A$10:$A44)+2,FALSE)</f>
        <v>1420</v>
      </c>
      <c r="CG44" s="34">
        <f>HLOOKUP(CG$7+0.5,$I$66:$DJ$120,ROWS($A$10:$A44)+2,FALSE)</f>
        <v>2071</v>
      </c>
      <c r="CH44" s="34">
        <f>HLOOKUP(CH$7+0.5,$I$66:$DJ$120,ROWS($A$10:$A44)+2,FALSE)</f>
        <v>844</v>
      </c>
      <c r="CI44" s="34">
        <f>HLOOKUP(CI$7+0.5,$I$66:$DJ$120,ROWS($A$10:$A44)+2,FALSE)</f>
        <v>818</v>
      </c>
      <c r="CJ44" s="34">
        <f>HLOOKUP(CJ$7+0.5,$I$66:$DJ$120,ROWS($A$10:$A44)+2,FALSE)</f>
        <v>965</v>
      </c>
      <c r="CK44" s="34">
        <f>HLOOKUP(CK$7+0.5,$I$66:$DJ$120,ROWS($A$10:$A44)+2,FALSE)</f>
        <v>274</v>
      </c>
      <c r="CL44" s="34">
        <f>HLOOKUP(CL$7+0.5,$I$66:$DJ$120,ROWS($A$10:$A44)+2,FALSE)</f>
        <v>357</v>
      </c>
      <c r="CM44" s="34">
        <f>HLOOKUP(CM$7+0.5,$I$66:$DJ$120,ROWS($A$10:$A44)+2,FALSE)</f>
        <v>639</v>
      </c>
      <c r="CN44" s="34">
        <f>HLOOKUP(CN$7+0.5,$I$66:$DJ$120,ROWS($A$10:$A44)+2,FALSE)</f>
        <v>1440</v>
      </c>
      <c r="CO44" s="34">
        <f>HLOOKUP(CO$7+0.5,$I$66:$DJ$120,ROWS($A$10:$A44)+2,FALSE)</f>
        <v>1847</v>
      </c>
      <c r="CP44" s="34">
        <f>HLOOKUP(CP$7+0.5,$I$66:$DJ$120,ROWS($A$10:$A44)+2,FALSE)</f>
        <v>1065</v>
      </c>
      <c r="CQ44" s="34">
        <f>HLOOKUP(CQ$7+0.5,$I$66:$DJ$120,ROWS($A$10:$A44)+2,FALSE)</f>
        <v>3099</v>
      </c>
      <c r="CR44" s="34" t="str">
        <f>HLOOKUP(CR$7+0.5,$I$66:$DJ$120,ROWS($A$10:$A44)+2,FALSE)</f>
        <v>N/A</v>
      </c>
      <c r="CS44" s="34">
        <f>HLOOKUP(CS$7+0.5,$I$66:$DJ$120,ROWS($A$10:$A44)+2,FALSE)</f>
        <v>402</v>
      </c>
      <c r="CT44" s="34">
        <f>HLOOKUP(CT$7+0.5,$I$66:$DJ$120,ROWS($A$10:$A44)+2,FALSE)</f>
        <v>2362</v>
      </c>
      <c r="CU44" s="34">
        <f>HLOOKUP(CU$7+0.5,$I$66:$DJ$120,ROWS($A$10:$A44)+2,FALSE)</f>
        <v>717</v>
      </c>
      <c r="CV44" s="34">
        <f>HLOOKUP(CV$7+0.5,$I$66:$DJ$120,ROWS($A$10:$A44)+2,FALSE)</f>
        <v>1013</v>
      </c>
      <c r="CW44" s="34">
        <f>HLOOKUP(CW$7+0.5,$I$66:$DJ$120,ROWS($A$10:$A44)+2,FALSE)</f>
        <v>2465</v>
      </c>
      <c r="CX44" s="34">
        <f>HLOOKUP(CX$7+0.5,$I$66:$DJ$120,ROWS($A$10:$A44)+2,FALSE)</f>
        <v>161</v>
      </c>
      <c r="CY44" s="34">
        <f>HLOOKUP(CY$7+0.5,$I$66:$DJ$120,ROWS($A$10:$A44)+2,FALSE)</f>
        <v>4788</v>
      </c>
      <c r="CZ44" s="34">
        <f>HLOOKUP(CZ$7+0.5,$I$66:$DJ$120,ROWS($A$10:$A44)+2,FALSE)</f>
        <v>304</v>
      </c>
      <c r="DA44" s="34">
        <f>HLOOKUP(DA$7+0.5,$I$66:$DJ$120,ROWS($A$10:$A44)+2,FALSE)</f>
        <v>2249</v>
      </c>
      <c r="DB44" s="34">
        <f>HLOOKUP(DB$7+0.5,$I$66:$DJ$120,ROWS($A$10:$A44)+2,FALSE)</f>
        <v>3409</v>
      </c>
      <c r="DC44" s="34">
        <f>HLOOKUP(DC$7+0.5,$I$66:$DJ$120,ROWS($A$10:$A44)+2,FALSE)</f>
        <v>551</v>
      </c>
      <c r="DD44" s="34">
        <f>HLOOKUP(DD$7+0.5,$I$66:$DJ$120,ROWS($A$10:$A44)+2,FALSE)</f>
        <v>244</v>
      </c>
      <c r="DE44" s="34">
        <f>HLOOKUP(DE$7+0.5,$I$66:$DJ$120,ROWS($A$10:$A44)+2,FALSE)</f>
        <v>3825</v>
      </c>
      <c r="DF44" s="34">
        <f>HLOOKUP(DF$7+0.5,$I$66:$DJ$120,ROWS($A$10:$A44)+2,FALSE)</f>
        <v>1166</v>
      </c>
      <c r="DG44" s="34">
        <f>HLOOKUP(DG$7+0.5,$I$66:$DJ$120,ROWS($A$10:$A44)+2,FALSE)</f>
        <v>1129</v>
      </c>
      <c r="DH44" s="34">
        <f>HLOOKUP(DH$7+0.5,$I$66:$DJ$120,ROWS($A$10:$A44)+2,FALSE)</f>
        <v>910</v>
      </c>
      <c r="DI44" s="34">
        <f>HLOOKUP(DI$7+0.5,$I$66:$DJ$120,ROWS($A$10:$A44)+2,FALSE)</f>
        <v>819</v>
      </c>
      <c r="DJ44" s="34">
        <f>HLOOKUP(DJ$7+0.5,$I$66:$DJ$120,ROWS($A$10:$A44)+2,FALSE)</f>
        <v>1463</v>
      </c>
    </row>
    <row r="45" spans="2:114" x14ac:dyDescent="0.25">
      <c r="B45" s="38" t="s">
        <v>42</v>
      </c>
      <c r="C45" s="15">
        <v>665654</v>
      </c>
      <c r="D45" s="14">
        <v>1209</v>
      </c>
      <c r="E45" s="15">
        <v>556222</v>
      </c>
      <c r="F45" s="14">
        <v>6833</v>
      </c>
      <c r="G45" s="15">
        <v>75720</v>
      </c>
      <c r="H45" s="14">
        <v>5430</v>
      </c>
      <c r="I45" s="36">
        <f>HLOOKUP(I$7,$I$66:$DJ$120,ROWS($A$10:$A45)+2,FALSE)</f>
        <v>30100</v>
      </c>
      <c r="J45" s="25">
        <f>HLOOKUP(J$7,$I$66:$DJ$120,ROWS($A$10:$A45)+2,FALSE)</f>
        <v>109</v>
      </c>
      <c r="K45" s="25">
        <f>HLOOKUP(K$7,$I$66:$DJ$120,ROWS($A$10:$A45)+2,FALSE)</f>
        <v>1066</v>
      </c>
      <c r="L45" s="25">
        <f>HLOOKUP(L$7,$I$66:$DJ$120,ROWS($A$10:$A45)+2,FALSE)</f>
        <v>662</v>
      </c>
      <c r="M45" s="25">
        <f>HLOOKUP(M$7,$I$66:$DJ$120,ROWS($A$10:$A45)+2,FALSE)</f>
        <v>168</v>
      </c>
      <c r="N45" s="25">
        <f>HLOOKUP(N$7,$I$66:$DJ$120,ROWS($A$10:$A45)+2,FALSE)</f>
        <v>1411</v>
      </c>
      <c r="O45" s="25">
        <f>HLOOKUP(O$7,$I$66:$DJ$120,ROWS($A$10:$A45)+2,FALSE)</f>
        <v>873</v>
      </c>
      <c r="P45" s="25">
        <f>HLOOKUP(P$7,$I$66:$DJ$120,ROWS($A$10:$A45)+2,FALSE)</f>
        <v>30</v>
      </c>
      <c r="Q45" s="25">
        <f>HLOOKUP(Q$7,$I$66:$DJ$120,ROWS($A$10:$A45)+2,FALSE)</f>
        <v>0</v>
      </c>
      <c r="R45" s="25">
        <f>HLOOKUP(R$7,$I$66:$DJ$120,ROWS($A$10:$A45)+2,FALSE)</f>
        <v>175</v>
      </c>
      <c r="S45" s="25">
        <f>HLOOKUP(S$7,$I$66:$DJ$120,ROWS($A$10:$A45)+2,FALSE)</f>
        <v>492</v>
      </c>
      <c r="T45" s="25">
        <f>HLOOKUP(T$7,$I$66:$DJ$120,ROWS($A$10:$A45)+2,FALSE)</f>
        <v>799</v>
      </c>
      <c r="U45" s="25">
        <f>HLOOKUP(U$7,$I$66:$DJ$120,ROWS($A$10:$A45)+2,FALSE)</f>
        <v>53</v>
      </c>
      <c r="V45" s="25">
        <f>HLOOKUP(V$7,$I$66:$DJ$120,ROWS($A$10:$A45)+2,FALSE)</f>
        <v>69</v>
      </c>
      <c r="W45" s="25">
        <f>HLOOKUP(W$7,$I$66:$DJ$120,ROWS($A$10:$A45)+2,FALSE)</f>
        <v>39</v>
      </c>
      <c r="X45" s="25">
        <f>HLOOKUP(X$7,$I$66:$DJ$120,ROWS($A$10:$A45)+2,FALSE)</f>
        <v>45</v>
      </c>
      <c r="Y45" s="25">
        <f>HLOOKUP(Y$7,$I$66:$DJ$120,ROWS($A$10:$A45)+2,FALSE)</f>
        <v>289</v>
      </c>
      <c r="Z45" s="25">
        <f>HLOOKUP(Z$7,$I$66:$DJ$120,ROWS($A$10:$A45)+2,FALSE)</f>
        <v>114</v>
      </c>
      <c r="AA45" s="25">
        <f>HLOOKUP(AA$7,$I$66:$DJ$120,ROWS($A$10:$A45)+2,FALSE)</f>
        <v>97</v>
      </c>
      <c r="AB45" s="25">
        <f>HLOOKUP(AB$7,$I$66:$DJ$120,ROWS($A$10:$A45)+2,FALSE)</f>
        <v>374</v>
      </c>
      <c r="AC45" s="25">
        <f>HLOOKUP(AC$7,$I$66:$DJ$120,ROWS($A$10:$A45)+2,FALSE)</f>
        <v>0</v>
      </c>
      <c r="AD45" s="25">
        <f>HLOOKUP(AD$7,$I$66:$DJ$120,ROWS($A$10:$A45)+2,FALSE)</f>
        <v>121</v>
      </c>
      <c r="AE45" s="25">
        <f>HLOOKUP(AE$7,$I$66:$DJ$120,ROWS($A$10:$A45)+2,FALSE)</f>
        <v>52</v>
      </c>
      <c r="AF45" s="25">
        <f>HLOOKUP(AF$7,$I$66:$DJ$120,ROWS($A$10:$A45)+2,FALSE)</f>
        <v>298</v>
      </c>
      <c r="AG45" s="25">
        <f>HLOOKUP(AG$7,$I$66:$DJ$120,ROWS($A$10:$A45)+2,FALSE)</f>
        <v>12350</v>
      </c>
      <c r="AH45" s="25">
        <f>HLOOKUP(AH$7,$I$66:$DJ$120,ROWS($A$10:$A45)+2,FALSE)</f>
        <v>0</v>
      </c>
      <c r="AI45" s="25">
        <f>HLOOKUP(AI$7,$I$66:$DJ$120,ROWS($A$10:$A45)+2,FALSE)</f>
        <v>197</v>
      </c>
      <c r="AJ45" s="25">
        <f>HLOOKUP(AJ$7,$I$66:$DJ$120,ROWS($A$10:$A45)+2,FALSE)</f>
        <v>1236</v>
      </c>
      <c r="AK45" s="25">
        <f>HLOOKUP(AK$7,$I$66:$DJ$120,ROWS($A$10:$A45)+2,FALSE)</f>
        <v>328</v>
      </c>
      <c r="AL45" s="25">
        <f>HLOOKUP(AL$7,$I$66:$DJ$120,ROWS($A$10:$A45)+2,FALSE)</f>
        <v>382</v>
      </c>
      <c r="AM45" s="25">
        <f>HLOOKUP(AM$7,$I$66:$DJ$120,ROWS($A$10:$A45)+2,FALSE)</f>
        <v>0</v>
      </c>
      <c r="AN45" s="25">
        <f>HLOOKUP(AN$7,$I$66:$DJ$120,ROWS($A$10:$A45)+2,FALSE)</f>
        <v>144</v>
      </c>
      <c r="AO45" s="25">
        <f>HLOOKUP(AO$7,$I$66:$DJ$120,ROWS($A$10:$A45)+2,FALSE)</f>
        <v>380</v>
      </c>
      <c r="AP45" s="25">
        <f>HLOOKUP(AP$7,$I$66:$DJ$120,ROWS($A$10:$A45)+2,FALSE)</f>
        <v>188</v>
      </c>
      <c r="AQ45" s="25">
        <f>HLOOKUP(AQ$7,$I$66:$DJ$120,ROWS($A$10:$A45)+2,FALSE)</f>
        <v>637</v>
      </c>
      <c r="AR45" s="25" t="str">
        <f>HLOOKUP(AR$7,$I$66:$DJ$120,ROWS($A$10:$A45)+2,FALSE)</f>
        <v>N/A</v>
      </c>
      <c r="AS45" s="25">
        <f>HLOOKUP(AS$7,$I$66:$DJ$120,ROWS($A$10:$A45)+2,FALSE)</f>
        <v>134</v>
      </c>
      <c r="AT45" s="25">
        <f>HLOOKUP(AT$7,$I$66:$DJ$120,ROWS($A$10:$A45)+2,FALSE)</f>
        <v>108</v>
      </c>
      <c r="AU45" s="25">
        <f>HLOOKUP(AU$7,$I$66:$DJ$120,ROWS($A$10:$A45)+2,FALSE)</f>
        <v>313</v>
      </c>
      <c r="AV45" s="25">
        <f>HLOOKUP(AV$7,$I$66:$DJ$120,ROWS($A$10:$A45)+2,FALSE)</f>
        <v>392</v>
      </c>
      <c r="AW45" s="25">
        <f>HLOOKUP(AW$7,$I$66:$DJ$120,ROWS($A$10:$A45)+2,FALSE)</f>
        <v>0</v>
      </c>
      <c r="AX45" s="25">
        <f>HLOOKUP(AX$7,$I$66:$DJ$120,ROWS($A$10:$A45)+2,FALSE)</f>
        <v>0</v>
      </c>
      <c r="AY45" s="25">
        <f>HLOOKUP(AY$7,$I$66:$DJ$120,ROWS($A$10:$A45)+2,FALSE)</f>
        <v>1038</v>
      </c>
      <c r="AZ45" s="25">
        <f>HLOOKUP(AZ$7,$I$66:$DJ$120,ROWS($A$10:$A45)+2,FALSE)</f>
        <v>273</v>
      </c>
      <c r="BA45" s="25">
        <f>HLOOKUP(BA$7,$I$66:$DJ$120,ROWS($A$10:$A45)+2,FALSE)</f>
        <v>2513</v>
      </c>
      <c r="BB45" s="25">
        <f>HLOOKUP(BB$7,$I$66:$DJ$120,ROWS($A$10:$A45)+2,FALSE)</f>
        <v>462</v>
      </c>
      <c r="BC45" s="25">
        <f>HLOOKUP(BC$7,$I$66:$DJ$120,ROWS($A$10:$A45)+2,FALSE)</f>
        <v>0</v>
      </c>
      <c r="BD45" s="25">
        <f>HLOOKUP(BD$7,$I$66:$DJ$120,ROWS($A$10:$A45)+2,FALSE)</f>
        <v>25</v>
      </c>
      <c r="BE45" s="25">
        <f>HLOOKUP(BE$7,$I$66:$DJ$120,ROWS($A$10:$A45)+2,FALSE)</f>
        <v>696</v>
      </c>
      <c r="BF45" s="25">
        <f>HLOOKUP(BF$7,$I$66:$DJ$120,ROWS($A$10:$A45)+2,FALSE)</f>
        <v>0</v>
      </c>
      <c r="BG45" s="25">
        <f>HLOOKUP(BG$7,$I$66:$DJ$120,ROWS($A$10:$A45)+2,FALSE)</f>
        <v>749</v>
      </c>
      <c r="BH45" s="25">
        <f>HLOOKUP(BH$7,$I$66:$DJ$120,ROWS($A$10:$A45)+2,FALSE)</f>
        <v>219</v>
      </c>
      <c r="BI45" s="25">
        <f>HLOOKUP(BI$7,$I$66:$DJ$120,ROWS($A$10:$A45)+2,FALSE)</f>
        <v>0</v>
      </c>
      <c r="BJ45" s="34">
        <f>HLOOKUP(BJ$7+0.5,$I$66:$DJ$120,ROWS($A$10:$A45)+2,FALSE)</f>
        <v>3890</v>
      </c>
      <c r="BK45" s="34">
        <f>HLOOKUP(BK$7+0.5,$I$66:$DJ$120,ROWS($A$10:$A45)+2,FALSE)</f>
        <v>108</v>
      </c>
      <c r="BL45" s="34">
        <f>HLOOKUP(BL$7+0.5,$I$66:$DJ$120,ROWS($A$10:$A45)+2,FALSE)</f>
        <v>823</v>
      </c>
      <c r="BM45" s="34">
        <f>HLOOKUP(BM$7+0.5,$I$66:$DJ$120,ROWS($A$10:$A45)+2,FALSE)</f>
        <v>481</v>
      </c>
      <c r="BN45" s="34">
        <f>HLOOKUP(BN$7+0.5,$I$66:$DJ$120,ROWS($A$10:$A45)+2,FALSE)</f>
        <v>206</v>
      </c>
      <c r="BO45" s="34">
        <f>HLOOKUP(BO$7+0.5,$I$66:$DJ$120,ROWS($A$10:$A45)+2,FALSE)</f>
        <v>873</v>
      </c>
      <c r="BP45" s="34">
        <f>HLOOKUP(BP$7+0.5,$I$66:$DJ$120,ROWS($A$10:$A45)+2,FALSE)</f>
        <v>614</v>
      </c>
      <c r="BQ45" s="34">
        <f>HLOOKUP(BQ$7+0.5,$I$66:$DJ$120,ROWS($A$10:$A45)+2,FALSE)</f>
        <v>47</v>
      </c>
      <c r="BR45" s="34">
        <f>HLOOKUP(BR$7+0.5,$I$66:$DJ$120,ROWS($A$10:$A45)+2,FALSE)</f>
        <v>211</v>
      </c>
      <c r="BS45" s="34">
        <f>HLOOKUP(BS$7+0.5,$I$66:$DJ$120,ROWS($A$10:$A45)+2,FALSE)</f>
        <v>275</v>
      </c>
      <c r="BT45" s="34">
        <f>HLOOKUP(BT$7+0.5,$I$66:$DJ$120,ROWS($A$10:$A45)+2,FALSE)</f>
        <v>376</v>
      </c>
      <c r="BU45" s="34">
        <f>HLOOKUP(BU$7+0.5,$I$66:$DJ$120,ROWS($A$10:$A45)+2,FALSE)</f>
        <v>837</v>
      </c>
      <c r="BV45" s="34">
        <f>HLOOKUP(BV$7+0.5,$I$66:$DJ$120,ROWS($A$10:$A45)+2,FALSE)</f>
        <v>84</v>
      </c>
      <c r="BW45" s="34">
        <f>HLOOKUP(BW$7+0.5,$I$66:$DJ$120,ROWS($A$10:$A45)+2,FALSE)</f>
        <v>82</v>
      </c>
      <c r="BX45" s="34">
        <f>HLOOKUP(BX$7+0.5,$I$66:$DJ$120,ROWS($A$10:$A45)+2,FALSE)</f>
        <v>54</v>
      </c>
      <c r="BY45" s="34">
        <f>HLOOKUP(BY$7+0.5,$I$66:$DJ$120,ROWS($A$10:$A45)+2,FALSE)</f>
        <v>77</v>
      </c>
      <c r="BZ45" s="34">
        <f>HLOOKUP(BZ$7+0.5,$I$66:$DJ$120,ROWS($A$10:$A45)+2,FALSE)</f>
        <v>376</v>
      </c>
      <c r="CA45" s="34">
        <f>HLOOKUP(CA$7+0.5,$I$66:$DJ$120,ROWS($A$10:$A45)+2,FALSE)</f>
        <v>154</v>
      </c>
      <c r="CB45" s="34">
        <f>HLOOKUP(CB$7+0.5,$I$66:$DJ$120,ROWS($A$10:$A45)+2,FALSE)</f>
        <v>85</v>
      </c>
      <c r="CC45" s="34">
        <f>HLOOKUP(CC$7+0.5,$I$66:$DJ$120,ROWS($A$10:$A45)+2,FALSE)</f>
        <v>422</v>
      </c>
      <c r="CD45" s="34">
        <f>HLOOKUP(CD$7+0.5,$I$66:$DJ$120,ROWS($A$10:$A45)+2,FALSE)</f>
        <v>211</v>
      </c>
      <c r="CE45" s="34">
        <f>HLOOKUP(CE$7+0.5,$I$66:$DJ$120,ROWS($A$10:$A45)+2,FALSE)</f>
        <v>94</v>
      </c>
      <c r="CF45" s="34">
        <f>HLOOKUP(CF$7+0.5,$I$66:$DJ$120,ROWS($A$10:$A45)+2,FALSE)</f>
        <v>84</v>
      </c>
      <c r="CG45" s="34">
        <f>HLOOKUP(CG$7+0.5,$I$66:$DJ$120,ROWS($A$10:$A45)+2,FALSE)</f>
        <v>250</v>
      </c>
      <c r="CH45" s="34">
        <f>HLOOKUP(CH$7+0.5,$I$66:$DJ$120,ROWS($A$10:$A45)+2,FALSE)</f>
        <v>2469</v>
      </c>
      <c r="CI45" s="34">
        <f>HLOOKUP(CI$7+0.5,$I$66:$DJ$120,ROWS($A$10:$A45)+2,FALSE)</f>
        <v>211</v>
      </c>
      <c r="CJ45" s="34">
        <f>HLOOKUP(CJ$7+0.5,$I$66:$DJ$120,ROWS($A$10:$A45)+2,FALSE)</f>
        <v>208</v>
      </c>
      <c r="CK45" s="34">
        <f>HLOOKUP(CK$7+0.5,$I$66:$DJ$120,ROWS($A$10:$A45)+2,FALSE)</f>
        <v>733</v>
      </c>
      <c r="CL45" s="34">
        <f>HLOOKUP(CL$7+0.5,$I$66:$DJ$120,ROWS($A$10:$A45)+2,FALSE)</f>
        <v>316</v>
      </c>
      <c r="CM45" s="34">
        <f>HLOOKUP(CM$7+0.5,$I$66:$DJ$120,ROWS($A$10:$A45)+2,FALSE)</f>
        <v>357</v>
      </c>
      <c r="CN45" s="34">
        <f>HLOOKUP(CN$7+0.5,$I$66:$DJ$120,ROWS($A$10:$A45)+2,FALSE)</f>
        <v>211</v>
      </c>
      <c r="CO45" s="34">
        <f>HLOOKUP(CO$7+0.5,$I$66:$DJ$120,ROWS($A$10:$A45)+2,FALSE)</f>
        <v>183</v>
      </c>
      <c r="CP45" s="34">
        <f>HLOOKUP(CP$7+0.5,$I$66:$DJ$120,ROWS($A$10:$A45)+2,FALSE)</f>
        <v>517</v>
      </c>
      <c r="CQ45" s="34">
        <f>HLOOKUP(CQ$7+0.5,$I$66:$DJ$120,ROWS($A$10:$A45)+2,FALSE)</f>
        <v>224</v>
      </c>
      <c r="CR45" s="34">
        <f>HLOOKUP(CR$7+0.5,$I$66:$DJ$120,ROWS($A$10:$A45)+2,FALSE)</f>
        <v>680</v>
      </c>
      <c r="CS45" s="34" t="str">
        <f>HLOOKUP(CS$7+0.5,$I$66:$DJ$120,ROWS($A$10:$A45)+2,FALSE)</f>
        <v>N/A</v>
      </c>
      <c r="CT45" s="34">
        <f>HLOOKUP(CT$7+0.5,$I$66:$DJ$120,ROWS($A$10:$A45)+2,FALSE)</f>
        <v>167</v>
      </c>
      <c r="CU45" s="34">
        <f>HLOOKUP(CU$7+0.5,$I$66:$DJ$120,ROWS($A$10:$A45)+2,FALSE)</f>
        <v>120</v>
      </c>
      <c r="CV45" s="34">
        <f>HLOOKUP(CV$7+0.5,$I$66:$DJ$120,ROWS($A$10:$A45)+2,FALSE)</f>
        <v>439</v>
      </c>
      <c r="CW45" s="34">
        <f>HLOOKUP(CW$7+0.5,$I$66:$DJ$120,ROWS($A$10:$A45)+2,FALSE)</f>
        <v>377</v>
      </c>
      <c r="CX45" s="34">
        <f>HLOOKUP(CX$7+0.5,$I$66:$DJ$120,ROWS($A$10:$A45)+2,FALSE)</f>
        <v>211</v>
      </c>
      <c r="CY45" s="34">
        <f>HLOOKUP(CY$7+0.5,$I$66:$DJ$120,ROWS($A$10:$A45)+2,FALSE)</f>
        <v>211</v>
      </c>
      <c r="CZ45" s="34">
        <f>HLOOKUP(CZ$7+0.5,$I$66:$DJ$120,ROWS($A$10:$A45)+2,FALSE)</f>
        <v>510</v>
      </c>
      <c r="DA45" s="34">
        <f>HLOOKUP(DA$7+0.5,$I$66:$DJ$120,ROWS($A$10:$A45)+2,FALSE)</f>
        <v>270</v>
      </c>
      <c r="DB45" s="34">
        <f>HLOOKUP(DB$7+0.5,$I$66:$DJ$120,ROWS($A$10:$A45)+2,FALSE)</f>
        <v>1293</v>
      </c>
      <c r="DC45" s="34">
        <f>HLOOKUP(DC$7+0.5,$I$66:$DJ$120,ROWS($A$10:$A45)+2,FALSE)</f>
        <v>431</v>
      </c>
      <c r="DD45" s="34">
        <f>HLOOKUP(DD$7+0.5,$I$66:$DJ$120,ROWS($A$10:$A45)+2,FALSE)</f>
        <v>211</v>
      </c>
      <c r="DE45" s="34">
        <f>HLOOKUP(DE$7+0.5,$I$66:$DJ$120,ROWS($A$10:$A45)+2,FALSE)</f>
        <v>39</v>
      </c>
      <c r="DF45" s="34">
        <f>HLOOKUP(DF$7+0.5,$I$66:$DJ$120,ROWS($A$10:$A45)+2,FALSE)</f>
        <v>344</v>
      </c>
      <c r="DG45" s="34">
        <f>HLOOKUP(DG$7+0.5,$I$66:$DJ$120,ROWS($A$10:$A45)+2,FALSE)</f>
        <v>211</v>
      </c>
      <c r="DH45" s="34">
        <f>HLOOKUP(DH$7+0.5,$I$66:$DJ$120,ROWS($A$10:$A45)+2,FALSE)</f>
        <v>480</v>
      </c>
      <c r="DI45" s="34">
        <f>HLOOKUP(DI$7+0.5,$I$66:$DJ$120,ROWS($A$10:$A45)+2,FALSE)</f>
        <v>206</v>
      </c>
      <c r="DJ45" s="34">
        <f>HLOOKUP(DJ$7+0.5,$I$66:$DJ$120,ROWS($A$10:$A45)+2,FALSE)</f>
        <v>211</v>
      </c>
    </row>
    <row r="46" spans="2:114" x14ac:dyDescent="0.25">
      <c r="B46" s="38" t="s">
        <v>43</v>
      </c>
      <c r="C46" s="15">
        <v>11405101</v>
      </c>
      <c r="D46" s="14">
        <v>4931</v>
      </c>
      <c r="E46" s="15">
        <v>9745227</v>
      </c>
      <c r="F46" s="14">
        <v>23258</v>
      </c>
      <c r="G46" s="15">
        <v>1453401</v>
      </c>
      <c r="H46" s="14">
        <v>23324</v>
      </c>
      <c r="I46" s="36">
        <f>HLOOKUP(I$7,$I$66:$DJ$120,ROWS($A$10:$A46)+2,FALSE)</f>
        <v>172633</v>
      </c>
      <c r="J46" s="25">
        <f>HLOOKUP(J$7,$I$66:$DJ$120,ROWS($A$10:$A46)+2,FALSE)</f>
        <v>1289</v>
      </c>
      <c r="K46" s="25">
        <f>HLOOKUP(K$7,$I$66:$DJ$120,ROWS($A$10:$A46)+2,FALSE)</f>
        <v>1556</v>
      </c>
      <c r="L46" s="25">
        <f>HLOOKUP(L$7,$I$66:$DJ$120,ROWS($A$10:$A46)+2,FALSE)</f>
        <v>4715</v>
      </c>
      <c r="M46" s="25">
        <f>HLOOKUP(M$7,$I$66:$DJ$120,ROWS($A$10:$A46)+2,FALSE)</f>
        <v>434</v>
      </c>
      <c r="N46" s="25">
        <f>HLOOKUP(N$7,$I$66:$DJ$120,ROWS($A$10:$A46)+2,FALSE)</f>
        <v>8997</v>
      </c>
      <c r="O46" s="25">
        <f>HLOOKUP(O$7,$I$66:$DJ$120,ROWS($A$10:$A46)+2,FALSE)</f>
        <v>2859</v>
      </c>
      <c r="P46" s="25">
        <f>HLOOKUP(P$7,$I$66:$DJ$120,ROWS($A$10:$A46)+2,FALSE)</f>
        <v>1307</v>
      </c>
      <c r="Q46" s="25">
        <f>HLOOKUP(Q$7,$I$66:$DJ$120,ROWS($A$10:$A46)+2,FALSE)</f>
        <v>15</v>
      </c>
      <c r="R46" s="25">
        <f>HLOOKUP(R$7,$I$66:$DJ$120,ROWS($A$10:$A46)+2,FALSE)</f>
        <v>972</v>
      </c>
      <c r="S46" s="25">
        <f>HLOOKUP(S$7,$I$66:$DJ$120,ROWS($A$10:$A46)+2,FALSE)</f>
        <v>16495</v>
      </c>
      <c r="T46" s="25">
        <f>HLOOKUP(T$7,$I$66:$DJ$120,ROWS($A$10:$A46)+2,FALSE)</f>
        <v>9502</v>
      </c>
      <c r="U46" s="25">
        <f>HLOOKUP(U$7,$I$66:$DJ$120,ROWS($A$10:$A46)+2,FALSE)</f>
        <v>436</v>
      </c>
      <c r="V46" s="25">
        <f>HLOOKUP(V$7,$I$66:$DJ$120,ROWS($A$10:$A46)+2,FALSE)</f>
        <v>564</v>
      </c>
      <c r="W46" s="25">
        <f>HLOOKUP(W$7,$I$66:$DJ$120,ROWS($A$10:$A46)+2,FALSE)</f>
        <v>7092</v>
      </c>
      <c r="X46" s="25">
        <f>HLOOKUP(X$7,$I$66:$DJ$120,ROWS($A$10:$A46)+2,FALSE)</f>
        <v>9438</v>
      </c>
      <c r="Y46" s="25">
        <f>HLOOKUP(Y$7,$I$66:$DJ$120,ROWS($A$10:$A46)+2,FALSE)</f>
        <v>1270</v>
      </c>
      <c r="Z46" s="25">
        <f>HLOOKUP(Z$7,$I$66:$DJ$120,ROWS($A$10:$A46)+2,FALSE)</f>
        <v>1016</v>
      </c>
      <c r="AA46" s="25">
        <f>HLOOKUP(AA$7,$I$66:$DJ$120,ROWS($A$10:$A46)+2,FALSE)</f>
        <v>9159</v>
      </c>
      <c r="AB46" s="25">
        <f>HLOOKUP(AB$7,$I$66:$DJ$120,ROWS($A$10:$A46)+2,FALSE)</f>
        <v>743</v>
      </c>
      <c r="AC46" s="25">
        <f>HLOOKUP(AC$7,$I$66:$DJ$120,ROWS($A$10:$A46)+2,FALSE)</f>
        <v>291</v>
      </c>
      <c r="AD46" s="25">
        <f>HLOOKUP(AD$7,$I$66:$DJ$120,ROWS($A$10:$A46)+2,FALSE)</f>
        <v>3828</v>
      </c>
      <c r="AE46" s="25">
        <f>HLOOKUP(AE$7,$I$66:$DJ$120,ROWS($A$10:$A46)+2,FALSE)</f>
        <v>3686</v>
      </c>
      <c r="AF46" s="25">
        <f>HLOOKUP(AF$7,$I$66:$DJ$120,ROWS($A$10:$A46)+2,FALSE)</f>
        <v>15130</v>
      </c>
      <c r="AG46" s="25">
        <f>HLOOKUP(AG$7,$I$66:$DJ$120,ROWS($A$10:$A46)+2,FALSE)</f>
        <v>2298</v>
      </c>
      <c r="AH46" s="25">
        <f>HLOOKUP(AH$7,$I$66:$DJ$120,ROWS($A$10:$A46)+2,FALSE)</f>
        <v>89</v>
      </c>
      <c r="AI46" s="25">
        <f>HLOOKUP(AI$7,$I$66:$DJ$120,ROWS($A$10:$A46)+2,FALSE)</f>
        <v>1171</v>
      </c>
      <c r="AJ46" s="25">
        <f>HLOOKUP(AJ$7,$I$66:$DJ$120,ROWS($A$10:$A46)+2,FALSE)</f>
        <v>460</v>
      </c>
      <c r="AK46" s="25">
        <f>HLOOKUP(AK$7,$I$66:$DJ$120,ROWS($A$10:$A46)+2,FALSE)</f>
        <v>1531</v>
      </c>
      <c r="AL46" s="25">
        <f>HLOOKUP(AL$7,$I$66:$DJ$120,ROWS($A$10:$A46)+2,FALSE)</f>
        <v>2240</v>
      </c>
      <c r="AM46" s="25">
        <f>HLOOKUP(AM$7,$I$66:$DJ$120,ROWS($A$10:$A46)+2,FALSE)</f>
        <v>175</v>
      </c>
      <c r="AN46" s="25">
        <f>HLOOKUP(AN$7,$I$66:$DJ$120,ROWS($A$10:$A46)+2,FALSE)</f>
        <v>2465</v>
      </c>
      <c r="AO46" s="25">
        <f>HLOOKUP(AO$7,$I$66:$DJ$120,ROWS($A$10:$A46)+2,FALSE)</f>
        <v>515</v>
      </c>
      <c r="AP46" s="25">
        <f>HLOOKUP(AP$7,$I$66:$DJ$120,ROWS($A$10:$A46)+2,FALSE)</f>
        <v>5988</v>
      </c>
      <c r="AQ46" s="25">
        <f>HLOOKUP(AQ$7,$I$66:$DJ$120,ROWS($A$10:$A46)+2,FALSE)</f>
        <v>5985</v>
      </c>
      <c r="AR46" s="25">
        <f>HLOOKUP(AR$7,$I$66:$DJ$120,ROWS($A$10:$A46)+2,FALSE)</f>
        <v>26</v>
      </c>
      <c r="AS46" s="25" t="str">
        <f>HLOOKUP(AS$7,$I$66:$DJ$120,ROWS($A$10:$A46)+2,FALSE)</f>
        <v>N/A</v>
      </c>
      <c r="AT46" s="25">
        <f>HLOOKUP(AT$7,$I$66:$DJ$120,ROWS($A$10:$A46)+2,FALSE)</f>
        <v>1228</v>
      </c>
      <c r="AU46" s="25">
        <f>HLOOKUP(AU$7,$I$66:$DJ$120,ROWS($A$10:$A46)+2,FALSE)</f>
        <v>342</v>
      </c>
      <c r="AV46" s="25">
        <f>HLOOKUP(AV$7,$I$66:$DJ$120,ROWS($A$10:$A46)+2,FALSE)</f>
        <v>12012</v>
      </c>
      <c r="AW46" s="25">
        <f>HLOOKUP(AW$7,$I$66:$DJ$120,ROWS($A$10:$A46)+2,FALSE)</f>
        <v>444</v>
      </c>
      <c r="AX46" s="25">
        <f>HLOOKUP(AX$7,$I$66:$DJ$120,ROWS($A$10:$A46)+2,FALSE)</f>
        <v>2479</v>
      </c>
      <c r="AY46" s="25">
        <f>HLOOKUP(AY$7,$I$66:$DJ$120,ROWS($A$10:$A46)+2,FALSE)</f>
        <v>207</v>
      </c>
      <c r="AZ46" s="25">
        <f>HLOOKUP(AZ$7,$I$66:$DJ$120,ROWS($A$10:$A46)+2,FALSE)</f>
        <v>4987</v>
      </c>
      <c r="BA46" s="25">
        <f>HLOOKUP(BA$7,$I$66:$DJ$120,ROWS($A$10:$A46)+2,FALSE)</f>
        <v>7465</v>
      </c>
      <c r="BB46" s="25">
        <f>HLOOKUP(BB$7,$I$66:$DJ$120,ROWS($A$10:$A46)+2,FALSE)</f>
        <v>485</v>
      </c>
      <c r="BC46" s="25">
        <f>HLOOKUP(BC$7,$I$66:$DJ$120,ROWS($A$10:$A46)+2,FALSE)</f>
        <v>182</v>
      </c>
      <c r="BD46" s="25">
        <f>HLOOKUP(BD$7,$I$66:$DJ$120,ROWS($A$10:$A46)+2,FALSE)</f>
        <v>6769</v>
      </c>
      <c r="BE46" s="25">
        <f>HLOOKUP(BE$7,$I$66:$DJ$120,ROWS($A$10:$A46)+2,FALSE)</f>
        <v>2567</v>
      </c>
      <c r="BF46" s="25">
        <f>HLOOKUP(BF$7,$I$66:$DJ$120,ROWS($A$10:$A46)+2,FALSE)</f>
        <v>7814</v>
      </c>
      <c r="BG46" s="25">
        <f>HLOOKUP(BG$7,$I$66:$DJ$120,ROWS($A$10:$A46)+2,FALSE)</f>
        <v>1771</v>
      </c>
      <c r="BH46" s="25">
        <f>HLOOKUP(BH$7,$I$66:$DJ$120,ROWS($A$10:$A46)+2,FALSE)</f>
        <v>144</v>
      </c>
      <c r="BI46" s="25">
        <f>HLOOKUP(BI$7,$I$66:$DJ$120,ROWS($A$10:$A46)+2,FALSE)</f>
        <v>2140</v>
      </c>
      <c r="BJ46" s="34">
        <f>HLOOKUP(BJ$7+0.5,$I$66:$DJ$120,ROWS($A$10:$A46)+2,FALSE)</f>
        <v>10673</v>
      </c>
      <c r="BK46" s="34">
        <f>HLOOKUP(BK$7+0.5,$I$66:$DJ$120,ROWS($A$10:$A46)+2,FALSE)</f>
        <v>751</v>
      </c>
      <c r="BL46" s="34">
        <f>HLOOKUP(BL$7+0.5,$I$66:$DJ$120,ROWS($A$10:$A46)+2,FALSE)</f>
        <v>1531</v>
      </c>
      <c r="BM46" s="34">
        <f>HLOOKUP(BM$7+0.5,$I$66:$DJ$120,ROWS($A$10:$A46)+2,FALSE)</f>
        <v>2132</v>
      </c>
      <c r="BN46" s="34">
        <f>HLOOKUP(BN$7+0.5,$I$66:$DJ$120,ROWS($A$10:$A46)+2,FALSE)</f>
        <v>504</v>
      </c>
      <c r="BO46" s="34">
        <f>HLOOKUP(BO$7+0.5,$I$66:$DJ$120,ROWS($A$10:$A46)+2,FALSE)</f>
        <v>1767</v>
      </c>
      <c r="BP46" s="34">
        <f>HLOOKUP(BP$7+0.5,$I$66:$DJ$120,ROWS($A$10:$A46)+2,FALSE)</f>
        <v>1134</v>
      </c>
      <c r="BQ46" s="34">
        <f>HLOOKUP(BQ$7+0.5,$I$66:$DJ$120,ROWS($A$10:$A46)+2,FALSE)</f>
        <v>819</v>
      </c>
      <c r="BR46" s="34">
        <f>HLOOKUP(BR$7+0.5,$I$66:$DJ$120,ROWS($A$10:$A46)+2,FALSE)</f>
        <v>25</v>
      </c>
      <c r="BS46" s="34">
        <f>HLOOKUP(BS$7+0.5,$I$66:$DJ$120,ROWS($A$10:$A46)+2,FALSE)</f>
        <v>768</v>
      </c>
      <c r="BT46" s="34">
        <f>HLOOKUP(BT$7+0.5,$I$66:$DJ$120,ROWS($A$10:$A46)+2,FALSE)</f>
        <v>2765</v>
      </c>
      <c r="BU46" s="34">
        <f>HLOOKUP(BU$7+0.5,$I$66:$DJ$120,ROWS($A$10:$A46)+2,FALSE)</f>
        <v>2685</v>
      </c>
      <c r="BV46" s="34">
        <f>HLOOKUP(BV$7+0.5,$I$66:$DJ$120,ROWS($A$10:$A46)+2,FALSE)</f>
        <v>331</v>
      </c>
      <c r="BW46" s="34">
        <f>HLOOKUP(BW$7+0.5,$I$66:$DJ$120,ROWS($A$10:$A46)+2,FALSE)</f>
        <v>694</v>
      </c>
      <c r="BX46" s="34">
        <f>HLOOKUP(BX$7+0.5,$I$66:$DJ$120,ROWS($A$10:$A46)+2,FALSE)</f>
        <v>1635</v>
      </c>
      <c r="BY46" s="34">
        <f>HLOOKUP(BY$7+0.5,$I$66:$DJ$120,ROWS($A$10:$A46)+2,FALSE)</f>
        <v>2077</v>
      </c>
      <c r="BZ46" s="34">
        <f>HLOOKUP(BZ$7+0.5,$I$66:$DJ$120,ROWS($A$10:$A46)+2,FALSE)</f>
        <v>757</v>
      </c>
      <c r="CA46" s="34">
        <f>HLOOKUP(CA$7+0.5,$I$66:$DJ$120,ROWS($A$10:$A46)+2,FALSE)</f>
        <v>494</v>
      </c>
      <c r="CB46" s="34">
        <f>HLOOKUP(CB$7+0.5,$I$66:$DJ$120,ROWS($A$10:$A46)+2,FALSE)</f>
        <v>1874</v>
      </c>
      <c r="CC46" s="34">
        <f>HLOOKUP(CC$7+0.5,$I$66:$DJ$120,ROWS($A$10:$A46)+2,FALSE)</f>
        <v>511</v>
      </c>
      <c r="CD46" s="34">
        <f>HLOOKUP(CD$7+0.5,$I$66:$DJ$120,ROWS($A$10:$A46)+2,FALSE)</f>
        <v>238</v>
      </c>
      <c r="CE46" s="34">
        <f>HLOOKUP(CE$7+0.5,$I$66:$DJ$120,ROWS($A$10:$A46)+2,FALSE)</f>
        <v>1666</v>
      </c>
      <c r="CF46" s="34">
        <f>HLOOKUP(CF$7+0.5,$I$66:$DJ$120,ROWS($A$10:$A46)+2,FALSE)</f>
        <v>1712</v>
      </c>
      <c r="CG46" s="34">
        <f>HLOOKUP(CG$7+0.5,$I$66:$DJ$120,ROWS($A$10:$A46)+2,FALSE)</f>
        <v>3104</v>
      </c>
      <c r="CH46" s="34">
        <f>HLOOKUP(CH$7+0.5,$I$66:$DJ$120,ROWS($A$10:$A46)+2,FALSE)</f>
        <v>1327</v>
      </c>
      <c r="CI46" s="34">
        <f>HLOOKUP(CI$7+0.5,$I$66:$DJ$120,ROWS($A$10:$A46)+2,FALSE)</f>
        <v>105</v>
      </c>
      <c r="CJ46" s="34">
        <f>HLOOKUP(CJ$7+0.5,$I$66:$DJ$120,ROWS($A$10:$A46)+2,FALSE)</f>
        <v>569</v>
      </c>
      <c r="CK46" s="34">
        <f>HLOOKUP(CK$7+0.5,$I$66:$DJ$120,ROWS($A$10:$A46)+2,FALSE)</f>
        <v>450</v>
      </c>
      <c r="CL46" s="34">
        <f>HLOOKUP(CL$7+0.5,$I$66:$DJ$120,ROWS($A$10:$A46)+2,FALSE)</f>
        <v>983</v>
      </c>
      <c r="CM46" s="34">
        <f>HLOOKUP(CM$7+0.5,$I$66:$DJ$120,ROWS($A$10:$A46)+2,FALSE)</f>
        <v>1351</v>
      </c>
      <c r="CN46" s="34">
        <f>HLOOKUP(CN$7+0.5,$I$66:$DJ$120,ROWS($A$10:$A46)+2,FALSE)</f>
        <v>205</v>
      </c>
      <c r="CO46" s="34">
        <f>HLOOKUP(CO$7+0.5,$I$66:$DJ$120,ROWS($A$10:$A46)+2,FALSE)</f>
        <v>1028</v>
      </c>
      <c r="CP46" s="34">
        <f>HLOOKUP(CP$7+0.5,$I$66:$DJ$120,ROWS($A$10:$A46)+2,FALSE)</f>
        <v>380</v>
      </c>
      <c r="CQ46" s="34">
        <f>HLOOKUP(CQ$7+0.5,$I$66:$DJ$120,ROWS($A$10:$A46)+2,FALSE)</f>
        <v>1895</v>
      </c>
      <c r="CR46" s="34">
        <f>HLOOKUP(CR$7+0.5,$I$66:$DJ$120,ROWS($A$10:$A46)+2,FALSE)</f>
        <v>1492</v>
      </c>
      <c r="CS46" s="34">
        <f>HLOOKUP(CS$7+0.5,$I$66:$DJ$120,ROWS($A$10:$A46)+2,FALSE)</f>
        <v>53</v>
      </c>
      <c r="CT46" s="34" t="str">
        <f>HLOOKUP(CT$7+0.5,$I$66:$DJ$120,ROWS($A$10:$A46)+2,FALSE)</f>
        <v>N/A</v>
      </c>
      <c r="CU46" s="34">
        <f>HLOOKUP(CU$7+0.5,$I$66:$DJ$120,ROWS($A$10:$A46)+2,FALSE)</f>
        <v>1044</v>
      </c>
      <c r="CV46" s="34">
        <f>HLOOKUP(CV$7+0.5,$I$66:$DJ$120,ROWS($A$10:$A46)+2,FALSE)</f>
        <v>306</v>
      </c>
      <c r="CW46" s="34">
        <f>HLOOKUP(CW$7+0.5,$I$66:$DJ$120,ROWS($A$10:$A46)+2,FALSE)</f>
        <v>2269</v>
      </c>
      <c r="CX46" s="34">
        <f>HLOOKUP(CX$7+0.5,$I$66:$DJ$120,ROWS($A$10:$A46)+2,FALSE)</f>
        <v>314</v>
      </c>
      <c r="CY46" s="34">
        <f>HLOOKUP(CY$7+0.5,$I$66:$DJ$120,ROWS($A$10:$A46)+2,FALSE)</f>
        <v>1021</v>
      </c>
      <c r="CZ46" s="34">
        <f>HLOOKUP(CZ$7+0.5,$I$66:$DJ$120,ROWS($A$10:$A46)+2,FALSE)</f>
        <v>215</v>
      </c>
      <c r="DA46" s="34">
        <f>HLOOKUP(DA$7+0.5,$I$66:$DJ$120,ROWS($A$10:$A46)+2,FALSE)</f>
        <v>2031</v>
      </c>
      <c r="DB46" s="34">
        <f>HLOOKUP(DB$7+0.5,$I$66:$DJ$120,ROWS($A$10:$A46)+2,FALSE)</f>
        <v>2241</v>
      </c>
      <c r="DC46" s="34">
        <f>HLOOKUP(DC$7+0.5,$I$66:$DJ$120,ROWS($A$10:$A46)+2,FALSE)</f>
        <v>318</v>
      </c>
      <c r="DD46" s="34">
        <f>HLOOKUP(DD$7+0.5,$I$66:$DJ$120,ROWS($A$10:$A46)+2,FALSE)</f>
        <v>173</v>
      </c>
      <c r="DE46" s="34">
        <f>HLOOKUP(DE$7+0.5,$I$66:$DJ$120,ROWS($A$10:$A46)+2,FALSE)</f>
        <v>1705</v>
      </c>
      <c r="DF46" s="34">
        <f>HLOOKUP(DF$7+0.5,$I$66:$DJ$120,ROWS($A$10:$A46)+2,FALSE)</f>
        <v>905</v>
      </c>
      <c r="DG46" s="34">
        <f>HLOOKUP(DG$7+0.5,$I$66:$DJ$120,ROWS($A$10:$A46)+2,FALSE)</f>
        <v>2197</v>
      </c>
      <c r="DH46" s="34">
        <f>HLOOKUP(DH$7+0.5,$I$66:$DJ$120,ROWS($A$10:$A46)+2,FALSE)</f>
        <v>934</v>
      </c>
      <c r="DI46" s="34">
        <f>HLOOKUP(DI$7+0.5,$I$66:$DJ$120,ROWS($A$10:$A46)+2,FALSE)</f>
        <v>187</v>
      </c>
      <c r="DJ46" s="34">
        <f>HLOOKUP(DJ$7+0.5,$I$66:$DJ$120,ROWS($A$10:$A46)+2,FALSE)</f>
        <v>1360</v>
      </c>
    </row>
    <row r="47" spans="2:114" x14ac:dyDescent="0.25">
      <c r="B47" s="38" t="s">
        <v>44</v>
      </c>
      <c r="C47" s="15">
        <v>3716264</v>
      </c>
      <c r="D47" s="14">
        <v>3181</v>
      </c>
      <c r="E47" s="15">
        <v>3065497</v>
      </c>
      <c r="F47" s="14">
        <v>21363</v>
      </c>
      <c r="G47" s="15">
        <v>528824</v>
      </c>
      <c r="H47" s="14">
        <v>18463</v>
      </c>
      <c r="I47" s="36">
        <f>HLOOKUP(I$7,$I$66:$DJ$120,ROWS($A$10:$A47)+2,FALSE)</f>
        <v>106511</v>
      </c>
      <c r="J47" s="25">
        <f>HLOOKUP(J$7,$I$66:$DJ$120,ROWS($A$10:$A47)+2,FALSE)</f>
        <v>1612</v>
      </c>
      <c r="K47" s="25">
        <f>HLOOKUP(K$7,$I$66:$DJ$120,ROWS($A$10:$A47)+2,FALSE)</f>
        <v>1397</v>
      </c>
      <c r="L47" s="25">
        <f>HLOOKUP(L$7,$I$66:$DJ$120,ROWS($A$10:$A47)+2,FALSE)</f>
        <v>2759</v>
      </c>
      <c r="M47" s="25">
        <f>HLOOKUP(M$7,$I$66:$DJ$120,ROWS($A$10:$A47)+2,FALSE)</f>
        <v>5873</v>
      </c>
      <c r="N47" s="25">
        <f>HLOOKUP(N$7,$I$66:$DJ$120,ROWS($A$10:$A47)+2,FALSE)</f>
        <v>9429</v>
      </c>
      <c r="O47" s="25">
        <f>HLOOKUP(O$7,$I$66:$DJ$120,ROWS($A$10:$A47)+2,FALSE)</f>
        <v>3184</v>
      </c>
      <c r="P47" s="25">
        <f>HLOOKUP(P$7,$I$66:$DJ$120,ROWS($A$10:$A47)+2,FALSE)</f>
        <v>68</v>
      </c>
      <c r="Q47" s="25">
        <f>HLOOKUP(Q$7,$I$66:$DJ$120,ROWS($A$10:$A47)+2,FALSE)</f>
        <v>109</v>
      </c>
      <c r="R47" s="25">
        <f>HLOOKUP(R$7,$I$66:$DJ$120,ROWS($A$10:$A47)+2,FALSE)</f>
        <v>0</v>
      </c>
      <c r="S47" s="25">
        <f>HLOOKUP(S$7,$I$66:$DJ$120,ROWS($A$10:$A47)+2,FALSE)</f>
        <v>5438</v>
      </c>
      <c r="T47" s="25">
        <f>HLOOKUP(T$7,$I$66:$DJ$120,ROWS($A$10:$A47)+2,FALSE)</f>
        <v>3159</v>
      </c>
      <c r="U47" s="25">
        <f>HLOOKUP(U$7,$I$66:$DJ$120,ROWS($A$10:$A47)+2,FALSE)</f>
        <v>773</v>
      </c>
      <c r="V47" s="25">
        <f>HLOOKUP(V$7,$I$66:$DJ$120,ROWS($A$10:$A47)+2,FALSE)</f>
        <v>611</v>
      </c>
      <c r="W47" s="25">
        <f>HLOOKUP(W$7,$I$66:$DJ$120,ROWS($A$10:$A47)+2,FALSE)</f>
        <v>2679</v>
      </c>
      <c r="X47" s="25">
        <f>HLOOKUP(X$7,$I$66:$DJ$120,ROWS($A$10:$A47)+2,FALSE)</f>
        <v>957</v>
      </c>
      <c r="Y47" s="25">
        <f>HLOOKUP(Y$7,$I$66:$DJ$120,ROWS($A$10:$A47)+2,FALSE)</f>
        <v>1108</v>
      </c>
      <c r="Z47" s="25">
        <f>HLOOKUP(Z$7,$I$66:$DJ$120,ROWS($A$10:$A47)+2,FALSE)</f>
        <v>5024</v>
      </c>
      <c r="AA47" s="25">
        <f>HLOOKUP(AA$7,$I$66:$DJ$120,ROWS($A$10:$A47)+2,FALSE)</f>
        <v>877</v>
      </c>
      <c r="AB47" s="25">
        <f>HLOOKUP(AB$7,$I$66:$DJ$120,ROWS($A$10:$A47)+2,FALSE)</f>
        <v>2208</v>
      </c>
      <c r="AC47" s="25">
        <f>HLOOKUP(AC$7,$I$66:$DJ$120,ROWS($A$10:$A47)+2,FALSE)</f>
        <v>298</v>
      </c>
      <c r="AD47" s="25">
        <f>HLOOKUP(AD$7,$I$66:$DJ$120,ROWS($A$10:$A47)+2,FALSE)</f>
        <v>382</v>
      </c>
      <c r="AE47" s="25">
        <f>HLOOKUP(AE$7,$I$66:$DJ$120,ROWS($A$10:$A47)+2,FALSE)</f>
        <v>465</v>
      </c>
      <c r="AF47" s="25">
        <f>HLOOKUP(AF$7,$I$66:$DJ$120,ROWS($A$10:$A47)+2,FALSE)</f>
        <v>1047</v>
      </c>
      <c r="AG47" s="25">
        <f>HLOOKUP(AG$7,$I$66:$DJ$120,ROWS($A$10:$A47)+2,FALSE)</f>
        <v>599</v>
      </c>
      <c r="AH47" s="25">
        <f>HLOOKUP(AH$7,$I$66:$DJ$120,ROWS($A$10:$A47)+2,FALSE)</f>
        <v>1733</v>
      </c>
      <c r="AI47" s="25">
        <f>HLOOKUP(AI$7,$I$66:$DJ$120,ROWS($A$10:$A47)+2,FALSE)</f>
        <v>4102</v>
      </c>
      <c r="AJ47" s="25">
        <f>HLOOKUP(AJ$7,$I$66:$DJ$120,ROWS($A$10:$A47)+2,FALSE)</f>
        <v>448</v>
      </c>
      <c r="AK47" s="25">
        <f>HLOOKUP(AK$7,$I$66:$DJ$120,ROWS($A$10:$A47)+2,FALSE)</f>
        <v>829</v>
      </c>
      <c r="AL47" s="25">
        <f>HLOOKUP(AL$7,$I$66:$DJ$120,ROWS($A$10:$A47)+2,FALSE)</f>
        <v>1079</v>
      </c>
      <c r="AM47" s="25">
        <f>HLOOKUP(AM$7,$I$66:$DJ$120,ROWS($A$10:$A47)+2,FALSE)</f>
        <v>69</v>
      </c>
      <c r="AN47" s="25">
        <f>HLOOKUP(AN$7,$I$66:$DJ$120,ROWS($A$10:$A47)+2,FALSE)</f>
        <v>890</v>
      </c>
      <c r="AO47" s="25">
        <f>HLOOKUP(AO$7,$I$66:$DJ$120,ROWS($A$10:$A47)+2,FALSE)</f>
        <v>2723</v>
      </c>
      <c r="AP47" s="25">
        <f>HLOOKUP(AP$7,$I$66:$DJ$120,ROWS($A$10:$A47)+2,FALSE)</f>
        <v>1118</v>
      </c>
      <c r="AQ47" s="25">
        <f>HLOOKUP(AQ$7,$I$66:$DJ$120,ROWS($A$10:$A47)+2,FALSE)</f>
        <v>1991</v>
      </c>
      <c r="AR47" s="25">
        <f>HLOOKUP(AR$7,$I$66:$DJ$120,ROWS($A$10:$A47)+2,FALSE)</f>
        <v>139</v>
      </c>
      <c r="AS47" s="25">
        <f>HLOOKUP(AS$7,$I$66:$DJ$120,ROWS($A$10:$A47)+2,FALSE)</f>
        <v>1385</v>
      </c>
      <c r="AT47" s="25" t="str">
        <f>HLOOKUP(AT$7,$I$66:$DJ$120,ROWS($A$10:$A47)+2,FALSE)</f>
        <v>N/A</v>
      </c>
      <c r="AU47" s="25">
        <f>HLOOKUP(AU$7,$I$66:$DJ$120,ROWS($A$10:$A47)+2,FALSE)</f>
        <v>398</v>
      </c>
      <c r="AV47" s="25">
        <f>HLOOKUP(AV$7,$I$66:$DJ$120,ROWS($A$10:$A47)+2,FALSE)</f>
        <v>1316</v>
      </c>
      <c r="AW47" s="25">
        <f>HLOOKUP(AW$7,$I$66:$DJ$120,ROWS($A$10:$A47)+2,FALSE)</f>
        <v>119</v>
      </c>
      <c r="AX47" s="25">
        <f>HLOOKUP(AX$7,$I$66:$DJ$120,ROWS($A$10:$A47)+2,FALSE)</f>
        <v>596</v>
      </c>
      <c r="AY47" s="25">
        <f>HLOOKUP(AY$7,$I$66:$DJ$120,ROWS($A$10:$A47)+2,FALSE)</f>
        <v>83</v>
      </c>
      <c r="AZ47" s="25">
        <f>HLOOKUP(AZ$7,$I$66:$DJ$120,ROWS($A$10:$A47)+2,FALSE)</f>
        <v>1872</v>
      </c>
      <c r="BA47" s="25">
        <f>HLOOKUP(BA$7,$I$66:$DJ$120,ROWS($A$10:$A47)+2,FALSE)</f>
        <v>28238</v>
      </c>
      <c r="BB47" s="25">
        <f>HLOOKUP(BB$7,$I$66:$DJ$120,ROWS($A$10:$A47)+2,FALSE)</f>
        <v>428</v>
      </c>
      <c r="BC47" s="25">
        <f>HLOOKUP(BC$7,$I$66:$DJ$120,ROWS($A$10:$A47)+2,FALSE)</f>
        <v>93</v>
      </c>
      <c r="BD47" s="25">
        <f>HLOOKUP(BD$7,$I$66:$DJ$120,ROWS($A$10:$A47)+2,FALSE)</f>
        <v>2286</v>
      </c>
      <c r="BE47" s="25">
        <f>HLOOKUP(BE$7,$I$66:$DJ$120,ROWS($A$10:$A47)+2,FALSE)</f>
        <v>2035</v>
      </c>
      <c r="BF47" s="25">
        <f>HLOOKUP(BF$7,$I$66:$DJ$120,ROWS($A$10:$A47)+2,FALSE)</f>
        <v>221</v>
      </c>
      <c r="BG47" s="25">
        <f>HLOOKUP(BG$7,$I$66:$DJ$120,ROWS($A$10:$A47)+2,FALSE)</f>
        <v>551</v>
      </c>
      <c r="BH47" s="25">
        <f>HLOOKUP(BH$7,$I$66:$DJ$120,ROWS($A$10:$A47)+2,FALSE)</f>
        <v>1713</v>
      </c>
      <c r="BI47" s="25">
        <f>HLOOKUP(BI$7,$I$66:$DJ$120,ROWS($A$10:$A47)+2,FALSE)</f>
        <v>209</v>
      </c>
      <c r="BJ47" s="34">
        <f>HLOOKUP(BJ$7+0.5,$I$66:$DJ$120,ROWS($A$10:$A47)+2,FALSE)</f>
        <v>8108</v>
      </c>
      <c r="BK47" s="34">
        <f>HLOOKUP(BK$7+0.5,$I$66:$DJ$120,ROWS($A$10:$A47)+2,FALSE)</f>
        <v>1283</v>
      </c>
      <c r="BL47" s="34">
        <f>HLOOKUP(BL$7+0.5,$I$66:$DJ$120,ROWS($A$10:$A47)+2,FALSE)</f>
        <v>1554</v>
      </c>
      <c r="BM47" s="34">
        <f>HLOOKUP(BM$7+0.5,$I$66:$DJ$120,ROWS($A$10:$A47)+2,FALSE)</f>
        <v>1013</v>
      </c>
      <c r="BN47" s="34">
        <f>HLOOKUP(BN$7+0.5,$I$66:$DJ$120,ROWS($A$10:$A47)+2,FALSE)</f>
        <v>1827</v>
      </c>
      <c r="BO47" s="34">
        <f>HLOOKUP(BO$7+0.5,$I$66:$DJ$120,ROWS($A$10:$A47)+2,FALSE)</f>
        <v>2426</v>
      </c>
      <c r="BP47" s="34">
        <f>HLOOKUP(BP$7+0.5,$I$66:$DJ$120,ROWS($A$10:$A47)+2,FALSE)</f>
        <v>1286</v>
      </c>
      <c r="BQ47" s="34">
        <f>HLOOKUP(BQ$7+0.5,$I$66:$DJ$120,ROWS($A$10:$A47)+2,FALSE)</f>
        <v>129</v>
      </c>
      <c r="BR47" s="34">
        <f>HLOOKUP(BR$7+0.5,$I$66:$DJ$120,ROWS($A$10:$A47)+2,FALSE)</f>
        <v>164</v>
      </c>
      <c r="BS47" s="34">
        <f>HLOOKUP(BS$7+0.5,$I$66:$DJ$120,ROWS($A$10:$A47)+2,FALSE)</f>
        <v>253</v>
      </c>
      <c r="BT47" s="34">
        <f>HLOOKUP(BT$7+0.5,$I$66:$DJ$120,ROWS($A$10:$A47)+2,FALSE)</f>
        <v>1371</v>
      </c>
      <c r="BU47" s="34">
        <f>HLOOKUP(BU$7+0.5,$I$66:$DJ$120,ROWS($A$10:$A47)+2,FALSE)</f>
        <v>1688</v>
      </c>
      <c r="BV47" s="34">
        <f>HLOOKUP(BV$7+0.5,$I$66:$DJ$120,ROWS($A$10:$A47)+2,FALSE)</f>
        <v>864</v>
      </c>
      <c r="BW47" s="34">
        <f>HLOOKUP(BW$7+0.5,$I$66:$DJ$120,ROWS($A$10:$A47)+2,FALSE)</f>
        <v>668</v>
      </c>
      <c r="BX47" s="34">
        <f>HLOOKUP(BX$7+0.5,$I$66:$DJ$120,ROWS($A$10:$A47)+2,FALSE)</f>
        <v>1529</v>
      </c>
      <c r="BY47" s="34">
        <f>HLOOKUP(BY$7+0.5,$I$66:$DJ$120,ROWS($A$10:$A47)+2,FALSE)</f>
        <v>550</v>
      </c>
      <c r="BZ47" s="34">
        <f>HLOOKUP(BZ$7+0.5,$I$66:$DJ$120,ROWS($A$10:$A47)+2,FALSE)</f>
        <v>660</v>
      </c>
      <c r="CA47" s="34">
        <f>HLOOKUP(CA$7+0.5,$I$66:$DJ$120,ROWS($A$10:$A47)+2,FALSE)</f>
        <v>2088</v>
      </c>
      <c r="CB47" s="34">
        <f>HLOOKUP(CB$7+0.5,$I$66:$DJ$120,ROWS($A$10:$A47)+2,FALSE)</f>
        <v>607</v>
      </c>
      <c r="CC47" s="34">
        <f>HLOOKUP(CC$7+0.5,$I$66:$DJ$120,ROWS($A$10:$A47)+2,FALSE)</f>
        <v>808</v>
      </c>
      <c r="CD47" s="34">
        <f>HLOOKUP(CD$7+0.5,$I$66:$DJ$120,ROWS($A$10:$A47)+2,FALSE)</f>
        <v>278</v>
      </c>
      <c r="CE47" s="34">
        <f>HLOOKUP(CE$7+0.5,$I$66:$DJ$120,ROWS($A$10:$A47)+2,FALSE)</f>
        <v>407</v>
      </c>
      <c r="CF47" s="34">
        <f>HLOOKUP(CF$7+0.5,$I$66:$DJ$120,ROWS($A$10:$A47)+2,FALSE)</f>
        <v>481</v>
      </c>
      <c r="CG47" s="34">
        <f>HLOOKUP(CG$7+0.5,$I$66:$DJ$120,ROWS($A$10:$A47)+2,FALSE)</f>
        <v>478</v>
      </c>
      <c r="CH47" s="34">
        <f>HLOOKUP(CH$7+0.5,$I$66:$DJ$120,ROWS($A$10:$A47)+2,FALSE)</f>
        <v>369</v>
      </c>
      <c r="CI47" s="34">
        <f>HLOOKUP(CI$7+0.5,$I$66:$DJ$120,ROWS($A$10:$A47)+2,FALSE)</f>
        <v>789</v>
      </c>
      <c r="CJ47" s="34">
        <f>HLOOKUP(CJ$7+0.5,$I$66:$DJ$120,ROWS($A$10:$A47)+2,FALSE)</f>
        <v>1427</v>
      </c>
      <c r="CK47" s="34">
        <f>HLOOKUP(CK$7+0.5,$I$66:$DJ$120,ROWS($A$10:$A47)+2,FALSE)</f>
        <v>342</v>
      </c>
      <c r="CL47" s="34">
        <f>HLOOKUP(CL$7+0.5,$I$66:$DJ$120,ROWS($A$10:$A47)+2,FALSE)</f>
        <v>530</v>
      </c>
      <c r="CM47" s="34">
        <f>HLOOKUP(CM$7+0.5,$I$66:$DJ$120,ROWS($A$10:$A47)+2,FALSE)</f>
        <v>598</v>
      </c>
      <c r="CN47" s="34">
        <f>HLOOKUP(CN$7+0.5,$I$66:$DJ$120,ROWS($A$10:$A47)+2,FALSE)</f>
        <v>131</v>
      </c>
      <c r="CO47" s="34">
        <f>HLOOKUP(CO$7+0.5,$I$66:$DJ$120,ROWS($A$10:$A47)+2,FALSE)</f>
        <v>890</v>
      </c>
      <c r="CP47" s="34">
        <f>HLOOKUP(CP$7+0.5,$I$66:$DJ$120,ROWS($A$10:$A47)+2,FALSE)</f>
        <v>1280</v>
      </c>
      <c r="CQ47" s="34">
        <f>HLOOKUP(CQ$7+0.5,$I$66:$DJ$120,ROWS($A$10:$A47)+2,FALSE)</f>
        <v>743</v>
      </c>
      <c r="CR47" s="34">
        <f>HLOOKUP(CR$7+0.5,$I$66:$DJ$120,ROWS($A$10:$A47)+2,FALSE)</f>
        <v>1219</v>
      </c>
      <c r="CS47" s="34">
        <f>HLOOKUP(CS$7+0.5,$I$66:$DJ$120,ROWS($A$10:$A47)+2,FALSE)</f>
        <v>136</v>
      </c>
      <c r="CT47" s="34">
        <f>HLOOKUP(CT$7+0.5,$I$66:$DJ$120,ROWS($A$10:$A47)+2,FALSE)</f>
        <v>681</v>
      </c>
      <c r="CU47" s="34" t="str">
        <f>HLOOKUP(CU$7+0.5,$I$66:$DJ$120,ROWS($A$10:$A47)+2,FALSE)</f>
        <v>N/A</v>
      </c>
      <c r="CV47" s="34">
        <f>HLOOKUP(CV$7+0.5,$I$66:$DJ$120,ROWS($A$10:$A47)+2,FALSE)</f>
        <v>300</v>
      </c>
      <c r="CW47" s="34">
        <f>HLOOKUP(CW$7+0.5,$I$66:$DJ$120,ROWS($A$10:$A47)+2,FALSE)</f>
        <v>1283</v>
      </c>
      <c r="CX47" s="34">
        <f>HLOOKUP(CX$7+0.5,$I$66:$DJ$120,ROWS($A$10:$A47)+2,FALSE)</f>
        <v>137</v>
      </c>
      <c r="CY47" s="34">
        <f>HLOOKUP(CY$7+0.5,$I$66:$DJ$120,ROWS($A$10:$A47)+2,FALSE)</f>
        <v>377</v>
      </c>
      <c r="CZ47" s="34">
        <f>HLOOKUP(CZ$7+0.5,$I$66:$DJ$120,ROWS($A$10:$A47)+2,FALSE)</f>
        <v>135</v>
      </c>
      <c r="DA47" s="34">
        <f>HLOOKUP(DA$7+0.5,$I$66:$DJ$120,ROWS($A$10:$A47)+2,FALSE)</f>
        <v>895</v>
      </c>
      <c r="DB47" s="34">
        <f>HLOOKUP(DB$7+0.5,$I$66:$DJ$120,ROWS($A$10:$A47)+2,FALSE)</f>
        <v>4132</v>
      </c>
      <c r="DC47" s="34">
        <f>HLOOKUP(DC$7+0.5,$I$66:$DJ$120,ROWS($A$10:$A47)+2,FALSE)</f>
        <v>454</v>
      </c>
      <c r="DD47" s="34">
        <f>HLOOKUP(DD$7+0.5,$I$66:$DJ$120,ROWS($A$10:$A47)+2,FALSE)</f>
        <v>109</v>
      </c>
      <c r="DE47" s="34">
        <f>HLOOKUP(DE$7+0.5,$I$66:$DJ$120,ROWS($A$10:$A47)+2,FALSE)</f>
        <v>1049</v>
      </c>
      <c r="DF47" s="34">
        <f>HLOOKUP(DF$7+0.5,$I$66:$DJ$120,ROWS($A$10:$A47)+2,FALSE)</f>
        <v>1130</v>
      </c>
      <c r="DG47" s="34">
        <f>HLOOKUP(DG$7+0.5,$I$66:$DJ$120,ROWS($A$10:$A47)+2,FALSE)</f>
        <v>270</v>
      </c>
      <c r="DH47" s="34">
        <f>HLOOKUP(DH$7+0.5,$I$66:$DJ$120,ROWS($A$10:$A47)+2,FALSE)</f>
        <v>396</v>
      </c>
      <c r="DI47" s="34">
        <f>HLOOKUP(DI$7+0.5,$I$66:$DJ$120,ROWS($A$10:$A47)+2,FALSE)</f>
        <v>1012</v>
      </c>
      <c r="DJ47" s="34">
        <f>HLOOKUP(DJ$7+0.5,$I$66:$DJ$120,ROWS($A$10:$A47)+2,FALSE)</f>
        <v>222</v>
      </c>
    </row>
    <row r="48" spans="2:114" x14ac:dyDescent="0.25">
      <c r="B48" s="38" t="s">
        <v>45</v>
      </c>
      <c r="C48" s="15">
        <v>3794008</v>
      </c>
      <c r="D48" s="14">
        <v>3282</v>
      </c>
      <c r="E48" s="15">
        <v>3110896</v>
      </c>
      <c r="F48" s="14">
        <v>20156</v>
      </c>
      <c r="G48" s="15">
        <v>545841</v>
      </c>
      <c r="H48" s="14">
        <v>17758</v>
      </c>
      <c r="I48" s="36">
        <f>HLOOKUP(I$7,$I$66:$DJ$120,ROWS($A$10:$A48)+2,FALSE)</f>
        <v>116700</v>
      </c>
      <c r="J48" s="25">
        <f>HLOOKUP(J$7,$I$66:$DJ$120,ROWS($A$10:$A48)+2,FALSE)</f>
        <v>400</v>
      </c>
      <c r="K48" s="25">
        <f>HLOOKUP(K$7,$I$66:$DJ$120,ROWS($A$10:$A48)+2,FALSE)</f>
        <v>2027</v>
      </c>
      <c r="L48" s="25">
        <f>HLOOKUP(L$7,$I$66:$DJ$120,ROWS($A$10:$A48)+2,FALSE)</f>
        <v>5264</v>
      </c>
      <c r="M48" s="25">
        <f>HLOOKUP(M$7,$I$66:$DJ$120,ROWS($A$10:$A48)+2,FALSE)</f>
        <v>246</v>
      </c>
      <c r="N48" s="25">
        <f>HLOOKUP(N$7,$I$66:$DJ$120,ROWS($A$10:$A48)+2,FALSE)</f>
        <v>34190</v>
      </c>
      <c r="O48" s="25">
        <f>HLOOKUP(O$7,$I$66:$DJ$120,ROWS($A$10:$A48)+2,FALSE)</f>
        <v>2050</v>
      </c>
      <c r="P48" s="25">
        <f>HLOOKUP(P$7,$I$66:$DJ$120,ROWS($A$10:$A48)+2,FALSE)</f>
        <v>270</v>
      </c>
      <c r="Q48" s="25">
        <f>HLOOKUP(Q$7,$I$66:$DJ$120,ROWS($A$10:$A48)+2,FALSE)</f>
        <v>0</v>
      </c>
      <c r="R48" s="25">
        <f>HLOOKUP(R$7,$I$66:$DJ$120,ROWS($A$10:$A48)+2,FALSE)</f>
        <v>217</v>
      </c>
      <c r="S48" s="25">
        <f>HLOOKUP(S$7,$I$66:$DJ$120,ROWS($A$10:$A48)+2,FALSE)</f>
        <v>2273</v>
      </c>
      <c r="T48" s="25">
        <f>HLOOKUP(T$7,$I$66:$DJ$120,ROWS($A$10:$A48)+2,FALSE)</f>
        <v>688</v>
      </c>
      <c r="U48" s="25">
        <f>HLOOKUP(U$7,$I$66:$DJ$120,ROWS($A$10:$A48)+2,FALSE)</f>
        <v>2323</v>
      </c>
      <c r="V48" s="25">
        <f>HLOOKUP(V$7,$I$66:$DJ$120,ROWS($A$10:$A48)+2,FALSE)</f>
        <v>4129</v>
      </c>
      <c r="W48" s="25">
        <f>HLOOKUP(W$7,$I$66:$DJ$120,ROWS($A$10:$A48)+2,FALSE)</f>
        <v>1565</v>
      </c>
      <c r="X48" s="25">
        <f>HLOOKUP(X$7,$I$66:$DJ$120,ROWS($A$10:$A48)+2,FALSE)</f>
        <v>317</v>
      </c>
      <c r="Y48" s="25">
        <f>HLOOKUP(Y$7,$I$66:$DJ$120,ROWS($A$10:$A48)+2,FALSE)</f>
        <v>161</v>
      </c>
      <c r="Z48" s="25">
        <f>HLOOKUP(Z$7,$I$66:$DJ$120,ROWS($A$10:$A48)+2,FALSE)</f>
        <v>678</v>
      </c>
      <c r="AA48" s="25">
        <f>HLOOKUP(AA$7,$I$66:$DJ$120,ROWS($A$10:$A48)+2,FALSE)</f>
        <v>0</v>
      </c>
      <c r="AB48" s="25">
        <f>HLOOKUP(AB$7,$I$66:$DJ$120,ROWS($A$10:$A48)+2,FALSE)</f>
        <v>0</v>
      </c>
      <c r="AC48" s="25">
        <f>HLOOKUP(AC$7,$I$66:$DJ$120,ROWS($A$10:$A48)+2,FALSE)</f>
        <v>0</v>
      </c>
      <c r="AD48" s="25">
        <f>HLOOKUP(AD$7,$I$66:$DJ$120,ROWS($A$10:$A48)+2,FALSE)</f>
        <v>595</v>
      </c>
      <c r="AE48" s="25">
        <f>HLOOKUP(AE$7,$I$66:$DJ$120,ROWS($A$10:$A48)+2,FALSE)</f>
        <v>1471</v>
      </c>
      <c r="AF48" s="25">
        <f>HLOOKUP(AF$7,$I$66:$DJ$120,ROWS($A$10:$A48)+2,FALSE)</f>
        <v>1159</v>
      </c>
      <c r="AG48" s="25">
        <f>HLOOKUP(AG$7,$I$66:$DJ$120,ROWS($A$10:$A48)+2,FALSE)</f>
        <v>668</v>
      </c>
      <c r="AH48" s="25">
        <f>HLOOKUP(AH$7,$I$66:$DJ$120,ROWS($A$10:$A48)+2,FALSE)</f>
        <v>735</v>
      </c>
      <c r="AI48" s="25">
        <f>HLOOKUP(AI$7,$I$66:$DJ$120,ROWS($A$10:$A48)+2,FALSE)</f>
        <v>1786</v>
      </c>
      <c r="AJ48" s="25">
        <f>HLOOKUP(AJ$7,$I$66:$DJ$120,ROWS($A$10:$A48)+2,FALSE)</f>
        <v>3386</v>
      </c>
      <c r="AK48" s="25">
        <f>HLOOKUP(AK$7,$I$66:$DJ$120,ROWS($A$10:$A48)+2,FALSE)</f>
        <v>777</v>
      </c>
      <c r="AL48" s="25">
        <f>HLOOKUP(AL$7,$I$66:$DJ$120,ROWS($A$10:$A48)+2,FALSE)</f>
        <v>2805</v>
      </c>
      <c r="AM48" s="25">
        <f>HLOOKUP(AM$7,$I$66:$DJ$120,ROWS($A$10:$A48)+2,FALSE)</f>
        <v>317</v>
      </c>
      <c r="AN48" s="25">
        <f>HLOOKUP(AN$7,$I$66:$DJ$120,ROWS($A$10:$A48)+2,FALSE)</f>
        <v>544</v>
      </c>
      <c r="AO48" s="25">
        <f>HLOOKUP(AO$7,$I$66:$DJ$120,ROWS($A$10:$A48)+2,FALSE)</f>
        <v>981</v>
      </c>
      <c r="AP48" s="25">
        <f>HLOOKUP(AP$7,$I$66:$DJ$120,ROWS($A$10:$A48)+2,FALSE)</f>
        <v>2538</v>
      </c>
      <c r="AQ48" s="25">
        <f>HLOOKUP(AQ$7,$I$66:$DJ$120,ROWS($A$10:$A48)+2,FALSE)</f>
        <v>1040</v>
      </c>
      <c r="AR48" s="25">
        <f>HLOOKUP(AR$7,$I$66:$DJ$120,ROWS($A$10:$A48)+2,FALSE)</f>
        <v>592</v>
      </c>
      <c r="AS48" s="25">
        <f>HLOOKUP(AS$7,$I$66:$DJ$120,ROWS($A$10:$A48)+2,FALSE)</f>
        <v>1541</v>
      </c>
      <c r="AT48" s="25">
        <f>HLOOKUP(AT$7,$I$66:$DJ$120,ROWS($A$10:$A48)+2,FALSE)</f>
        <v>821</v>
      </c>
      <c r="AU48" s="25" t="str">
        <f>HLOOKUP(AU$7,$I$66:$DJ$120,ROWS($A$10:$A48)+2,FALSE)</f>
        <v>N/A</v>
      </c>
      <c r="AV48" s="25">
        <f>HLOOKUP(AV$7,$I$66:$DJ$120,ROWS($A$10:$A48)+2,FALSE)</f>
        <v>1689</v>
      </c>
      <c r="AW48" s="25">
        <f>HLOOKUP(AW$7,$I$66:$DJ$120,ROWS($A$10:$A48)+2,FALSE)</f>
        <v>0</v>
      </c>
      <c r="AX48" s="25">
        <f>HLOOKUP(AX$7,$I$66:$DJ$120,ROWS($A$10:$A48)+2,FALSE)</f>
        <v>989</v>
      </c>
      <c r="AY48" s="25">
        <f>HLOOKUP(AY$7,$I$66:$DJ$120,ROWS($A$10:$A48)+2,FALSE)</f>
        <v>741</v>
      </c>
      <c r="AZ48" s="25">
        <f>HLOOKUP(AZ$7,$I$66:$DJ$120,ROWS($A$10:$A48)+2,FALSE)</f>
        <v>787</v>
      </c>
      <c r="BA48" s="25">
        <f>HLOOKUP(BA$7,$I$66:$DJ$120,ROWS($A$10:$A48)+2,FALSE)</f>
        <v>3826</v>
      </c>
      <c r="BB48" s="25">
        <f>HLOOKUP(BB$7,$I$66:$DJ$120,ROWS($A$10:$A48)+2,FALSE)</f>
        <v>2879</v>
      </c>
      <c r="BC48" s="25">
        <f>HLOOKUP(BC$7,$I$66:$DJ$120,ROWS($A$10:$A48)+2,FALSE)</f>
        <v>456</v>
      </c>
      <c r="BD48" s="25">
        <f>HLOOKUP(BD$7,$I$66:$DJ$120,ROWS($A$10:$A48)+2,FALSE)</f>
        <v>1124</v>
      </c>
      <c r="BE48" s="25">
        <f>HLOOKUP(BE$7,$I$66:$DJ$120,ROWS($A$10:$A48)+2,FALSE)</f>
        <v>22793</v>
      </c>
      <c r="BF48" s="25">
        <f>HLOOKUP(BF$7,$I$66:$DJ$120,ROWS($A$10:$A48)+2,FALSE)</f>
        <v>358</v>
      </c>
      <c r="BG48" s="25">
        <f>HLOOKUP(BG$7,$I$66:$DJ$120,ROWS($A$10:$A48)+2,FALSE)</f>
        <v>1981</v>
      </c>
      <c r="BH48" s="25">
        <f>HLOOKUP(BH$7,$I$66:$DJ$120,ROWS($A$10:$A48)+2,FALSE)</f>
        <v>523</v>
      </c>
      <c r="BI48" s="25">
        <f>HLOOKUP(BI$7,$I$66:$DJ$120,ROWS($A$10:$A48)+2,FALSE)</f>
        <v>821</v>
      </c>
      <c r="BJ48" s="34">
        <f>HLOOKUP(BJ$7+0.5,$I$66:$DJ$120,ROWS($A$10:$A48)+2,FALSE)</f>
        <v>7898</v>
      </c>
      <c r="BK48" s="34">
        <f>HLOOKUP(BK$7+0.5,$I$66:$DJ$120,ROWS($A$10:$A48)+2,FALSE)</f>
        <v>290</v>
      </c>
      <c r="BL48" s="34">
        <f>HLOOKUP(BL$7+0.5,$I$66:$DJ$120,ROWS($A$10:$A48)+2,FALSE)</f>
        <v>910</v>
      </c>
      <c r="BM48" s="34">
        <f>HLOOKUP(BM$7+0.5,$I$66:$DJ$120,ROWS($A$10:$A48)+2,FALSE)</f>
        <v>1539</v>
      </c>
      <c r="BN48" s="34">
        <f>HLOOKUP(BN$7+0.5,$I$66:$DJ$120,ROWS($A$10:$A48)+2,FALSE)</f>
        <v>217</v>
      </c>
      <c r="BO48" s="34">
        <f>HLOOKUP(BO$7+0.5,$I$66:$DJ$120,ROWS($A$10:$A48)+2,FALSE)</f>
        <v>4899</v>
      </c>
      <c r="BP48" s="34">
        <f>HLOOKUP(BP$7+0.5,$I$66:$DJ$120,ROWS($A$10:$A48)+2,FALSE)</f>
        <v>924</v>
      </c>
      <c r="BQ48" s="34">
        <f>HLOOKUP(BQ$7+0.5,$I$66:$DJ$120,ROWS($A$10:$A48)+2,FALSE)</f>
        <v>273</v>
      </c>
      <c r="BR48" s="34">
        <f>HLOOKUP(BR$7+0.5,$I$66:$DJ$120,ROWS($A$10:$A48)+2,FALSE)</f>
        <v>277</v>
      </c>
      <c r="BS48" s="34">
        <f>HLOOKUP(BS$7+0.5,$I$66:$DJ$120,ROWS($A$10:$A48)+2,FALSE)</f>
        <v>239</v>
      </c>
      <c r="BT48" s="34">
        <f>HLOOKUP(BT$7+0.5,$I$66:$DJ$120,ROWS($A$10:$A48)+2,FALSE)</f>
        <v>1051</v>
      </c>
      <c r="BU48" s="34">
        <f>HLOOKUP(BU$7+0.5,$I$66:$DJ$120,ROWS($A$10:$A48)+2,FALSE)</f>
        <v>572</v>
      </c>
      <c r="BV48" s="34">
        <f>HLOOKUP(BV$7+0.5,$I$66:$DJ$120,ROWS($A$10:$A48)+2,FALSE)</f>
        <v>1117</v>
      </c>
      <c r="BW48" s="34">
        <f>HLOOKUP(BW$7+0.5,$I$66:$DJ$120,ROWS($A$10:$A48)+2,FALSE)</f>
        <v>1397</v>
      </c>
      <c r="BX48" s="34">
        <f>HLOOKUP(BX$7+0.5,$I$66:$DJ$120,ROWS($A$10:$A48)+2,FALSE)</f>
        <v>862</v>
      </c>
      <c r="BY48" s="34">
        <f>HLOOKUP(BY$7+0.5,$I$66:$DJ$120,ROWS($A$10:$A48)+2,FALSE)</f>
        <v>319</v>
      </c>
      <c r="BZ48" s="34">
        <f>HLOOKUP(BZ$7+0.5,$I$66:$DJ$120,ROWS($A$10:$A48)+2,FALSE)</f>
        <v>176</v>
      </c>
      <c r="CA48" s="34">
        <f>HLOOKUP(CA$7+0.5,$I$66:$DJ$120,ROWS($A$10:$A48)+2,FALSE)</f>
        <v>685</v>
      </c>
      <c r="CB48" s="34">
        <f>HLOOKUP(CB$7+0.5,$I$66:$DJ$120,ROWS($A$10:$A48)+2,FALSE)</f>
        <v>277</v>
      </c>
      <c r="CC48" s="34">
        <f>HLOOKUP(CC$7+0.5,$I$66:$DJ$120,ROWS($A$10:$A48)+2,FALSE)</f>
        <v>277</v>
      </c>
      <c r="CD48" s="34">
        <f>HLOOKUP(CD$7+0.5,$I$66:$DJ$120,ROWS($A$10:$A48)+2,FALSE)</f>
        <v>277</v>
      </c>
      <c r="CE48" s="34">
        <f>HLOOKUP(CE$7+0.5,$I$66:$DJ$120,ROWS($A$10:$A48)+2,FALSE)</f>
        <v>405</v>
      </c>
      <c r="CF48" s="34">
        <f>HLOOKUP(CF$7+0.5,$I$66:$DJ$120,ROWS($A$10:$A48)+2,FALSE)</f>
        <v>1154</v>
      </c>
      <c r="CG48" s="34">
        <f>HLOOKUP(CG$7+0.5,$I$66:$DJ$120,ROWS($A$10:$A48)+2,FALSE)</f>
        <v>783</v>
      </c>
      <c r="CH48" s="34">
        <f>HLOOKUP(CH$7+0.5,$I$66:$DJ$120,ROWS($A$10:$A48)+2,FALSE)</f>
        <v>442</v>
      </c>
      <c r="CI48" s="34">
        <f>HLOOKUP(CI$7+0.5,$I$66:$DJ$120,ROWS($A$10:$A48)+2,FALSE)</f>
        <v>770</v>
      </c>
      <c r="CJ48" s="34">
        <f>HLOOKUP(CJ$7+0.5,$I$66:$DJ$120,ROWS($A$10:$A48)+2,FALSE)</f>
        <v>992</v>
      </c>
      <c r="CK48" s="34">
        <f>HLOOKUP(CK$7+0.5,$I$66:$DJ$120,ROWS($A$10:$A48)+2,FALSE)</f>
        <v>1956</v>
      </c>
      <c r="CL48" s="34">
        <f>HLOOKUP(CL$7+0.5,$I$66:$DJ$120,ROWS($A$10:$A48)+2,FALSE)</f>
        <v>574</v>
      </c>
      <c r="CM48" s="34">
        <f>HLOOKUP(CM$7+0.5,$I$66:$DJ$120,ROWS($A$10:$A48)+2,FALSE)</f>
        <v>1436</v>
      </c>
      <c r="CN48" s="34">
        <f>HLOOKUP(CN$7+0.5,$I$66:$DJ$120,ROWS($A$10:$A48)+2,FALSE)</f>
        <v>280</v>
      </c>
      <c r="CO48" s="34">
        <f>HLOOKUP(CO$7+0.5,$I$66:$DJ$120,ROWS($A$10:$A48)+2,FALSE)</f>
        <v>582</v>
      </c>
      <c r="CP48" s="34">
        <f>HLOOKUP(CP$7+0.5,$I$66:$DJ$120,ROWS($A$10:$A48)+2,FALSE)</f>
        <v>679</v>
      </c>
      <c r="CQ48" s="34">
        <f>HLOOKUP(CQ$7+0.5,$I$66:$DJ$120,ROWS($A$10:$A48)+2,FALSE)</f>
        <v>1146</v>
      </c>
      <c r="CR48" s="34">
        <f>HLOOKUP(CR$7+0.5,$I$66:$DJ$120,ROWS($A$10:$A48)+2,FALSE)</f>
        <v>758</v>
      </c>
      <c r="CS48" s="34">
        <f>HLOOKUP(CS$7+0.5,$I$66:$DJ$120,ROWS($A$10:$A48)+2,FALSE)</f>
        <v>521</v>
      </c>
      <c r="CT48" s="34">
        <f>HLOOKUP(CT$7+0.5,$I$66:$DJ$120,ROWS($A$10:$A48)+2,FALSE)</f>
        <v>902</v>
      </c>
      <c r="CU48" s="34">
        <f>HLOOKUP(CU$7+0.5,$I$66:$DJ$120,ROWS($A$10:$A48)+2,FALSE)</f>
        <v>683</v>
      </c>
      <c r="CV48" s="34" t="str">
        <f>HLOOKUP(CV$7+0.5,$I$66:$DJ$120,ROWS($A$10:$A48)+2,FALSE)</f>
        <v>N/A</v>
      </c>
      <c r="CW48" s="34">
        <f>HLOOKUP(CW$7+0.5,$I$66:$DJ$120,ROWS($A$10:$A48)+2,FALSE)</f>
        <v>1185</v>
      </c>
      <c r="CX48" s="34">
        <f>HLOOKUP(CX$7+0.5,$I$66:$DJ$120,ROWS($A$10:$A48)+2,FALSE)</f>
        <v>277</v>
      </c>
      <c r="CY48" s="34">
        <f>HLOOKUP(CY$7+0.5,$I$66:$DJ$120,ROWS($A$10:$A48)+2,FALSE)</f>
        <v>1271</v>
      </c>
      <c r="CZ48" s="34">
        <f>HLOOKUP(CZ$7+0.5,$I$66:$DJ$120,ROWS($A$10:$A48)+2,FALSE)</f>
        <v>581</v>
      </c>
      <c r="DA48" s="34">
        <f>HLOOKUP(DA$7+0.5,$I$66:$DJ$120,ROWS($A$10:$A48)+2,FALSE)</f>
        <v>455</v>
      </c>
      <c r="DB48" s="34">
        <f>HLOOKUP(DB$7+0.5,$I$66:$DJ$120,ROWS($A$10:$A48)+2,FALSE)</f>
        <v>1484</v>
      </c>
      <c r="DC48" s="34">
        <f>HLOOKUP(DC$7+0.5,$I$66:$DJ$120,ROWS($A$10:$A48)+2,FALSE)</f>
        <v>1047</v>
      </c>
      <c r="DD48" s="34">
        <f>HLOOKUP(DD$7+0.5,$I$66:$DJ$120,ROWS($A$10:$A48)+2,FALSE)</f>
        <v>405</v>
      </c>
      <c r="DE48" s="34">
        <f>HLOOKUP(DE$7+0.5,$I$66:$DJ$120,ROWS($A$10:$A48)+2,FALSE)</f>
        <v>593</v>
      </c>
      <c r="DF48" s="34">
        <f>HLOOKUP(DF$7+0.5,$I$66:$DJ$120,ROWS($A$10:$A48)+2,FALSE)</f>
        <v>3575</v>
      </c>
      <c r="DG48" s="34">
        <f>HLOOKUP(DG$7+0.5,$I$66:$DJ$120,ROWS($A$10:$A48)+2,FALSE)</f>
        <v>308</v>
      </c>
      <c r="DH48" s="34">
        <f>HLOOKUP(DH$7+0.5,$I$66:$DJ$120,ROWS($A$10:$A48)+2,FALSE)</f>
        <v>1181</v>
      </c>
      <c r="DI48" s="34">
        <f>HLOOKUP(DI$7+0.5,$I$66:$DJ$120,ROWS($A$10:$A48)+2,FALSE)</f>
        <v>336</v>
      </c>
      <c r="DJ48" s="34">
        <f>HLOOKUP(DJ$7+0.5,$I$66:$DJ$120,ROWS($A$10:$A48)+2,FALSE)</f>
        <v>847</v>
      </c>
    </row>
    <row r="49" spans="2:114" x14ac:dyDescent="0.25">
      <c r="B49" s="38" t="s">
        <v>46</v>
      </c>
      <c r="C49" s="15">
        <v>12577555</v>
      </c>
      <c r="D49" s="14">
        <v>4619</v>
      </c>
      <c r="E49" s="15">
        <v>11053022</v>
      </c>
      <c r="F49" s="14">
        <v>29699</v>
      </c>
      <c r="G49" s="15">
        <v>1239199</v>
      </c>
      <c r="H49" s="14">
        <v>26490</v>
      </c>
      <c r="I49" s="36">
        <f>HLOOKUP(I$7,$I$66:$DJ$120,ROWS($A$10:$A49)+2,FALSE)</f>
        <v>235580</v>
      </c>
      <c r="J49" s="25">
        <f>HLOOKUP(J$7,$I$66:$DJ$120,ROWS($A$10:$A49)+2,FALSE)</f>
        <v>369</v>
      </c>
      <c r="K49" s="25">
        <f>HLOOKUP(K$7,$I$66:$DJ$120,ROWS($A$10:$A49)+2,FALSE)</f>
        <v>2185</v>
      </c>
      <c r="L49" s="25">
        <f>HLOOKUP(L$7,$I$66:$DJ$120,ROWS($A$10:$A49)+2,FALSE)</f>
        <v>3668</v>
      </c>
      <c r="M49" s="25">
        <f>HLOOKUP(M$7,$I$66:$DJ$120,ROWS($A$10:$A49)+2,FALSE)</f>
        <v>807</v>
      </c>
      <c r="N49" s="25">
        <f>HLOOKUP(N$7,$I$66:$DJ$120,ROWS($A$10:$A49)+2,FALSE)</f>
        <v>12077</v>
      </c>
      <c r="O49" s="25">
        <f>HLOOKUP(O$7,$I$66:$DJ$120,ROWS($A$10:$A49)+2,FALSE)</f>
        <v>3657</v>
      </c>
      <c r="P49" s="25">
        <f>HLOOKUP(P$7,$I$66:$DJ$120,ROWS($A$10:$A49)+2,FALSE)</f>
        <v>4007</v>
      </c>
      <c r="Q49" s="25">
        <f>HLOOKUP(Q$7,$I$66:$DJ$120,ROWS($A$10:$A49)+2,FALSE)</f>
        <v>4608</v>
      </c>
      <c r="R49" s="25">
        <f>HLOOKUP(R$7,$I$66:$DJ$120,ROWS($A$10:$A49)+2,FALSE)</f>
        <v>1621</v>
      </c>
      <c r="S49" s="25">
        <f>HLOOKUP(S$7,$I$66:$DJ$120,ROWS($A$10:$A49)+2,FALSE)</f>
        <v>18212</v>
      </c>
      <c r="T49" s="25">
        <f>HLOOKUP(T$7,$I$66:$DJ$120,ROWS($A$10:$A49)+2,FALSE)</f>
        <v>4644</v>
      </c>
      <c r="U49" s="25">
        <f>HLOOKUP(U$7,$I$66:$DJ$120,ROWS($A$10:$A49)+2,FALSE)</f>
        <v>332</v>
      </c>
      <c r="V49" s="25">
        <f>HLOOKUP(V$7,$I$66:$DJ$120,ROWS($A$10:$A49)+2,FALSE)</f>
        <v>380</v>
      </c>
      <c r="W49" s="25">
        <f>HLOOKUP(W$7,$I$66:$DJ$120,ROWS($A$10:$A49)+2,FALSE)</f>
        <v>4490</v>
      </c>
      <c r="X49" s="25">
        <f>HLOOKUP(X$7,$I$66:$DJ$120,ROWS($A$10:$A49)+2,FALSE)</f>
        <v>2018</v>
      </c>
      <c r="Y49" s="25">
        <f>HLOOKUP(Y$7,$I$66:$DJ$120,ROWS($A$10:$A49)+2,FALSE)</f>
        <v>227</v>
      </c>
      <c r="Z49" s="25">
        <f>HLOOKUP(Z$7,$I$66:$DJ$120,ROWS($A$10:$A49)+2,FALSE)</f>
        <v>1426</v>
      </c>
      <c r="AA49" s="25">
        <f>HLOOKUP(AA$7,$I$66:$DJ$120,ROWS($A$10:$A49)+2,FALSE)</f>
        <v>1675</v>
      </c>
      <c r="AB49" s="25">
        <f>HLOOKUP(AB$7,$I$66:$DJ$120,ROWS($A$10:$A49)+2,FALSE)</f>
        <v>625</v>
      </c>
      <c r="AC49" s="25">
        <f>HLOOKUP(AC$7,$I$66:$DJ$120,ROWS($A$10:$A49)+2,FALSE)</f>
        <v>1621</v>
      </c>
      <c r="AD49" s="25">
        <f>HLOOKUP(AD$7,$I$66:$DJ$120,ROWS($A$10:$A49)+2,FALSE)</f>
        <v>18281</v>
      </c>
      <c r="AE49" s="25">
        <f>HLOOKUP(AE$7,$I$66:$DJ$120,ROWS($A$10:$A49)+2,FALSE)</f>
        <v>4455</v>
      </c>
      <c r="AF49" s="25">
        <f>HLOOKUP(AF$7,$I$66:$DJ$120,ROWS($A$10:$A49)+2,FALSE)</f>
        <v>4961</v>
      </c>
      <c r="AG49" s="25">
        <f>HLOOKUP(AG$7,$I$66:$DJ$120,ROWS($A$10:$A49)+2,FALSE)</f>
        <v>1491</v>
      </c>
      <c r="AH49" s="25">
        <f>HLOOKUP(AH$7,$I$66:$DJ$120,ROWS($A$10:$A49)+2,FALSE)</f>
        <v>563</v>
      </c>
      <c r="AI49" s="25">
        <f>HLOOKUP(AI$7,$I$66:$DJ$120,ROWS($A$10:$A49)+2,FALSE)</f>
        <v>1725</v>
      </c>
      <c r="AJ49" s="25">
        <f>HLOOKUP(AJ$7,$I$66:$DJ$120,ROWS($A$10:$A49)+2,FALSE)</f>
        <v>339</v>
      </c>
      <c r="AK49" s="25">
        <f>HLOOKUP(AK$7,$I$66:$DJ$120,ROWS($A$10:$A49)+2,FALSE)</f>
        <v>551</v>
      </c>
      <c r="AL49" s="25">
        <f>HLOOKUP(AL$7,$I$66:$DJ$120,ROWS($A$10:$A49)+2,FALSE)</f>
        <v>1810</v>
      </c>
      <c r="AM49" s="25">
        <f>HLOOKUP(AM$7,$I$66:$DJ$120,ROWS($A$10:$A49)+2,FALSE)</f>
        <v>729</v>
      </c>
      <c r="AN49" s="25">
        <f>HLOOKUP(AN$7,$I$66:$DJ$120,ROWS($A$10:$A49)+2,FALSE)</f>
        <v>42456</v>
      </c>
      <c r="AO49" s="25">
        <f>HLOOKUP(AO$7,$I$66:$DJ$120,ROWS($A$10:$A49)+2,FALSE)</f>
        <v>1250</v>
      </c>
      <c r="AP49" s="25">
        <f>HLOOKUP(AP$7,$I$66:$DJ$120,ROWS($A$10:$A49)+2,FALSE)</f>
        <v>30481</v>
      </c>
      <c r="AQ49" s="25">
        <f>HLOOKUP(AQ$7,$I$66:$DJ$120,ROWS($A$10:$A49)+2,FALSE)</f>
        <v>7611</v>
      </c>
      <c r="AR49" s="25">
        <f>HLOOKUP(AR$7,$I$66:$DJ$120,ROWS($A$10:$A49)+2,FALSE)</f>
        <v>521</v>
      </c>
      <c r="AS49" s="25">
        <f>HLOOKUP(AS$7,$I$66:$DJ$120,ROWS($A$10:$A49)+2,FALSE)</f>
        <v>14545</v>
      </c>
      <c r="AT49" s="25">
        <f>HLOOKUP(AT$7,$I$66:$DJ$120,ROWS($A$10:$A49)+2,FALSE)</f>
        <v>1254</v>
      </c>
      <c r="AU49" s="25">
        <f>HLOOKUP(AU$7,$I$66:$DJ$120,ROWS($A$10:$A49)+2,FALSE)</f>
        <v>918</v>
      </c>
      <c r="AV49" s="25" t="str">
        <f>HLOOKUP(AV$7,$I$66:$DJ$120,ROWS($A$10:$A49)+2,FALSE)</f>
        <v>N/A</v>
      </c>
      <c r="AW49" s="25">
        <f>HLOOKUP(AW$7,$I$66:$DJ$120,ROWS($A$10:$A49)+2,FALSE)</f>
        <v>377</v>
      </c>
      <c r="AX49" s="25">
        <f>HLOOKUP(AX$7,$I$66:$DJ$120,ROWS($A$10:$A49)+2,FALSE)</f>
        <v>1315</v>
      </c>
      <c r="AY49" s="25">
        <f>HLOOKUP(AY$7,$I$66:$DJ$120,ROWS($A$10:$A49)+2,FALSE)</f>
        <v>966</v>
      </c>
      <c r="AZ49" s="25">
        <f>HLOOKUP(AZ$7,$I$66:$DJ$120,ROWS($A$10:$A49)+2,FALSE)</f>
        <v>1611</v>
      </c>
      <c r="BA49" s="25">
        <f>HLOOKUP(BA$7,$I$66:$DJ$120,ROWS($A$10:$A49)+2,FALSE)</f>
        <v>7778</v>
      </c>
      <c r="BB49" s="25">
        <f>HLOOKUP(BB$7,$I$66:$DJ$120,ROWS($A$10:$A49)+2,FALSE)</f>
        <v>1048</v>
      </c>
      <c r="BC49" s="25">
        <f>HLOOKUP(BC$7,$I$66:$DJ$120,ROWS($A$10:$A49)+2,FALSE)</f>
        <v>215</v>
      </c>
      <c r="BD49" s="25">
        <f>HLOOKUP(BD$7,$I$66:$DJ$120,ROWS($A$10:$A49)+2,FALSE)</f>
        <v>10558</v>
      </c>
      <c r="BE49" s="25">
        <f>HLOOKUP(BE$7,$I$66:$DJ$120,ROWS($A$10:$A49)+2,FALSE)</f>
        <v>2495</v>
      </c>
      <c r="BF49" s="25">
        <f>HLOOKUP(BF$7,$I$66:$DJ$120,ROWS($A$10:$A49)+2,FALSE)</f>
        <v>4258</v>
      </c>
      <c r="BG49" s="25">
        <f>HLOOKUP(BG$7,$I$66:$DJ$120,ROWS($A$10:$A49)+2,FALSE)</f>
        <v>1300</v>
      </c>
      <c r="BH49" s="25">
        <f>HLOOKUP(BH$7,$I$66:$DJ$120,ROWS($A$10:$A49)+2,FALSE)</f>
        <v>1069</v>
      </c>
      <c r="BI49" s="25">
        <f>HLOOKUP(BI$7,$I$66:$DJ$120,ROWS($A$10:$A49)+2,FALSE)</f>
        <v>6275</v>
      </c>
      <c r="BJ49" s="34">
        <f>HLOOKUP(BJ$7+0.5,$I$66:$DJ$120,ROWS($A$10:$A49)+2,FALSE)</f>
        <v>12249</v>
      </c>
      <c r="BK49" s="34">
        <f>HLOOKUP(BK$7+0.5,$I$66:$DJ$120,ROWS($A$10:$A49)+2,FALSE)</f>
        <v>368</v>
      </c>
      <c r="BL49" s="34">
        <f>HLOOKUP(BL$7+0.5,$I$66:$DJ$120,ROWS($A$10:$A49)+2,FALSE)</f>
        <v>1301</v>
      </c>
      <c r="BM49" s="34">
        <f>HLOOKUP(BM$7+0.5,$I$66:$DJ$120,ROWS($A$10:$A49)+2,FALSE)</f>
        <v>1451</v>
      </c>
      <c r="BN49" s="34">
        <f>HLOOKUP(BN$7+0.5,$I$66:$DJ$120,ROWS($A$10:$A49)+2,FALSE)</f>
        <v>601</v>
      </c>
      <c r="BO49" s="34">
        <f>HLOOKUP(BO$7+0.5,$I$66:$DJ$120,ROWS($A$10:$A49)+2,FALSE)</f>
        <v>2875</v>
      </c>
      <c r="BP49" s="34">
        <f>HLOOKUP(BP$7+0.5,$I$66:$DJ$120,ROWS($A$10:$A49)+2,FALSE)</f>
        <v>1375</v>
      </c>
      <c r="BQ49" s="34">
        <f>HLOOKUP(BQ$7+0.5,$I$66:$DJ$120,ROWS($A$10:$A49)+2,FALSE)</f>
        <v>1559</v>
      </c>
      <c r="BR49" s="34">
        <f>HLOOKUP(BR$7+0.5,$I$66:$DJ$120,ROWS($A$10:$A49)+2,FALSE)</f>
        <v>1169</v>
      </c>
      <c r="BS49" s="34">
        <f>HLOOKUP(BS$7+0.5,$I$66:$DJ$120,ROWS($A$10:$A49)+2,FALSE)</f>
        <v>866</v>
      </c>
      <c r="BT49" s="34">
        <f>HLOOKUP(BT$7+0.5,$I$66:$DJ$120,ROWS($A$10:$A49)+2,FALSE)</f>
        <v>3129</v>
      </c>
      <c r="BU49" s="34">
        <f>HLOOKUP(BU$7+0.5,$I$66:$DJ$120,ROWS($A$10:$A49)+2,FALSE)</f>
        <v>1340</v>
      </c>
      <c r="BV49" s="34">
        <f>HLOOKUP(BV$7+0.5,$I$66:$DJ$120,ROWS($A$10:$A49)+2,FALSE)</f>
        <v>292</v>
      </c>
      <c r="BW49" s="34">
        <f>HLOOKUP(BW$7+0.5,$I$66:$DJ$120,ROWS($A$10:$A49)+2,FALSE)</f>
        <v>408</v>
      </c>
      <c r="BX49" s="34">
        <f>HLOOKUP(BX$7+0.5,$I$66:$DJ$120,ROWS($A$10:$A49)+2,FALSE)</f>
        <v>1429</v>
      </c>
      <c r="BY49" s="34">
        <f>HLOOKUP(BY$7+0.5,$I$66:$DJ$120,ROWS($A$10:$A49)+2,FALSE)</f>
        <v>739</v>
      </c>
      <c r="BZ49" s="34">
        <f>HLOOKUP(BZ$7+0.5,$I$66:$DJ$120,ROWS($A$10:$A49)+2,FALSE)</f>
        <v>319</v>
      </c>
      <c r="CA49" s="34">
        <f>HLOOKUP(CA$7+0.5,$I$66:$DJ$120,ROWS($A$10:$A49)+2,FALSE)</f>
        <v>1201</v>
      </c>
      <c r="CB49" s="34">
        <f>HLOOKUP(CB$7+0.5,$I$66:$DJ$120,ROWS($A$10:$A49)+2,FALSE)</f>
        <v>766</v>
      </c>
      <c r="CC49" s="34">
        <f>HLOOKUP(CC$7+0.5,$I$66:$DJ$120,ROWS($A$10:$A49)+2,FALSE)</f>
        <v>382</v>
      </c>
      <c r="CD49" s="34">
        <f>HLOOKUP(CD$7+0.5,$I$66:$DJ$120,ROWS($A$10:$A49)+2,FALSE)</f>
        <v>895</v>
      </c>
      <c r="CE49" s="34">
        <f>HLOOKUP(CE$7+0.5,$I$66:$DJ$120,ROWS($A$10:$A49)+2,FALSE)</f>
        <v>2839</v>
      </c>
      <c r="CF49" s="34">
        <f>HLOOKUP(CF$7+0.5,$I$66:$DJ$120,ROWS($A$10:$A49)+2,FALSE)</f>
        <v>1178</v>
      </c>
      <c r="CG49" s="34">
        <f>HLOOKUP(CG$7+0.5,$I$66:$DJ$120,ROWS($A$10:$A49)+2,FALSE)</f>
        <v>2285</v>
      </c>
      <c r="CH49" s="34">
        <f>HLOOKUP(CH$7+0.5,$I$66:$DJ$120,ROWS($A$10:$A49)+2,FALSE)</f>
        <v>873</v>
      </c>
      <c r="CI49" s="34">
        <f>HLOOKUP(CI$7+0.5,$I$66:$DJ$120,ROWS($A$10:$A49)+2,FALSE)</f>
        <v>498</v>
      </c>
      <c r="CJ49" s="34">
        <f>HLOOKUP(CJ$7+0.5,$I$66:$DJ$120,ROWS($A$10:$A49)+2,FALSE)</f>
        <v>788</v>
      </c>
      <c r="CK49" s="34">
        <f>HLOOKUP(CK$7+0.5,$I$66:$DJ$120,ROWS($A$10:$A49)+2,FALSE)</f>
        <v>290</v>
      </c>
      <c r="CL49" s="34">
        <f>HLOOKUP(CL$7+0.5,$I$66:$DJ$120,ROWS($A$10:$A49)+2,FALSE)</f>
        <v>410</v>
      </c>
      <c r="CM49" s="34">
        <f>HLOOKUP(CM$7+0.5,$I$66:$DJ$120,ROWS($A$10:$A49)+2,FALSE)</f>
        <v>1177</v>
      </c>
      <c r="CN49" s="34">
        <f>HLOOKUP(CN$7+0.5,$I$66:$DJ$120,ROWS($A$10:$A49)+2,FALSE)</f>
        <v>531</v>
      </c>
      <c r="CO49" s="34">
        <f>HLOOKUP(CO$7+0.5,$I$66:$DJ$120,ROWS($A$10:$A49)+2,FALSE)</f>
        <v>5218</v>
      </c>
      <c r="CP49" s="34">
        <f>HLOOKUP(CP$7+0.5,$I$66:$DJ$120,ROWS($A$10:$A49)+2,FALSE)</f>
        <v>883</v>
      </c>
      <c r="CQ49" s="34">
        <f>HLOOKUP(CQ$7+0.5,$I$66:$DJ$120,ROWS($A$10:$A49)+2,FALSE)</f>
        <v>3719</v>
      </c>
      <c r="CR49" s="34">
        <f>HLOOKUP(CR$7+0.5,$I$66:$DJ$120,ROWS($A$10:$A49)+2,FALSE)</f>
        <v>2053</v>
      </c>
      <c r="CS49" s="34">
        <f>HLOOKUP(CS$7+0.5,$I$66:$DJ$120,ROWS($A$10:$A49)+2,FALSE)</f>
        <v>517</v>
      </c>
      <c r="CT49" s="34">
        <f>HLOOKUP(CT$7+0.5,$I$66:$DJ$120,ROWS($A$10:$A49)+2,FALSE)</f>
        <v>3377</v>
      </c>
      <c r="CU49" s="34">
        <f>HLOOKUP(CU$7+0.5,$I$66:$DJ$120,ROWS($A$10:$A49)+2,FALSE)</f>
        <v>749</v>
      </c>
      <c r="CV49" s="34">
        <f>HLOOKUP(CV$7+0.5,$I$66:$DJ$120,ROWS($A$10:$A49)+2,FALSE)</f>
        <v>545</v>
      </c>
      <c r="CW49" s="34" t="str">
        <f>HLOOKUP(CW$7+0.5,$I$66:$DJ$120,ROWS($A$10:$A49)+2,FALSE)</f>
        <v>N/A</v>
      </c>
      <c r="CX49" s="34">
        <f>HLOOKUP(CX$7+0.5,$I$66:$DJ$120,ROWS($A$10:$A49)+2,FALSE)</f>
        <v>327</v>
      </c>
      <c r="CY49" s="34">
        <f>HLOOKUP(CY$7+0.5,$I$66:$DJ$120,ROWS($A$10:$A49)+2,FALSE)</f>
        <v>651</v>
      </c>
      <c r="CZ49" s="34">
        <f>HLOOKUP(CZ$7+0.5,$I$66:$DJ$120,ROWS($A$10:$A49)+2,FALSE)</f>
        <v>927</v>
      </c>
      <c r="DA49" s="34">
        <f>HLOOKUP(DA$7+0.5,$I$66:$DJ$120,ROWS($A$10:$A49)+2,FALSE)</f>
        <v>626</v>
      </c>
      <c r="DB49" s="34">
        <f>HLOOKUP(DB$7+0.5,$I$66:$DJ$120,ROWS($A$10:$A49)+2,FALSE)</f>
        <v>2650</v>
      </c>
      <c r="DC49" s="34">
        <f>HLOOKUP(DC$7+0.5,$I$66:$DJ$120,ROWS($A$10:$A49)+2,FALSE)</f>
        <v>684</v>
      </c>
      <c r="DD49" s="34">
        <f>HLOOKUP(DD$7+0.5,$I$66:$DJ$120,ROWS($A$10:$A49)+2,FALSE)</f>
        <v>214</v>
      </c>
      <c r="DE49" s="34">
        <f>HLOOKUP(DE$7+0.5,$I$66:$DJ$120,ROWS($A$10:$A49)+2,FALSE)</f>
        <v>2596</v>
      </c>
      <c r="DF49" s="34">
        <f>HLOOKUP(DF$7+0.5,$I$66:$DJ$120,ROWS($A$10:$A49)+2,FALSE)</f>
        <v>1141</v>
      </c>
      <c r="DG49" s="34">
        <f>HLOOKUP(DG$7+0.5,$I$66:$DJ$120,ROWS($A$10:$A49)+2,FALSE)</f>
        <v>1674</v>
      </c>
      <c r="DH49" s="34">
        <f>HLOOKUP(DH$7+0.5,$I$66:$DJ$120,ROWS($A$10:$A49)+2,FALSE)</f>
        <v>1081</v>
      </c>
      <c r="DI49" s="34">
        <f>HLOOKUP(DI$7+0.5,$I$66:$DJ$120,ROWS($A$10:$A49)+2,FALSE)</f>
        <v>936</v>
      </c>
      <c r="DJ49" s="34">
        <f>HLOOKUP(DJ$7+0.5,$I$66:$DJ$120,ROWS($A$10:$A49)+2,FALSE)</f>
        <v>2169</v>
      </c>
    </row>
    <row r="50" spans="2:114" x14ac:dyDescent="0.25">
      <c r="B50" s="38" t="s">
        <v>47</v>
      </c>
      <c r="C50" s="15">
        <v>1042240</v>
      </c>
      <c r="D50" s="14">
        <v>1435</v>
      </c>
      <c r="E50" s="15">
        <v>900283</v>
      </c>
      <c r="F50" s="14">
        <v>9035</v>
      </c>
      <c r="G50" s="15">
        <v>99603</v>
      </c>
      <c r="H50" s="14">
        <v>7344</v>
      </c>
      <c r="I50" s="36">
        <f>HLOOKUP(I$7,$I$66:$DJ$120,ROWS($A$10:$A50)+2,FALSE)</f>
        <v>32059</v>
      </c>
      <c r="J50" s="25">
        <f>HLOOKUP(J$7,$I$66:$DJ$120,ROWS($A$10:$A50)+2,FALSE)</f>
        <v>136</v>
      </c>
      <c r="K50" s="25">
        <f>HLOOKUP(K$7,$I$66:$DJ$120,ROWS($A$10:$A50)+2,FALSE)</f>
        <v>0</v>
      </c>
      <c r="L50" s="25">
        <f>HLOOKUP(L$7,$I$66:$DJ$120,ROWS($A$10:$A50)+2,FALSE)</f>
        <v>324</v>
      </c>
      <c r="M50" s="25">
        <f>HLOOKUP(M$7,$I$66:$DJ$120,ROWS($A$10:$A50)+2,FALSE)</f>
        <v>0</v>
      </c>
      <c r="N50" s="25">
        <f>HLOOKUP(N$7,$I$66:$DJ$120,ROWS($A$10:$A50)+2,FALSE)</f>
        <v>1697</v>
      </c>
      <c r="O50" s="25">
        <f>HLOOKUP(O$7,$I$66:$DJ$120,ROWS($A$10:$A50)+2,FALSE)</f>
        <v>59</v>
      </c>
      <c r="P50" s="25">
        <f>HLOOKUP(P$7,$I$66:$DJ$120,ROWS($A$10:$A50)+2,FALSE)</f>
        <v>4090</v>
      </c>
      <c r="Q50" s="25">
        <f>HLOOKUP(Q$7,$I$66:$DJ$120,ROWS($A$10:$A50)+2,FALSE)</f>
        <v>0</v>
      </c>
      <c r="R50" s="25">
        <f>HLOOKUP(R$7,$I$66:$DJ$120,ROWS($A$10:$A50)+2,FALSE)</f>
        <v>146</v>
      </c>
      <c r="S50" s="25">
        <f>HLOOKUP(S$7,$I$66:$DJ$120,ROWS($A$10:$A50)+2,FALSE)</f>
        <v>1336</v>
      </c>
      <c r="T50" s="25">
        <f>HLOOKUP(T$7,$I$66:$DJ$120,ROWS($A$10:$A50)+2,FALSE)</f>
        <v>382</v>
      </c>
      <c r="U50" s="25">
        <f>HLOOKUP(U$7,$I$66:$DJ$120,ROWS($A$10:$A50)+2,FALSE)</f>
        <v>274</v>
      </c>
      <c r="V50" s="25">
        <f>HLOOKUP(V$7,$I$66:$DJ$120,ROWS($A$10:$A50)+2,FALSE)</f>
        <v>0</v>
      </c>
      <c r="W50" s="25">
        <f>HLOOKUP(W$7,$I$66:$DJ$120,ROWS($A$10:$A50)+2,FALSE)</f>
        <v>1210</v>
      </c>
      <c r="X50" s="25">
        <f>HLOOKUP(X$7,$I$66:$DJ$120,ROWS($A$10:$A50)+2,FALSE)</f>
        <v>206</v>
      </c>
      <c r="Y50" s="25">
        <f>HLOOKUP(Y$7,$I$66:$DJ$120,ROWS($A$10:$A50)+2,FALSE)</f>
        <v>48</v>
      </c>
      <c r="Z50" s="25">
        <f>HLOOKUP(Z$7,$I$66:$DJ$120,ROWS($A$10:$A50)+2,FALSE)</f>
        <v>0</v>
      </c>
      <c r="AA50" s="25">
        <f>HLOOKUP(AA$7,$I$66:$DJ$120,ROWS($A$10:$A50)+2,FALSE)</f>
        <v>0</v>
      </c>
      <c r="AB50" s="25">
        <f>HLOOKUP(AB$7,$I$66:$DJ$120,ROWS($A$10:$A50)+2,FALSE)</f>
        <v>0</v>
      </c>
      <c r="AC50" s="25">
        <f>HLOOKUP(AC$7,$I$66:$DJ$120,ROWS($A$10:$A50)+2,FALSE)</f>
        <v>447</v>
      </c>
      <c r="AD50" s="25">
        <f>HLOOKUP(AD$7,$I$66:$DJ$120,ROWS($A$10:$A50)+2,FALSE)</f>
        <v>977</v>
      </c>
      <c r="AE50" s="25">
        <f>HLOOKUP(AE$7,$I$66:$DJ$120,ROWS($A$10:$A50)+2,FALSE)</f>
        <v>8639</v>
      </c>
      <c r="AF50" s="25">
        <f>HLOOKUP(AF$7,$I$66:$DJ$120,ROWS($A$10:$A50)+2,FALSE)</f>
        <v>77</v>
      </c>
      <c r="AG50" s="25">
        <f>HLOOKUP(AG$7,$I$66:$DJ$120,ROWS($A$10:$A50)+2,FALSE)</f>
        <v>47</v>
      </c>
      <c r="AH50" s="25">
        <f>HLOOKUP(AH$7,$I$66:$DJ$120,ROWS($A$10:$A50)+2,FALSE)</f>
        <v>0</v>
      </c>
      <c r="AI50" s="25">
        <f>HLOOKUP(AI$7,$I$66:$DJ$120,ROWS($A$10:$A50)+2,FALSE)</f>
        <v>47</v>
      </c>
      <c r="AJ50" s="25">
        <f>HLOOKUP(AJ$7,$I$66:$DJ$120,ROWS($A$10:$A50)+2,FALSE)</f>
        <v>0</v>
      </c>
      <c r="AK50" s="25">
        <f>HLOOKUP(AK$7,$I$66:$DJ$120,ROWS($A$10:$A50)+2,FALSE)</f>
        <v>0</v>
      </c>
      <c r="AL50" s="25">
        <f>HLOOKUP(AL$7,$I$66:$DJ$120,ROWS($A$10:$A50)+2,FALSE)</f>
        <v>297</v>
      </c>
      <c r="AM50" s="25">
        <f>HLOOKUP(AM$7,$I$66:$DJ$120,ROWS($A$10:$A50)+2,FALSE)</f>
        <v>333</v>
      </c>
      <c r="AN50" s="25">
        <f>HLOOKUP(AN$7,$I$66:$DJ$120,ROWS($A$10:$A50)+2,FALSE)</f>
        <v>1868</v>
      </c>
      <c r="AO50" s="25">
        <f>HLOOKUP(AO$7,$I$66:$DJ$120,ROWS($A$10:$A50)+2,FALSE)</f>
        <v>0</v>
      </c>
      <c r="AP50" s="25">
        <f>HLOOKUP(AP$7,$I$66:$DJ$120,ROWS($A$10:$A50)+2,FALSE)</f>
        <v>4583</v>
      </c>
      <c r="AQ50" s="25">
        <f>HLOOKUP(AQ$7,$I$66:$DJ$120,ROWS($A$10:$A50)+2,FALSE)</f>
        <v>1376</v>
      </c>
      <c r="AR50" s="25">
        <f>HLOOKUP(AR$7,$I$66:$DJ$120,ROWS($A$10:$A50)+2,FALSE)</f>
        <v>62</v>
      </c>
      <c r="AS50" s="25">
        <f>HLOOKUP(AS$7,$I$66:$DJ$120,ROWS($A$10:$A50)+2,FALSE)</f>
        <v>0</v>
      </c>
      <c r="AT50" s="25">
        <f>HLOOKUP(AT$7,$I$66:$DJ$120,ROWS($A$10:$A50)+2,FALSE)</f>
        <v>199</v>
      </c>
      <c r="AU50" s="25">
        <f>HLOOKUP(AU$7,$I$66:$DJ$120,ROWS($A$10:$A50)+2,FALSE)</f>
        <v>0</v>
      </c>
      <c r="AV50" s="25">
        <f>HLOOKUP(AV$7,$I$66:$DJ$120,ROWS($A$10:$A50)+2,FALSE)</f>
        <v>560</v>
      </c>
      <c r="AW50" s="25" t="str">
        <f>HLOOKUP(AW$7,$I$66:$DJ$120,ROWS($A$10:$A50)+2,FALSE)</f>
        <v>N/A</v>
      </c>
      <c r="AX50" s="25">
        <f>HLOOKUP(AX$7,$I$66:$DJ$120,ROWS($A$10:$A50)+2,FALSE)</f>
        <v>61</v>
      </c>
      <c r="AY50" s="25">
        <f>HLOOKUP(AY$7,$I$66:$DJ$120,ROWS($A$10:$A50)+2,FALSE)</f>
        <v>48</v>
      </c>
      <c r="AZ50" s="25">
        <f>HLOOKUP(AZ$7,$I$66:$DJ$120,ROWS($A$10:$A50)+2,FALSE)</f>
        <v>71</v>
      </c>
      <c r="BA50" s="25">
        <f>HLOOKUP(BA$7,$I$66:$DJ$120,ROWS($A$10:$A50)+2,FALSE)</f>
        <v>678</v>
      </c>
      <c r="BB50" s="25">
        <f>HLOOKUP(BB$7,$I$66:$DJ$120,ROWS($A$10:$A50)+2,FALSE)</f>
        <v>0</v>
      </c>
      <c r="BC50" s="25">
        <f>HLOOKUP(BC$7,$I$66:$DJ$120,ROWS($A$10:$A50)+2,FALSE)</f>
        <v>72</v>
      </c>
      <c r="BD50" s="25">
        <f>HLOOKUP(BD$7,$I$66:$DJ$120,ROWS($A$10:$A50)+2,FALSE)</f>
        <v>1399</v>
      </c>
      <c r="BE50" s="25">
        <f>HLOOKUP(BE$7,$I$66:$DJ$120,ROWS($A$10:$A50)+2,FALSE)</f>
        <v>160</v>
      </c>
      <c r="BF50" s="25">
        <f>HLOOKUP(BF$7,$I$66:$DJ$120,ROWS($A$10:$A50)+2,FALSE)</f>
        <v>150</v>
      </c>
      <c r="BG50" s="25">
        <f>HLOOKUP(BG$7,$I$66:$DJ$120,ROWS($A$10:$A50)+2,FALSE)</f>
        <v>0</v>
      </c>
      <c r="BH50" s="25">
        <f>HLOOKUP(BH$7,$I$66:$DJ$120,ROWS($A$10:$A50)+2,FALSE)</f>
        <v>0</v>
      </c>
      <c r="BI50" s="25">
        <f>HLOOKUP(BI$7,$I$66:$DJ$120,ROWS($A$10:$A50)+2,FALSE)</f>
        <v>276</v>
      </c>
      <c r="BJ50" s="34">
        <f>HLOOKUP(BJ$7+0.5,$I$66:$DJ$120,ROWS($A$10:$A50)+2,FALSE)</f>
        <v>4070</v>
      </c>
      <c r="BK50" s="34">
        <f>HLOOKUP(BK$7+0.5,$I$66:$DJ$120,ROWS($A$10:$A50)+2,FALSE)</f>
        <v>214</v>
      </c>
      <c r="BL50" s="34">
        <f>HLOOKUP(BL$7+0.5,$I$66:$DJ$120,ROWS($A$10:$A50)+2,FALSE)</f>
        <v>291</v>
      </c>
      <c r="BM50" s="34">
        <f>HLOOKUP(BM$7+0.5,$I$66:$DJ$120,ROWS($A$10:$A50)+2,FALSE)</f>
        <v>286</v>
      </c>
      <c r="BN50" s="34">
        <f>HLOOKUP(BN$7+0.5,$I$66:$DJ$120,ROWS($A$10:$A50)+2,FALSE)</f>
        <v>291</v>
      </c>
      <c r="BO50" s="34">
        <f>HLOOKUP(BO$7+0.5,$I$66:$DJ$120,ROWS($A$10:$A50)+2,FALSE)</f>
        <v>791</v>
      </c>
      <c r="BP50" s="34">
        <f>HLOOKUP(BP$7+0.5,$I$66:$DJ$120,ROWS($A$10:$A50)+2,FALSE)</f>
        <v>98</v>
      </c>
      <c r="BQ50" s="34">
        <f>HLOOKUP(BQ$7+0.5,$I$66:$DJ$120,ROWS($A$10:$A50)+2,FALSE)</f>
        <v>1497</v>
      </c>
      <c r="BR50" s="34">
        <f>HLOOKUP(BR$7+0.5,$I$66:$DJ$120,ROWS($A$10:$A50)+2,FALSE)</f>
        <v>291</v>
      </c>
      <c r="BS50" s="34">
        <f>HLOOKUP(BS$7+0.5,$I$66:$DJ$120,ROWS($A$10:$A50)+2,FALSE)</f>
        <v>240</v>
      </c>
      <c r="BT50" s="34">
        <f>HLOOKUP(BT$7+0.5,$I$66:$DJ$120,ROWS($A$10:$A50)+2,FALSE)</f>
        <v>778</v>
      </c>
      <c r="BU50" s="34">
        <f>HLOOKUP(BU$7+0.5,$I$66:$DJ$120,ROWS($A$10:$A50)+2,FALSE)</f>
        <v>377</v>
      </c>
      <c r="BV50" s="34">
        <f>HLOOKUP(BV$7+0.5,$I$66:$DJ$120,ROWS($A$10:$A50)+2,FALSE)</f>
        <v>546</v>
      </c>
      <c r="BW50" s="34">
        <f>HLOOKUP(BW$7+0.5,$I$66:$DJ$120,ROWS($A$10:$A50)+2,FALSE)</f>
        <v>291</v>
      </c>
      <c r="BX50" s="34">
        <f>HLOOKUP(BX$7+0.5,$I$66:$DJ$120,ROWS($A$10:$A50)+2,FALSE)</f>
        <v>768</v>
      </c>
      <c r="BY50" s="34">
        <f>HLOOKUP(BY$7+0.5,$I$66:$DJ$120,ROWS($A$10:$A50)+2,FALSE)</f>
        <v>334</v>
      </c>
      <c r="BZ50" s="34">
        <f>HLOOKUP(BZ$7+0.5,$I$66:$DJ$120,ROWS($A$10:$A50)+2,FALSE)</f>
        <v>79</v>
      </c>
      <c r="CA50" s="34">
        <f>HLOOKUP(CA$7+0.5,$I$66:$DJ$120,ROWS($A$10:$A50)+2,FALSE)</f>
        <v>291</v>
      </c>
      <c r="CB50" s="34">
        <f>HLOOKUP(CB$7+0.5,$I$66:$DJ$120,ROWS($A$10:$A50)+2,FALSE)</f>
        <v>291</v>
      </c>
      <c r="CC50" s="34">
        <f>HLOOKUP(CC$7+0.5,$I$66:$DJ$120,ROWS($A$10:$A50)+2,FALSE)</f>
        <v>291</v>
      </c>
      <c r="CD50" s="34">
        <f>HLOOKUP(CD$7+0.5,$I$66:$DJ$120,ROWS($A$10:$A50)+2,FALSE)</f>
        <v>350</v>
      </c>
      <c r="CE50" s="34">
        <f>HLOOKUP(CE$7+0.5,$I$66:$DJ$120,ROWS($A$10:$A50)+2,FALSE)</f>
        <v>676</v>
      </c>
      <c r="CF50" s="34">
        <f>HLOOKUP(CF$7+0.5,$I$66:$DJ$120,ROWS($A$10:$A50)+2,FALSE)</f>
        <v>1836</v>
      </c>
      <c r="CG50" s="34">
        <f>HLOOKUP(CG$7+0.5,$I$66:$DJ$120,ROWS($A$10:$A50)+2,FALSE)</f>
        <v>125</v>
      </c>
      <c r="CH50" s="34">
        <f>HLOOKUP(CH$7+0.5,$I$66:$DJ$120,ROWS($A$10:$A50)+2,FALSE)</f>
        <v>78</v>
      </c>
      <c r="CI50" s="34">
        <f>HLOOKUP(CI$7+0.5,$I$66:$DJ$120,ROWS($A$10:$A50)+2,FALSE)</f>
        <v>291</v>
      </c>
      <c r="CJ50" s="34">
        <f>HLOOKUP(CJ$7+0.5,$I$66:$DJ$120,ROWS($A$10:$A50)+2,FALSE)</f>
        <v>78</v>
      </c>
      <c r="CK50" s="34">
        <f>HLOOKUP(CK$7+0.5,$I$66:$DJ$120,ROWS($A$10:$A50)+2,FALSE)</f>
        <v>291</v>
      </c>
      <c r="CL50" s="34">
        <f>HLOOKUP(CL$7+0.5,$I$66:$DJ$120,ROWS($A$10:$A50)+2,FALSE)</f>
        <v>291</v>
      </c>
      <c r="CM50" s="34">
        <f>HLOOKUP(CM$7+0.5,$I$66:$DJ$120,ROWS($A$10:$A50)+2,FALSE)</f>
        <v>259</v>
      </c>
      <c r="CN50" s="34">
        <f>HLOOKUP(CN$7+0.5,$I$66:$DJ$120,ROWS($A$10:$A50)+2,FALSE)</f>
        <v>322</v>
      </c>
      <c r="CO50" s="34">
        <f>HLOOKUP(CO$7+0.5,$I$66:$DJ$120,ROWS($A$10:$A50)+2,FALSE)</f>
        <v>649</v>
      </c>
      <c r="CP50" s="34">
        <f>HLOOKUP(CP$7+0.5,$I$66:$DJ$120,ROWS($A$10:$A50)+2,FALSE)</f>
        <v>291</v>
      </c>
      <c r="CQ50" s="34">
        <f>HLOOKUP(CQ$7+0.5,$I$66:$DJ$120,ROWS($A$10:$A50)+2,FALSE)</f>
        <v>1398</v>
      </c>
      <c r="CR50" s="34">
        <f>HLOOKUP(CR$7+0.5,$I$66:$DJ$120,ROWS($A$10:$A50)+2,FALSE)</f>
        <v>1080</v>
      </c>
      <c r="CS50" s="34">
        <f>HLOOKUP(CS$7+0.5,$I$66:$DJ$120,ROWS($A$10:$A50)+2,FALSE)</f>
        <v>103</v>
      </c>
      <c r="CT50" s="34">
        <f>HLOOKUP(CT$7+0.5,$I$66:$DJ$120,ROWS($A$10:$A50)+2,FALSE)</f>
        <v>291</v>
      </c>
      <c r="CU50" s="34">
        <f>HLOOKUP(CU$7+0.5,$I$66:$DJ$120,ROWS($A$10:$A50)+2,FALSE)</f>
        <v>331</v>
      </c>
      <c r="CV50" s="34">
        <f>HLOOKUP(CV$7+0.5,$I$66:$DJ$120,ROWS($A$10:$A50)+2,FALSE)</f>
        <v>291</v>
      </c>
      <c r="CW50" s="34">
        <f>HLOOKUP(CW$7+0.5,$I$66:$DJ$120,ROWS($A$10:$A50)+2,FALSE)</f>
        <v>461</v>
      </c>
      <c r="CX50" s="34" t="str">
        <f>HLOOKUP(CX$7+0.5,$I$66:$DJ$120,ROWS($A$10:$A50)+2,FALSE)</f>
        <v>N/A</v>
      </c>
      <c r="CY50" s="34">
        <f>HLOOKUP(CY$7+0.5,$I$66:$DJ$120,ROWS($A$10:$A50)+2,FALSE)</f>
        <v>105</v>
      </c>
      <c r="CZ50" s="34">
        <f>HLOOKUP(CZ$7+0.5,$I$66:$DJ$120,ROWS($A$10:$A50)+2,FALSE)</f>
        <v>78</v>
      </c>
      <c r="DA50" s="34">
        <f>HLOOKUP(DA$7+0.5,$I$66:$DJ$120,ROWS($A$10:$A50)+2,FALSE)</f>
        <v>118</v>
      </c>
      <c r="DB50" s="34">
        <f>HLOOKUP(DB$7+0.5,$I$66:$DJ$120,ROWS($A$10:$A50)+2,FALSE)</f>
        <v>500</v>
      </c>
      <c r="DC50" s="34">
        <f>HLOOKUP(DC$7+0.5,$I$66:$DJ$120,ROWS($A$10:$A50)+2,FALSE)</f>
        <v>291</v>
      </c>
      <c r="DD50" s="34">
        <f>HLOOKUP(DD$7+0.5,$I$66:$DJ$120,ROWS($A$10:$A50)+2,FALSE)</f>
        <v>122</v>
      </c>
      <c r="DE50" s="34">
        <f>HLOOKUP(DE$7+0.5,$I$66:$DJ$120,ROWS($A$10:$A50)+2,FALSE)</f>
        <v>908</v>
      </c>
      <c r="DF50" s="34">
        <f>HLOOKUP(DF$7+0.5,$I$66:$DJ$120,ROWS($A$10:$A50)+2,FALSE)</f>
        <v>206</v>
      </c>
      <c r="DG50" s="34">
        <f>HLOOKUP(DG$7+0.5,$I$66:$DJ$120,ROWS($A$10:$A50)+2,FALSE)</f>
        <v>233</v>
      </c>
      <c r="DH50" s="34">
        <f>HLOOKUP(DH$7+0.5,$I$66:$DJ$120,ROWS($A$10:$A50)+2,FALSE)</f>
        <v>291</v>
      </c>
      <c r="DI50" s="34">
        <f>HLOOKUP(DI$7+0.5,$I$66:$DJ$120,ROWS($A$10:$A50)+2,FALSE)</f>
        <v>291</v>
      </c>
      <c r="DJ50" s="34">
        <f>HLOOKUP(DJ$7+0.5,$I$66:$DJ$120,ROWS($A$10:$A50)+2,FALSE)</f>
        <v>353</v>
      </c>
    </row>
    <row r="51" spans="2:114" x14ac:dyDescent="0.25">
      <c r="B51" s="38" t="s">
        <v>48</v>
      </c>
      <c r="C51" s="15">
        <v>4577399</v>
      </c>
      <c r="D51" s="14">
        <v>3786</v>
      </c>
      <c r="E51" s="15">
        <v>3870879</v>
      </c>
      <c r="F51" s="14">
        <v>23788</v>
      </c>
      <c r="G51" s="15">
        <v>537961</v>
      </c>
      <c r="H51" s="14">
        <v>21768</v>
      </c>
      <c r="I51" s="36">
        <f>HLOOKUP(I$7,$I$66:$DJ$120,ROWS($A$10:$A51)+2,FALSE)</f>
        <v>152441</v>
      </c>
      <c r="J51" s="25">
        <f>HLOOKUP(J$7,$I$66:$DJ$120,ROWS($A$10:$A51)+2,FALSE)</f>
        <v>1741</v>
      </c>
      <c r="K51" s="25">
        <f>HLOOKUP(K$7,$I$66:$DJ$120,ROWS($A$10:$A51)+2,FALSE)</f>
        <v>1670</v>
      </c>
      <c r="L51" s="25">
        <f>HLOOKUP(L$7,$I$66:$DJ$120,ROWS($A$10:$A51)+2,FALSE)</f>
        <v>1457</v>
      </c>
      <c r="M51" s="25">
        <f>HLOOKUP(M$7,$I$66:$DJ$120,ROWS($A$10:$A51)+2,FALSE)</f>
        <v>365</v>
      </c>
      <c r="N51" s="25">
        <f>HLOOKUP(N$7,$I$66:$DJ$120,ROWS($A$10:$A51)+2,FALSE)</f>
        <v>4691</v>
      </c>
      <c r="O51" s="25">
        <f>HLOOKUP(O$7,$I$66:$DJ$120,ROWS($A$10:$A51)+2,FALSE)</f>
        <v>1867</v>
      </c>
      <c r="P51" s="25">
        <f>HLOOKUP(P$7,$I$66:$DJ$120,ROWS($A$10:$A51)+2,FALSE)</f>
        <v>3998</v>
      </c>
      <c r="Q51" s="25">
        <f>HLOOKUP(Q$7,$I$66:$DJ$120,ROWS($A$10:$A51)+2,FALSE)</f>
        <v>249</v>
      </c>
      <c r="R51" s="25">
        <f>HLOOKUP(R$7,$I$66:$DJ$120,ROWS($A$10:$A51)+2,FALSE)</f>
        <v>38</v>
      </c>
      <c r="S51" s="25">
        <f>HLOOKUP(S$7,$I$66:$DJ$120,ROWS($A$10:$A51)+2,FALSE)</f>
        <v>16060</v>
      </c>
      <c r="T51" s="25">
        <f>HLOOKUP(T$7,$I$66:$DJ$120,ROWS($A$10:$A51)+2,FALSE)</f>
        <v>17486</v>
      </c>
      <c r="U51" s="25">
        <f>HLOOKUP(U$7,$I$66:$DJ$120,ROWS($A$10:$A51)+2,FALSE)</f>
        <v>813</v>
      </c>
      <c r="V51" s="25">
        <f>HLOOKUP(V$7,$I$66:$DJ$120,ROWS($A$10:$A51)+2,FALSE)</f>
        <v>233</v>
      </c>
      <c r="W51" s="25">
        <f>HLOOKUP(W$7,$I$66:$DJ$120,ROWS($A$10:$A51)+2,FALSE)</f>
        <v>4253</v>
      </c>
      <c r="X51" s="25">
        <f>HLOOKUP(X$7,$I$66:$DJ$120,ROWS($A$10:$A51)+2,FALSE)</f>
        <v>2174</v>
      </c>
      <c r="Y51" s="25">
        <f>HLOOKUP(Y$7,$I$66:$DJ$120,ROWS($A$10:$A51)+2,FALSE)</f>
        <v>703</v>
      </c>
      <c r="Z51" s="25">
        <f>HLOOKUP(Z$7,$I$66:$DJ$120,ROWS($A$10:$A51)+2,FALSE)</f>
        <v>514</v>
      </c>
      <c r="AA51" s="25">
        <f>HLOOKUP(AA$7,$I$66:$DJ$120,ROWS($A$10:$A51)+2,FALSE)</f>
        <v>2211</v>
      </c>
      <c r="AB51" s="25">
        <f>HLOOKUP(AB$7,$I$66:$DJ$120,ROWS($A$10:$A51)+2,FALSE)</f>
        <v>2059</v>
      </c>
      <c r="AC51" s="25">
        <f>HLOOKUP(AC$7,$I$66:$DJ$120,ROWS($A$10:$A51)+2,FALSE)</f>
        <v>603</v>
      </c>
      <c r="AD51" s="25">
        <f>HLOOKUP(AD$7,$I$66:$DJ$120,ROWS($A$10:$A51)+2,FALSE)</f>
        <v>5184</v>
      </c>
      <c r="AE51" s="25">
        <f>HLOOKUP(AE$7,$I$66:$DJ$120,ROWS($A$10:$A51)+2,FALSE)</f>
        <v>3765</v>
      </c>
      <c r="AF51" s="25">
        <f>HLOOKUP(AF$7,$I$66:$DJ$120,ROWS($A$10:$A51)+2,FALSE)</f>
        <v>3709</v>
      </c>
      <c r="AG51" s="25">
        <f>HLOOKUP(AG$7,$I$66:$DJ$120,ROWS($A$10:$A51)+2,FALSE)</f>
        <v>818</v>
      </c>
      <c r="AH51" s="25">
        <f>HLOOKUP(AH$7,$I$66:$DJ$120,ROWS($A$10:$A51)+2,FALSE)</f>
        <v>1175</v>
      </c>
      <c r="AI51" s="25">
        <f>HLOOKUP(AI$7,$I$66:$DJ$120,ROWS($A$10:$A51)+2,FALSE)</f>
        <v>1371</v>
      </c>
      <c r="AJ51" s="25">
        <f>HLOOKUP(AJ$7,$I$66:$DJ$120,ROWS($A$10:$A51)+2,FALSE)</f>
        <v>0</v>
      </c>
      <c r="AK51" s="25">
        <f>HLOOKUP(AK$7,$I$66:$DJ$120,ROWS($A$10:$A51)+2,FALSE)</f>
        <v>0</v>
      </c>
      <c r="AL51" s="25">
        <f>HLOOKUP(AL$7,$I$66:$DJ$120,ROWS($A$10:$A51)+2,FALSE)</f>
        <v>1173</v>
      </c>
      <c r="AM51" s="25">
        <f>HLOOKUP(AM$7,$I$66:$DJ$120,ROWS($A$10:$A51)+2,FALSE)</f>
        <v>486</v>
      </c>
      <c r="AN51" s="25">
        <f>HLOOKUP(AN$7,$I$66:$DJ$120,ROWS($A$10:$A51)+2,FALSE)</f>
        <v>4908</v>
      </c>
      <c r="AO51" s="25">
        <f>HLOOKUP(AO$7,$I$66:$DJ$120,ROWS($A$10:$A51)+2,FALSE)</f>
        <v>1390</v>
      </c>
      <c r="AP51" s="25">
        <f>HLOOKUP(AP$7,$I$66:$DJ$120,ROWS($A$10:$A51)+2,FALSE)</f>
        <v>7912</v>
      </c>
      <c r="AQ51" s="25">
        <f>HLOOKUP(AQ$7,$I$66:$DJ$120,ROWS($A$10:$A51)+2,FALSE)</f>
        <v>20749</v>
      </c>
      <c r="AR51" s="25">
        <f>HLOOKUP(AR$7,$I$66:$DJ$120,ROWS($A$10:$A51)+2,FALSE)</f>
        <v>118</v>
      </c>
      <c r="AS51" s="25">
        <f>HLOOKUP(AS$7,$I$66:$DJ$120,ROWS($A$10:$A51)+2,FALSE)</f>
        <v>3883</v>
      </c>
      <c r="AT51" s="25">
        <f>HLOOKUP(AT$7,$I$66:$DJ$120,ROWS($A$10:$A51)+2,FALSE)</f>
        <v>1458</v>
      </c>
      <c r="AU51" s="25">
        <f>HLOOKUP(AU$7,$I$66:$DJ$120,ROWS($A$10:$A51)+2,FALSE)</f>
        <v>1020</v>
      </c>
      <c r="AV51" s="25">
        <f>HLOOKUP(AV$7,$I$66:$DJ$120,ROWS($A$10:$A51)+2,FALSE)</f>
        <v>4689</v>
      </c>
      <c r="AW51" s="25">
        <f>HLOOKUP(AW$7,$I$66:$DJ$120,ROWS($A$10:$A51)+2,FALSE)</f>
        <v>154</v>
      </c>
      <c r="AX51" s="25" t="str">
        <f>HLOOKUP(AX$7,$I$66:$DJ$120,ROWS($A$10:$A51)+2,FALSE)</f>
        <v>N/A</v>
      </c>
      <c r="AY51" s="25">
        <f>HLOOKUP(AY$7,$I$66:$DJ$120,ROWS($A$10:$A51)+2,FALSE)</f>
        <v>95</v>
      </c>
      <c r="AZ51" s="25">
        <f>HLOOKUP(AZ$7,$I$66:$DJ$120,ROWS($A$10:$A51)+2,FALSE)</f>
        <v>3816</v>
      </c>
      <c r="BA51" s="25">
        <f>HLOOKUP(BA$7,$I$66:$DJ$120,ROWS($A$10:$A51)+2,FALSE)</f>
        <v>4965</v>
      </c>
      <c r="BB51" s="25">
        <f>HLOOKUP(BB$7,$I$66:$DJ$120,ROWS($A$10:$A51)+2,FALSE)</f>
        <v>455</v>
      </c>
      <c r="BC51" s="25">
        <f>HLOOKUP(BC$7,$I$66:$DJ$120,ROWS($A$10:$A51)+2,FALSE)</f>
        <v>478</v>
      </c>
      <c r="BD51" s="25">
        <f>HLOOKUP(BD$7,$I$66:$DJ$120,ROWS($A$10:$A51)+2,FALSE)</f>
        <v>9786</v>
      </c>
      <c r="BE51" s="25">
        <f>HLOOKUP(BE$7,$I$66:$DJ$120,ROWS($A$10:$A51)+2,FALSE)</f>
        <v>3070</v>
      </c>
      <c r="BF51" s="25">
        <f>HLOOKUP(BF$7,$I$66:$DJ$120,ROWS($A$10:$A51)+2,FALSE)</f>
        <v>1190</v>
      </c>
      <c r="BG51" s="25">
        <f>HLOOKUP(BG$7,$I$66:$DJ$120,ROWS($A$10:$A51)+2,FALSE)</f>
        <v>1057</v>
      </c>
      <c r="BH51" s="25">
        <f>HLOOKUP(BH$7,$I$66:$DJ$120,ROWS($A$10:$A51)+2,FALSE)</f>
        <v>382</v>
      </c>
      <c r="BI51" s="25">
        <f>HLOOKUP(BI$7,$I$66:$DJ$120,ROWS($A$10:$A51)+2,FALSE)</f>
        <v>269</v>
      </c>
      <c r="BJ51" s="34">
        <f>HLOOKUP(BJ$7+0.5,$I$66:$DJ$120,ROWS($A$10:$A51)+2,FALSE)</f>
        <v>10548</v>
      </c>
      <c r="BK51" s="34">
        <f>HLOOKUP(BK$7+0.5,$I$66:$DJ$120,ROWS($A$10:$A51)+2,FALSE)</f>
        <v>721</v>
      </c>
      <c r="BL51" s="34">
        <f>HLOOKUP(BL$7+0.5,$I$66:$DJ$120,ROWS($A$10:$A51)+2,FALSE)</f>
        <v>1199</v>
      </c>
      <c r="BM51" s="34">
        <f>HLOOKUP(BM$7+0.5,$I$66:$DJ$120,ROWS($A$10:$A51)+2,FALSE)</f>
        <v>870</v>
      </c>
      <c r="BN51" s="34">
        <f>HLOOKUP(BN$7+0.5,$I$66:$DJ$120,ROWS($A$10:$A51)+2,FALSE)</f>
        <v>280</v>
      </c>
      <c r="BO51" s="34">
        <f>HLOOKUP(BO$7+0.5,$I$66:$DJ$120,ROWS($A$10:$A51)+2,FALSE)</f>
        <v>1983</v>
      </c>
      <c r="BP51" s="34">
        <f>HLOOKUP(BP$7+0.5,$I$66:$DJ$120,ROWS($A$10:$A51)+2,FALSE)</f>
        <v>1378</v>
      </c>
      <c r="BQ51" s="34">
        <f>HLOOKUP(BQ$7+0.5,$I$66:$DJ$120,ROWS($A$10:$A51)+2,FALSE)</f>
        <v>2132</v>
      </c>
      <c r="BR51" s="34">
        <f>HLOOKUP(BR$7+0.5,$I$66:$DJ$120,ROWS($A$10:$A51)+2,FALSE)</f>
        <v>274</v>
      </c>
      <c r="BS51" s="34">
        <f>HLOOKUP(BS$7+0.5,$I$66:$DJ$120,ROWS($A$10:$A51)+2,FALSE)</f>
        <v>63</v>
      </c>
      <c r="BT51" s="34">
        <f>HLOOKUP(BT$7+0.5,$I$66:$DJ$120,ROWS($A$10:$A51)+2,FALSE)</f>
        <v>3907</v>
      </c>
      <c r="BU51" s="34">
        <f>HLOOKUP(BU$7+0.5,$I$66:$DJ$120,ROWS($A$10:$A51)+2,FALSE)</f>
        <v>3100</v>
      </c>
      <c r="BV51" s="34">
        <f>HLOOKUP(BV$7+0.5,$I$66:$DJ$120,ROWS($A$10:$A51)+2,FALSE)</f>
        <v>521</v>
      </c>
      <c r="BW51" s="34">
        <f>HLOOKUP(BW$7+0.5,$I$66:$DJ$120,ROWS($A$10:$A51)+2,FALSE)</f>
        <v>207</v>
      </c>
      <c r="BX51" s="34">
        <f>HLOOKUP(BX$7+0.5,$I$66:$DJ$120,ROWS($A$10:$A51)+2,FALSE)</f>
        <v>1651</v>
      </c>
      <c r="BY51" s="34">
        <f>HLOOKUP(BY$7+0.5,$I$66:$DJ$120,ROWS($A$10:$A51)+2,FALSE)</f>
        <v>884</v>
      </c>
      <c r="BZ51" s="34">
        <f>HLOOKUP(BZ$7+0.5,$I$66:$DJ$120,ROWS($A$10:$A51)+2,FALSE)</f>
        <v>870</v>
      </c>
      <c r="CA51" s="34">
        <f>HLOOKUP(CA$7+0.5,$I$66:$DJ$120,ROWS($A$10:$A51)+2,FALSE)</f>
        <v>612</v>
      </c>
      <c r="CB51" s="34">
        <f>HLOOKUP(CB$7+0.5,$I$66:$DJ$120,ROWS($A$10:$A51)+2,FALSE)</f>
        <v>1215</v>
      </c>
      <c r="CC51" s="34">
        <f>HLOOKUP(CC$7+0.5,$I$66:$DJ$120,ROWS($A$10:$A51)+2,FALSE)</f>
        <v>986</v>
      </c>
      <c r="CD51" s="34">
        <f>HLOOKUP(CD$7+0.5,$I$66:$DJ$120,ROWS($A$10:$A51)+2,FALSE)</f>
        <v>448</v>
      </c>
      <c r="CE51" s="34">
        <f>HLOOKUP(CE$7+0.5,$I$66:$DJ$120,ROWS($A$10:$A51)+2,FALSE)</f>
        <v>2183</v>
      </c>
      <c r="CF51" s="34">
        <f>HLOOKUP(CF$7+0.5,$I$66:$DJ$120,ROWS($A$10:$A51)+2,FALSE)</f>
        <v>1826</v>
      </c>
      <c r="CG51" s="34">
        <f>HLOOKUP(CG$7+0.5,$I$66:$DJ$120,ROWS($A$10:$A51)+2,FALSE)</f>
        <v>1403</v>
      </c>
      <c r="CH51" s="34">
        <f>HLOOKUP(CH$7+0.5,$I$66:$DJ$120,ROWS($A$10:$A51)+2,FALSE)</f>
        <v>463</v>
      </c>
      <c r="CI51" s="34">
        <f>HLOOKUP(CI$7+0.5,$I$66:$DJ$120,ROWS($A$10:$A51)+2,FALSE)</f>
        <v>681</v>
      </c>
      <c r="CJ51" s="34">
        <f>HLOOKUP(CJ$7+0.5,$I$66:$DJ$120,ROWS($A$10:$A51)+2,FALSE)</f>
        <v>797</v>
      </c>
      <c r="CK51" s="34">
        <f>HLOOKUP(CK$7+0.5,$I$66:$DJ$120,ROWS($A$10:$A51)+2,FALSE)</f>
        <v>296</v>
      </c>
      <c r="CL51" s="34">
        <f>HLOOKUP(CL$7+0.5,$I$66:$DJ$120,ROWS($A$10:$A51)+2,FALSE)</f>
        <v>296</v>
      </c>
      <c r="CM51" s="34">
        <f>HLOOKUP(CM$7+0.5,$I$66:$DJ$120,ROWS($A$10:$A51)+2,FALSE)</f>
        <v>793</v>
      </c>
      <c r="CN51" s="34">
        <f>HLOOKUP(CN$7+0.5,$I$66:$DJ$120,ROWS($A$10:$A51)+2,FALSE)</f>
        <v>296</v>
      </c>
      <c r="CO51" s="34">
        <f>HLOOKUP(CO$7+0.5,$I$66:$DJ$120,ROWS($A$10:$A51)+2,FALSE)</f>
        <v>1660</v>
      </c>
      <c r="CP51" s="34">
        <f>HLOOKUP(CP$7+0.5,$I$66:$DJ$120,ROWS($A$10:$A51)+2,FALSE)</f>
        <v>1444</v>
      </c>
      <c r="CQ51" s="34">
        <f>HLOOKUP(CQ$7+0.5,$I$66:$DJ$120,ROWS($A$10:$A51)+2,FALSE)</f>
        <v>2045</v>
      </c>
      <c r="CR51" s="34">
        <f>HLOOKUP(CR$7+0.5,$I$66:$DJ$120,ROWS($A$10:$A51)+2,FALSE)</f>
        <v>3397</v>
      </c>
      <c r="CS51" s="34">
        <f>HLOOKUP(CS$7+0.5,$I$66:$DJ$120,ROWS($A$10:$A51)+2,FALSE)</f>
        <v>196</v>
      </c>
      <c r="CT51" s="34">
        <f>HLOOKUP(CT$7+0.5,$I$66:$DJ$120,ROWS($A$10:$A51)+2,FALSE)</f>
        <v>1190</v>
      </c>
      <c r="CU51" s="34">
        <f>HLOOKUP(CU$7+0.5,$I$66:$DJ$120,ROWS($A$10:$A51)+2,FALSE)</f>
        <v>1353</v>
      </c>
      <c r="CV51" s="34">
        <f>HLOOKUP(CV$7+0.5,$I$66:$DJ$120,ROWS($A$10:$A51)+2,FALSE)</f>
        <v>951</v>
      </c>
      <c r="CW51" s="34">
        <f>HLOOKUP(CW$7+0.5,$I$66:$DJ$120,ROWS($A$10:$A51)+2,FALSE)</f>
        <v>1531</v>
      </c>
      <c r="CX51" s="34">
        <f>HLOOKUP(CX$7+0.5,$I$66:$DJ$120,ROWS($A$10:$A51)+2,FALSE)</f>
        <v>179</v>
      </c>
      <c r="CY51" s="34" t="str">
        <f>HLOOKUP(CY$7+0.5,$I$66:$DJ$120,ROWS($A$10:$A51)+2,FALSE)</f>
        <v>N/A</v>
      </c>
      <c r="CZ51" s="34">
        <f>HLOOKUP(CZ$7+0.5,$I$66:$DJ$120,ROWS($A$10:$A51)+2,FALSE)</f>
        <v>109</v>
      </c>
      <c r="DA51" s="34">
        <f>HLOOKUP(DA$7+0.5,$I$66:$DJ$120,ROWS($A$10:$A51)+2,FALSE)</f>
        <v>1732</v>
      </c>
      <c r="DB51" s="34">
        <f>HLOOKUP(DB$7+0.5,$I$66:$DJ$120,ROWS($A$10:$A51)+2,FALSE)</f>
        <v>1539</v>
      </c>
      <c r="DC51" s="34">
        <f>HLOOKUP(DC$7+0.5,$I$66:$DJ$120,ROWS($A$10:$A51)+2,FALSE)</f>
        <v>437</v>
      </c>
      <c r="DD51" s="34">
        <f>HLOOKUP(DD$7+0.5,$I$66:$DJ$120,ROWS($A$10:$A51)+2,FALSE)</f>
        <v>500</v>
      </c>
      <c r="DE51" s="34">
        <f>HLOOKUP(DE$7+0.5,$I$66:$DJ$120,ROWS($A$10:$A51)+2,FALSE)</f>
        <v>2245</v>
      </c>
      <c r="DF51" s="34">
        <f>HLOOKUP(DF$7+0.5,$I$66:$DJ$120,ROWS($A$10:$A51)+2,FALSE)</f>
        <v>1589</v>
      </c>
      <c r="DG51" s="34">
        <f>HLOOKUP(DG$7+0.5,$I$66:$DJ$120,ROWS($A$10:$A51)+2,FALSE)</f>
        <v>536</v>
      </c>
      <c r="DH51" s="34">
        <f>HLOOKUP(DH$7+0.5,$I$66:$DJ$120,ROWS($A$10:$A51)+2,FALSE)</f>
        <v>639</v>
      </c>
      <c r="DI51" s="34">
        <f>HLOOKUP(DI$7+0.5,$I$66:$DJ$120,ROWS($A$10:$A51)+2,FALSE)</f>
        <v>524</v>
      </c>
      <c r="DJ51" s="34">
        <f>HLOOKUP(DJ$7+0.5,$I$66:$DJ$120,ROWS($A$10:$A51)+2,FALSE)</f>
        <v>229</v>
      </c>
    </row>
    <row r="52" spans="2:114" x14ac:dyDescent="0.25">
      <c r="B52" s="38" t="s">
        <v>49</v>
      </c>
      <c r="C52" s="15">
        <v>805616</v>
      </c>
      <c r="D52" s="14">
        <v>1372</v>
      </c>
      <c r="E52" s="15">
        <v>680993</v>
      </c>
      <c r="F52" s="14">
        <v>6027</v>
      </c>
      <c r="G52" s="15">
        <v>96805</v>
      </c>
      <c r="H52" s="14">
        <v>5853</v>
      </c>
      <c r="I52" s="36">
        <f>HLOOKUP(I$7,$I$66:$DJ$120,ROWS($A$10:$A52)+2,FALSE)</f>
        <v>25777</v>
      </c>
      <c r="J52" s="25">
        <f>HLOOKUP(J$7,$I$66:$DJ$120,ROWS($A$10:$A52)+2,FALSE)</f>
        <v>325</v>
      </c>
      <c r="K52" s="25">
        <f>HLOOKUP(K$7,$I$66:$DJ$120,ROWS($A$10:$A52)+2,FALSE)</f>
        <v>25</v>
      </c>
      <c r="L52" s="25">
        <f>HLOOKUP(L$7,$I$66:$DJ$120,ROWS($A$10:$A52)+2,FALSE)</f>
        <v>745</v>
      </c>
      <c r="M52" s="25">
        <f>HLOOKUP(M$7,$I$66:$DJ$120,ROWS($A$10:$A52)+2,FALSE)</f>
        <v>61</v>
      </c>
      <c r="N52" s="25">
        <f>HLOOKUP(N$7,$I$66:$DJ$120,ROWS($A$10:$A52)+2,FALSE)</f>
        <v>1338</v>
      </c>
      <c r="O52" s="25">
        <f>HLOOKUP(O$7,$I$66:$DJ$120,ROWS($A$10:$A52)+2,FALSE)</f>
        <v>807</v>
      </c>
      <c r="P52" s="25">
        <f>HLOOKUP(P$7,$I$66:$DJ$120,ROWS($A$10:$A52)+2,FALSE)</f>
        <v>0</v>
      </c>
      <c r="Q52" s="25">
        <f>HLOOKUP(Q$7,$I$66:$DJ$120,ROWS($A$10:$A52)+2,FALSE)</f>
        <v>0</v>
      </c>
      <c r="R52" s="25">
        <f>HLOOKUP(R$7,$I$66:$DJ$120,ROWS($A$10:$A52)+2,FALSE)</f>
        <v>0</v>
      </c>
      <c r="S52" s="25">
        <f>HLOOKUP(S$7,$I$66:$DJ$120,ROWS($A$10:$A52)+2,FALSE)</f>
        <v>251</v>
      </c>
      <c r="T52" s="25">
        <f>HLOOKUP(T$7,$I$66:$DJ$120,ROWS($A$10:$A52)+2,FALSE)</f>
        <v>24</v>
      </c>
      <c r="U52" s="25">
        <f>HLOOKUP(U$7,$I$66:$DJ$120,ROWS($A$10:$A52)+2,FALSE)</f>
        <v>75</v>
      </c>
      <c r="V52" s="25">
        <f>HLOOKUP(V$7,$I$66:$DJ$120,ROWS($A$10:$A52)+2,FALSE)</f>
        <v>457</v>
      </c>
      <c r="W52" s="25">
        <f>HLOOKUP(W$7,$I$66:$DJ$120,ROWS($A$10:$A52)+2,FALSE)</f>
        <v>80</v>
      </c>
      <c r="X52" s="25">
        <f>HLOOKUP(X$7,$I$66:$DJ$120,ROWS($A$10:$A52)+2,FALSE)</f>
        <v>439</v>
      </c>
      <c r="Y52" s="25">
        <f>HLOOKUP(Y$7,$I$66:$DJ$120,ROWS($A$10:$A52)+2,FALSE)</f>
        <v>3520</v>
      </c>
      <c r="Z52" s="25">
        <f>HLOOKUP(Z$7,$I$66:$DJ$120,ROWS($A$10:$A52)+2,FALSE)</f>
        <v>571</v>
      </c>
      <c r="AA52" s="25">
        <f>HLOOKUP(AA$7,$I$66:$DJ$120,ROWS($A$10:$A52)+2,FALSE)</f>
        <v>82</v>
      </c>
      <c r="AB52" s="25">
        <f>HLOOKUP(AB$7,$I$66:$DJ$120,ROWS($A$10:$A52)+2,FALSE)</f>
        <v>129</v>
      </c>
      <c r="AC52" s="25">
        <f>HLOOKUP(AC$7,$I$66:$DJ$120,ROWS($A$10:$A52)+2,FALSE)</f>
        <v>0</v>
      </c>
      <c r="AD52" s="25">
        <f>HLOOKUP(AD$7,$I$66:$DJ$120,ROWS($A$10:$A52)+2,FALSE)</f>
        <v>0</v>
      </c>
      <c r="AE52" s="25">
        <f>HLOOKUP(AE$7,$I$66:$DJ$120,ROWS($A$10:$A52)+2,FALSE)</f>
        <v>407</v>
      </c>
      <c r="AF52" s="25">
        <f>HLOOKUP(AF$7,$I$66:$DJ$120,ROWS($A$10:$A52)+2,FALSE)</f>
        <v>144</v>
      </c>
      <c r="AG52" s="25">
        <f>HLOOKUP(AG$7,$I$66:$DJ$120,ROWS($A$10:$A52)+2,FALSE)</f>
        <v>4615</v>
      </c>
      <c r="AH52" s="25">
        <f>HLOOKUP(AH$7,$I$66:$DJ$120,ROWS($A$10:$A52)+2,FALSE)</f>
        <v>201</v>
      </c>
      <c r="AI52" s="25">
        <f>HLOOKUP(AI$7,$I$66:$DJ$120,ROWS($A$10:$A52)+2,FALSE)</f>
        <v>252</v>
      </c>
      <c r="AJ52" s="25">
        <f>HLOOKUP(AJ$7,$I$66:$DJ$120,ROWS($A$10:$A52)+2,FALSE)</f>
        <v>560</v>
      </c>
      <c r="AK52" s="25">
        <f>HLOOKUP(AK$7,$I$66:$DJ$120,ROWS($A$10:$A52)+2,FALSE)</f>
        <v>2260</v>
      </c>
      <c r="AL52" s="25">
        <f>HLOOKUP(AL$7,$I$66:$DJ$120,ROWS($A$10:$A52)+2,FALSE)</f>
        <v>38</v>
      </c>
      <c r="AM52" s="25">
        <f>HLOOKUP(AM$7,$I$66:$DJ$120,ROWS($A$10:$A52)+2,FALSE)</f>
        <v>0</v>
      </c>
      <c r="AN52" s="25">
        <f>HLOOKUP(AN$7,$I$66:$DJ$120,ROWS($A$10:$A52)+2,FALSE)</f>
        <v>0</v>
      </c>
      <c r="AO52" s="25">
        <f>HLOOKUP(AO$7,$I$66:$DJ$120,ROWS($A$10:$A52)+2,FALSE)</f>
        <v>38</v>
      </c>
      <c r="AP52" s="25">
        <f>HLOOKUP(AP$7,$I$66:$DJ$120,ROWS($A$10:$A52)+2,FALSE)</f>
        <v>758</v>
      </c>
      <c r="AQ52" s="25">
        <f>HLOOKUP(AQ$7,$I$66:$DJ$120,ROWS($A$10:$A52)+2,FALSE)</f>
        <v>262</v>
      </c>
      <c r="AR52" s="25">
        <f>HLOOKUP(AR$7,$I$66:$DJ$120,ROWS($A$10:$A52)+2,FALSE)</f>
        <v>2020</v>
      </c>
      <c r="AS52" s="25">
        <f>HLOOKUP(AS$7,$I$66:$DJ$120,ROWS($A$10:$A52)+2,FALSE)</f>
        <v>160</v>
      </c>
      <c r="AT52" s="25">
        <f>HLOOKUP(AT$7,$I$66:$DJ$120,ROWS($A$10:$A52)+2,FALSE)</f>
        <v>296</v>
      </c>
      <c r="AU52" s="25">
        <f>HLOOKUP(AU$7,$I$66:$DJ$120,ROWS($A$10:$A52)+2,FALSE)</f>
        <v>122</v>
      </c>
      <c r="AV52" s="25">
        <f>HLOOKUP(AV$7,$I$66:$DJ$120,ROWS($A$10:$A52)+2,FALSE)</f>
        <v>209</v>
      </c>
      <c r="AW52" s="25">
        <f>HLOOKUP(AW$7,$I$66:$DJ$120,ROWS($A$10:$A52)+2,FALSE)</f>
        <v>0</v>
      </c>
      <c r="AX52" s="25">
        <f>HLOOKUP(AX$7,$I$66:$DJ$120,ROWS($A$10:$A52)+2,FALSE)</f>
        <v>0</v>
      </c>
      <c r="AY52" s="25" t="str">
        <f>HLOOKUP(AY$7,$I$66:$DJ$120,ROWS($A$10:$A52)+2,FALSE)</f>
        <v>N/A</v>
      </c>
      <c r="AZ52" s="25">
        <f>HLOOKUP(AZ$7,$I$66:$DJ$120,ROWS($A$10:$A52)+2,FALSE)</f>
        <v>0</v>
      </c>
      <c r="BA52" s="25">
        <f>HLOOKUP(BA$7,$I$66:$DJ$120,ROWS($A$10:$A52)+2,FALSE)</f>
        <v>1334</v>
      </c>
      <c r="BB52" s="25">
        <f>HLOOKUP(BB$7,$I$66:$DJ$120,ROWS($A$10:$A52)+2,FALSE)</f>
        <v>0</v>
      </c>
      <c r="BC52" s="25">
        <f>HLOOKUP(BC$7,$I$66:$DJ$120,ROWS($A$10:$A52)+2,FALSE)</f>
        <v>0</v>
      </c>
      <c r="BD52" s="25">
        <f>HLOOKUP(BD$7,$I$66:$DJ$120,ROWS($A$10:$A52)+2,FALSE)</f>
        <v>224</v>
      </c>
      <c r="BE52" s="25">
        <f>HLOOKUP(BE$7,$I$66:$DJ$120,ROWS($A$10:$A52)+2,FALSE)</f>
        <v>1564</v>
      </c>
      <c r="BF52" s="25">
        <f>HLOOKUP(BF$7,$I$66:$DJ$120,ROWS($A$10:$A52)+2,FALSE)</f>
        <v>0</v>
      </c>
      <c r="BG52" s="25">
        <f>HLOOKUP(BG$7,$I$66:$DJ$120,ROWS($A$10:$A52)+2,FALSE)</f>
        <v>736</v>
      </c>
      <c r="BH52" s="25">
        <f>HLOOKUP(BH$7,$I$66:$DJ$120,ROWS($A$10:$A52)+2,FALSE)</f>
        <v>648</v>
      </c>
      <c r="BI52" s="25">
        <f>HLOOKUP(BI$7,$I$66:$DJ$120,ROWS($A$10:$A52)+2,FALSE)</f>
        <v>0</v>
      </c>
      <c r="BJ52" s="34">
        <f>HLOOKUP(BJ$7+0.5,$I$66:$DJ$120,ROWS($A$10:$A52)+2,FALSE)</f>
        <v>3187</v>
      </c>
      <c r="BK52" s="34">
        <f>HLOOKUP(BK$7+0.5,$I$66:$DJ$120,ROWS($A$10:$A52)+2,FALSE)</f>
        <v>333</v>
      </c>
      <c r="BL52" s="34">
        <f>HLOOKUP(BL$7+0.5,$I$66:$DJ$120,ROWS($A$10:$A52)+2,FALSE)</f>
        <v>44</v>
      </c>
      <c r="BM52" s="34">
        <f>HLOOKUP(BM$7+0.5,$I$66:$DJ$120,ROWS($A$10:$A52)+2,FALSE)</f>
        <v>533</v>
      </c>
      <c r="BN52" s="34">
        <f>HLOOKUP(BN$7+0.5,$I$66:$DJ$120,ROWS($A$10:$A52)+2,FALSE)</f>
        <v>120</v>
      </c>
      <c r="BO52" s="34">
        <f>HLOOKUP(BO$7+0.5,$I$66:$DJ$120,ROWS($A$10:$A52)+2,FALSE)</f>
        <v>703</v>
      </c>
      <c r="BP52" s="34">
        <f>HLOOKUP(BP$7+0.5,$I$66:$DJ$120,ROWS($A$10:$A52)+2,FALSE)</f>
        <v>447</v>
      </c>
      <c r="BQ52" s="34">
        <f>HLOOKUP(BQ$7+0.5,$I$66:$DJ$120,ROWS($A$10:$A52)+2,FALSE)</f>
        <v>223</v>
      </c>
      <c r="BR52" s="34">
        <f>HLOOKUP(BR$7+0.5,$I$66:$DJ$120,ROWS($A$10:$A52)+2,FALSE)</f>
        <v>223</v>
      </c>
      <c r="BS52" s="34">
        <f>HLOOKUP(BS$7+0.5,$I$66:$DJ$120,ROWS($A$10:$A52)+2,FALSE)</f>
        <v>223</v>
      </c>
      <c r="BT52" s="34">
        <f>HLOOKUP(BT$7+0.5,$I$66:$DJ$120,ROWS($A$10:$A52)+2,FALSE)</f>
        <v>242</v>
      </c>
      <c r="BU52" s="34">
        <f>HLOOKUP(BU$7+0.5,$I$66:$DJ$120,ROWS($A$10:$A52)+2,FALSE)</f>
        <v>44</v>
      </c>
      <c r="BV52" s="34">
        <f>HLOOKUP(BV$7+0.5,$I$66:$DJ$120,ROWS($A$10:$A52)+2,FALSE)</f>
        <v>123</v>
      </c>
      <c r="BW52" s="34">
        <f>HLOOKUP(BW$7+0.5,$I$66:$DJ$120,ROWS($A$10:$A52)+2,FALSE)</f>
        <v>289</v>
      </c>
      <c r="BX52" s="34">
        <f>HLOOKUP(BX$7+0.5,$I$66:$DJ$120,ROWS($A$10:$A52)+2,FALSE)</f>
        <v>134</v>
      </c>
      <c r="BY52" s="34">
        <f>HLOOKUP(BY$7+0.5,$I$66:$DJ$120,ROWS($A$10:$A52)+2,FALSE)</f>
        <v>381</v>
      </c>
      <c r="BZ52" s="34">
        <f>HLOOKUP(BZ$7+0.5,$I$66:$DJ$120,ROWS($A$10:$A52)+2,FALSE)</f>
        <v>1429</v>
      </c>
      <c r="CA52" s="34">
        <f>HLOOKUP(CA$7+0.5,$I$66:$DJ$120,ROWS($A$10:$A52)+2,FALSE)</f>
        <v>471</v>
      </c>
      <c r="CB52" s="34">
        <f>HLOOKUP(CB$7+0.5,$I$66:$DJ$120,ROWS($A$10:$A52)+2,FALSE)</f>
        <v>103</v>
      </c>
      <c r="CC52" s="34">
        <f>HLOOKUP(CC$7+0.5,$I$66:$DJ$120,ROWS($A$10:$A52)+2,FALSE)</f>
        <v>196</v>
      </c>
      <c r="CD52" s="34">
        <f>HLOOKUP(CD$7+0.5,$I$66:$DJ$120,ROWS($A$10:$A52)+2,FALSE)</f>
        <v>223</v>
      </c>
      <c r="CE52" s="34">
        <f>HLOOKUP(CE$7+0.5,$I$66:$DJ$120,ROWS($A$10:$A52)+2,FALSE)</f>
        <v>223</v>
      </c>
      <c r="CF52" s="34">
        <f>HLOOKUP(CF$7+0.5,$I$66:$DJ$120,ROWS($A$10:$A52)+2,FALSE)</f>
        <v>471</v>
      </c>
      <c r="CG52" s="34">
        <f>HLOOKUP(CG$7+0.5,$I$66:$DJ$120,ROWS($A$10:$A52)+2,FALSE)</f>
        <v>127</v>
      </c>
      <c r="CH52" s="34">
        <f>HLOOKUP(CH$7+0.5,$I$66:$DJ$120,ROWS($A$10:$A52)+2,FALSE)</f>
        <v>1629</v>
      </c>
      <c r="CI52" s="34">
        <f>HLOOKUP(CI$7+0.5,$I$66:$DJ$120,ROWS($A$10:$A52)+2,FALSE)</f>
        <v>213</v>
      </c>
      <c r="CJ52" s="34">
        <f>HLOOKUP(CJ$7+0.5,$I$66:$DJ$120,ROWS($A$10:$A52)+2,FALSE)</f>
        <v>210</v>
      </c>
      <c r="CK52" s="34">
        <f>HLOOKUP(CK$7+0.5,$I$66:$DJ$120,ROWS($A$10:$A52)+2,FALSE)</f>
        <v>364</v>
      </c>
      <c r="CL52" s="34">
        <f>HLOOKUP(CL$7+0.5,$I$66:$DJ$120,ROWS($A$10:$A52)+2,FALSE)</f>
        <v>1028</v>
      </c>
      <c r="CM52" s="34">
        <f>HLOOKUP(CM$7+0.5,$I$66:$DJ$120,ROWS($A$10:$A52)+2,FALSE)</f>
        <v>63</v>
      </c>
      <c r="CN52" s="34">
        <f>HLOOKUP(CN$7+0.5,$I$66:$DJ$120,ROWS($A$10:$A52)+2,FALSE)</f>
        <v>223</v>
      </c>
      <c r="CO52" s="34">
        <f>HLOOKUP(CO$7+0.5,$I$66:$DJ$120,ROWS($A$10:$A52)+2,FALSE)</f>
        <v>223</v>
      </c>
      <c r="CP52" s="34">
        <f>HLOOKUP(CP$7+0.5,$I$66:$DJ$120,ROWS($A$10:$A52)+2,FALSE)</f>
        <v>67</v>
      </c>
      <c r="CQ52" s="34">
        <f>HLOOKUP(CQ$7+0.5,$I$66:$DJ$120,ROWS($A$10:$A52)+2,FALSE)</f>
        <v>469</v>
      </c>
      <c r="CR52" s="34">
        <f>HLOOKUP(CR$7+0.5,$I$66:$DJ$120,ROWS($A$10:$A52)+2,FALSE)</f>
        <v>231</v>
      </c>
      <c r="CS52" s="34">
        <f>HLOOKUP(CS$7+0.5,$I$66:$DJ$120,ROWS($A$10:$A52)+2,FALSE)</f>
        <v>1029</v>
      </c>
      <c r="CT52" s="34">
        <f>HLOOKUP(CT$7+0.5,$I$66:$DJ$120,ROWS($A$10:$A52)+2,FALSE)</f>
        <v>174</v>
      </c>
      <c r="CU52" s="34">
        <f>HLOOKUP(CU$7+0.5,$I$66:$DJ$120,ROWS($A$10:$A52)+2,FALSE)</f>
        <v>289</v>
      </c>
      <c r="CV52" s="34">
        <f>HLOOKUP(CV$7+0.5,$I$66:$DJ$120,ROWS($A$10:$A52)+2,FALSE)</f>
        <v>136</v>
      </c>
      <c r="CW52" s="34">
        <f>HLOOKUP(CW$7+0.5,$I$66:$DJ$120,ROWS($A$10:$A52)+2,FALSE)</f>
        <v>268</v>
      </c>
      <c r="CX52" s="34">
        <f>HLOOKUP(CX$7+0.5,$I$66:$DJ$120,ROWS($A$10:$A52)+2,FALSE)</f>
        <v>223</v>
      </c>
      <c r="CY52" s="34">
        <f>HLOOKUP(CY$7+0.5,$I$66:$DJ$120,ROWS($A$10:$A52)+2,FALSE)</f>
        <v>223</v>
      </c>
      <c r="CZ52" s="34" t="str">
        <f>HLOOKUP(CZ$7+0.5,$I$66:$DJ$120,ROWS($A$10:$A52)+2,FALSE)</f>
        <v>N/A</v>
      </c>
      <c r="DA52" s="34">
        <f>HLOOKUP(DA$7+0.5,$I$66:$DJ$120,ROWS($A$10:$A52)+2,FALSE)</f>
        <v>223</v>
      </c>
      <c r="DB52" s="34">
        <f>HLOOKUP(DB$7+0.5,$I$66:$DJ$120,ROWS($A$10:$A52)+2,FALSE)</f>
        <v>812</v>
      </c>
      <c r="DC52" s="34">
        <f>HLOOKUP(DC$7+0.5,$I$66:$DJ$120,ROWS($A$10:$A52)+2,FALSE)</f>
        <v>223</v>
      </c>
      <c r="DD52" s="34">
        <f>HLOOKUP(DD$7+0.5,$I$66:$DJ$120,ROWS($A$10:$A52)+2,FALSE)</f>
        <v>223</v>
      </c>
      <c r="DE52" s="34">
        <f>HLOOKUP(DE$7+0.5,$I$66:$DJ$120,ROWS($A$10:$A52)+2,FALSE)</f>
        <v>217</v>
      </c>
      <c r="DF52" s="34">
        <f>HLOOKUP(DF$7+0.5,$I$66:$DJ$120,ROWS($A$10:$A52)+2,FALSE)</f>
        <v>973</v>
      </c>
      <c r="DG52" s="34">
        <f>HLOOKUP(DG$7+0.5,$I$66:$DJ$120,ROWS($A$10:$A52)+2,FALSE)</f>
        <v>223</v>
      </c>
      <c r="DH52" s="34">
        <f>HLOOKUP(DH$7+0.5,$I$66:$DJ$120,ROWS($A$10:$A52)+2,FALSE)</f>
        <v>533</v>
      </c>
      <c r="DI52" s="34">
        <f>HLOOKUP(DI$7+0.5,$I$66:$DJ$120,ROWS($A$10:$A52)+2,FALSE)</f>
        <v>549</v>
      </c>
      <c r="DJ52" s="34">
        <f>HLOOKUP(DJ$7+0.5,$I$66:$DJ$120,ROWS($A$10:$A52)+2,FALSE)</f>
        <v>223</v>
      </c>
    </row>
    <row r="53" spans="2:114" x14ac:dyDescent="0.25">
      <c r="B53" s="38" t="s">
        <v>50</v>
      </c>
      <c r="C53" s="15">
        <v>6282706</v>
      </c>
      <c r="D53" s="14">
        <v>4009</v>
      </c>
      <c r="E53" s="15">
        <v>5299496</v>
      </c>
      <c r="F53" s="14">
        <v>24505</v>
      </c>
      <c r="G53" s="15">
        <v>801355</v>
      </c>
      <c r="H53" s="14">
        <v>21988</v>
      </c>
      <c r="I53" s="36">
        <f>HLOOKUP(I$7,$I$66:$DJ$120,ROWS($A$10:$A53)+2,FALSE)</f>
        <v>159778</v>
      </c>
      <c r="J53" s="25">
        <f>HLOOKUP(J$7,$I$66:$DJ$120,ROWS($A$10:$A53)+2,FALSE)</f>
        <v>8897</v>
      </c>
      <c r="K53" s="25">
        <f>HLOOKUP(K$7,$I$66:$DJ$120,ROWS($A$10:$A53)+2,FALSE)</f>
        <v>343</v>
      </c>
      <c r="L53" s="25">
        <f>HLOOKUP(L$7,$I$66:$DJ$120,ROWS($A$10:$A53)+2,FALSE)</f>
        <v>2291</v>
      </c>
      <c r="M53" s="25">
        <f>HLOOKUP(M$7,$I$66:$DJ$120,ROWS($A$10:$A53)+2,FALSE)</f>
        <v>4736</v>
      </c>
      <c r="N53" s="25">
        <f>HLOOKUP(N$7,$I$66:$DJ$120,ROWS($A$10:$A53)+2,FALSE)</f>
        <v>8019</v>
      </c>
      <c r="O53" s="25">
        <f>HLOOKUP(O$7,$I$66:$DJ$120,ROWS($A$10:$A53)+2,FALSE)</f>
        <v>1858</v>
      </c>
      <c r="P53" s="25">
        <f>HLOOKUP(P$7,$I$66:$DJ$120,ROWS($A$10:$A53)+2,FALSE)</f>
        <v>765</v>
      </c>
      <c r="Q53" s="25">
        <f>HLOOKUP(Q$7,$I$66:$DJ$120,ROWS($A$10:$A53)+2,FALSE)</f>
        <v>248</v>
      </c>
      <c r="R53" s="25">
        <f>HLOOKUP(R$7,$I$66:$DJ$120,ROWS($A$10:$A53)+2,FALSE)</f>
        <v>394</v>
      </c>
      <c r="S53" s="25">
        <f>HLOOKUP(S$7,$I$66:$DJ$120,ROWS($A$10:$A53)+2,FALSE)</f>
        <v>14168</v>
      </c>
      <c r="T53" s="25">
        <f>HLOOKUP(T$7,$I$66:$DJ$120,ROWS($A$10:$A53)+2,FALSE)</f>
        <v>11065</v>
      </c>
      <c r="U53" s="25">
        <f>HLOOKUP(U$7,$I$66:$DJ$120,ROWS($A$10:$A53)+2,FALSE)</f>
        <v>243</v>
      </c>
      <c r="V53" s="25">
        <f>HLOOKUP(V$7,$I$66:$DJ$120,ROWS($A$10:$A53)+2,FALSE)</f>
        <v>333</v>
      </c>
      <c r="W53" s="25">
        <f>HLOOKUP(W$7,$I$66:$DJ$120,ROWS($A$10:$A53)+2,FALSE)</f>
        <v>3162</v>
      </c>
      <c r="X53" s="25">
        <f>HLOOKUP(X$7,$I$66:$DJ$120,ROWS($A$10:$A53)+2,FALSE)</f>
        <v>4764</v>
      </c>
      <c r="Y53" s="25">
        <f>HLOOKUP(Y$7,$I$66:$DJ$120,ROWS($A$10:$A53)+2,FALSE)</f>
        <v>1052</v>
      </c>
      <c r="Z53" s="25">
        <f>HLOOKUP(Z$7,$I$66:$DJ$120,ROWS($A$10:$A53)+2,FALSE)</f>
        <v>2506</v>
      </c>
      <c r="AA53" s="25">
        <f>HLOOKUP(AA$7,$I$66:$DJ$120,ROWS($A$10:$A53)+2,FALSE)</f>
        <v>11188</v>
      </c>
      <c r="AB53" s="25">
        <f>HLOOKUP(AB$7,$I$66:$DJ$120,ROWS($A$10:$A53)+2,FALSE)</f>
        <v>2602</v>
      </c>
      <c r="AC53" s="25">
        <f>HLOOKUP(AC$7,$I$66:$DJ$120,ROWS($A$10:$A53)+2,FALSE)</f>
        <v>84</v>
      </c>
      <c r="AD53" s="25">
        <f>HLOOKUP(AD$7,$I$66:$DJ$120,ROWS($A$10:$A53)+2,FALSE)</f>
        <v>1450</v>
      </c>
      <c r="AE53" s="25">
        <f>HLOOKUP(AE$7,$I$66:$DJ$120,ROWS($A$10:$A53)+2,FALSE)</f>
        <v>1733</v>
      </c>
      <c r="AF53" s="25">
        <f>HLOOKUP(AF$7,$I$66:$DJ$120,ROWS($A$10:$A53)+2,FALSE)</f>
        <v>5529</v>
      </c>
      <c r="AG53" s="25">
        <f>HLOOKUP(AG$7,$I$66:$DJ$120,ROWS($A$10:$A53)+2,FALSE)</f>
        <v>1504</v>
      </c>
      <c r="AH53" s="25">
        <f>HLOOKUP(AH$7,$I$66:$DJ$120,ROWS($A$10:$A53)+2,FALSE)</f>
        <v>9029</v>
      </c>
      <c r="AI53" s="25">
        <f>HLOOKUP(AI$7,$I$66:$DJ$120,ROWS($A$10:$A53)+2,FALSE)</f>
        <v>4342</v>
      </c>
      <c r="AJ53" s="25">
        <f>HLOOKUP(AJ$7,$I$66:$DJ$120,ROWS($A$10:$A53)+2,FALSE)</f>
        <v>290</v>
      </c>
      <c r="AK53" s="25">
        <f>HLOOKUP(AK$7,$I$66:$DJ$120,ROWS($A$10:$A53)+2,FALSE)</f>
        <v>187</v>
      </c>
      <c r="AL53" s="25">
        <f>HLOOKUP(AL$7,$I$66:$DJ$120,ROWS($A$10:$A53)+2,FALSE)</f>
        <v>2433</v>
      </c>
      <c r="AM53" s="25">
        <f>HLOOKUP(AM$7,$I$66:$DJ$120,ROWS($A$10:$A53)+2,FALSE)</f>
        <v>197</v>
      </c>
      <c r="AN53" s="25">
        <f>HLOOKUP(AN$7,$I$66:$DJ$120,ROWS($A$10:$A53)+2,FALSE)</f>
        <v>2230</v>
      </c>
      <c r="AO53" s="25">
        <f>HLOOKUP(AO$7,$I$66:$DJ$120,ROWS($A$10:$A53)+2,FALSE)</f>
        <v>621</v>
      </c>
      <c r="AP53" s="25">
        <f>HLOOKUP(AP$7,$I$66:$DJ$120,ROWS($A$10:$A53)+2,FALSE)</f>
        <v>4800</v>
      </c>
      <c r="AQ53" s="25">
        <f>HLOOKUP(AQ$7,$I$66:$DJ$120,ROWS($A$10:$A53)+2,FALSE)</f>
        <v>7102</v>
      </c>
      <c r="AR53" s="25">
        <f>HLOOKUP(AR$7,$I$66:$DJ$120,ROWS($A$10:$A53)+2,FALSE)</f>
        <v>0</v>
      </c>
      <c r="AS53" s="25">
        <f>HLOOKUP(AS$7,$I$66:$DJ$120,ROWS($A$10:$A53)+2,FALSE)</f>
        <v>4462</v>
      </c>
      <c r="AT53" s="25">
        <f>HLOOKUP(AT$7,$I$66:$DJ$120,ROWS($A$10:$A53)+2,FALSE)</f>
        <v>669</v>
      </c>
      <c r="AU53" s="25">
        <f>HLOOKUP(AU$7,$I$66:$DJ$120,ROWS($A$10:$A53)+2,FALSE)</f>
        <v>430</v>
      </c>
      <c r="AV53" s="25">
        <f>HLOOKUP(AV$7,$I$66:$DJ$120,ROWS($A$10:$A53)+2,FALSE)</f>
        <v>2562</v>
      </c>
      <c r="AW53" s="25">
        <f>HLOOKUP(AW$7,$I$66:$DJ$120,ROWS($A$10:$A53)+2,FALSE)</f>
        <v>805</v>
      </c>
      <c r="AX53" s="25">
        <f>HLOOKUP(AX$7,$I$66:$DJ$120,ROWS($A$10:$A53)+2,FALSE)</f>
        <v>4765</v>
      </c>
      <c r="AY53" s="25">
        <f>HLOOKUP(AY$7,$I$66:$DJ$120,ROWS($A$10:$A53)+2,FALSE)</f>
        <v>63</v>
      </c>
      <c r="AZ53" s="25" t="str">
        <f>HLOOKUP(AZ$7,$I$66:$DJ$120,ROWS($A$10:$A53)+2,FALSE)</f>
        <v>N/A</v>
      </c>
      <c r="BA53" s="25">
        <f>HLOOKUP(BA$7,$I$66:$DJ$120,ROWS($A$10:$A53)+2,FALSE)</f>
        <v>8701</v>
      </c>
      <c r="BB53" s="25">
        <f>HLOOKUP(BB$7,$I$66:$DJ$120,ROWS($A$10:$A53)+2,FALSE)</f>
        <v>2062</v>
      </c>
      <c r="BC53" s="25">
        <f>HLOOKUP(BC$7,$I$66:$DJ$120,ROWS($A$10:$A53)+2,FALSE)</f>
        <v>0</v>
      </c>
      <c r="BD53" s="25">
        <f>HLOOKUP(BD$7,$I$66:$DJ$120,ROWS($A$10:$A53)+2,FALSE)</f>
        <v>8650</v>
      </c>
      <c r="BE53" s="25">
        <f>HLOOKUP(BE$7,$I$66:$DJ$120,ROWS($A$10:$A53)+2,FALSE)</f>
        <v>1412</v>
      </c>
      <c r="BF53" s="25">
        <f>HLOOKUP(BF$7,$I$66:$DJ$120,ROWS($A$10:$A53)+2,FALSE)</f>
        <v>2201</v>
      </c>
      <c r="BG53" s="25">
        <f>HLOOKUP(BG$7,$I$66:$DJ$120,ROWS($A$10:$A53)+2,FALSE)</f>
        <v>2831</v>
      </c>
      <c r="BH53" s="25">
        <f>HLOOKUP(BH$7,$I$66:$DJ$120,ROWS($A$10:$A53)+2,FALSE)</f>
        <v>0</v>
      </c>
      <c r="BI53" s="25">
        <f>HLOOKUP(BI$7,$I$66:$DJ$120,ROWS($A$10:$A53)+2,FALSE)</f>
        <v>0</v>
      </c>
      <c r="BJ53" s="34">
        <f>HLOOKUP(BJ$7+0.5,$I$66:$DJ$120,ROWS($A$10:$A53)+2,FALSE)</f>
        <v>11597</v>
      </c>
      <c r="BK53" s="34">
        <f>HLOOKUP(BK$7+0.5,$I$66:$DJ$120,ROWS($A$10:$A53)+2,FALSE)</f>
        <v>2131</v>
      </c>
      <c r="BL53" s="34">
        <f>HLOOKUP(BL$7+0.5,$I$66:$DJ$120,ROWS($A$10:$A53)+2,FALSE)</f>
        <v>300</v>
      </c>
      <c r="BM53" s="34">
        <f>HLOOKUP(BM$7+0.5,$I$66:$DJ$120,ROWS($A$10:$A53)+2,FALSE)</f>
        <v>1160</v>
      </c>
      <c r="BN53" s="34">
        <f>HLOOKUP(BN$7+0.5,$I$66:$DJ$120,ROWS($A$10:$A53)+2,FALSE)</f>
        <v>1836</v>
      </c>
      <c r="BO53" s="34">
        <f>HLOOKUP(BO$7+0.5,$I$66:$DJ$120,ROWS($A$10:$A53)+2,FALSE)</f>
        <v>2431</v>
      </c>
      <c r="BP53" s="34">
        <f>HLOOKUP(BP$7+0.5,$I$66:$DJ$120,ROWS($A$10:$A53)+2,FALSE)</f>
        <v>1182</v>
      </c>
      <c r="BQ53" s="34">
        <f>HLOOKUP(BQ$7+0.5,$I$66:$DJ$120,ROWS($A$10:$A53)+2,FALSE)</f>
        <v>713</v>
      </c>
      <c r="BR53" s="34">
        <f>HLOOKUP(BR$7+0.5,$I$66:$DJ$120,ROWS($A$10:$A53)+2,FALSE)</f>
        <v>254</v>
      </c>
      <c r="BS53" s="34">
        <f>HLOOKUP(BS$7+0.5,$I$66:$DJ$120,ROWS($A$10:$A53)+2,FALSE)</f>
        <v>484</v>
      </c>
      <c r="BT53" s="34">
        <f>HLOOKUP(BT$7+0.5,$I$66:$DJ$120,ROWS($A$10:$A53)+2,FALSE)</f>
        <v>3004</v>
      </c>
      <c r="BU53" s="34">
        <f>HLOOKUP(BU$7+0.5,$I$66:$DJ$120,ROWS($A$10:$A53)+2,FALSE)</f>
        <v>2592</v>
      </c>
      <c r="BV53" s="34">
        <f>HLOOKUP(BV$7+0.5,$I$66:$DJ$120,ROWS($A$10:$A53)+2,FALSE)</f>
        <v>402</v>
      </c>
      <c r="BW53" s="34">
        <f>HLOOKUP(BW$7+0.5,$I$66:$DJ$120,ROWS($A$10:$A53)+2,FALSE)</f>
        <v>374</v>
      </c>
      <c r="BX53" s="34">
        <f>HLOOKUP(BX$7+0.5,$I$66:$DJ$120,ROWS($A$10:$A53)+2,FALSE)</f>
        <v>1151</v>
      </c>
      <c r="BY53" s="34">
        <f>HLOOKUP(BY$7+0.5,$I$66:$DJ$120,ROWS($A$10:$A53)+2,FALSE)</f>
        <v>1593</v>
      </c>
      <c r="BZ53" s="34">
        <f>HLOOKUP(BZ$7+0.5,$I$66:$DJ$120,ROWS($A$10:$A53)+2,FALSE)</f>
        <v>864</v>
      </c>
      <c r="CA53" s="34">
        <f>HLOOKUP(CA$7+0.5,$I$66:$DJ$120,ROWS($A$10:$A53)+2,FALSE)</f>
        <v>2041</v>
      </c>
      <c r="CB53" s="34">
        <f>HLOOKUP(CB$7+0.5,$I$66:$DJ$120,ROWS($A$10:$A53)+2,FALSE)</f>
        <v>3378</v>
      </c>
      <c r="CC53" s="34">
        <f>HLOOKUP(CC$7+0.5,$I$66:$DJ$120,ROWS($A$10:$A53)+2,FALSE)</f>
        <v>1490</v>
      </c>
      <c r="CD53" s="34">
        <f>HLOOKUP(CD$7+0.5,$I$66:$DJ$120,ROWS($A$10:$A53)+2,FALSE)</f>
        <v>138</v>
      </c>
      <c r="CE53" s="34">
        <f>HLOOKUP(CE$7+0.5,$I$66:$DJ$120,ROWS($A$10:$A53)+2,FALSE)</f>
        <v>701</v>
      </c>
      <c r="CF53" s="34">
        <f>HLOOKUP(CF$7+0.5,$I$66:$DJ$120,ROWS($A$10:$A53)+2,FALSE)</f>
        <v>904</v>
      </c>
      <c r="CG53" s="34">
        <f>HLOOKUP(CG$7+0.5,$I$66:$DJ$120,ROWS($A$10:$A53)+2,FALSE)</f>
        <v>1806</v>
      </c>
      <c r="CH53" s="34">
        <f>HLOOKUP(CH$7+0.5,$I$66:$DJ$120,ROWS($A$10:$A53)+2,FALSE)</f>
        <v>1160</v>
      </c>
      <c r="CI53" s="34">
        <f>HLOOKUP(CI$7+0.5,$I$66:$DJ$120,ROWS($A$10:$A53)+2,FALSE)</f>
        <v>2461</v>
      </c>
      <c r="CJ53" s="34">
        <f>HLOOKUP(CJ$7+0.5,$I$66:$DJ$120,ROWS($A$10:$A53)+2,FALSE)</f>
        <v>1588</v>
      </c>
      <c r="CK53" s="34">
        <f>HLOOKUP(CK$7+0.5,$I$66:$DJ$120,ROWS($A$10:$A53)+2,FALSE)</f>
        <v>243</v>
      </c>
      <c r="CL53" s="34">
        <f>HLOOKUP(CL$7+0.5,$I$66:$DJ$120,ROWS($A$10:$A53)+2,FALSE)</f>
        <v>177</v>
      </c>
      <c r="CM53" s="34">
        <f>HLOOKUP(CM$7+0.5,$I$66:$DJ$120,ROWS($A$10:$A53)+2,FALSE)</f>
        <v>1517</v>
      </c>
      <c r="CN53" s="34">
        <f>HLOOKUP(CN$7+0.5,$I$66:$DJ$120,ROWS($A$10:$A53)+2,FALSE)</f>
        <v>238</v>
      </c>
      <c r="CO53" s="34">
        <f>HLOOKUP(CO$7+0.5,$I$66:$DJ$120,ROWS($A$10:$A53)+2,FALSE)</f>
        <v>1219</v>
      </c>
      <c r="CP53" s="34">
        <f>HLOOKUP(CP$7+0.5,$I$66:$DJ$120,ROWS($A$10:$A53)+2,FALSE)</f>
        <v>543</v>
      </c>
      <c r="CQ53" s="34">
        <f>HLOOKUP(CQ$7+0.5,$I$66:$DJ$120,ROWS($A$10:$A53)+2,FALSE)</f>
        <v>1691</v>
      </c>
      <c r="CR53" s="34">
        <f>HLOOKUP(CR$7+0.5,$I$66:$DJ$120,ROWS($A$10:$A53)+2,FALSE)</f>
        <v>1676</v>
      </c>
      <c r="CS53" s="34">
        <f>HLOOKUP(CS$7+0.5,$I$66:$DJ$120,ROWS($A$10:$A53)+2,FALSE)</f>
        <v>287</v>
      </c>
      <c r="CT53" s="34">
        <f>HLOOKUP(CT$7+0.5,$I$66:$DJ$120,ROWS($A$10:$A53)+2,FALSE)</f>
        <v>2091</v>
      </c>
      <c r="CU53" s="34">
        <f>HLOOKUP(CU$7+0.5,$I$66:$DJ$120,ROWS($A$10:$A53)+2,FALSE)</f>
        <v>482</v>
      </c>
      <c r="CV53" s="34">
        <f>HLOOKUP(CV$7+0.5,$I$66:$DJ$120,ROWS($A$10:$A53)+2,FALSE)</f>
        <v>497</v>
      </c>
      <c r="CW53" s="34">
        <f>HLOOKUP(CW$7+0.5,$I$66:$DJ$120,ROWS($A$10:$A53)+2,FALSE)</f>
        <v>1256</v>
      </c>
      <c r="CX53" s="34">
        <f>HLOOKUP(CX$7+0.5,$I$66:$DJ$120,ROWS($A$10:$A53)+2,FALSE)</f>
        <v>913</v>
      </c>
      <c r="CY53" s="34">
        <f>HLOOKUP(CY$7+0.5,$I$66:$DJ$120,ROWS($A$10:$A53)+2,FALSE)</f>
        <v>2102</v>
      </c>
      <c r="CZ53" s="34">
        <f>HLOOKUP(CZ$7+0.5,$I$66:$DJ$120,ROWS($A$10:$A53)+2,FALSE)</f>
        <v>112</v>
      </c>
      <c r="DA53" s="34" t="str">
        <f>HLOOKUP(DA$7+0.5,$I$66:$DJ$120,ROWS($A$10:$A53)+2,FALSE)</f>
        <v>N/A</v>
      </c>
      <c r="DB53" s="34">
        <f>HLOOKUP(DB$7+0.5,$I$66:$DJ$120,ROWS($A$10:$A53)+2,FALSE)</f>
        <v>2089</v>
      </c>
      <c r="DC53" s="34">
        <f>HLOOKUP(DC$7+0.5,$I$66:$DJ$120,ROWS($A$10:$A53)+2,FALSE)</f>
        <v>1241</v>
      </c>
      <c r="DD53" s="34">
        <f>HLOOKUP(DD$7+0.5,$I$66:$DJ$120,ROWS($A$10:$A53)+2,FALSE)</f>
        <v>287</v>
      </c>
      <c r="DE53" s="34">
        <f>HLOOKUP(DE$7+0.5,$I$66:$DJ$120,ROWS($A$10:$A53)+2,FALSE)</f>
        <v>2526</v>
      </c>
      <c r="DF53" s="34">
        <f>HLOOKUP(DF$7+0.5,$I$66:$DJ$120,ROWS($A$10:$A53)+2,FALSE)</f>
        <v>911</v>
      </c>
      <c r="DG53" s="34">
        <f>HLOOKUP(DG$7+0.5,$I$66:$DJ$120,ROWS($A$10:$A53)+2,FALSE)</f>
        <v>1455</v>
      </c>
      <c r="DH53" s="34">
        <f>HLOOKUP(DH$7+0.5,$I$66:$DJ$120,ROWS($A$10:$A53)+2,FALSE)</f>
        <v>1402</v>
      </c>
      <c r="DI53" s="34">
        <f>HLOOKUP(DI$7+0.5,$I$66:$DJ$120,ROWS($A$10:$A53)+2,FALSE)</f>
        <v>287</v>
      </c>
      <c r="DJ53" s="34">
        <f>HLOOKUP(DJ$7+0.5,$I$66:$DJ$120,ROWS($A$10:$A53)+2,FALSE)</f>
        <v>287</v>
      </c>
    </row>
    <row r="54" spans="2:114" x14ac:dyDescent="0.25">
      <c r="B54" s="38" t="s">
        <v>51</v>
      </c>
      <c r="C54" s="15">
        <v>24899075</v>
      </c>
      <c r="D54" s="14">
        <v>8102</v>
      </c>
      <c r="E54" s="15">
        <v>20500156</v>
      </c>
      <c r="F54" s="14">
        <v>52416</v>
      </c>
      <c r="G54" s="15">
        <v>3740344</v>
      </c>
      <c r="H54" s="14">
        <v>51566</v>
      </c>
      <c r="I54" s="36">
        <f>HLOOKUP(I$7,$I$66:$DJ$120,ROWS($A$10:$A54)+2,FALSE)</f>
        <v>486558</v>
      </c>
      <c r="J54" s="25">
        <f>HLOOKUP(J$7,$I$66:$DJ$120,ROWS($A$10:$A54)+2,FALSE)</f>
        <v>8636</v>
      </c>
      <c r="K54" s="25">
        <f>HLOOKUP(K$7,$I$66:$DJ$120,ROWS($A$10:$A54)+2,FALSE)</f>
        <v>11613</v>
      </c>
      <c r="L54" s="25">
        <f>HLOOKUP(L$7,$I$66:$DJ$120,ROWS($A$10:$A54)+2,FALSE)</f>
        <v>16521</v>
      </c>
      <c r="M54" s="25">
        <f>HLOOKUP(M$7,$I$66:$DJ$120,ROWS($A$10:$A54)+2,FALSE)</f>
        <v>15251</v>
      </c>
      <c r="N54" s="25">
        <f>HLOOKUP(N$7,$I$66:$DJ$120,ROWS($A$10:$A54)+2,FALSE)</f>
        <v>68959</v>
      </c>
      <c r="O54" s="25">
        <f>HLOOKUP(O$7,$I$66:$DJ$120,ROWS($A$10:$A54)+2,FALSE)</f>
        <v>16361</v>
      </c>
      <c r="P54" s="25">
        <f>HLOOKUP(P$7,$I$66:$DJ$120,ROWS($A$10:$A54)+2,FALSE)</f>
        <v>924</v>
      </c>
      <c r="Q54" s="25">
        <f>HLOOKUP(Q$7,$I$66:$DJ$120,ROWS($A$10:$A54)+2,FALSE)</f>
        <v>704</v>
      </c>
      <c r="R54" s="25">
        <f>HLOOKUP(R$7,$I$66:$DJ$120,ROWS($A$10:$A54)+2,FALSE)</f>
        <v>460</v>
      </c>
      <c r="S54" s="25">
        <f>HLOOKUP(S$7,$I$66:$DJ$120,ROWS($A$10:$A54)+2,FALSE)</f>
        <v>26668</v>
      </c>
      <c r="T54" s="25">
        <f>HLOOKUP(T$7,$I$66:$DJ$120,ROWS($A$10:$A54)+2,FALSE)</f>
        <v>16671</v>
      </c>
      <c r="U54" s="25">
        <f>HLOOKUP(U$7,$I$66:$DJ$120,ROWS($A$10:$A54)+2,FALSE)</f>
        <v>3718</v>
      </c>
      <c r="V54" s="25">
        <f>HLOOKUP(V$7,$I$66:$DJ$120,ROWS($A$10:$A54)+2,FALSE)</f>
        <v>2033</v>
      </c>
      <c r="W54" s="25">
        <f>HLOOKUP(W$7,$I$66:$DJ$120,ROWS($A$10:$A54)+2,FALSE)</f>
        <v>20169</v>
      </c>
      <c r="X54" s="25">
        <f>HLOOKUP(X$7,$I$66:$DJ$120,ROWS($A$10:$A54)+2,FALSE)</f>
        <v>6985</v>
      </c>
      <c r="Y54" s="25">
        <f>HLOOKUP(Y$7,$I$66:$DJ$120,ROWS($A$10:$A54)+2,FALSE)</f>
        <v>3946</v>
      </c>
      <c r="Z54" s="25">
        <f>HLOOKUP(Z$7,$I$66:$DJ$120,ROWS($A$10:$A54)+2,FALSE)</f>
        <v>11598</v>
      </c>
      <c r="AA54" s="25">
        <f>HLOOKUP(AA$7,$I$66:$DJ$120,ROWS($A$10:$A54)+2,FALSE)</f>
        <v>5153</v>
      </c>
      <c r="AB54" s="25">
        <f>HLOOKUP(AB$7,$I$66:$DJ$120,ROWS($A$10:$A54)+2,FALSE)</f>
        <v>31149</v>
      </c>
      <c r="AC54" s="25">
        <f>HLOOKUP(AC$7,$I$66:$DJ$120,ROWS($A$10:$A54)+2,FALSE)</f>
        <v>1318</v>
      </c>
      <c r="AD54" s="25">
        <f>HLOOKUP(AD$7,$I$66:$DJ$120,ROWS($A$10:$A54)+2,FALSE)</f>
        <v>4724</v>
      </c>
      <c r="AE54" s="25">
        <f>HLOOKUP(AE$7,$I$66:$DJ$120,ROWS($A$10:$A54)+2,FALSE)</f>
        <v>7139</v>
      </c>
      <c r="AF54" s="25">
        <f>HLOOKUP(AF$7,$I$66:$DJ$120,ROWS($A$10:$A54)+2,FALSE)</f>
        <v>13775</v>
      </c>
      <c r="AG54" s="25">
        <f>HLOOKUP(AG$7,$I$66:$DJ$120,ROWS($A$10:$A54)+2,FALSE)</f>
        <v>6088</v>
      </c>
      <c r="AH54" s="25">
        <f>HLOOKUP(AH$7,$I$66:$DJ$120,ROWS($A$10:$A54)+2,FALSE)</f>
        <v>7773</v>
      </c>
      <c r="AI54" s="25">
        <f>HLOOKUP(AI$7,$I$66:$DJ$120,ROWS($A$10:$A54)+2,FALSE)</f>
        <v>12061</v>
      </c>
      <c r="AJ54" s="25">
        <f>HLOOKUP(AJ$7,$I$66:$DJ$120,ROWS($A$10:$A54)+2,FALSE)</f>
        <v>1027</v>
      </c>
      <c r="AK54" s="25">
        <f>HLOOKUP(AK$7,$I$66:$DJ$120,ROWS($A$10:$A54)+2,FALSE)</f>
        <v>4893</v>
      </c>
      <c r="AL54" s="25">
        <f>HLOOKUP(AL$7,$I$66:$DJ$120,ROWS($A$10:$A54)+2,FALSE)</f>
        <v>8324</v>
      </c>
      <c r="AM54" s="25">
        <f>HLOOKUP(AM$7,$I$66:$DJ$120,ROWS($A$10:$A54)+2,FALSE)</f>
        <v>1067</v>
      </c>
      <c r="AN54" s="25">
        <f>HLOOKUP(AN$7,$I$66:$DJ$120,ROWS($A$10:$A54)+2,FALSE)</f>
        <v>7058</v>
      </c>
      <c r="AO54" s="25">
        <f>HLOOKUP(AO$7,$I$66:$DJ$120,ROWS($A$10:$A54)+2,FALSE)</f>
        <v>11752</v>
      </c>
      <c r="AP54" s="25">
        <f>HLOOKUP(AP$7,$I$66:$DJ$120,ROWS($A$10:$A54)+2,FALSE)</f>
        <v>16624</v>
      </c>
      <c r="AQ54" s="25">
        <f>HLOOKUP(AQ$7,$I$66:$DJ$120,ROWS($A$10:$A54)+2,FALSE)</f>
        <v>12183</v>
      </c>
      <c r="AR54" s="25">
        <f>HLOOKUP(AR$7,$I$66:$DJ$120,ROWS($A$10:$A54)+2,FALSE)</f>
        <v>2452</v>
      </c>
      <c r="AS54" s="25">
        <f>HLOOKUP(AS$7,$I$66:$DJ$120,ROWS($A$10:$A54)+2,FALSE)</f>
        <v>8317</v>
      </c>
      <c r="AT54" s="25">
        <f>HLOOKUP(AT$7,$I$66:$DJ$120,ROWS($A$10:$A54)+2,FALSE)</f>
        <v>22969</v>
      </c>
      <c r="AU54" s="25">
        <f>HLOOKUP(AU$7,$I$66:$DJ$120,ROWS($A$10:$A54)+2,FALSE)</f>
        <v>4373</v>
      </c>
      <c r="AV54" s="25">
        <f>HLOOKUP(AV$7,$I$66:$DJ$120,ROWS($A$10:$A54)+2,FALSE)</f>
        <v>7161</v>
      </c>
      <c r="AW54" s="25">
        <f>HLOOKUP(AW$7,$I$66:$DJ$120,ROWS($A$10:$A54)+2,FALSE)</f>
        <v>975</v>
      </c>
      <c r="AX54" s="25">
        <f>HLOOKUP(AX$7,$I$66:$DJ$120,ROWS($A$10:$A54)+2,FALSE)</f>
        <v>5249</v>
      </c>
      <c r="AY54" s="25">
        <f>HLOOKUP(AY$7,$I$66:$DJ$120,ROWS($A$10:$A54)+2,FALSE)</f>
        <v>1936</v>
      </c>
      <c r="AZ54" s="25">
        <f>HLOOKUP(AZ$7,$I$66:$DJ$120,ROWS($A$10:$A54)+2,FALSE)</f>
        <v>13044</v>
      </c>
      <c r="BA54" s="25" t="str">
        <f>HLOOKUP(BA$7,$I$66:$DJ$120,ROWS($A$10:$A54)+2,FALSE)</f>
        <v>N/A</v>
      </c>
      <c r="BB54" s="25">
        <f>HLOOKUP(BB$7,$I$66:$DJ$120,ROWS($A$10:$A54)+2,FALSE)</f>
        <v>4123</v>
      </c>
      <c r="BC54" s="25">
        <f>HLOOKUP(BC$7,$I$66:$DJ$120,ROWS($A$10:$A54)+2,FALSE)</f>
        <v>52</v>
      </c>
      <c r="BD54" s="25">
        <f>HLOOKUP(BD$7,$I$66:$DJ$120,ROWS($A$10:$A54)+2,FALSE)</f>
        <v>13713</v>
      </c>
      <c r="BE54" s="25">
        <f>HLOOKUP(BE$7,$I$66:$DJ$120,ROWS($A$10:$A54)+2,FALSE)</f>
        <v>8847</v>
      </c>
      <c r="BF54" s="25">
        <f>HLOOKUP(BF$7,$I$66:$DJ$120,ROWS($A$10:$A54)+2,FALSE)</f>
        <v>2221</v>
      </c>
      <c r="BG54" s="25">
        <f>HLOOKUP(BG$7,$I$66:$DJ$120,ROWS($A$10:$A54)+2,FALSE)</f>
        <v>5927</v>
      </c>
      <c r="BH54" s="25">
        <f>HLOOKUP(BH$7,$I$66:$DJ$120,ROWS($A$10:$A54)+2,FALSE)</f>
        <v>1874</v>
      </c>
      <c r="BI54" s="25">
        <f>HLOOKUP(BI$7,$I$66:$DJ$120,ROWS($A$10:$A54)+2,FALSE)</f>
        <v>4180</v>
      </c>
      <c r="BJ54" s="34">
        <f>HLOOKUP(BJ$7+0.5,$I$66:$DJ$120,ROWS($A$10:$A54)+2,FALSE)</f>
        <v>20955</v>
      </c>
      <c r="BK54" s="34">
        <f>HLOOKUP(BK$7+0.5,$I$66:$DJ$120,ROWS($A$10:$A54)+2,FALSE)</f>
        <v>2633</v>
      </c>
      <c r="BL54" s="34">
        <f>HLOOKUP(BL$7+0.5,$I$66:$DJ$120,ROWS($A$10:$A54)+2,FALSE)</f>
        <v>3256</v>
      </c>
      <c r="BM54" s="34">
        <f>HLOOKUP(BM$7+0.5,$I$66:$DJ$120,ROWS($A$10:$A54)+2,FALSE)</f>
        <v>3719</v>
      </c>
      <c r="BN54" s="34">
        <f>HLOOKUP(BN$7+0.5,$I$66:$DJ$120,ROWS($A$10:$A54)+2,FALSE)</f>
        <v>3182</v>
      </c>
      <c r="BO54" s="34">
        <f>HLOOKUP(BO$7+0.5,$I$66:$DJ$120,ROWS($A$10:$A54)+2,FALSE)</f>
        <v>7058</v>
      </c>
      <c r="BP54" s="34">
        <f>HLOOKUP(BP$7+0.5,$I$66:$DJ$120,ROWS($A$10:$A54)+2,FALSE)</f>
        <v>3311</v>
      </c>
      <c r="BQ54" s="34">
        <f>HLOOKUP(BQ$7+0.5,$I$66:$DJ$120,ROWS($A$10:$A54)+2,FALSE)</f>
        <v>551</v>
      </c>
      <c r="BR54" s="34">
        <f>HLOOKUP(BR$7+0.5,$I$66:$DJ$120,ROWS($A$10:$A54)+2,FALSE)</f>
        <v>533</v>
      </c>
      <c r="BS54" s="34">
        <f>HLOOKUP(BS$7+0.5,$I$66:$DJ$120,ROWS($A$10:$A54)+2,FALSE)</f>
        <v>400</v>
      </c>
      <c r="BT54" s="34">
        <f>HLOOKUP(BT$7+0.5,$I$66:$DJ$120,ROWS($A$10:$A54)+2,FALSE)</f>
        <v>4238</v>
      </c>
      <c r="BU54" s="34">
        <f>HLOOKUP(BU$7+0.5,$I$66:$DJ$120,ROWS($A$10:$A54)+2,FALSE)</f>
        <v>3792</v>
      </c>
      <c r="BV54" s="34">
        <f>HLOOKUP(BV$7+0.5,$I$66:$DJ$120,ROWS($A$10:$A54)+2,FALSE)</f>
        <v>1263</v>
      </c>
      <c r="BW54" s="34">
        <f>HLOOKUP(BW$7+0.5,$I$66:$DJ$120,ROWS($A$10:$A54)+2,FALSE)</f>
        <v>1171</v>
      </c>
      <c r="BX54" s="34">
        <f>HLOOKUP(BX$7+0.5,$I$66:$DJ$120,ROWS($A$10:$A54)+2,FALSE)</f>
        <v>3942</v>
      </c>
      <c r="BY54" s="34">
        <f>HLOOKUP(BY$7+0.5,$I$66:$DJ$120,ROWS($A$10:$A54)+2,FALSE)</f>
        <v>2350</v>
      </c>
      <c r="BZ54" s="34">
        <f>HLOOKUP(BZ$7+0.5,$I$66:$DJ$120,ROWS($A$10:$A54)+2,FALSE)</f>
        <v>1452</v>
      </c>
      <c r="CA54" s="34">
        <f>HLOOKUP(CA$7+0.5,$I$66:$DJ$120,ROWS($A$10:$A54)+2,FALSE)</f>
        <v>2743</v>
      </c>
      <c r="CB54" s="34">
        <f>HLOOKUP(CB$7+0.5,$I$66:$DJ$120,ROWS($A$10:$A54)+2,FALSE)</f>
        <v>1839</v>
      </c>
      <c r="CC54" s="34">
        <f>HLOOKUP(CC$7+0.5,$I$66:$DJ$120,ROWS($A$10:$A54)+2,FALSE)</f>
        <v>5628</v>
      </c>
      <c r="CD54" s="34">
        <f>HLOOKUP(CD$7+0.5,$I$66:$DJ$120,ROWS($A$10:$A54)+2,FALSE)</f>
        <v>889</v>
      </c>
      <c r="CE54" s="34">
        <f>HLOOKUP(CE$7+0.5,$I$66:$DJ$120,ROWS($A$10:$A54)+2,FALSE)</f>
        <v>1564</v>
      </c>
      <c r="CF54" s="34">
        <f>HLOOKUP(CF$7+0.5,$I$66:$DJ$120,ROWS($A$10:$A54)+2,FALSE)</f>
        <v>2275</v>
      </c>
      <c r="CG54" s="34">
        <f>HLOOKUP(CG$7+0.5,$I$66:$DJ$120,ROWS($A$10:$A54)+2,FALSE)</f>
        <v>3091</v>
      </c>
      <c r="CH54" s="34">
        <f>HLOOKUP(CH$7+0.5,$I$66:$DJ$120,ROWS($A$10:$A54)+2,FALSE)</f>
        <v>2182</v>
      </c>
      <c r="CI54" s="34">
        <f>HLOOKUP(CI$7+0.5,$I$66:$DJ$120,ROWS($A$10:$A54)+2,FALSE)</f>
        <v>2477</v>
      </c>
      <c r="CJ54" s="34">
        <f>HLOOKUP(CJ$7+0.5,$I$66:$DJ$120,ROWS($A$10:$A54)+2,FALSE)</f>
        <v>2517</v>
      </c>
      <c r="CK54" s="34">
        <f>HLOOKUP(CK$7+0.5,$I$66:$DJ$120,ROWS($A$10:$A54)+2,FALSE)</f>
        <v>614</v>
      </c>
      <c r="CL54" s="34">
        <f>HLOOKUP(CL$7+0.5,$I$66:$DJ$120,ROWS($A$10:$A54)+2,FALSE)</f>
        <v>2391</v>
      </c>
      <c r="CM54" s="34">
        <f>HLOOKUP(CM$7+0.5,$I$66:$DJ$120,ROWS($A$10:$A54)+2,FALSE)</f>
        <v>2790</v>
      </c>
      <c r="CN54" s="34">
        <f>HLOOKUP(CN$7+0.5,$I$66:$DJ$120,ROWS($A$10:$A54)+2,FALSE)</f>
        <v>637</v>
      </c>
      <c r="CO54" s="34">
        <f>HLOOKUP(CO$7+0.5,$I$66:$DJ$120,ROWS($A$10:$A54)+2,FALSE)</f>
        <v>2884</v>
      </c>
      <c r="CP54" s="34">
        <f>HLOOKUP(CP$7+0.5,$I$66:$DJ$120,ROWS($A$10:$A54)+2,FALSE)</f>
        <v>2780</v>
      </c>
      <c r="CQ54" s="34">
        <f>HLOOKUP(CQ$7+0.5,$I$66:$DJ$120,ROWS($A$10:$A54)+2,FALSE)</f>
        <v>4092</v>
      </c>
      <c r="CR54" s="34">
        <f>HLOOKUP(CR$7+0.5,$I$66:$DJ$120,ROWS($A$10:$A54)+2,FALSE)</f>
        <v>3708</v>
      </c>
      <c r="CS54" s="34">
        <f>HLOOKUP(CS$7+0.5,$I$66:$DJ$120,ROWS($A$10:$A54)+2,FALSE)</f>
        <v>1624</v>
      </c>
      <c r="CT54" s="34">
        <f>HLOOKUP(CT$7+0.5,$I$66:$DJ$120,ROWS($A$10:$A54)+2,FALSE)</f>
        <v>1971</v>
      </c>
      <c r="CU54" s="34">
        <f>HLOOKUP(CU$7+0.5,$I$66:$DJ$120,ROWS($A$10:$A54)+2,FALSE)</f>
        <v>4302</v>
      </c>
      <c r="CV54" s="34">
        <f>HLOOKUP(CV$7+0.5,$I$66:$DJ$120,ROWS($A$10:$A54)+2,FALSE)</f>
        <v>1618</v>
      </c>
      <c r="CW54" s="34">
        <f>HLOOKUP(CW$7+0.5,$I$66:$DJ$120,ROWS($A$10:$A54)+2,FALSE)</f>
        <v>2092</v>
      </c>
      <c r="CX54" s="34">
        <f>HLOOKUP(CX$7+0.5,$I$66:$DJ$120,ROWS($A$10:$A54)+2,FALSE)</f>
        <v>613</v>
      </c>
      <c r="CY54" s="34">
        <f>HLOOKUP(CY$7+0.5,$I$66:$DJ$120,ROWS($A$10:$A54)+2,FALSE)</f>
        <v>1965</v>
      </c>
      <c r="CZ54" s="34">
        <f>HLOOKUP(CZ$7+0.5,$I$66:$DJ$120,ROWS($A$10:$A54)+2,FALSE)</f>
        <v>836</v>
      </c>
      <c r="DA54" s="34">
        <f>HLOOKUP(DA$7+0.5,$I$66:$DJ$120,ROWS($A$10:$A54)+2,FALSE)</f>
        <v>3538</v>
      </c>
      <c r="DB54" s="34" t="str">
        <f>HLOOKUP(DB$7+0.5,$I$66:$DJ$120,ROWS($A$10:$A54)+2,FALSE)</f>
        <v>N/A</v>
      </c>
      <c r="DC54" s="34">
        <f>HLOOKUP(DC$7+0.5,$I$66:$DJ$120,ROWS($A$10:$A54)+2,FALSE)</f>
        <v>1574</v>
      </c>
      <c r="DD54" s="34">
        <f>HLOOKUP(DD$7+0.5,$I$66:$DJ$120,ROWS($A$10:$A54)+2,FALSE)</f>
        <v>88</v>
      </c>
      <c r="DE54" s="34">
        <f>HLOOKUP(DE$7+0.5,$I$66:$DJ$120,ROWS($A$10:$A54)+2,FALSE)</f>
        <v>2694</v>
      </c>
      <c r="DF54" s="34">
        <f>HLOOKUP(DF$7+0.5,$I$66:$DJ$120,ROWS($A$10:$A54)+2,FALSE)</f>
        <v>2397</v>
      </c>
      <c r="DG54" s="34">
        <f>HLOOKUP(DG$7+0.5,$I$66:$DJ$120,ROWS($A$10:$A54)+2,FALSE)</f>
        <v>1231</v>
      </c>
      <c r="DH54" s="34">
        <f>HLOOKUP(DH$7+0.5,$I$66:$DJ$120,ROWS($A$10:$A54)+2,FALSE)</f>
        <v>1723</v>
      </c>
      <c r="DI54" s="34">
        <f>HLOOKUP(DI$7+0.5,$I$66:$DJ$120,ROWS($A$10:$A54)+2,FALSE)</f>
        <v>1022</v>
      </c>
      <c r="DJ54" s="34">
        <f>HLOOKUP(DJ$7+0.5,$I$66:$DJ$120,ROWS($A$10:$A54)+2,FALSE)</f>
        <v>2074</v>
      </c>
    </row>
    <row r="55" spans="2:114" x14ac:dyDescent="0.25">
      <c r="B55" s="38" t="s">
        <v>52</v>
      </c>
      <c r="C55" s="15">
        <v>2724064</v>
      </c>
      <c r="D55" s="14">
        <v>2775</v>
      </c>
      <c r="E55" s="15">
        <v>2240636</v>
      </c>
      <c r="F55" s="14">
        <v>18397</v>
      </c>
      <c r="G55" s="15">
        <v>388410</v>
      </c>
      <c r="H55" s="14">
        <v>17535</v>
      </c>
      <c r="I55" s="36">
        <f>HLOOKUP(I$7,$I$66:$DJ$120,ROWS($A$10:$A55)+2,FALSE)</f>
        <v>77780</v>
      </c>
      <c r="J55" s="25">
        <f>HLOOKUP(J$7,$I$66:$DJ$120,ROWS($A$10:$A55)+2,FALSE)</f>
        <v>93</v>
      </c>
      <c r="K55" s="25">
        <f>HLOOKUP(K$7,$I$66:$DJ$120,ROWS($A$10:$A55)+2,FALSE)</f>
        <v>1798</v>
      </c>
      <c r="L55" s="25">
        <f>HLOOKUP(L$7,$I$66:$DJ$120,ROWS($A$10:$A55)+2,FALSE)</f>
        <v>8147</v>
      </c>
      <c r="M55" s="25">
        <f>HLOOKUP(M$7,$I$66:$DJ$120,ROWS($A$10:$A55)+2,FALSE)</f>
        <v>316</v>
      </c>
      <c r="N55" s="25">
        <f>HLOOKUP(N$7,$I$66:$DJ$120,ROWS($A$10:$A55)+2,FALSE)</f>
        <v>12187</v>
      </c>
      <c r="O55" s="25">
        <f>HLOOKUP(O$7,$I$66:$DJ$120,ROWS($A$10:$A55)+2,FALSE)</f>
        <v>3987</v>
      </c>
      <c r="P55" s="25">
        <f>HLOOKUP(P$7,$I$66:$DJ$120,ROWS($A$10:$A55)+2,FALSE)</f>
        <v>119</v>
      </c>
      <c r="Q55" s="25">
        <f>HLOOKUP(Q$7,$I$66:$DJ$120,ROWS($A$10:$A55)+2,FALSE)</f>
        <v>0</v>
      </c>
      <c r="R55" s="25">
        <f>HLOOKUP(R$7,$I$66:$DJ$120,ROWS($A$10:$A55)+2,FALSE)</f>
        <v>138</v>
      </c>
      <c r="S55" s="25">
        <f>HLOOKUP(S$7,$I$66:$DJ$120,ROWS($A$10:$A55)+2,FALSE)</f>
        <v>2097</v>
      </c>
      <c r="T55" s="25">
        <f>HLOOKUP(T$7,$I$66:$DJ$120,ROWS($A$10:$A55)+2,FALSE)</f>
        <v>966</v>
      </c>
      <c r="U55" s="25">
        <f>HLOOKUP(U$7,$I$66:$DJ$120,ROWS($A$10:$A55)+2,FALSE)</f>
        <v>932</v>
      </c>
      <c r="V55" s="25">
        <f>HLOOKUP(V$7,$I$66:$DJ$120,ROWS($A$10:$A55)+2,FALSE)</f>
        <v>7692</v>
      </c>
      <c r="W55" s="25">
        <f>HLOOKUP(W$7,$I$66:$DJ$120,ROWS($A$10:$A55)+2,FALSE)</f>
        <v>1831</v>
      </c>
      <c r="X55" s="25">
        <f>HLOOKUP(X$7,$I$66:$DJ$120,ROWS($A$10:$A55)+2,FALSE)</f>
        <v>517</v>
      </c>
      <c r="Y55" s="25">
        <f>HLOOKUP(Y$7,$I$66:$DJ$120,ROWS($A$10:$A55)+2,FALSE)</f>
        <v>483</v>
      </c>
      <c r="Z55" s="25">
        <f>HLOOKUP(Z$7,$I$66:$DJ$120,ROWS($A$10:$A55)+2,FALSE)</f>
        <v>299</v>
      </c>
      <c r="AA55" s="25">
        <f>HLOOKUP(AA$7,$I$66:$DJ$120,ROWS($A$10:$A55)+2,FALSE)</f>
        <v>235</v>
      </c>
      <c r="AB55" s="25">
        <f>HLOOKUP(AB$7,$I$66:$DJ$120,ROWS($A$10:$A55)+2,FALSE)</f>
        <v>46</v>
      </c>
      <c r="AC55" s="25">
        <f>HLOOKUP(AC$7,$I$66:$DJ$120,ROWS($A$10:$A55)+2,FALSE)</f>
        <v>148</v>
      </c>
      <c r="AD55" s="25">
        <f>HLOOKUP(AD$7,$I$66:$DJ$120,ROWS($A$10:$A55)+2,FALSE)</f>
        <v>426</v>
      </c>
      <c r="AE55" s="25">
        <f>HLOOKUP(AE$7,$I$66:$DJ$120,ROWS($A$10:$A55)+2,FALSE)</f>
        <v>246</v>
      </c>
      <c r="AF55" s="25">
        <f>HLOOKUP(AF$7,$I$66:$DJ$120,ROWS($A$10:$A55)+2,FALSE)</f>
        <v>261</v>
      </c>
      <c r="AG55" s="25">
        <f>HLOOKUP(AG$7,$I$66:$DJ$120,ROWS($A$10:$A55)+2,FALSE)</f>
        <v>914</v>
      </c>
      <c r="AH55" s="25">
        <f>HLOOKUP(AH$7,$I$66:$DJ$120,ROWS($A$10:$A55)+2,FALSE)</f>
        <v>127</v>
      </c>
      <c r="AI55" s="25">
        <f>HLOOKUP(AI$7,$I$66:$DJ$120,ROWS($A$10:$A55)+2,FALSE)</f>
        <v>1255</v>
      </c>
      <c r="AJ55" s="25">
        <f>HLOOKUP(AJ$7,$I$66:$DJ$120,ROWS($A$10:$A55)+2,FALSE)</f>
        <v>1929</v>
      </c>
      <c r="AK55" s="25">
        <f>HLOOKUP(AK$7,$I$66:$DJ$120,ROWS($A$10:$A55)+2,FALSE)</f>
        <v>118</v>
      </c>
      <c r="AL55" s="25">
        <f>HLOOKUP(AL$7,$I$66:$DJ$120,ROWS($A$10:$A55)+2,FALSE)</f>
        <v>4549</v>
      </c>
      <c r="AM55" s="25">
        <f>HLOOKUP(AM$7,$I$66:$DJ$120,ROWS($A$10:$A55)+2,FALSE)</f>
        <v>0</v>
      </c>
      <c r="AN55" s="25">
        <f>HLOOKUP(AN$7,$I$66:$DJ$120,ROWS($A$10:$A55)+2,FALSE)</f>
        <v>247</v>
      </c>
      <c r="AO55" s="25">
        <f>HLOOKUP(AO$7,$I$66:$DJ$120,ROWS($A$10:$A55)+2,FALSE)</f>
        <v>518</v>
      </c>
      <c r="AP55" s="25">
        <f>HLOOKUP(AP$7,$I$66:$DJ$120,ROWS($A$10:$A55)+2,FALSE)</f>
        <v>1462</v>
      </c>
      <c r="AQ55" s="25">
        <f>HLOOKUP(AQ$7,$I$66:$DJ$120,ROWS($A$10:$A55)+2,FALSE)</f>
        <v>1167</v>
      </c>
      <c r="AR55" s="25">
        <f>HLOOKUP(AR$7,$I$66:$DJ$120,ROWS($A$10:$A55)+2,FALSE)</f>
        <v>0</v>
      </c>
      <c r="AS55" s="25">
        <f>HLOOKUP(AS$7,$I$66:$DJ$120,ROWS($A$10:$A55)+2,FALSE)</f>
        <v>1527</v>
      </c>
      <c r="AT55" s="25">
        <f>HLOOKUP(AT$7,$I$66:$DJ$120,ROWS($A$10:$A55)+2,FALSE)</f>
        <v>886</v>
      </c>
      <c r="AU55" s="25">
        <f>HLOOKUP(AU$7,$I$66:$DJ$120,ROWS($A$10:$A55)+2,FALSE)</f>
        <v>2525</v>
      </c>
      <c r="AV55" s="25">
        <f>HLOOKUP(AV$7,$I$66:$DJ$120,ROWS($A$10:$A55)+2,FALSE)</f>
        <v>557</v>
      </c>
      <c r="AW55" s="25">
        <f>HLOOKUP(AW$7,$I$66:$DJ$120,ROWS($A$10:$A55)+2,FALSE)</f>
        <v>0</v>
      </c>
      <c r="AX55" s="25">
        <f>HLOOKUP(AX$7,$I$66:$DJ$120,ROWS($A$10:$A55)+2,FALSE)</f>
        <v>838</v>
      </c>
      <c r="AY55" s="25">
        <f>HLOOKUP(AY$7,$I$66:$DJ$120,ROWS($A$10:$A55)+2,FALSE)</f>
        <v>875</v>
      </c>
      <c r="AZ55" s="25">
        <f>HLOOKUP(AZ$7,$I$66:$DJ$120,ROWS($A$10:$A55)+2,FALSE)</f>
        <v>459</v>
      </c>
      <c r="BA55" s="25">
        <f>HLOOKUP(BA$7,$I$66:$DJ$120,ROWS($A$10:$A55)+2,FALSE)</f>
        <v>5305</v>
      </c>
      <c r="BB55" s="25" t="str">
        <f>HLOOKUP(BB$7,$I$66:$DJ$120,ROWS($A$10:$A55)+2,FALSE)</f>
        <v>N/A</v>
      </c>
      <c r="BC55" s="25">
        <f>HLOOKUP(BC$7,$I$66:$DJ$120,ROWS($A$10:$A55)+2,FALSE)</f>
        <v>297</v>
      </c>
      <c r="BD55" s="25">
        <f>HLOOKUP(BD$7,$I$66:$DJ$120,ROWS($A$10:$A55)+2,FALSE)</f>
        <v>3005</v>
      </c>
      <c r="BE55" s="25">
        <f>HLOOKUP(BE$7,$I$66:$DJ$120,ROWS($A$10:$A55)+2,FALSE)</f>
        <v>3792</v>
      </c>
      <c r="BF55" s="25">
        <f>HLOOKUP(BF$7,$I$66:$DJ$120,ROWS($A$10:$A55)+2,FALSE)</f>
        <v>0</v>
      </c>
      <c r="BG55" s="25">
        <f>HLOOKUP(BG$7,$I$66:$DJ$120,ROWS($A$10:$A55)+2,FALSE)</f>
        <v>338</v>
      </c>
      <c r="BH55" s="25">
        <f>HLOOKUP(BH$7,$I$66:$DJ$120,ROWS($A$10:$A55)+2,FALSE)</f>
        <v>2126</v>
      </c>
      <c r="BI55" s="25">
        <f>HLOOKUP(BI$7,$I$66:$DJ$120,ROWS($A$10:$A55)+2,FALSE)</f>
        <v>383</v>
      </c>
      <c r="BJ55" s="34">
        <f>HLOOKUP(BJ$7+0.5,$I$66:$DJ$120,ROWS($A$10:$A55)+2,FALSE)</f>
        <v>6769</v>
      </c>
      <c r="BK55" s="34">
        <f>HLOOKUP(BK$7+0.5,$I$66:$DJ$120,ROWS($A$10:$A55)+2,FALSE)</f>
        <v>114</v>
      </c>
      <c r="BL55" s="34">
        <f>HLOOKUP(BL$7+0.5,$I$66:$DJ$120,ROWS($A$10:$A55)+2,FALSE)</f>
        <v>1320</v>
      </c>
      <c r="BM55" s="34">
        <f>HLOOKUP(BM$7+0.5,$I$66:$DJ$120,ROWS($A$10:$A55)+2,FALSE)</f>
        <v>2522</v>
      </c>
      <c r="BN55" s="34">
        <f>HLOOKUP(BN$7+0.5,$I$66:$DJ$120,ROWS($A$10:$A55)+2,FALSE)</f>
        <v>262</v>
      </c>
      <c r="BO55" s="34">
        <f>HLOOKUP(BO$7+0.5,$I$66:$DJ$120,ROWS($A$10:$A55)+2,FALSE)</f>
        <v>2104</v>
      </c>
      <c r="BP55" s="34">
        <f>HLOOKUP(BP$7+0.5,$I$66:$DJ$120,ROWS($A$10:$A55)+2,FALSE)</f>
        <v>1226</v>
      </c>
      <c r="BQ55" s="34">
        <f>HLOOKUP(BQ$7+0.5,$I$66:$DJ$120,ROWS($A$10:$A55)+2,FALSE)</f>
        <v>148</v>
      </c>
      <c r="BR55" s="34">
        <f>HLOOKUP(BR$7+0.5,$I$66:$DJ$120,ROWS($A$10:$A55)+2,FALSE)</f>
        <v>267</v>
      </c>
      <c r="BS55" s="34">
        <f>HLOOKUP(BS$7+0.5,$I$66:$DJ$120,ROWS($A$10:$A55)+2,FALSE)</f>
        <v>168</v>
      </c>
      <c r="BT55" s="34">
        <f>HLOOKUP(BT$7+0.5,$I$66:$DJ$120,ROWS($A$10:$A55)+2,FALSE)</f>
        <v>1007</v>
      </c>
      <c r="BU55" s="34">
        <f>HLOOKUP(BU$7+0.5,$I$66:$DJ$120,ROWS($A$10:$A55)+2,FALSE)</f>
        <v>644</v>
      </c>
      <c r="BV55" s="34">
        <f>HLOOKUP(BV$7+0.5,$I$66:$DJ$120,ROWS($A$10:$A55)+2,FALSE)</f>
        <v>930</v>
      </c>
      <c r="BW55" s="34">
        <f>HLOOKUP(BW$7+0.5,$I$66:$DJ$120,ROWS($A$10:$A55)+2,FALSE)</f>
        <v>2177</v>
      </c>
      <c r="BX55" s="34">
        <f>HLOOKUP(BX$7+0.5,$I$66:$DJ$120,ROWS($A$10:$A55)+2,FALSE)</f>
        <v>767</v>
      </c>
      <c r="BY55" s="34">
        <f>HLOOKUP(BY$7+0.5,$I$66:$DJ$120,ROWS($A$10:$A55)+2,FALSE)</f>
        <v>475</v>
      </c>
      <c r="BZ55" s="34">
        <f>HLOOKUP(BZ$7+0.5,$I$66:$DJ$120,ROWS($A$10:$A55)+2,FALSE)</f>
        <v>348</v>
      </c>
      <c r="CA55" s="34">
        <f>HLOOKUP(CA$7+0.5,$I$66:$DJ$120,ROWS($A$10:$A55)+2,FALSE)</f>
        <v>340</v>
      </c>
      <c r="CB55" s="34">
        <f>HLOOKUP(CB$7+0.5,$I$66:$DJ$120,ROWS($A$10:$A55)+2,FALSE)</f>
        <v>266</v>
      </c>
      <c r="CC55" s="34">
        <f>HLOOKUP(CC$7+0.5,$I$66:$DJ$120,ROWS($A$10:$A55)+2,FALSE)</f>
        <v>98</v>
      </c>
      <c r="CD55" s="34">
        <f>HLOOKUP(CD$7+0.5,$I$66:$DJ$120,ROWS($A$10:$A55)+2,FALSE)</f>
        <v>237</v>
      </c>
      <c r="CE55" s="34">
        <f>HLOOKUP(CE$7+0.5,$I$66:$DJ$120,ROWS($A$10:$A55)+2,FALSE)</f>
        <v>302</v>
      </c>
      <c r="CF55" s="34">
        <f>HLOOKUP(CF$7+0.5,$I$66:$DJ$120,ROWS($A$10:$A55)+2,FALSE)</f>
        <v>253</v>
      </c>
      <c r="CG55" s="34">
        <f>HLOOKUP(CG$7+0.5,$I$66:$DJ$120,ROWS($A$10:$A55)+2,FALSE)</f>
        <v>243</v>
      </c>
      <c r="CH55" s="34">
        <f>HLOOKUP(CH$7+0.5,$I$66:$DJ$120,ROWS($A$10:$A55)+2,FALSE)</f>
        <v>545</v>
      </c>
      <c r="CI55" s="34">
        <f>HLOOKUP(CI$7+0.5,$I$66:$DJ$120,ROWS($A$10:$A55)+2,FALSE)</f>
        <v>134</v>
      </c>
      <c r="CJ55" s="34">
        <f>HLOOKUP(CJ$7+0.5,$I$66:$DJ$120,ROWS($A$10:$A55)+2,FALSE)</f>
        <v>929</v>
      </c>
      <c r="CK55" s="34">
        <f>HLOOKUP(CK$7+0.5,$I$66:$DJ$120,ROWS($A$10:$A55)+2,FALSE)</f>
        <v>1099</v>
      </c>
      <c r="CL55" s="34">
        <f>HLOOKUP(CL$7+0.5,$I$66:$DJ$120,ROWS($A$10:$A55)+2,FALSE)</f>
        <v>121</v>
      </c>
      <c r="CM55" s="34">
        <f>HLOOKUP(CM$7+0.5,$I$66:$DJ$120,ROWS($A$10:$A55)+2,FALSE)</f>
        <v>1568</v>
      </c>
      <c r="CN55" s="34">
        <f>HLOOKUP(CN$7+0.5,$I$66:$DJ$120,ROWS($A$10:$A55)+2,FALSE)</f>
        <v>267</v>
      </c>
      <c r="CO55" s="34">
        <f>HLOOKUP(CO$7+0.5,$I$66:$DJ$120,ROWS($A$10:$A55)+2,FALSE)</f>
        <v>240</v>
      </c>
      <c r="CP55" s="34">
        <f>HLOOKUP(CP$7+0.5,$I$66:$DJ$120,ROWS($A$10:$A55)+2,FALSE)</f>
        <v>480</v>
      </c>
      <c r="CQ55" s="34">
        <f>HLOOKUP(CQ$7+0.5,$I$66:$DJ$120,ROWS($A$10:$A55)+2,FALSE)</f>
        <v>752</v>
      </c>
      <c r="CR55" s="34">
        <f>HLOOKUP(CR$7+0.5,$I$66:$DJ$120,ROWS($A$10:$A55)+2,FALSE)</f>
        <v>840</v>
      </c>
      <c r="CS55" s="34">
        <f>HLOOKUP(CS$7+0.5,$I$66:$DJ$120,ROWS($A$10:$A55)+2,FALSE)</f>
        <v>267</v>
      </c>
      <c r="CT55" s="34">
        <f>HLOOKUP(CT$7+0.5,$I$66:$DJ$120,ROWS($A$10:$A55)+2,FALSE)</f>
        <v>1163</v>
      </c>
      <c r="CU55" s="34">
        <f>HLOOKUP(CU$7+0.5,$I$66:$DJ$120,ROWS($A$10:$A55)+2,FALSE)</f>
        <v>947</v>
      </c>
      <c r="CV55" s="34">
        <f>HLOOKUP(CV$7+0.5,$I$66:$DJ$120,ROWS($A$10:$A55)+2,FALSE)</f>
        <v>1094</v>
      </c>
      <c r="CW55" s="34">
        <f>HLOOKUP(CW$7+0.5,$I$66:$DJ$120,ROWS($A$10:$A55)+2,FALSE)</f>
        <v>347</v>
      </c>
      <c r="CX55" s="34">
        <f>HLOOKUP(CX$7+0.5,$I$66:$DJ$120,ROWS($A$10:$A55)+2,FALSE)</f>
        <v>267</v>
      </c>
      <c r="CY55" s="34">
        <f>HLOOKUP(CY$7+0.5,$I$66:$DJ$120,ROWS($A$10:$A55)+2,FALSE)</f>
        <v>716</v>
      </c>
      <c r="CZ55" s="34">
        <f>HLOOKUP(CZ$7+0.5,$I$66:$DJ$120,ROWS($A$10:$A55)+2,FALSE)</f>
        <v>1215</v>
      </c>
      <c r="DA55" s="34">
        <f>HLOOKUP(DA$7+0.5,$I$66:$DJ$120,ROWS($A$10:$A55)+2,FALSE)</f>
        <v>385</v>
      </c>
      <c r="DB55" s="34">
        <f>HLOOKUP(DB$7+0.5,$I$66:$DJ$120,ROWS($A$10:$A55)+2,FALSE)</f>
        <v>1508</v>
      </c>
      <c r="DC55" s="34" t="str">
        <f>HLOOKUP(DC$7+0.5,$I$66:$DJ$120,ROWS($A$10:$A55)+2,FALSE)</f>
        <v>N/A</v>
      </c>
      <c r="DD55" s="34">
        <f>HLOOKUP(DD$7+0.5,$I$66:$DJ$120,ROWS($A$10:$A55)+2,FALSE)</f>
        <v>494</v>
      </c>
      <c r="DE55" s="34">
        <f>HLOOKUP(DE$7+0.5,$I$66:$DJ$120,ROWS($A$10:$A55)+2,FALSE)</f>
        <v>2000</v>
      </c>
      <c r="DF55" s="34">
        <f>HLOOKUP(DF$7+0.5,$I$66:$DJ$120,ROWS($A$10:$A55)+2,FALSE)</f>
        <v>1538</v>
      </c>
      <c r="DG55" s="34">
        <f>HLOOKUP(DG$7+0.5,$I$66:$DJ$120,ROWS($A$10:$A55)+2,FALSE)</f>
        <v>267</v>
      </c>
      <c r="DH55" s="34">
        <f>HLOOKUP(DH$7+0.5,$I$66:$DJ$120,ROWS($A$10:$A55)+2,FALSE)</f>
        <v>323</v>
      </c>
      <c r="DI55" s="34">
        <f>HLOOKUP(DI$7+0.5,$I$66:$DJ$120,ROWS($A$10:$A55)+2,FALSE)</f>
        <v>1168</v>
      </c>
      <c r="DJ55" s="34">
        <f>HLOOKUP(DJ$7+0.5,$I$66:$DJ$120,ROWS($A$10:$A55)+2,FALSE)</f>
        <v>446</v>
      </c>
    </row>
    <row r="56" spans="2:114" x14ac:dyDescent="0.25">
      <c r="B56" s="38" t="s">
        <v>53</v>
      </c>
      <c r="C56" s="15">
        <v>619363</v>
      </c>
      <c r="D56" s="14">
        <v>779</v>
      </c>
      <c r="E56" s="15">
        <v>534975</v>
      </c>
      <c r="F56" s="14">
        <v>5691</v>
      </c>
      <c r="G56" s="15">
        <v>59032</v>
      </c>
      <c r="H56" s="14">
        <v>4857</v>
      </c>
      <c r="I56" s="36">
        <f>HLOOKUP(I$7,$I$66:$DJ$120,ROWS($A$10:$A56)+2,FALSE)</f>
        <v>22529</v>
      </c>
      <c r="J56" s="25">
        <f>HLOOKUP(J$7,$I$66:$DJ$120,ROWS($A$10:$A56)+2,FALSE)</f>
        <v>0</v>
      </c>
      <c r="K56" s="25">
        <f>HLOOKUP(K$7,$I$66:$DJ$120,ROWS($A$10:$A56)+2,FALSE)</f>
        <v>184</v>
      </c>
      <c r="L56" s="25">
        <f>HLOOKUP(L$7,$I$66:$DJ$120,ROWS($A$10:$A56)+2,FALSE)</f>
        <v>65</v>
      </c>
      <c r="M56" s="25">
        <f>HLOOKUP(M$7,$I$66:$DJ$120,ROWS($A$10:$A56)+2,FALSE)</f>
        <v>0</v>
      </c>
      <c r="N56" s="25">
        <f>HLOOKUP(N$7,$I$66:$DJ$120,ROWS($A$10:$A56)+2,FALSE)</f>
        <v>1001</v>
      </c>
      <c r="O56" s="25">
        <f>HLOOKUP(O$7,$I$66:$DJ$120,ROWS($A$10:$A56)+2,FALSE)</f>
        <v>326</v>
      </c>
      <c r="P56" s="25">
        <f>HLOOKUP(P$7,$I$66:$DJ$120,ROWS($A$10:$A56)+2,FALSE)</f>
        <v>1287</v>
      </c>
      <c r="Q56" s="25">
        <f>HLOOKUP(Q$7,$I$66:$DJ$120,ROWS($A$10:$A56)+2,FALSE)</f>
        <v>87</v>
      </c>
      <c r="R56" s="25">
        <f>HLOOKUP(R$7,$I$66:$DJ$120,ROWS($A$10:$A56)+2,FALSE)</f>
        <v>9</v>
      </c>
      <c r="S56" s="25">
        <f>HLOOKUP(S$7,$I$66:$DJ$120,ROWS($A$10:$A56)+2,FALSE)</f>
        <v>2063</v>
      </c>
      <c r="T56" s="25">
        <f>HLOOKUP(T$7,$I$66:$DJ$120,ROWS($A$10:$A56)+2,FALSE)</f>
        <v>496</v>
      </c>
      <c r="U56" s="25">
        <f>HLOOKUP(U$7,$I$66:$DJ$120,ROWS($A$10:$A56)+2,FALSE)</f>
        <v>49</v>
      </c>
      <c r="V56" s="25">
        <f>HLOOKUP(V$7,$I$66:$DJ$120,ROWS($A$10:$A56)+2,FALSE)</f>
        <v>0</v>
      </c>
      <c r="W56" s="25">
        <f>HLOOKUP(W$7,$I$66:$DJ$120,ROWS($A$10:$A56)+2,FALSE)</f>
        <v>370</v>
      </c>
      <c r="X56" s="25">
        <f>HLOOKUP(X$7,$I$66:$DJ$120,ROWS($A$10:$A56)+2,FALSE)</f>
        <v>0</v>
      </c>
      <c r="Y56" s="25">
        <f>HLOOKUP(Y$7,$I$66:$DJ$120,ROWS($A$10:$A56)+2,FALSE)</f>
        <v>91</v>
      </c>
      <c r="Z56" s="25">
        <f>HLOOKUP(Z$7,$I$66:$DJ$120,ROWS($A$10:$A56)+2,FALSE)</f>
        <v>0</v>
      </c>
      <c r="AA56" s="25">
        <f>HLOOKUP(AA$7,$I$66:$DJ$120,ROWS($A$10:$A56)+2,FALSE)</f>
        <v>176</v>
      </c>
      <c r="AB56" s="25">
        <f>HLOOKUP(AB$7,$I$66:$DJ$120,ROWS($A$10:$A56)+2,FALSE)</f>
        <v>0</v>
      </c>
      <c r="AC56" s="25">
        <f>HLOOKUP(AC$7,$I$66:$DJ$120,ROWS($A$10:$A56)+2,FALSE)</f>
        <v>824</v>
      </c>
      <c r="AD56" s="25">
        <f>HLOOKUP(AD$7,$I$66:$DJ$120,ROWS($A$10:$A56)+2,FALSE)</f>
        <v>300</v>
      </c>
      <c r="AE56" s="25">
        <f>HLOOKUP(AE$7,$I$66:$DJ$120,ROWS($A$10:$A56)+2,FALSE)</f>
        <v>3599</v>
      </c>
      <c r="AF56" s="25">
        <f>HLOOKUP(AF$7,$I$66:$DJ$120,ROWS($A$10:$A56)+2,FALSE)</f>
        <v>201</v>
      </c>
      <c r="AG56" s="25">
        <f>HLOOKUP(AG$7,$I$66:$DJ$120,ROWS($A$10:$A56)+2,FALSE)</f>
        <v>85</v>
      </c>
      <c r="AH56" s="25">
        <f>HLOOKUP(AH$7,$I$66:$DJ$120,ROWS($A$10:$A56)+2,FALSE)</f>
        <v>0</v>
      </c>
      <c r="AI56" s="25">
        <f>HLOOKUP(AI$7,$I$66:$DJ$120,ROWS($A$10:$A56)+2,FALSE)</f>
        <v>51</v>
      </c>
      <c r="AJ56" s="25">
        <f>HLOOKUP(AJ$7,$I$66:$DJ$120,ROWS($A$10:$A56)+2,FALSE)</f>
        <v>236</v>
      </c>
      <c r="AK56" s="25">
        <f>HLOOKUP(AK$7,$I$66:$DJ$120,ROWS($A$10:$A56)+2,FALSE)</f>
        <v>0</v>
      </c>
      <c r="AL56" s="25">
        <f>HLOOKUP(AL$7,$I$66:$DJ$120,ROWS($A$10:$A56)+2,FALSE)</f>
        <v>58</v>
      </c>
      <c r="AM56" s="25">
        <f>HLOOKUP(AM$7,$I$66:$DJ$120,ROWS($A$10:$A56)+2,FALSE)</f>
        <v>2760</v>
      </c>
      <c r="AN56" s="25">
        <f>HLOOKUP(AN$7,$I$66:$DJ$120,ROWS($A$10:$A56)+2,FALSE)</f>
        <v>751</v>
      </c>
      <c r="AO56" s="25">
        <f>HLOOKUP(AO$7,$I$66:$DJ$120,ROWS($A$10:$A56)+2,FALSE)</f>
        <v>0</v>
      </c>
      <c r="AP56" s="25">
        <f>HLOOKUP(AP$7,$I$66:$DJ$120,ROWS($A$10:$A56)+2,FALSE)</f>
        <v>4056</v>
      </c>
      <c r="AQ56" s="25">
        <f>HLOOKUP(AQ$7,$I$66:$DJ$120,ROWS($A$10:$A56)+2,FALSE)</f>
        <v>539</v>
      </c>
      <c r="AR56" s="25">
        <f>HLOOKUP(AR$7,$I$66:$DJ$120,ROWS($A$10:$A56)+2,FALSE)</f>
        <v>30</v>
      </c>
      <c r="AS56" s="25">
        <f>HLOOKUP(AS$7,$I$66:$DJ$120,ROWS($A$10:$A56)+2,FALSE)</f>
        <v>50</v>
      </c>
      <c r="AT56" s="25">
        <f>HLOOKUP(AT$7,$I$66:$DJ$120,ROWS($A$10:$A56)+2,FALSE)</f>
        <v>0</v>
      </c>
      <c r="AU56" s="25">
        <f>HLOOKUP(AU$7,$I$66:$DJ$120,ROWS($A$10:$A56)+2,FALSE)</f>
        <v>100</v>
      </c>
      <c r="AV56" s="25">
        <f>HLOOKUP(AV$7,$I$66:$DJ$120,ROWS($A$10:$A56)+2,FALSE)</f>
        <v>524</v>
      </c>
      <c r="AW56" s="25">
        <f>HLOOKUP(AW$7,$I$66:$DJ$120,ROWS($A$10:$A56)+2,FALSE)</f>
        <v>227</v>
      </c>
      <c r="AX56" s="25">
        <f>HLOOKUP(AX$7,$I$66:$DJ$120,ROWS($A$10:$A56)+2,FALSE)</f>
        <v>134</v>
      </c>
      <c r="AY56" s="25">
        <f>HLOOKUP(AY$7,$I$66:$DJ$120,ROWS($A$10:$A56)+2,FALSE)</f>
        <v>153</v>
      </c>
      <c r="AZ56" s="25">
        <f>HLOOKUP(AZ$7,$I$66:$DJ$120,ROWS($A$10:$A56)+2,FALSE)</f>
        <v>125</v>
      </c>
      <c r="BA56" s="25">
        <f>HLOOKUP(BA$7,$I$66:$DJ$120,ROWS($A$10:$A56)+2,FALSE)</f>
        <v>565</v>
      </c>
      <c r="BB56" s="25">
        <f>HLOOKUP(BB$7,$I$66:$DJ$120,ROWS($A$10:$A56)+2,FALSE)</f>
        <v>0</v>
      </c>
      <c r="BC56" s="25" t="str">
        <f>HLOOKUP(BC$7,$I$66:$DJ$120,ROWS($A$10:$A56)+2,FALSE)</f>
        <v>N/A</v>
      </c>
      <c r="BD56" s="25">
        <f>HLOOKUP(BD$7,$I$66:$DJ$120,ROWS($A$10:$A56)+2,FALSE)</f>
        <v>400</v>
      </c>
      <c r="BE56" s="25">
        <f>HLOOKUP(BE$7,$I$66:$DJ$120,ROWS($A$10:$A56)+2,FALSE)</f>
        <v>128</v>
      </c>
      <c r="BF56" s="25">
        <f>HLOOKUP(BF$7,$I$66:$DJ$120,ROWS($A$10:$A56)+2,FALSE)</f>
        <v>0</v>
      </c>
      <c r="BG56" s="25">
        <f>HLOOKUP(BG$7,$I$66:$DJ$120,ROWS($A$10:$A56)+2,FALSE)</f>
        <v>377</v>
      </c>
      <c r="BH56" s="25">
        <f>HLOOKUP(BH$7,$I$66:$DJ$120,ROWS($A$10:$A56)+2,FALSE)</f>
        <v>52</v>
      </c>
      <c r="BI56" s="25">
        <f>HLOOKUP(BI$7,$I$66:$DJ$120,ROWS($A$10:$A56)+2,FALSE)</f>
        <v>0</v>
      </c>
      <c r="BJ56" s="34">
        <f>HLOOKUP(BJ$7+0.5,$I$66:$DJ$120,ROWS($A$10:$A56)+2,FALSE)</f>
        <v>2945</v>
      </c>
      <c r="BK56" s="34">
        <f>HLOOKUP(BK$7+0.5,$I$66:$DJ$120,ROWS($A$10:$A56)+2,FALSE)</f>
        <v>211</v>
      </c>
      <c r="BL56" s="34">
        <f>HLOOKUP(BL$7+0.5,$I$66:$DJ$120,ROWS($A$10:$A56)+2,FALSE)</f>
        <v>181</v>
      </c>
      <c r="BM56" s="34">
        <f>HLOOKUP(BM$7+0.5,$I$66:$DJ$120,ROWS($A$10:$A56)+2,FALSE)</f>
        <v>76</v>
      </c>
      <c r="BN56" s="34">
        <f>HLOOKUP(BN$7+0.5,$I$66:$DJ$120,ROWS($A$10:$A56)+2,FALSE)</f>
        <v>211</v>
      </c>
      <c r="BO56" s="34">
        <f>HLOOKUP(BO$7+0.5,$I$66:$DJ$120,ROWS($A$10:$A56)+2,FALSE)</f>
        <v>506</v>
      </c>
      <c r="BP56" s="34">
        <f>HLOOKUP(BP$7+0.5,$I$66:$DJ$120,ROWS($A$10:$A56)+2,FALSE)</f>
        <v>238</v>
      </c>
      <c r="BQ56" s="34">
        <f>HLOOKUP(BQ$7+0.5,$I$66:$DJ$120,ROWS($A$10:$A56)+2,FALSE)</f>
        <v>585</v>
      </c>
      <c r="BR56" s="34">
        <f>HLOOKUP(BR$7+0.5,$I$66:$DJ$120,ROWS($A$10:$A56)+2,FALSE)</f>
        <v>111</v>
      </c>
      <c r="BS56" s="34">
        <f>HLOOKUP(BS$7+0.5,$I$66:$DJ$120,ROWS($A$10:$A56)+2,FALSE)</f>
        <v>15</v>
      </c>
      <c r="BT56" s="34">
        <f>HLOOKUP(BT$7+0.5,$I$66:$DJ$120,ROWS($A$10:$A56)+2,FALSE)</f>
        <v>1237</v>
      </c>
      <c r="BU56" s="34">
        <f>HLOOKUP(BU$7+0.5,$I$66:$DJ$120,ROWS($A$10:$A56)+2,FALSE)</f>
        <v>395</v>
      </c>
      <c r="BV56" s="34">
        <f>HLOOKUP(BV$7+0.5,$I$66:$DJ$120,ROWS($A$10:$A56)+2,FALSE)</f>
        <v>71</v>
      </c>
      <c r="BW56" s="34">
        <f>HLOOKUP(BW$7+0.5,$I$66:$DJ$120,ROWS($A$10:$A56)+2,FALSE)</f>
        <v>211</v>
      </c>
      <c r="BX56" s="34">
        <f>HLOOKUP(BX$7+0.5,$I$66:$DJ$120,ROWS($A$10:$A56)+2,FALSE)</f>
        <v>415</v>
      </c>
      <c r="BY56" s="34">
        <f>HLOOKUP(BY$7+0.5,$I$66:$DJ$120,ROWS($A$10:$A56)+2,FALSE)</f>
        <v>211</v>
      </c>
      <c r="BZ56" s="34">
        <f>HLOOKUP(BZ$7+0.5,$I$66:$DJ$120,ROWS($A$10:$A56)+2,FALSE)</f>
        <v>93</v>
      </c>
      <c r="CA56" s="34">
        <f>HLOOKUP(CA$7+0.5,$I$66:$DJ$120,ROWS($A$10:$A56)+2,FALSE)</f>
        <v>211</v>
      </c>
      <c r="CB56" s="34">
        <f>HLOOKUP(CB$7+0.5,$I$66:$DJ$120,ROWS($A$10:$A56)+2,FALSE)</f>
        <v>146</v>
      </c>
      <c r="CC56" s="34">
        <f>HLOOKUP(CC$7+0.5,$I$66:$DJ$120,ROWS($A$10:$A56)+2,FALSE)</f>
        <v>211</v>
      </c>
      <c r="CD56" s="34">
        <f>HLOOKUP(CD$7+0.5,$I$66:$DJ$120,ROWS($A$10:$A56)+2,FALSE)</f>
        <v>365</v>
      </c>
      <c r="CE56" s="34">
        <f>HLOOKUP(CE$7+0.5,$I$66:$DJ$120,ROWS($A$10:$A56)+2,FALSE)</f>
        <v>294</v>
      </c>
      <c r="CF56" s="34">
        <f>HLOOKUP(CF$7+0.5,$I$66:$DJ$120,ROWS($A$10:$A56)+2,FALSE)</f>
        <v>1075</v>
      </c>
      <c r="CG56" s="34">
        <f>HLOOKUP(CG$7+0.5,$I$66:$DJ$120,ROWS($A$10:$A56)+2,FALSE)</f>
        <v>209</v>
      </c>
      <c r="CH56" s="34">
        <f>HLOOKUP(CH$7+0.5,$I$66:$DJ$120,ROWS($A$10:$A56)+2,FALSE)</f>
        <v>116</v>
      </c>
      <c r="CI56" s="34">
        <f>HLOOKUP(CI$7+0.5,$I$66:$DJ$120,ROWS($A$10:$A56)+2,FALSE)</f>
        <v>211</v>
      </c>
      <c r="CJ56" s="34">
        <f>HLOOKUP(CJ$7+0.5,$I$66:$DJ$120,ROWS($A$10:$A56)+2,FALSE)</f>
        <v>86</v>
      </c>
      <c r="CK56" s="34">
        <f>HLOOKUP(CK$7+0.5,$I$66:$DJ$120,ROWS($A$10:$A56)+2,FALSE)</f>
        <v>207</v>
      </c>
      <c r="CL56" s="34">
        <f>HLOOKUP(CL$7+0.5,$I$66:$DJ$120,ROWS($A$10:$A56)+2,FALSE)</f>
        <v>211</v>
      </c>
      <c r="CM56" s="34">
        <f>HLOOKUP(CM$7+0.5,$I$66:$DJ$120,ROWS($A$10:$A56)+2,FALSE)</f>
        <v>75</v>
      </c>
      <c r="CN56" s="34">
        <f>HLOOKUP(CN$7+0.5,$I$66:$DJ$120,ROWS($A$10:$A56)+2,FALSE)</f>
        <v>827</v>
      </c>
      <c r="CO56" s="34">
        <f>HLOOKUP(CO$7+0.5,$I$66:$DJ$120,ROWS($A$10:$A56)+2,FALSE)</f>
        <v>390</v>
      </c>
      <c r="CP56" s="34">
        <f>HLOOKUP(CP$7+0.5,$I$66:$DJ$120,ROWS($A$10:$A56)+2,FALSE)</f>
        <v>211</v>
      </c>
      <c r="CQ56" s="34">
        <f>HLOOKUP(CQ$7+0.5,$I$66:$DJ$120,ROWS($A$10:$A56)+2,FALSE)</f>
        <v>1050</v>
      </c>
      <c r="CR56" s="34">
        <f>HLOOKUP(CR$7+0.5,$I$66:$DJ$120,ROWS($A$10:$A56)+2,FALSE)</f>
        <v>455</v>
      </c>
      <c r="CS56" s="34">
        <f>HLOOKUP(CS$7+0.5,$I$66:$DJ$120,ROWS($A$10:$A56)+2,FALSE)</f>
        <v>50</v>
      </c>
      <c r="CT56" s="34">
        <f>HLOOKUP(CT$7+0.5,$I$66:$DJ$120,ROWS($A$10:$A56)+2,FALSE)</f>
        <v>65</v>
      </c>
      <c r="CU56" s="34">
        <f>HLOOKUP(CU$7+0.5,$I$66:$DJ$120,ROWS($A$10:$A56)+2,FALSE)</f>
        <v>211</v>
      </c>
      <c r="CV56" s="34">
        <f>HLOOKUP(CV$7+0.5,$I$66:$DJ$120,ROWS($A$10:$A56)+2,FALSE)</f>
        <v>122</v>
      </c>
      <c r="CW56" s="34">
        <f>HLOOKUP(CW$7+0.5,$I$66:$DJ$120,ROWS($A$10:$A56)+2,FALSE)</f>
        <v>339</v>
      </c>
      <c r="CX56" s="34">
        <f>HLOOKUP(CX$7+0.5,$I$66:$DJ$120,ROWS($A$10:$A56)+2,FALSE)</f>
        <v>154</v>
      </c>
      <c r="CY56" s="34">
        <f>HLOOKUP(CY$7+0.5,$I$66:$DJ$120,ROWS($A$10:$A56)+2,FALSE)</f>
        <v>157</v>
      </c>
      <c r="CZ56" s="34">
        <f>HLOOKUP(CZ$7+0.5,$I$66:$DJ$120,ROWS($A$10:$A56)+2,FALSE)</f>
        <v>214</v>
      </c>
      <c r="DA56" s="34">
        <f>HLOOKUP(DA$7+0.5,$I$66:$DJ$120,ROWS($A$10:$A56)+2,FALSE)</f>
        <v>104</v>
      </c>
      <c r="DB56" s="34">
        <f>HLOOKUP(DB$7+0.5,$I$66:$DJ$120,ROWS($A$10:$A56)+2,FALSE)</f>
        <v>449</v>
      </c>
      <c r="DC56" s="34">
        <f>HLOOKUP(DC$7+0.5,$I$66:$DJ$120,ROWS($A$10:$A56)+2,FALSE)</f>
        <v>211</v>
      </c>
      <c r="DD56" s="34" t="str">
        <f>HLOOKUP(DD$7+0.5,$I$66:$DJ$120,ROWS($A$10:$A56)+2,FALSE)</f>
        <v>N/A</v>
      </c>
      <c r="DE56" s="34">
        <f>HLOOKUP(DE$7+0.5,$I$66:$DJ$120,ROWS($A$10:$A56)+2,FALSE)</f>
        <v>361</v>
      </c>
      <c r="DF56" s="34">
        <f>HLOOKUP(DF$7+0.5,$I$66:$DJ$120,ROWS($A$10:$A56)+2,FALSE)</f>
        <v>115</v>
      </c>
      <c r="DG56" s="34">
        <f>HLOOKUP(DG$7+0.5,$I$66:$DJ$120,ROWS($A$10:$A56)+2,FALSE)</f>
        <v>211</v>
      </c>
      <c r="DH56" s="34">
        <f>HLOOKUP(DH$7+0.5,$I$66:$DJ$120,ROWS($A$10:$A56)+2,FALSE)</f>
        <v>488</v>
      </c>
      <c r="DI56" s="34">
        <f>HLOOKUP(DI$7+0.5,$I$66:$DJ$120,ROWS($A$10:$A56)+2,FALSE)</f>
        <v>86</v>
      </c>
      <c r="DJ56" s="34">
        <f>HLOOKUP(DJ$7+0.5,$I$66:$DJ$120,ROWS($A$10:$A56)+2,FALSE)</f>
        <v>211</v>
      </c>
    </row>
    <row r="57" spans="2:114" x14ac:dyDescent="0.25">
      <c r="B57" s="38" t="s">
        <v>54</v>
      </c>
      <c r="C57" s="15">
        <v>7930773</v>
      </c>
      <c r="D57" s="14">
        <v>4735</v>
      </c>
      <c r="E57" s="15">
        <v>6752310</v>
      </c>
      <c r="F57" s="14">
        <v>28251</v>
      </c>
      <c r="G57" s="15">
        <v>870491</v>
      </c>
      <c r="H57" s="14">
        <v>21599</v>
      </c>
      <c r="I57" s="36">
        <f>HLOOKUP(I$7,$I$66:$DJ$120,ROWS($A$10:$A57)+2,FALSE)</f>
        <v>259507</v>
      </c>
      <c r="J57" s="25">
        <f>HLOOKUP(J$7,$I$66:$DJ$120,ROWS($A$10:$A57)+2,FALSE)</f>
        <v>2671</v>
      </c>
      <c r="K57" s="25">
        <f>HLOOKUP(K$7,$I$66:$DJ$120,ROWS($A$10:$A57)+2,FALSE)</f>
        <v>3296</v>
      </c>
      <c r="L57" s="25">
        <f>HLOOKUP(L$7,$I$66:$DJ$120,ROWS($A$10:$A57)+2,FALSE)</f>
        <v>3807</v>
      </c>
      <c r="M57" s="25">
        <f>HLOOKUP(M$7,$I$66:$DJ$120,ROWS($A$10:$A57)+2,FALSE)</f>
        <v>1233</v>
      </c>
      <c r="N57" s="25">
        <f>HLOOKUP(N$7,$I$66:$DJ$120,ROWS($A$10:$A57)+2,FALSE)</f>
        <v>17088</v>
      </c>
      <c r="O57" s="25">
        <f>HLOOKUP(O$7,$I$66:$DJ$120,ROWS($A$10:$A57)+2,FALSE)</f>
        <v>3229</v>
      </c>
      <c r="P57" s="25">
        <f>HLOOKUP(P$7,$I$66:$DJ$120,ROWS($A$10:$A57)+2,FALSE)</f>
        <v>2468</v>
      </c>
      <c r="Q57" s="25">
        <f>HLOOKUP(Q$7,$I$66:$DJ$120,ROWS($A$10:$A57)+2,FALSE)</f>
        <v>1265</v>
      </c>
      <c r="R57" s="25">
        <f>HLOOKUP(R$7,$I$66:$DJ$120,ROWS($A$10:$A57)+2,FALSE)</f>
        <v>10593</v>
      </c>
      <c r="S57" s="25">
        <f>HLOOKUP(S$7,$I$66:$DJ$120,ROWS($A$10:$A57)+2,FALSE)</f>
        <v>18165</v>
      </c>
      <c r="T57" s="25">
        <f>HLOOKUP(T$7,$I$66:$DJ$120,ROWS($A$10:$A57)+2,FALSE)</f>
        <v>11927</v>
      </c>
      <c r="U57" s="25">
        <f>HLOOKUP(U$7,$I$66:$DJ$120,ROWS($A$10:$A57)+2,FALSE)</f>
        <v>2347</v>
      </c>
      <c r="V57" s="25">
        <f>HLOOKUP(V$7,$I$66:$DJ$120,ROWS($A$10:$A57)+2,FALSE)</f>
        <v>1159</v>
      </c>
      <c r="W57" s="25">
        <f>HLOOKUP(W$7,$I$66:$DJ$120,ROWS($A$10:$A57)+2,FALSE)</f>
        <v>7576</v>
      </c>
      <c r="X57" s="25">
        <f>HLOOKUP(X$7,$I$66:$DJ$120,ROWS($A$10:$A57)+2,FALSE)</f>
        <v>2892</v>
      </c>
      <c r="Y57" s="25">
        <f>HLOOKUP(Y$7,$I$66:$DJ$120,ROWS($A$10:$A57)+2,FALSE)</f>
        <v>1135</v>
      </c>
      <c r="Z57" s="25">
        <f>HLOOKUP(Z$7,$I$66:$DJ$120,ROWS($A$10:$A57)+2,FALSE)</f>
        <v>2103</v>
      </c>
      <c r="AA57" s="25">
        <f>HLOOKUP(AA$7,$I$66:$DJ$120,ROWS($A$10:$A57)+2,FALSE)</f>
        <v>2051</v>
      </c>
      <c r="AB57" s="25">
        <f>HLOOKUP(AB$7,$I$66:$DJ$120,ROWS($A$10:$A57)+2,FALSE)</f>
        <v>2148</v>
      </c>
      <c r="AC57" s="25">
        <f>HLOOKUP(AC$7,$I$66:$DJ$120,ROWS($A$10:$A57)+2,FALSE)</f>
        <v>1494</v>
      </c>
      <c r="AD57" s="25">
        <f>HLOOKUP(AD$7,$I$66:$DJ$120,ROWS($A$10:$A57)+2,FALSE)</f>
        <v>24822</v>
      </c>
      <c r="AE57" s="25">
        <f>HLOOKUP(AE$7,$I$66:$DJ$120,ROWS($A$10:$A57)+2,FALSE)</f>
        <v>4104</v>
      </c>
      <c r="AF57" s="25">
        <f>HLOOKUP(AF$7,$I$66:$DJ$120,ROWS($A$10:$A57)+2,FALSE)</f>
        <v>5733</v>
      </c>
      <c r="AG57" s="25">
        <f>HLOOKUP(AG$7,$I$66:$DJ$120,ROWS($A$10:$A57)+2,FALSE)</f>
        <v>462</v>
      </c>
      <c r="AH57" s="25">
        <f>HLOOKUP(AH$7,$I$66:$DJ$120,ROWS($A$10:$A57)+2,FALSE)</f>
        <v>1858</v>
      </c>
      <c r="AI57" s="25">
        <f>HLOOKUP(AI$7,$I$66:$DJ$120,ROWS($A$10:$A57)+2,FALSE)</f>
        <v>4262</v>
      </c>
      <c r="AJ57" s="25">
        <f>HLOOKUP(AJ$7,$I$66:$DJ$120,ROWS($A$10:$A57)+2,FALSE)</f>
        <v>866</v>
      </c>
      <c r="AK57" s="25">
        <f>HLOOKUP(AK$7,$I$66:$DJ$120,ROWS($A$10:$A57)+2,FALSE)</f>
        <v>523</v>
      </c>
      <c r="AL57" s="25">
        <f>HLOOKUP(AL$7,$I$66:$DJ$120,ROWS($A$10:$A57)+2,FALSE)</f>
        <v>748</v>
      </c>
      <c r="AM57" s="25">
        <f>HLOOKUP(AM$7,$I$66:$DJ$120,ROWS($A$10:$A57)+2,FALSE)</f>
        <v>372</v>
      </c>
      <c r="AN57" s="25">
        <f>HLOOKUP(AN$7,$I$66:$DJ$120,ROWS($A$10:$A57)+2,FALSE)</f>
        <v>6825</v>
      </c>
      <c r="AO57" s="25">
        <f>HLOOKUP(AO$7,$I$66:$DJ$120,ROWS($A$10:$A57)+2,FALSE)</f>
        <v>1098</v>
      </c>
      <c r="AP57" s="25">
        <f>HLOOKUP(AP$7,$I$66:$DJ$120,ROWS($A$10:$A57)+2,FALSE)</f>
        <v>17525</v>
      </c>
      <c r="AQ57" s="25">
        <f>HLOOKUP(AQ$7,$I$66:$DJ$120,ROWS($A$10:$A57)+2,FALSE)</f>
        <v>23829</v>
      </c>
      <c r="AR57" s="25">
        <f>HLOOKUP(AR$7,$I$66:$DJ$120,ROWS($A$10:$A57)+2,FALSE)</f>
        <v>201</v>
      </c>
      <c r="AS57" s="25">
        <f>HLOOKUP(AS$7,$I$66:$DJ$120,ROWS($A$10:$A57)+2,FALSE)</f>
        <v>7708</v>
      </c>
      <c r="AT57" s="25">
        <f>HLOOKUP(AT$7,$I$66:$DJ$120,ROWS($A$10:$A57)+2,FALSE)</f>
        <v>781</v>
      </c>
      <c r="AU57" s="25">
        <f>HLOOKUP(AU$7,$I$66:$DJ$120,ROWS($A$10:$A57)+2,FALSE)</f>
        <v>2137</v>
      </c>
      <c r="AV57" s="25">
        <f>HLOOKUP(AV$7,$I$66:$DJ$120,ROWS($A$10:$A57)+2,FALSE)</f>
        <v>11796</v>
      </c>
      <c r="AW57" s="25">
        <f>HLOOKUP(AW$7,$I$66:$DJ$120,ROWS($A$10:$A57)+2,FALSE)</f>
        <v>1543</v>
      </c>
      <c r="AX57" s="25">
        <f>HLOOKUP(AX$7,$I$66:$DJ$120,ROWS($A$10:$A57)+2,FALSE)</f>
        <v>8339</v>
      </c>
      <c r="AY57" s="25">
        <f>HLOOKUP(AY$7,$I$66:$DJ$120,ROWS($A$10:$A57)+2,FALSE)</f>
        <v>98</v>
      </c>
      <c r="AZ57" s="25">
        <f>HLOOKUP(AZ$7,$I$66:$DJ$120,ROWS($A$10:$A57)+2,FALSE)</f>
        <v>5842</v>
      </c>
      <c r="BA57" s="25">
        <f>HLOOKUP(BA$7,$I$66:$DJ$120,ROWS($A$10:$A57)+2,FALSE)</f>
        <v>12938</v>
      </c>
      <c r="BB57" s="25">
        <f>HLOOKUP(BB$7,$I$66:$DJ$120,ROWS($A$10:$A57)+2,FALSE)</f>
        <v>1551</v>
      </c>
      <c r="BC57" s="25">
        <f>HLOOKUP(BC$7,$I$66:$DJ$120,ROWS($A$10:$A57)+2,FALSE)</f>
        <v>676</v>
      </c>
      <c r="BD57" s="25" t="str">
        <f>HLOOKUP(BD$7,$I$66:$DJ$120,ROWS($A$10:$A57)+2,FALSE)</f>
        <v>N/A</v>
      </c>
      <c r="BE57" s="25">
        <f>HLOOKUP(BE$7,$I$66:$DJ$120,ROWS($A$10:$A57)+2,FALSE)</f>
        <v>4373</v>
      </c>
      <c r="BF57" s="25">
        <f>HLOOKUP(BF$7,$I$66:$DJ$120,ROWS($A$10:$A57)+2,FALSE)</f>
        <v>6779</v>
      </c>
      <c r="BG57" s="25">
        <f>HLOOKUP(BG$7,$I$66:$DJ$120,ROWS($A$10:$A57)+2,FALSE)</f>
        <v>2648</v>
      </c>
      <c r="BH57" s="25">
        <f>HLOOKUP(BH$7,$I$66:$DJ$120,ROWS($A$10:$A57)+2,FALSE)</f>
        <v>423</v>
      </c>
      <c r="BI57" s="25">
        <f>HLOOKUP(BI$7,$I$66:$DJ$120,ROWS($A$10:$A57)+2,FALSE)</f>
        <v>1306</v>
      </c>
      <c r="BJ57" s="34">
        <f>HLOOKUP(BJ$7+0.5,$I$66:$DJ$120,ROWS($A$10:$A57)+2,FALSE)</f>
        <v>12319</v>
      </c>
      <c r="BK57" s="34">
        <f>HLOOKUP(BK$7+0.5,$I$66:$DJ$120,ROWS($A$10:$A57)+2,FALSE)</f>
        <v>1201</v>
      </c>
      <c r="BL57" s="34">
        <f>HLOOKUP(BL$7+0.5,$I$66:$DJ$120,ROWS($A$10:$A57)+2,FALSE)</f>
        <v>1952</v>
      </c>
      <c r="BM57" s="34">
        <f>HLOOKUP(BM$7+0.5,$I$66:$DJ$120,ROWS($A$10:$A57)+2,FALSE)</f>
        <v>1454</v>
      </c>
      <c r="BN57" s="34">
        <f>HLOOKUP(BN$7+0.5,$I$66:$DJ$120,ROWS($A$10:$A57)+2,FALSE)</f>
        <v>1034</v>
      </c>
      <c r="BO57" s="34">
        <f>HLOOKUP(BO$7+0.5,$I$66:$DJ$120,ROWS($A$10:$A57)+2,FALSE)</f>
        <v>3674</v>
      </c>
      <c r="BP57" s="34">
        <f>HLOOKUP(BP$7+0.5,$I$66:$DJ$120,ROWS($A$10:$A57)+2,FALSE)</f>
        <v>1571</v>
      </c>
      <c r="BQ57" s="34">
        <f>HLOOKUP(BQ$7+0.5,$I$66:$DJ$120,ROWS($A$10:$A57)+2,FALSE)</f>
        <v>921</v>
      </c>
      <c r="BR57" s="34">
        <f>HLOOKUP(BR$7+0.5,$I$66:$DJ$120,ROWS($A$10:$A57)+2,FALSE)</f>
        <v>828</v>
      </c>
      <c r="BS57" s="34">
        <f>HLOOKUP(BS$7+0.5,$I$66:$DJ$120,ROWS($A$10:$A57)+2,FALSE)</f>
        <v>2299</v>
      </c>
      <c r="BT57" s="34">
        <f>HLOOKUP(BT$7+0.5,$I$66:$DJ$120,ROWS($A$10:$A57)+2,FALSE)</f>
        <v>3554</v>
      </c>
      <c r="BU57" s="34">
        <f>HLOOKUP(BU$7+0.5,$I$66:$DJ$120,ROWS($A$10:$A57)+2,FALSE)</f>
        <v>3210</v>
      </c>
      <c r="BV57" s="34">
        <f>HLOOKUP(BV$7+0.5,$I$66:$DJ$120,ROWS($A$10:$A57)+2,FALSE)</f>
        <v>1394</v>
      </c>
      <c r="BW57" s="34">
        <f>HLOOKUP(BW$7+0.5,$I$66:$DJ$120,ROWS($A$10:$A57)+2,FALSE)</f>
        <v>787</v>
      </c>
      <c r="BX57" s="34">
        <f>HLOOKUP(BX$7+0.5,$I$66:$DJ$120,ROWS($A$10:$A57)+2,FALSE)</f>
        <v>2202</v>
      </c>
      <c r="BY57" s="34">
        <f>HLOOKUP(BY$7+0.5,$I$66:$DJ$120,ROWS($A$10:$A57)+2,FALSE)</f>
        <v>1856</v>
      </c>
      <c r="BZ57" s="34">
        <f>HLOOKUP(BZ$7+0.5,$I$66:$DJ$120,ROWS($A$10:$A57)+2,FALSE)</f>
        <v>758</v>
      </c>
      <c r="CA57" s="34">
        <f>HLOOKUP(CA$7+0.5,$I$66:$DJ$120,ROWS($A$10:$A57)+2,FALSE)</f>
        <v>1418</v>
      </c>
      <c r="CB57" s="34">
        <f>HLOOKUP(CB$7+0.5,$I$66:$DJ$120,ROWS($A$10:$A57)+2,FALSE)</f>
        <v>1056</v>
      </c>
      <c r="CC57" s="34">
        <f>HLOOKUP(CC$7+0.5,$I$66:$DJ$120,ROWS($A$10:$A57)+2,FALSE)</f>
        <v>926</v>
      </c>
      <c r="CD57" s="34">
        <f>HLOOKUP(CD$7+0.5,$I$66:$DJ$120,ROWS($A$10:$A57)+2,FALSE)</f>
        <v>932</v>
      </c>
      <c r="CE57" s="34">
        <f>HLOOKUP(CE$7+0.5,$I$66:$DJ$120,ROWS($A$10:$A57)+2,FALSE)</f>
        <v>4371</v>
      </c>
      <c r="CF57" s="34">
        <f>HLOOKUP(CF$7+0.5,$I$66:$DJ$120,ROWS($A$10:$A57)+2,FALSE)</f>
        <v>1347</v>
      </c>
      <c r="CG57" s="34">
        <f>HLOOKUP(CG$7+0.5,$I$66:$DJ$120,ROWS($A$10:$A57)+2,FALSE)</f>
        <v>2245</v>
      </c>
      <c r="CH57" s="34">
        <f>HLOOKUP(CH$7+0.5,$I$66:$DJ$120,ROWS($A$10:$A57)+2,FALSE)</f>
        <v>292</v>
      </c>
      <c r="CI57" s="34">
        <f>HLOOKUP(CI$7+0.5,$I$66:$DJ$120,ROWS($A$10:$A57)+2,FALSE)</f>
        <v>1007</v>
      </c>
      <c r="CJ57" s="34">
        <f>HLOOKUP(CJ$7+0.5,$I$66:$DJ$120,ROWS($A$10:$A57)+2,FALSE)</f>
        <v>2141</v>
      </c>
      <c r="CK57" s="34">
        <f>HLOOKUP(CK$7+0.5,$I$66:$DJ$120,ROWS($A$10:$A57)+2,FALSE)</f>
        <v>1090</v>
      </c>
      <c r="CL57" s="34">
        <f>HLOOKUP(CL$7+0.5,$I$66:$DJ$120,ROWS($A$10:$A57)+2,FALSE)</f>
        <v>475</v>
      </c>
      <c r="CM57" s="34">
        <f>HLOOKUP(CM$7+0.5,$I$66:$DJ$120,ROWS($A$10:$A57)+2,FALSE)</f>
        <v>469</v>
      </c>
      <c r="CN57" s="34">
        <f>HLOOKUP(CN$7+0.5,$I$66:$DJ$120,ROWS($A$10:$A57)+2,FALSE)</f>
        <v>515</v>
      </c>
      <c r="CO57" s="34">
        <f>HLOOKUP(CO$7+0.5,$I$66:$DJ$120,ROWS($A$10:$A57)+2,FALSE)</f>
        <v>1687</v>
      </c>
      <c r="CP57" s="34">
        <f>HLOOKUP(CP$7+0.5,$I$66:$DJ$120,ROWS($A$10:$A57)+2,FALSE)</f>
        <v>735</v>
      </c>
      <c r="CQ57" s="34">
        <f>HLOOKUP(CQ$7+0.5,$I$66:$DJ$120,ROWS($A$10:$A57)+2,FALSE)</f>
        <v>3087</v>
      </c>
      <c r="CR57" s="34">
        <f>HLOOKUP(CR$7+0.5,$I$66:$DJ$120,ROWS($A$10:$A57)+2,FALSE)</f>
        <v>4041</v>
      </c>
      <c r="CS57" s="34">
        <f>HLOOKUP(CS$7+0.5,$I$66:$DJ$120,ROWS($A$10:$A57)+2,FALSE)</f>
        <v>325</v>
      </c>
      <c r="CT57" s="34">
        <f>HLOOKUP(CT$7+0.5,$I$66:$DJ$120,ROWS($A$10:$A57)+2,FALSE)</f>
        <v>2181</v>
      </c>
      <c r="CU57" s="34">
        <f>HLOOKUP(CU$7+0.5,$I$66:$DJ$120,ROWS($A$10:$A57)+2,FALSE)</f>
        <v>611</v>
      </c>
      <c r="CV57" s="34">
        <f>HLOOKUP(CV$7+0.5,$I$66:$DJ$120,ROWS($A$10:$A57)+2,FALSE)</f>
        <v>2081</v>
      </c>
      <c r="CW57" s="34">
        <f>HLOOKUP(CW$7+0.5,$I$66:$DJ$120,ROWS($A$10:$A57)+2,FALSE)</f>
        <v>2546</v>
      </c>
      <c r="CX57" s="34">
        <f>HLOOKUP(CX$7+0.5,$I$66:$DJ$120,ROWS($A$10:$A57)+2,FALSE)</f>
        <v>1150</v>
      </c>
      <c r="CY57" s="34">
        <f>HLOOKUP(CY$7+0.5,$I$66:$DJ$120,ROWS($A$10:$A57)+2,FALSE)</f>
        <v>2247</v>
      </c>
      <c r="CZ57" s="34">
        <f>HLOOKUP(CZ$7+0.5,$I$66:$DJ$120,ROWS($A$10:$A57)+2,FALSE)</f>
        <v>179</v>
      </c>
      <c r="DA57" s="34">
        <f>HLOOKUP(DA$7+0.5,$I$66:$DJ$120,ROWS($A$10:$A57)+2,FALSE)</f>
        <v>1776</v>
      </c>
      <c r="DB57" s="34">
        <f>HLOOKUP(DB$7+0.5,$I$66:$DJ$120,ROWS($A$10:$A57)+2,FALSE)</f>
        <v>3212</v>
      </c>
      <c r="DC57" s="34">
        <f>HLOOKUP(DC$7+0.5,$I$66:$DJ$120,ROWS($A$10:$A57)+2,FALSE)</f>
        <v>822</v>
      </c>
      <c r="DD57" s="34">
        <f>HLOOKUP(DD$7+0.5,$I$66:$DJ$120,ROWS($A$10:$A57)+2,FALSE)</f>
        <v>599</v>
      </c>
      <c r="DE57" s="34" t="str">
        <f>HLOOKUP(DE$7+0.5,$I$66:$DJ$120,ROWS($A$10:$A57)+2,FALSE)</f>
        <v>N/A</v>
      </c>
      <c r="DF57" s="34">
        <f>HLOOKUP(DF$7+0.5,$I$66:$DJ$120,ROWS($A$10:$A57)+2,FALSE)</f>
        <v>1700</v>
      </c>
      <c r="DG57" s="34">
        <f>HLOOKUP(DG$7+0.5,$I$66:$DJ$120,ROWS($A$10:$A57)+2,FALSE)</f>
        <v>2481</v>
      </c>
      <c r="DH57" s="34">
        <f>HLOOKUP(DH$7+0.5,$I$66:$DJ$120,ROWS($A$10:$A57)+2,FALSE)</f>
        <v>1525</v>
      </c>
      <c r="DI57" s="34">
        <f>HLOOKUP(DI$7+0.5,$I$66:$DJ$120,ROWS($A$10:$A57)+2,FALSE)</f>
        <v>429</v>
      </c>
      <c r="DJ57" s="34">
        <f>HLOOKUP(DJ$7+0.5,$I$66:$DJ$120,ROWS($A$10:$A57)+2,FALSE)</f>
        <v>872</v>
      </c>
    </row>
    <row r="58" spans="2:114" x14ac:dyDescent="0.25">
      <c r="B58" s="38" t="s">
        <v>55</v>
      </c>
      <c r="C58" s="15">
        <v>6661321</v>
      </c>
      <c r="D58" s="14">
        <v>4568</v>
      </c>
      <c r="E58" s="15">
        <v>5464985</v>
      </c>
      <c r="F58" s="14">
        <v>26926</v>
      </c>
      <c r="G58" s="15">
        <v>946923</v>
      </c>
      <c r="H58" s="14">
        <v>24983</v>
      </c>
      <c r="I58" s="36">
        <f>HLOOKUP(I$7,$I$66:$DJ$120,ROWS($A$10:$A58)+2,FALSE)</f>
        <v>191784</v>
      </c>
      <c r="J58" s="25">
        <f>HLOOKUP(J$7,$I$66:$DJ$120,ROWS($A$10:$A58)+2,FALSE)</f>
        <v>1322</v>
      </c>
      <c r="K58" s="25">
        <f>HLOOKUP(K$7,$I$66:$DJ$120,ROWS($A$10:$A58)+2,FALSE)</f>
        <v>5644</v>
      </c>
      <c r="L58" s="25">
        <f>HLOOKUP(L$7,$I$66:$DJ$120,ROWS($A$10:$A58)+2,FALSE)</f>
        <v>5971</v>
      </c>
      <c r="M58" s="25">
        <f>HLOOKUP(M$7,$I$66:$DJ$120,ROWS($A$10:$A58)+2,FALSE)</f>
        <v>658</v>
      </c>
      <c r="N58" s="25">
        <f>HLOOKUP(N$7,$I$66:$DJ$120,ROWS($A$10:$A58)+2,FALSE)</f>
        <v>39468</v>
      </c>
      <c r="O58" s="25">
        <f>HLOOKUP(O$7,$I$66:$DJ$120,ROWS($A$10:$A58)+2,FALSE)</f>
        <v>4883</v>
      </c>
      <c r="P58" s="25">
        <f>HLOOKUP(P$7,$I$66:$DJ$120,ROWS($A$10:$A58)+2,FALSE)</f>
        <v>642</v>
      </c>
      <c r="Q58" s="25">
        <f>HLOOKUP(Q$7,$I$66:$DJ$120,ROWS($A$10:$A58)+2,FALSE)</f>
        <v>202</v>
      </c>
      <c r="R58" s="25">
        <f>HLOOKUP(R$7,$I$66:$DJ$120,ROWS($A$10:$A58)+2,FALSE)</f>
        <v>243</v>
      </c>
      <c r="S58" s="25">
        <f>HLOOKUP(S$7,$I$66:$DJ$120,ROWS($A$10:$A58)+2,FALSE)</f>
        <v>5378</v>
      </c>
      <c r="T58" s="25">
        <f>HLOOKUP(T$7,$I$66:$DJ$120,ROWS($A$10:$A58)+2,FALSE)</f>
        <v>3107</v>
      </c>
      <c r="U58" s="25">
        <f>HLOOKUP(U$7,$I$66:$DJ$120,ROWS($A$10:$A58)+2,FALSE)</f>
        <v>4246</v>
      </c>
      <c r="V58" s="25">
        <f>HLOOKUP(V$7,$I$66:$DJ$120,ROWS($A$10:$A58)+2,FALSE)</f>
        <v>12661</v>
      </c>
      <c r="W58" s="25">
        <f>HLOOKUP(W$7,$I$66:$DJ$120,ROWS($A$10:$A58)+2,FALSE)</f>
        <v>3931</v>
      </c>
      <c r="X58" s="25">
        <f>HLOOKUP(X$7,$I$66:$DJ$120,ROWS($A$10:$A58)+2,FALSE)</f>
        <v>1912</v>
      </c>
      <c r="Y58" s="25">
        <f>HLOOKUP(Y$7,$I$66:$DJ$120,ROWS($A$10:$A58)+2,FALSE)</f>
        <v>1685</v>
      </c>
      <c r="Z58" s="25">
        <f>HLOOKUP(Z$7,$I$66:$DJ$120,ROWS($A$10:$A58)+2,FALSE)</f>
        <v>1694</v>
      </c>
      <c r="AA58" s="25">
        <f>HLOOKUP(AA$7,$I$66:$DJ$120,ROWS($A$10:$A58)+2,FALSE)</f>
        <v>886</v>
      </c>
      <c r="AB58" s="25">
        <f>HLOOKUP(AB$7,$I$66:$DJ$120,ROWS($A$10:$A58)+2,FALSE)</f>
        <v>1011</v>
      </c>
      <c r="AC58" s="25">
        <f>HLOOKUP(AC$7,$I$66:$DJ$120,ROWS($A$10:$A58)+2,FALSE)</f>
        <v>717</v>
      </c>
      <c r="AD58" s="25">
        <f>HLOOKUP(AD$7,$I$66:$DJ$120,ROWS($A$10:$A58)+2,FALSE)</f>
        <v>629</v>
      </c>
      <c r="AE58" s="25">
        <f>HLOOKUP(AE$7,$I$66:$DJ$120,ROWS($A$10:$A58)+2,FALSE)</f>
        <v>1448</v>
      </c>
      <c r="AF58" s="25">
        <f>HLOOKUP(AF$7,$I$66:$DJ$120,ROWS($A$10:$A58)+2,FALSE)</f>
        <v>2871</v>
      </c>
      <c r="AG58" s="25">
        <f>HLOOKUP(AG$7,$I$66:$DJ$120,ROWS($A$10:$A58)+2,FALSE)</f>
        <v>1323</v>
      </c>
      <c r="AH58" s="25">
        <f>HLOOKUP(AH$7,$I$66:$DJ$120,ROWS($A$10:$A58)+2,FALSE)</f>
        <v>737</v>
      </c>
      <c r="AI58" s="25">
        <f>HLOOKUP(AI$7,$I$66:$DJ$120,ROWS($A$10:$A58)+2,FALSE)</f>
        <v>3727</v>
      </c>
      <c r="AJ58" s="25">
        <f>HLOOKUP(AJ$7,$I$66:$DJ$120,ROWS($A$10:$A58)+2,FALSE)</f>
        <v>5094</v>
      </c>
      <c r="AK58" s="25">
        <f>HLOOKUP(AK$7,$I$66:$DJ$120,ROWS($A$10:$A58)+2,FALSE)</f>
        <v>323</v>
      </c>
      <c r="AL58" s="25">
        <f>HLOOKUP(AL$7,$I$66:$DJ$120,ROWS($A$10:$A58)+2,FALSE)</f>
        <v>5310</v>
      </c>
      <c r="AM58" s="25">
        <f>HLOOKUP(AM$7,$I$66:$DJ$120,ROWS($A$10:$A58)+2,FALSE)</f>
        <v>282</v>
      </c>
      <c r="AN58" s="25">
        <f>HLOOKUP(AN$7,$I$66:$DJ$120,ROWS($A$10:$A58)+2,FALSE)</f>
        <v>721</v>
      </c>
      <c r="AO58" s="25">
        <f>HLOOKUP(AO$7,$I$66:$DJ$120,ROWS($A$10:$A58)+2,FALSE)</f>
        <v>1012</v>
      </c>
      <c r="AP58" s="25">
        <f>HLOOKUP(AP$7,$I$66:$DJ$120,ROWS($A$10:$A58)+2,FALSE)</f>
        <v>4140</v>
      </c>
      <c r="AQ58" s="25">
        <f>HLOOKUP(AQ$7,$I$66:$DJ$120,ROWS($A$10:$A58)+2,FALSE)</f>
        <v>2143</v>
      </c>
      <c r="AR58" s="25">
        <f>HLOOKUP(AR$7,$I$66:$DJ$120,ROWS($A$10:$A58)+2,FALSE)</f>
        <v>515</v>
      </c>
      <c r="AS58" s="25">
        <f>HLOOKUP(AS$7,$I$66:$DJ$120,ROWS($A$10:$A58)+2,FALSE)</f>
        <v>2727</v>
      </c>
      <c r="AT58" s="25">
        <f>HLOOKUP(AT$7,$I$66:$DJ$120,ROWS($A$10:$A58)+2,FALSE)</f>
        <v>1986</v>
      </c>
      <c r="AU58" s="25">
        <f>HLOOKUP(AU$7,$I$66:$DJ$120,ROWS($A$10:$A58)+2,FALSE)</f>
        <v>26235</v>
      </c>
      <c r="AV58" s="25">
        <f>HLOOKUP(AV$7,$I$66:$DJ$120,ROWS($A$10:$A58)+2,FALSE)</f>
        <v>2893</v>
      </c>
      <c r="AW58" s="25">
        <f>HLOOKUP(AW$7,$I$66:$DJ$120,ROWS($A$10:$A58)+2,FALSE)</f>
        <v>220</v>
      </c>
      <c r="AX58" s="25">
        <f>HLOOKUP(AX$7,$I$66:$DJ$120,ROWS($A$10:$A58)+2,FALSE)</f>
        <v>3047</v>
      </c>
      <c r="AY58" s="25">
        <f>HLOOKUP(AY$7,$I$66:$DJ$120,ROWS($A$10:$A58)+2,FALSE)</f>
        <v>866</v>
      </c>
      <c r="AZ58" s="25">
        <f>HLOOKUP(AZ$7,$I$66:$DJ$120,ROWS($A$10:$A58)+2,FALSE)</f>
        <v>789</v>
      </c>
      <c r="BA58" s="25">
        <f>HLOOKUP(BA$7,$I$66:$DJ$120,ROWS($A$10:$A58)+2,FALSE)</f>
        <v>11338</v>
      </c>
      <c r="BB58" s="25">
        <f>HLOOKUP(BB$7,$I$66:$DJ$120,ROWS($A$10:$A58)+2,FALSE)</f>
        <v>4020</v>
      </c>
      <c r="BC58" s="25">
        <f>HLOOKUP(BC$7,$I$66:$DJ$120,ROWS($A$10:$A58)+2,FALSE)</f>
        <v>981</v>
      </c>
      <c r="BD58" s="25">
        <f>HLOOKUP(BD$7,$I$66:$DJ$120,ROWS($A$10:$A58)+2,FALSE)</f>
        <v>7266</v>
      </c>
      <c r="BE58" s="25" t="str">
        <f>HLOOKUP(BE$7,$I$66:$DJ$120,ROWS($A$10:$A58)+2,FALSE)</f>
        <v>N/A</v>
      </c>
      <c r="BF58" s="25">
        <f>HLOOKUP(BF$7,$I$66:$DJ$120,ROWS($A$10:$A58)+2,FALSE)</f>
        <v>62</v>
      </c>
      <c r="BG58" s="25">
        <f>HLOOKUP(BG$7,$I$66:$DJ$120,ROWS($A$10:$A58)+2,FALSE)</f>
        <v>2180</v>
      </c>
      <c r="BH58" s="25">
        <f>HLOOKUP(BH$7,$I$66:$DJ$120,ROWS($A$10:$A58)+2,FALSE)</f>
        <v>638</v>
      </c>
      <c r="BI58" s="25">
        <f>HLOOKUP(BI$7,$I$66:$DJ$120,ROWS($A$10:$A58)+2,FALSE)</f>
        <v>0</v>
      </c>
      <c r="BJ58" s="34">
        <f>HLOOKUP(BJ$7+0.5,$I$66:$DJ$120,ROWS($A$10:$A58)+2,FALSE)</f>
        <v>12094</v>
      </c>
      <c r="BK58" s="34">
        <f>HLOOKUP(BK$7+0.5,$I$66:$DJ$120,ROWS($A$10:$A58)+2,FALSE)</f>
        <v>1150</v>
      </c>
      <c r="BL58" s="34">
        <f>HLOOKUP(BL$7+0.5,$I$66:$DJ$120,ROWS($A$10:$A58)+2,FALSE)</f>
        <v>2055</v>
      </c>
      <c r="BM58" s="34">
        <f>HLOOKUP(BM$7+0.5,$I$66:$DJ$120,ROWS($A$10:$A58)+2,FALSE)</f>
        <v>2284</v>
      </c>
      <c r="BN58" s="34">
        <f>HLOOKUP(BN$7+0.5,$I$66:$DJ$120,ROWS($A$10:$A58)+2,FALSE)</f>
        <v>531</v>
      </c>
      <c r="BO58" s="34">
        <f>HLOOKUP(BO$7+0.5,$I$66:$DJ$120,ROWS($A$10:$A58)+2,FALSE)</f>
        <v>5451</v>
      </c>
      <c r="BP58" s="34">
        <f>HLOOKUP(BP$7+0.5,$I$66:$DJ$120,ROWS($A$10:$A58)+2,FALSE)</f>
        <v>1316</v>
      </c>
      <c r="BQ58" s="34">
        <f>HLOOKUP(BQ$7+0.5,$I$66:$DJ$120,ROWS($A$10:$A58)+2,FALSE)</f>
        <v>450</v>
      </c>
      <c r="BR58" s="34">
        <f>HLOOKUP(BR$7+0.5,$I$66:$DJ$120,ROWS($A$10:$A58)+2,FALSE)</f>
        <v>198</v>
      </c>
      <c r="BS58" s="34">
        <f>HLOOKUP(BS$7+0.5,$I$66:$DJ$120,ROWS($A$10:$A58)+2,FALSE)</f>
        <v>260</v>
      </c>
      <c r="BT58" s="34">
        <f>HLOOKUP(BT$7+0.5,$I$66:$DJ$120,ROWS($A$10:$A58)+2,FALSE)</f>
        <v>1314</v>
      </c>
      <c r="BU58" s="34">
        <f>HLOOKUP(BU$7+0.5,$I$66:$DJ$120,ROWS($A$10:$A58)+2,FALSE)</f>
        <v>1650</v>
      </c>
      <c r="BV58" s="34">
        <f>HLOOKUP(BV$7+0.5,$I$66:$DJ$120,ROWS($A$10:$A58)+2,FALSE)</f>
        <v>1482</v>
      </c>
      <c r="BW58" s="34">
        <f>HLOOKUP(BW$7+0.5,$I$66:$DJ$120,ROWS($A$10:$A58)+2,FALSE)</f>
        <v>3237</v>
      </c>
      <c r="BX58" s="34">
        <f>HLOOKUP(BX$7+0.5,$I$66:$DJ$120,ROWS($A$10:$A58)+2,FALSE)</f>
        <v>1438</v>
      </c>
      <c r="BY58" s="34">
        <f>HLOOKUP(BY$7+0.5,$I$66:$DJ$120,ROWS($A$10:$A58)+2,FALSE)</f>
        <v>1321</v>
      </c>
      <c r="BZ58" s="34">
        <f>HLOOKUP(BZ$7+0.5,$I$66:$DJ$120,ROWS($A$10:$A58)+2,FALSE)</f>
        <v>993</v>
      </c>
      <c r="CA58" s="34">
        <f>HLOOKUP(CA$7+0.5,$I$66:$DJ$120,ROWS($A$10:$A58)+2,FALSE)</f>
        <v>1174</v>
      </c>
      <c r="CB58" s="34">
        <f>HLOOKUP(CB$7+0.5,$I$66:$DJ$120,ROWS($A$10:$A58)+2,FALSE)</f>
        <v>626</v>
      </c>
      <c r="CC58" s="34">
        <f>HLOOKUP(CC$7+0.5,$I$66:$DJ$120,ROWS($A$10:$A58)+2,FALSE)</f>
        <v>588</v>
      </c>
      <c r="CD58" s="34">
        <f>HLOOKUP(CD$7+0.5,$I$66:$DJ$120,ROWS($A$10:$A58)+2,FALSE)</f>
        <v>653</v>
      </c>
      <c r="CE58" s="34">
        <f>HLOOKUP(CE$7+0.5,$I$66:$DJ$120,ROWS($A$10:$A58)+2,FALSE)</f>
        <v>445</v>
      </c>
      <c r="CF58" s="34">
        <f>HLOOKUP(CF$7+0.5,$I$66:$DJ$120,ROWS($A$10:$A58)+2,FALSE)</f>
        <v>796</v>
      </c>
      <c r="CG58" s="34">
        <f>HLOOKUP(CG$7+0.5,$I$66:$DJ$120,ROWS($A$10:$A58)+2,FALSE)</f>
        <v>1443</v>
      </c>
      <c r="CH58" s="34">
        <f>HLOOKUP(CH$7+0.5,$I$66:$DJ$120,ROWS($A$10:$A58)+2,FALSE)</f>
        <v>656</v>
      </c>
      <c r="CI58" s="34">
        <f>HLOOKUP(CI$7+0.5,$I$66:$DJ$120,ROWS($A$10:$A58)+2,FALSE)</f>
        <v>784</v>
      </c>
      <c r="CJ58" s="34">
        <f>HLOOKUP(CJ$7+0.5,$I$66:$DJ$120,ROWS($A$10:$A58)+2,FALSE)</f>
        <v>2288</v>
      </c>
      <c r="CK58" s="34">
        <f>HLOOKUP(CK$7+0.5,$I$66:$DJ$120,ROWS($A$10:$A58)+2,FALSE)</f>
        <v>1449</v>
      </c>
      <c r="CL58" s="34">
        <f>HLOOKUP(CL$7+0.5,$I$66:$DJ$120,ROWS($A$10:$A58)+2,FALSE)</f>
        <v>245</v>
      </c>
      <c r="CM58" s="34">
        <f>HLOOKUP(CM$7+0.5,$I$66:$DJ$120,ROWS($A$10:$A58)+2,FALSE)</f>
        <v>1954</v>
      </c>
      <c r="CN58" s="34">
        <f>HLOOKUP(CN$7+0.5,$I$66:$DJ$120,ROWS($A$10:$A58)+2,FALSE)</f>
        <v>305</v>
      </c>
      <c r="CO58" s="34">
        <f>HLOOKUP(CO$7+0.5,$I$66:$DJ$120,ROWS($A$10:$A58)+2,FALSE)</f>
        <v>604</v>
      </c>
      <c r="CP58" s="34">
        <f>HLOOKUP(CP$7+0.5,$I$66:$DJ$120,ROWS($A$10:$A58)+2,FALSE)</f>
        <v>599</v>
      </c>
      <c r="CQ58" s="34">
        <f>HLOOKUP(CQ$7+0.5,$I$66:$DJ$120,ROWS($A$10:$A58)+2,FALSE)</f>
        <v>1494</v>
      </c>
      <c r="CR58" s="34">
        <f>HLOOKUP(CR$7+0.5,$I$66:$DJ$120,ROWS($A$10:$A58)+2,FALSE)</f>
        <v>1189</v>
      </c>
      <c r="CS58" s="34">
        <f>HLOOKUP(CS$7+0.5,$I$66:$DJ$120,ROWS($A$10:$A58)+2,FALSE)</f>
        <v>426</v>
      </c>
      <c r="CT58" s="34">
        <f>HLOOKUP(CT$7+0.5,$I$66:$DJ$120,ROWS($A$10:$A58)+2,FALSE)</f>
        <v>1146</v>
      </c>
      <c r="CU58" s="34">
        <f>HLOOKUP(CU$7+0.5,$I$66:$DJ$120,ROWS($A$10:$A58)+2,FALSE)</f>
        <v>1131</v>
      </c>
      <c r="CV58" s="34">
        <f>HLOOKUP(CV$7+0.5,$I$66:$DJ$120,ROWS($A$10:$A58)+2,FALSE)</f>
        <v>4414</v>
      </c>
      <c r="CW58" s="34">
        <f>HLOOKUP(CW$7+0.5,$I$66:$DJ$120,ROWS($A$10:$A58)+2,FALSE)</f>
        <v>1410</v>
      </c>
      <c r="CX58" s="34">
        <f>HLOOKUP(CX$7+0.5,$I$66:$DJ$120,ROWS($A$10:$A58)+2,FALSE)</f>
        <v>197</v>
      </c>
      <c r="CY58" s="34">
        <f>HLOOKUP(CY$7+0.5,$I$66:$DJ$120,ROWS($A$10:$A58)+2,FALSE)</f>
        <v>1800</v>
      </c>
      <c r="CZ58" s="34">
        <f>HLOOKUP(CZ$7+0.5,$I$66:$DJ$120,ROWS($A$10:$A58)+2,FALSE)</f>
        <v>729</v>
      </c>
      <c r="DA58" s="34">
        <f>HLOOKUP(DA$7+0.5,$I$66:$DJ$120,ROWS($A$10:$A58)+2,FALSE)</f>
        <v>511</v>
      </c>
      <c r="DB58" s="34">
        <f>HLOOKUP(DB$7+0.5,$I$66:$DJ$120,ROWS($A$10:$A58)+2,FALSE)</f>
        <v>3003</v>
      </c>
      <c r="DC58" s="34">
        <f>HLOOKUP(DC$7+0.5,$I$66:$DJ$120,ROWS($A$10:$A58)+2,FALSE)</f>
        <v>1681</v>
      </c>
      <c r="DD58" s="34">
        <f>HLOOKUP(DD$7+0.5,$I$66:$DJ$120,ROWS($A$10:$A58)+2,FALSE)</f>
        <v>803</v>
      </c>
      <c r="DE58" s="34">
        <f>HLOOKUP(DE$7+0.5,$I$66:$DJ$120,ROWS($A$10:$A58)+2,FALSE)</f>
        <v>2764</v>
      </c>
      <c r="DF58" s="34" t="str">
        <f>HLOOKUP(DF$7+0.5,$I$66:$DJ$120,ROWS($A$10:$A58)+2,FALSE)</f>
        <v>N/A</v>
      </c>
      <c r="DG58" s="34">
        <f>HLOOKUP(DG$7+0.5,$I$66:$DJ$120,ROWS($A$10:$A58)+2,FALSE)</f>
        <v>107</v>
      </c>
      <c r="DH58" s="34">
        <f>HLOOKUP(DH$7+0.5,$I$66:$DJ$120,ROWS($A$10:$A58)+2,FALSE)</f>
        <v>1074</v>
      </c>
      <c r="DI58" s="34">
        <f>HLOOKUP(DI$7+0.5,$I$66:$DJ$120,ROWS($A$10:$A58)+2,FALSE)</f>
        <v>524</v>
      </c>
      <c r="DJ58" s="34">
        <f>HLOOKUP(DJ$7+0.5,$I$66:$DJ$120,ROWS($A$10:$A58)+2,FALSE)</f>
        <v>277</v>
      </c>
    </row>
    <row r="59" spans="2:114" x14ac:dyDescent="0.25">
      <c r="B59" s="38" t="s">
        <v>56</v>
      </c>
      <c r="C59" s="15">
        <v>1833535</v>
      </c>
      <c r="D59" s="14">
        <v>1890</v>
      </c>
      <c r="E59" s="15">
        <v>1625125</v>
      </c>
      <c r="F59" s="14">
        <v>9824</v>
      </c>
      <c r="G59" s="15">
        <v>166168</v>
      </c>
      <c r="H59" s="14">
        <v>9198</v>
      </c>
      <c r="I59" s="36">
        <f>HLOOKUP(I$7,$I$66:$DJ$120,ROWS($A$10:$A59)+2,FALSE)</f>
        <v>39609</v>
      </c>
      <c r="J59" s="25">
        <f>HLOOKUP(J$7,$I$66:$DJ$120,ROWS($A$10:$A59)+2,FALSE)</f>
        <v>41</v>
      </c>
      <c r="K59" s="25">
        <f>HLOOKUP(K$7,$I$66:$DJ$120,ROWS($A$10:$A59)+2,FALSE)</f>
        <v>1326</v>
      </c>
      <c r="L59" s="25">
        <f>HLOOKUP(L$7,$I$66:$DJ$120,ROWS($A$10:$A59)+2,FALSE)</f>
        <v>0</v>
      </c>
      <c r="M59" s="25">
        <f>HLOOKUP(M$7,$I$66:$DJ$120,ROWS($A$10:$A59)+2,FALSE)</f>
        <v>0</v>
      </c>
      <c r="N59" s="25">
        <f>HLOOKUP(N$7,$I$66:$DJ$120,ROWS($A$10:$A59)+2,FALSE)</f>
        <v>760</v>
      </c>
      <c r="O59" s="25">
        <f>HLOOKUP(O$7,$I$66:$DJ$120,ROWS($A$10:$A59)+2,FALSE)</f>
        <v>608</v>
      </c>
      <c r="P59" s="25">
        <f>HLOOKUP(P$7,$I$66:$DJ$120,ROWS($A$10:$A59)+2,FALSE)</f>
        <v>84</v>
      </c>
      <c r="Q59" s="25">
        <f>HLOOKUP(Q$7,$I$66:$DJ$120,ROWS($A$10:$A59)+2,FALSE)</f>
        <v>556</v>
      </c>
      <c r="R59" s="25">
        <f>HLOOKUP(R$7,$I$66:$DJ$120,ROWS($A$10:$A59)+2,FALSE)</f>
        <v>480</v>
      </c>
      <c r="S59" s="25">
        <f>HLOOKUP(S$7,$I$66:$DJ$120,ROWS($A$10:$A59)+2,FALSE)</f>
        <v>1842</v>
      </c>
      <c r="T59" s="25">
        <f>HLOOKUP(T$7,$I$66:$DJ$120,ROWS($A$10:$A59)+2,FALSE)</f>
        <v>485</v>
      </c>
      <c r="U59" s="25">
        <f>HLOOKUP(U$7,$I$66:$DJ$120,ROWS($A$10:$A59)+2,FALSE)</f>
        <v>0</v>
      </c>
      <c r="V59" s="25">
        <f>HLOOKUP(V$7,$I$66:$DJ$120,ROWS($A$10:$A59)+2,FALSE)</f>
        <v>88</v>
      </c>
      <c r="W59" s="25">
        <f>HLOOKUP(W$7,$I$66:$DJ$120,ROWS($A$10:$A59)+2,FALSE)</f>
        <v>356</v>
      </c>
      <c r="X59" s="25">
        <f>HLOOKUP(X$7,$I$66:$DJ$120,ROWS($A$10:$A59)+2,FALSE)</f>
        <v>366</v>
      </c>
      <c r="Y59" s="25">
        <f>HLOOKUP(Y$7,$I$66:$DJ$120,ROWS($A$10:$A59)+2,FALSE)</f>
        <v>0</v>
      </c>
      <c r="Z59" s="25">
        <f>HLOOKUP(Z$7,$I$66:$DJ$120,ROWS($A$10:$A59)+2,FALSE)</f>
        <v>161</v>
      </c>
      <c r="AA59" s="25">
        <f>HLOOKUP(AA$7,$I$66:$DJ$120,ROWS($A$10:$A59)+2,FALSE)</f>
        <v>851</v>
      </c>
      <c r="AB59" s="25">
        <f>HLOOKUP(AB$7,$I$66:$DJ$120,ROWS($A$10:$A59)+2,FALSE)</f>
        <v>60</v>
      </c>
      <c r="AC59" s="25">
        <f>HLOOKUP(AC$7,$I$66:$DJ$120,ROWS($A$10:$A59)+2,FALSE)</f>
        <v>0</v>
      </c>
      <c r="AD59" s="25">
        <f>HLOOKUP(AD$7,$I$66:$DJ$120,ROWS($A$10:$A59)+2,FALSE)</f>
        <v>4249</v>
      </c>
      <c r="AE59" s="25">
        <f>HLOOKUP(AE$7,$I$66:$DJ$120,ROWS($A$10:$A59)+2,FALSE)</f>
        <v>191</v>
      </c>
      <c r="AF59" s="25">
        <f>HLOOKUP(AF$7,$I$66:$DJ$120,ROWS($A$10:$A59)+2,FALSE)</f>
        <v>657</v>
      </c>
      <c r="AG59" s="25">
        <f>HLOOKUP(AG$7,$I$66:$DJ$120,ROWS($A$10:$A59)+2,FALSE)</f>
        <v>0</v>
      </c>
      <c r="AH59" s="25">
        <f>HLOOKUP(AH$7,$I$66:$DJ$120,ROWS($A$10:$A59)+2,FALSE)</f>
        <v>44</v>
      </c>
      <c r="AI59" s="25">
        <f>HLOOKUP(AI$7,$I$66:$DJ$120,ROWS($A$10:$A59)+2,FALSE)</f>
        <v>160</v>
      </c>
      <c r="AJ59" s="25">
        <f>HLOOKUP(AJ$7,$I$66:$DJ$120,ROWS($A$10:$A59)+2,FALSE)</f>
        <v>39</v>
      </c>
      <c r="AK59" s="25">
        <f>HLOOKUP(AK$7,$I$66:$DJ$120,ROWS($A$10:$A59)+2,FALSE)</f>
        <v>0</v>
      </c>
      <c r="AL59" s="25">
        <f>HLOOKUP(AL$7,$I$66:$DJ$120,ROWS($A$10:$A59)+2,FALSE)</f>
        <v>25</v>
      </c>
      <c r="AM59" s="25">
        <f>HLOOKUP(AM$7,$I$66:$DJ$120,ROWS($A$10:$A59)+2,FALSE)</f>
        <v>107</v>
      </c>
      <c r="AN59" s="25">
        <f>HLOOKUP(AN$7,$I$66:$DJ$120,ROWS($A$10:$A59)+2,FALSE)</f>
        <v>906</v>
      </c>
      <c r="AO59" s="25">
        <f>HLOOKUP(AO$7,$I$66:$DJ$120,ROWS($A$10:$A59)+2,FALSE)</f>
        <v>0</v>
      </c>
      <c r="AP59" s="25">
        <f>HLOOKUP(AP$7,$I$66:$DJ$120,ROWS($A$10:$A59)+2,FALSE)</f>
        <v>611</v>
      </c>
      <c r="AQ59" s="25">
        <f>HLOOKUP(AQ$7,$I$66:$DJ$120,ROWS($A$10:$A59)+2,FALSE)</f>
        <v>2552</v>
      </c>
      <c r="AR59" s="25">
        <f>HLOOKUP(AR$7,$I$66:$DJ$120,ROWS($A$10:$A59)+2,FALSE)</f>
        <v>268</v>
      </c>
      <c r="AS59" s="25">
        <f>HLOOKUP(AS$7,$I$66:$DJ$120,ROWS($A$10:$A59)+2,FALSE)</f>
        <v>7925</v>
      </c>
      <c r="AT59" s="25">
        <f>HLOOKUP(AT$7,$I$66:$DJ$120,ROWS($A$10:$A59)+2,FALSE)</f>
        <v>229</v>
      </c>
      <c r="AU59" s="25">
        <f>HLOOKUP(AU$7,$I$66:$DJ$120,ROWS($A$10:$A59)+2,FALSE)</f>
        <v>0</v>
      </c>
      <c r="AV59" s="25">
        <f>HLOOKUP(AV$7,$I$66:$DJ$120,ROWS($A$10:$A59)+2,FALSE)</f>
        <v>4908</v>
      </c>
      <c r="AW59" s="25">
        <f>HLOOKUP(AW$7,$I$66:$DJ$120,ROWS($A$10:$A59)+2,FALSE)</f>
        <v>238</v>
      </c>
      <c r="AX59" s="25">
        <f>HLOOKUP(AX$7,$I$66:$DJ$120,ROWS($A$10:$A59)+2,FALSE)</f>
        <v>647</v>
      </c>
      <c r="AY59" s="25">
        <f>HLOOKUP(AY$7,$I$66:$DJ$120,ROWS($A$10:$A59)+2,FALSE)</f>
        <v>0</v>
      </c>
      <c r="AZ59" s="25">
        <f>HLOOKUP(AZ$7,$I$66:$DJ$120,ROWS($A$10:$A59)+2,FALSE)</f>
        <v>1160</v>
      </c>
      <c r="BA59" s="25">
        <f>HLOOKUP(BA$7,$I$66:$DJ$120,ROWS($A$10:$A59)+2,FALSE)</f>
        <v>968</v>
      </c>
      <c r="BB59" s="25">
        <f>HLOOKUP(BB$7,$I$66:$DJ$120,ROWS($A$10:$A59)+2,FALSE)</f>
        <v>112</v>
      </c>
      <c r="BC59" s="25">
        <f>HLOOKUP(BC$7,$I$66:$DJ$120,ROWS($A$10:$A59)+2,FALSE)</f>
        <v>208</v>
      </c>
      <c r="BD59" s="25">
        <f>HLOOKUP(BD$7,$I$66:$DJ$120,ROWS($A$10:$A59)+2,FALSE)</f>
        <v>4999</v>
      </c>
      <c r="BE59" s="25">
        <f>HLOOKUP(BE$7,$I$66:$DJ$120,ROWS($A$10:$A59)+2,FALSE)</f>
        <v>192</v>
      </c>
      <c r="BF59" s="25" t="str">
        <f>HLOOKUP(BF$7,$I$66:$DJ$120,ROWS($A$10:$A59)+2,FALSE)</f>
        <v>N/A</v>
      </c>
      <c r="BG59" s="25">
        <f>HLOOKUP(BG$7,$I$66:$DJ$120,ROWS($A$10:$A59)+2,FALSE)</f>
        <v>150</v>
      </c>
      <c r="BH59" s="25">
        <f>HLOOKUP(BH$7,$I$66:$DJ$120,ROWS($A$10:$A59)+2,FALSE)</f>
        <v>0</v>
      </c>
      <c r="BI59" s="25">
        <f>HLOOKUP(BI$7,$I$66:$DJ$120,ROWS($A$10:$A59)+2,FALSE)</f>
        <v>182</v>
      </c>
      <c r="BJ59" s="34">
        <f>HLOOKUP(BJ$7+0.5,$I$66:$DJ$120,ROWS($A$10:$A59)+2,FALSE)</f>
        <v>4590</v>
      </c>
      <c r="BK59" s="34">
        <f>HLOOKUP(BK$7+0.5,$I$66:$DJ$120,ROWS($A$10:$A59)+2,FALSE)</f>
        <v>69</v>
      </c>
      <c r="BL59" s="34">
        <f>HLOOKUP(BL$7+0.5,$I$66:$DJ$120,ROWS($A$10:$A59)+2,FALSE)</f>
        <v>1210</v>
      </c>
      <c r="BM59" s="34">
        <f>HLOOKUP(BM$7+0.5,$I$66:$DJ$120,ROWS($A$10:$A59)+2,FALSE)</f>
        <v>269</v>
      </c>
      <c r="BN59" s="34">
        <f>HLOOKUP(BN$7+0.5,$I$66:$DJ$120,ROWS($A$10:$A59)+2,FALSE)</f>
        <v>269</v>
      </c>
      <c r="BO59" s="34">
        <f>HLOOKUP(BO$7+0.5,$I$66:$DJ$120,ROWS($A$10:$A59)+2,FALSE)</f>
        <v>511</v>
      </c>
      <c r="BP59" s="34">
        <f>HLOOKUP(BP$7+0.5,$I$66:$DJ$120,ROWS($A$10:$A59)+2,FALSE)</f>
        <v>553</v>
      </c>
      <c r="BQ59" s="34">
        <f>HLOOKUP(BQ$7+0.5,$I$66:$DJ$120,ROWS($A$10:$A59)+2,FALSE)</f>
        <v>148</v>
      </c>
      <c r="BR59" s="34">
        <f>HLOOKUP(BR$7+0.5,$I$66:$DJ$120,ROWS($A$10:$A59)+2,FALSE)</f>
        <v>506</v>
      </c>
      <c r="BS59" s="34">
        <f>HLOOKUP(BS$7+0.5,$I$66:$DJ$120,ROWS($A$10:$A59)+2,FALSE)</f>
        <v>466</v>
      </c>
      <c r="BT59" s="34">
        <f>HLOOKUP(BT$7+0.5,$I$66:$DJ$120,ROWS($A$10:$A59)+2,FALSE)</f>
        <v>825</v>
      </c>
      <c r="BU59" s="34">
        <f>HLOOKUP(BU$7+0.5,$I$66:$DJ$120,ROWS($A$10:$A59)+2,FALSE)</f>
        <v>354</v>
      </c>
      <c r="BV59" s="34">
        <f>HLOOKUP(BV$7+0.5,$I$66:$DJ$120,ROWS($A$10:$A59)+2,FALSE)</f>
        <v>269</v>
      </c>
      <c r="BW59" s="34">
        <f>HLOOKUP(BW$7+0.5,$I$66:$DJ$120,ROWS($A$10:$A59)+2,FALSE)</f>
        <v>158</v>
      </c>
      <c r="BX59" s="34">
        <f>HLOOKUP(BX$7+0.5,$I$66:$DJ$120,ROWS($A$10:$A59)+2,FALSE)</f>
        <v>338</v>
      </c>
      <c r="BY59" s="34">
        <f>HLOOKUP(BY$7+0.5,$I$66:$DJ$120,ROWS($A$10:$A59)+2,FALSE)</f>
        <v>311</v>
      </c>
      <c r="BZ59" s="34">
        <f>HLOOKUP(BZ$7+0.5,$I$66:$DJ$120,ROWS($A$10:$A59)+2,FALSE)</f>
        <v>269</v>
      </c>
      <c r="CA59" s="34">
        <f>HLOOKUP(CA$7+0.5,$I$66:$DJ$120,ROWS($A$10:$A59)+2,FALSE)</f>
        <v>198</v>
      </c>
      <c r="CB59" s="34">
        <f>HLOOKUP(CB$7+0.5,$I$66:$DJ$120,ROWS($A$10:$A59)+2,FALSE)</f>
        <v>732</v>
      </c>
      <c r="CC59" s="34">
        <f>HLOOKUP(CC$7+0.5,$I$66:$DJ$120,ROWS($A$10:$A59)+2,FALSE)</f>
        <v>117</v>
      </c>
      <c r="CD59" s="34">
        <f>HLOOKUP(CD$7+0.5,$I$66:$DJ$120,ROWS($A$10:$A59)+2,FALSE)</f>
        <v>269</v>
      </c>
      <c r="CE59" s="34">
        <f>HLOOKUP(CE$7+0.5,$I$66:$DJ$120,ROWS($A$10:$A59)+2,FALSE)</f>
        <v>1182</v>
      </c>
      <c r="CF59" s="34">
        <f>HLOOKUP(CF$7+0.5,$I$66:$DJ$120,ROWS($A$10:$A59)+2,FALSE)</f>
        <v>169</v>
      </c>
      <c r="CG59" s="34">
        <f>HLOOKUP(CG$7+0.5,$I$66:$DJ$120,ROWS($A$10:$A59)+2,FALSE)</f>
        <v>379</v>
      </c>
      <c r="CH59" s="34">
        <f>HLOOKUP(CH$7+0.5,$I$66:$DJ$120,ROWS($A$10:$A59)+2,FALSE)</f>
        <v>269</v>
      </c>
      <c r="CI59" s="34">
        <f>HLOOKUP(CI$7+0.5,$I$66:$DJ$120,ROWS($A$10:$A59)+2,FALSE)</f>
        <v>75</v>
      </c>
      <c r="CJ59" s="34">
        <f>HLOOKUP(CJ$7+0.5,$I$66:$DJ$120,ROWS($A$10:$A59)+2,FALSE)</f>
        <v>190</v>
      </c>
      <c r="CK59" s="34">
        <f>HLOOKUP(CK$7+0.5,$I$66:$DJ$120,ROWS($A$10:$A59)+2,FALSE)</f>
        <v>62</v>
      </c>
      <c r="CL59" s="34">
        <f>HLOOKUP(CL$7+0.5,$I$66:$DJ$120,ROWS($A$10:$A59)+2,FALSE)</f>
        <v>269</v>
      </c>
      <c r="CM59" s="34">
        <f>HLOOKUP(CM$7+0.5,$I$66:$DJ$120,ROWS($A$10:$A59)+2,FALSE)</f>
        <v>42</v>
      </c>
      <c r="CN59" s="34">
        <f>HLOOKUP(CN$7+0.5,$I$66:$DJ$120,ROWS($A$10:$A59)+2,FALSE)</f>
        <v>185</v>
      </c>
      <c r="CO59" s="34">
        <f>HLOOKUP(CO$7+0.5,$I$66:$DJ$120,ROWS($A$10:$A59)+2,FALSE)</f>
        <v>537</v>
      </c>
      <c r="CP59" s="34">
        <f>HLOOKUP(CP$7+0.5,$I$66:$DJ$120,ROWS($A$10:$A59)+2,FALSE)</f>
        <v>269</v>
      </c>
      <c r="CQ59" s="34">
        <f>HLOOKUP(CQ$7+0.5,$I$66:$DJ$120,ROWS($A$10:$A59)+2,FALSE)</f>
        <v>416</v>
      </c>
      <c r="CR59" s="34">
        <f>HLOOKUP(CR$7+0.5,$I$66:$DJ$120,ROWS($A$10:$A59)+2,FALSE)</f>
        <v>985</v>
      </c>
      <c r="CS59" s="34">
        <f>HLOOKUP(CS$7+0.5,$I$66:$DJ$120,ROWS($A$10:$A59)+2,FALSE)</f>
        <v>399</v>
      </c>
      <c r="CT59" s="34">
        <f>HLOOKUP(CT$7+0.5,$I$66:$DJ$120,ROWS($A$10:$A59)+2,FALSE)</f>
        <v>2201</v>
      </c>
      <c r="CU59" s="34">
        <f>HLOOKUP(CU$7+0.5,$I$66:$DJ$120,ROWS($A$10:$A59)+2,FALSE)</f>
        <v>363</v>
      </c>
      <c r="CV59" s="34">
        <f>HLOOKUP(CV$7+0.5,$I$66:$DJ$120,ROWS($A$10:$A59)+2,FALSE)</f>
        <v>269</v>
      </c>
      <c r="CW59" s="34">
        <f>HLOOKUP(CW$7+0.5,$I$66:$DJ$120,ROWS($A$10:$A59)+2,FALSE)</f>
        <v>1396</v>
      </c>
      <c r="CX59" s="34">
        <f>HLOOKUP(CX$7+0.5,$I$66:$DJ$120,ROWS($A$10:$A59)+2,FALSE)</f>
        <v>292</v>
      </c>
      <c r="CY59" s="34">
        <f>HLOOKUP(CY$7+0.5,$I$66:$DJ$120,ROWS($A$10:$A59)+2,FALSE)</f>
        <v>493</v>
      </c>
      <c r="CZ59" s="34">
        <f>HLOOKUP(CZ$7+0.5,$I$66:$DJ$120,ROWS($A$10:$A59)+2,FALSE)</f>
        <v>269</v>
      </c>
      <c r="DA59" s="34">
        <f>HLOOKUP(DA$7+0.5,$I$66:$DJ$120,ROWS($A$10:$A59)+2,FALSE)</f>
        <v>833</v>
      </c>
      <c r="DB59" s="34">
        <f>HLOOKUP(DB$7+0.5,$I$66:$DJ$120,ROWS($A$10:$A59)+2,FALSE)</f>
        <v>650</v>
      </c>
      <c r="DC59" s="34">
        <f>HLOOKUP(DC$7+0.5,$I$66:$DJ$120,ROWS($A$10:$A59)+2,FALSE)</f>
        <v>144</v>
      </c>
      <c r="DD59" s="34">
        <f>HLOOKUP(DD$7+0.5,$I$66:$DJ$120,ROWS($A$10:$A59)+2,FALSE)</f>
        <v>205</v>
      </c>
      <c r="DE59" s="34">
        <f>HLOOKUP(DE$7+0.5,$I$66:$DJ$120,ROWS($A$10:$A59)+2,FALSE)</f>
        <v>1573</v>
      </c>
      <c r="DF59" s="34">
        <f>HLOOKUP(DF$7+0.5,$I$66:$DJ$120,ROWS($A$10:$A59)+2,FALSE)</f>
        <v>199</v>
      </c>
      <c r="DG59" s="34" t="str">
        <f>HLOOKUP(DG$7+0.5,$I$66:$DJ$120,ROWS($A$10:$A59)+2,FALSE)</f>
        <v>N/A</v>
      </c>
      <c r="DH59" s="34">
        <f>HLOOKUP(DH$7+0.5,$I$66:$DJ$120,ROWS($A$10:$A59)+2,FALSE)</f>
        <v>188</v>
      </c>
      <c r="DI59" s="34">
        <f>HLOOKUP(DI$7+0.5,$I$66:$DJ$120,ROWS($A$10:$A59)+2,FALSE)</f>
        <v>269</v>
      </c>
      <c r="DJ59" s="34">
        <f>HLOOKUP(DJ$7+0.5,$I$66:$DJ$120,ROWS($A$10:$A59)+2,FALSE)</f>
        <v>232</v>
      </c>
    </row>
    <row r="60" spans="2:114" x14ac:dyDescent="0.25">
      <c r="B60" s="38" t="s">
        <v>57</v>
      </c>
      <c r="C60" s="15">
        <v>5623196</v>
      </c>
      <c r="D60" s="14">
        <v>3124</v>
      </c>
      <c r="E60" s="15">
        <v>4824045</v>
      </c>
      <c r="F60" s="14">
        <v>20412</v>
      </c>
      <c r="G60" s="15">
        <v>691592</v>
      </c>
      <c r="H60" s="14">
        <v>17462</v>
      </c>
      <c r="I60" s="36">
        <f>HLOOKUP(I$7,$I$66:$DJ$120,ROWS($A$10:$A60)+2,FALSE)</f>
        <v>93065</v>
      </c>
      <c r="J60" s="25">
        <f>HLOOKUP(J$7,$I$66:$DJ$120,ROWS($A$10:$A60)+2,FALSE)</f>
        <v>552</v>
      </c>
      <c r="K60" s="25">
        <f>HLOOKUP(K$7,$I$66:$DJ$120,ROWS($A$10:$A60)+2,FALSE)</f>
        <v>798</v>
      </c>
      <c r="L60" s="25">
        <f>HLOOKUP(L$7,$I$66:$DJ$120,ROWS($A$10:$A60)+2,FALSE)</f>
        <v>1854</v>
      </c>
      <c r="M60" s="25">
        <f>HLOOKUP(M$7,$I$66:$DJ$120,ROWS($A$10:$A60)+2,FALSE)</f>
        <v>518</v>
      </c>
      <c r="N60" s="25">
        <f>HLOOKUP(N$7,$I$66:$DJ$120,ROWS($A$10:$A60)+2,FALSE)</f>
        <v>4506</v>
      </c>
      <c r="O60" s="25">
        <f>HLOOKUP(O$7,$I$66:$DJ$120,ROWS($A$10:$A60)+2,FALSE)</f>
        <v>1890</v>
      </c>
      <c r="P60" s="25">
        <f>HLOOKUP(P$7,$I$66:$DJ$120,ROWS($A$10:$A60)+2,FALSE)</f>
        <v>359</v>
      </c>
      <c r="Q60" s="25">
        <f>HLOOKUP(Q$7,$I$66:$DJ$120,ROWS($A$10:$A60)+2,FALSE)</f>
        <v>351</v>
      </c>
      <c r="R60" s="25">
        <f>HLOOKUP(R$7,$I$66:$DJ$120,ROWS($A$10:$A60)+2,FALSE)</f>
        <v>98</v>
      </c>
      <c r="S60" s="25">
        <f>HLOOKUP(S$7,$I$66:$DJ$120,ROWS($A$10:$A60)+2,FALSE)</f>
        <v>4492</v>
      </c>
      <c r="T60" s="25">
        <f>HLOOKUP(T$7,$I$66:$DJ$120,ROWS($A$10:$A60)+2,FALSE)</f>
        <v>1656</v>
      </c>
      <c r="U60" s="25">
        <f>HLOOKUP(U$7,$I$66:$DJ$120,ROWS($A$10:$A60)+2,FALSE)</f>
        <v>550</v>
      </c>
      <c r="V60" s="25">
        <f>HLOOKUP(V$7,$I$66:$DJ$120,ROWS($A$10:$A60)+2,FALSE)</f>
        <v>902</v>
      </c>
      <c r="W60" s="25">
        <f>HLOOKUP(W$7,$I$66:$DJ$120,ROWS($A$10:$A60)+2,FALSE)</f>
        <v>20299</v>
      </c>
      <c r="X60" s="25">
        <f>HLOOKUP(X$7,$I$66:$DJ$120,ROWS($A$10:$A60)+2,FALSE)</f>
        <v>2563</v>
      </c>
      <c r="Y60" s="25">
        <f>HLOOKUP(Y$7,$I$66:$DJ$120,ROWS($A$10:$A60)+2,FALSE)</f>
        <v>2300</v>
      </c>
      <c r="Z60" s="25">
        <f>HLOOKUP(Z$7,$I$66:$DJ$120,ROWS($A$10:$A60)+2,FALSE)</f>
        <v>752</v>
      </c>
      <c r="AA60" s="25">
        <f>HLOOKUP(AA$7,$I$66:$DJ$120,ROWS($A$10:$A60)+2,FALSE)</f>
        <v>287</v>
      </c>
      <c r="AB60" s="25">
        <f>HLOOKUP(AB$7,$I$66:$DJ$120,ROWS($A$10:$A60)+2,FALSE)</f>
        <v>331</v>
      </c>
      <c r="AC60" s="25">
        <f>HLOOKUP(AC$7,$I$66:$DJ$120,ROWS($A$10:$A60)+2,FALSE)</f>
        <v>448</v>
      </c>
      <c r="AD60" s="25">
        <f>HLOOKUP(AD$7,$I$66:$DJ$120,ROWS($A$10:$A60)+2,FALSE)</f>
        <v>1088</v>
      </c>
      <c r="AE60" s="25">
        <f>HLOOKUP(AE$7,$I$66:$DJ$120,ROWS($A$10:$A60)+2,FALSE)</f>
        <v>992</v>
      </c>
      <c r="AF60" s="25">
        <f>HLOOKUP(AF$7,$I$66:$DJ$120,ROWS($A$10:$A60)+2,FALSE)</f>
        <v>6317</v>
      </c>
      <c r="AG60" s="25">
        <f>HLOOKUP(AG$7,$I$66:$DJ$120,ROWS($A$10:$A60)+2,FALSE)</f>
        <v>16741</v>
      </c>
      <c r="AH60" s="25">
        <f>HLOOKUP(AH$7,$I$66:$DJ$120,ROWS($A$10:$A60)+2,FALSE)</f>
        <v>810</v>
      </c>
      <c r="AI60" s="25">
        <f>HLOOKUP(AI$7,$I$66:$DJ$120,ROWS($A$10:$A60)+2,FALSE)</f>
        <v>1716</v>
      </c>
      <c r="AJ60" s="25">
        <f>HLOOKUP(AJ$7,$I$66:$DJ$120,ROWS($A$10:$A60)+2,FALSE)</f>
        <v>154</v>
      </c>
      <c r="AK60" s="25">
        <f>HLOOKUP(AK$7,$I$66:$DJ$120,ROWS($A$10:$A60)+2,FALSE)</f>
        <v>853</v>
      </c>
      <c r="AL60" s="25">
        <f>HLOOKUP(AL$7,$I$66:$DJ$120,ROWS($A$10:$A60)+2,FALSE)</f>
        <v>1049</v>
      </c>
      <c r="AM60" s="25">
        <f>HLOOKUP(AM$7,$I$66:$DJ$120,ROWS($A$10:$A60)+2,FALSE)</f>
        <v>69</v>
      </c>
      <c r="AN60" s="25">
        <f>HLOOKUP(AN$7,$I$66:$DJ$120,ROWS($A$10:$A60)+2,FALSE)</f>
        <v>632</v>
      </c>
      <c r="AO60" s="25">
        <f>HLOOKUP(AO$7,$I$66:$DJ$120,ROWS($A$10:$A60)+2,FALSE)</f>
        <v>123</v>
      </c>
      <c r="AP60" s="25">
        <f>HLOOKUP(AP$7,$I$66:$DJ$120,ROWS($A$10:$A60)+2,FALSE)</f>
        <v>1291</v>
      </c>
      <c r="AQ60" s="25">
        <f>HLOOKUP(AQ$7,$I$66:$DJ$120,ROWS($A$10:$A60)+2,FALSE)</f>
        <v>1817</v>
      </c>
      <c r="AR60" s="25">
        <f>HLOOKUP(AR$7,$I$66:$DJ$120,ROWS($A$10:$A60)+2,FALSE)</f>
        <v>497</v>
      </c>
      <c r="AS60" s="25">
        <f>HLOOKUP(AS$7,$I$66:$DJ$120,ROWS($A$10:$A60)+2,FALSE)</f>
        <v>1674</v>
      </c>
      <c r="AT60" s="25">
        <f>HLOOKUP(AT$7,$I$66:$DJ$120,ROWS($A$10:$A60)+2,FALSE)</f>
        <v>89</v>
      </c>
      <c r="AU60" s="25">
        <f>HLOOKUP(AU$7,$I$66:$DJ$120,ROWS($A$10:$A60)+2,FALSE)</f>
        <v>1444</v>
      </c>
      <c r="AV60" s="25">
        <f>HLOOKUP(AV$7,$I$66:$DJ$120,ROWS($A$10:$A60)+2,FALSE)</f>
        <v>2211</v>
      </c>
      <c r="AW60" s="25">
        <f>HLOOKUP(AW$7,$I$66:$DJ$120,ROWS($A$10:$A60)+2,FALSE)</f>
        <v>0</v>
      </c>
      <c r="AX60" s="25">
        <f>HLOOKUP(AX$7,$I$66:$DJ$120,ROWS($A$10:$A60)+2,FALSE)</f>
        <v>1142</v>
      </c>
      <c r="AY60" s="25">
        <f>HLOOKUP(AY$7,$I$66:$DJ$120,ROWS($A$10:$A60)+2,FALSE)</f>
        <v>235</v>
      </c>
      <c r="AZ60" s="25">
        <f>HLOOKUP(AZ$7,$I$66:$DJ$120,ROWS($A$10:$A60)+2,FALSE)</f>
        <v>856</v>
      </c>
      <c r="BA60" s="25">
        <f>HLOOKUP(BA$7,$I$66:$DJ$120,ROWS($A$10:$A60)+2,FALSE)</f>
        <v>3039</v>
      </c>
      <c r="BB60" s="25">
        <f>HLOOKUP(BB$7,$I$66:$DJ$120,ROWS($A$10:$A60)+2,FALSE)</f>
        <v>476</v>
      </c>
      <c r="BC60" s="25">
        <f>HLOOKUP(BC$7,$I$66:$DJ$120,ROWS($A$10:$A60)+2,FALSE)</f>
        <v>75</v>
      </c>
      <c r="BD60" s="25">
        <f>HLOOKUP(BD$7,$I$66:$DJ$120,ROWS($A$10:$A60)+2,FALSE)</f>
        <v>771</v>
      </c>
      <c r="BE60" s="25">
        <f>HLOOKUP(BE$7,$I$66:$DJ$120,ROWS($A$10:$A60)+2,FALSE)</f>
        <v>1013</v>
      </c>
      <c r="BF60" s="25">
        <f>HLOOKUP(BF$7,$I$66:$DJ$120,ROWS($A$10:$A60)+2,FALSE)</f>
        <v>256</v>
      </c>
      <c r="BG60" s="25" t="str">
        <f>HLOOKUP(BG$7,$I$66:$DJ$120,ROWS($A$10:$A60)+2,FALSE)</f>
        <v>N/A</v>
      </c>
      <c r="BH60" s="25">
        <f>HLOOKUP(BH$7,$I$66:$DJ$120,ROWS($A$10:$A60)+2,FALSE)</f>
        <v>129</v>
      </c>
      <c r="BI60" s="25">
        <f>HLOOKUP(BI$7,$I$66:$DJ$120,ROWS($A$10:$A60)+2,FALSE)</f>
        <v>521</v>
      </c>
      <c r="BJ60" s="34">
        <f>HLOOKUP(BJ$7+0.5,$I$66:$DJ$120,ROWS($A$10:$A60)+2,FALSE)</f>
        <v>6949</v>
      </c>
      <c r="BK60" s="34">
        <f>HLOOKUP(BK$7+0.5,$I$66:$DJ$120,ROWS($A$10:$A60)+2,FALSE)</f>
        <v>523</v>
      </c>
      <c r="BL60" s="34">
        <f>HLOOKUP(BL$7+0.5,$I$66:$DJ$120,ROWS($A$10:$A60)+2,FALSE)</f>
        <v>549</v>
      </c>
      <c r="BM60" s="34">
        <f>HLOOKUP(BM$7+0.5,$I$66:$DJ$120,ROWS($A$10:$A60)+2,FALSE)</f>
        <v>674</v>
      </c>
      <c r="BN60" s="34">
        <f>HLOOKUP(BN$7+0.5,$I$66:$DJ$120,ROWS($A$10:$A60)+2,FALSE)</f>
        <v>299</v>
      </c>
      <c r="BO60" s="34">
        <f>HLOOKUP(BO$7+0.5,$I$66:$DJ$120,ROWS($A$10:$A60)+2,FALSE)</f>
        <v>1080</v>
      </c>
      <c r="BP60" s="34">
        <f>HLOOKUP(BP$7+0.5,$I$66:$DJ$120,ROWS($A$10:$A60)+2,FALSE)</f>
        <v>806</v>
      </c>
      <c r="BQ60" s="34">
        <f>HLOOKUP(BQ$7+0.5,$I$66:$DJ$120,ROWS($A$10:$A60)+2,FALSE)</f>
        <v>356</v>
      </c>
      <c r="BR60" s="34">
        <f>HLOOKUP(BR$7+0.5,$I$66:$DJ$120,ROWS($A$10:$A60)+2,FALSE)</f>
        <v>522</v>
      </c>
      <c r="BS60" s="34">
        <f>HLOOKUP(BS$7+0.5,$I$66:$DJ$120,ROWS($A$10:$A60)+2,FALSE)</f>
        <v>118</v>
      </c>
      <c r="BT60" s="34">
        <f>HLOOKUP(BT$7+0.5,$I$66:$DJ$120,ROWS($A$10:$A60)+2,FALSE)</f>
        <v>1416</v>
      </c>
      <c r="BU60" s="34">
        <f>HLOOKUP(BU$7+0.5,$I$66:$DJ$120,ROWS($A$10:$A60)+2,FALSE)</f>
        <v>684</v>
      </c>
      <c r="BV60" s="34">
        <f>HLOOKUP(BV$7+0.5,$I$66:$DJ$120,ROWS($A$10:$A60)+2,FALSE)</f>
        <v>532</v>
      </c>
      <c r="BW60" s="34">
        <f>HLOOKUP(BW$7+0.5,$I$66:$DJ$120,ROWS($A$10:$A60)+2,FALSE)</f>
        <v>771</v>
      </c>
      <c r="BX60" s="34">
        <f>HLOOKUP(BX$7+0.5,$I$66:$DJ$120,ROWS($A$10:$A60)+2,FALSE)</f>
        <v>3115</v>
      </c>
      <c r="BY60" s="34">
        <f>HLOOKUP(BY$7+0.5,$I$66:$DJ$120,ROWS($A$10:$A60)+2,FALSE)</f>
        <v>921</v>
      </c>
      <c r="BZ60" s="34">
        <f>HLOOKUP(BZ$7+0.5,$I$66:$DJ$120,ROWS($A$10:$A60)+2,FALSE)</f>
        <v>936</v>
      </c>
      <c r="CA60" s="34">
        <f>HLOOKUP(CA$7+0.5,$I$66:$DJ$120,ROWS($A$10:$A60)+2,FALSE)</f>
        <v>696</v>
      </c>
      <c r="CB60" s="34">
        <f>HLOOKUP(CB$7+0.5,$I$66:$DJ$120,ROWS($A$10:$A60)+2,FALSE)</f>
        <v>215</v>
      </c>
      <c r="CC60" s="34">
        <f>HLOOKUP(CC$7+0.5,$I$66:$DJ$120,ROWS($A$10:$A60)+2,FALSE)</f>
        <v>302</v>
      </c>
      <c r="CD60" s="34">
        <f>HLOOKUP(CD$7+0.5,$I$66:$DJ$120,ROWS($A$10:$A60)+2,FALSE)</f>
        <v>427</v>
      </c>
      <c r="CE60" s="34">
        <f>HLOOKUP(CE$7+0.5,$I$66:$DJ$120,ROWS($A$10:$A60)+2,FALSE)</f>
        <v>700</v>
      </c>
      <c r="CF60" s="34">
        <f>HLOOKUP(CF$7+0.5,$I$66:$DJ$120,ROWS($A$10:$A60)+2,FALSE)</f>
        <v>1121</v>
      </c>
      <c r="CG60" s="34">
        <f>HLOOKUP(CG$7+0.5,$I$66:$DJ$120,ROWS($A$10:$A60)+2,FALSE)</f>
        <v>1567</v>
      </c>
      <c r="CH60" s="34">
        <f>HLOOKUP(CH$7+0.5,$I$66:$DJ$120,ROWS($A$10:$A60)+2,FALSE)</f>
        <v>2575</v>
      </c>
      <c r="CI60" s="34">
        <f>HLOOKUP(CI$7+0.5,$I$66:$DJ$120,ROWS($A$10:$A60)+2,FALSE)</f>
        <v>987</v>
      </c>
      <c r="CJ60" s="34">
        <f>HLOOKUP(CJ$7+0.5,$I$66:$DJ$120,ROWS($A$10:$A60)+2,FALSE)</f>
        <v>890</v>
      </c>
      <c r="CK60" s="34">
        <f>HLOOKUP(CK$7+0.5,$I$66:$DJ$120,ROWS($A$10:$A60)+2,FALSE)</f>
        <v>164</v>
      </c>
      <c r="CL60" s="34">
        <f>HLOOKUP(CL$7+0.5,$I$66:$DJ$120,ROWS($A$10:$A60)+2,FALSE)</f>
        <v>685</v>
      </c>
      <c r="CM60" s="34">
        <f>HLOOKUP(CM$7+0.5,$I$66:$DJ$120,ROWS($A$10:$A60)+2,FALSE)</f>
        <v>897</v>
      </c>
      <c r="CN60" s="34">
        <f>HLOOKUP(CN$7+0.5,$I$66:$DJ$120,ROWS($A$10:$A60)+2,FALSE)</f>
        <v>116</v>
      </c>
      <c r="CO60" s="34">
        <f>HLOOKUP(CO$7+0.5,$I$66:$DJ$120,ROWS($A$10:$A60)+2,FALSE)</f>
        <v>422</v>
      </c>
      <c r="CP60" s="34">
        <f>HLOOKUP(CP$7+0.5,$I$66:$DJ$120,ROWS($A$10:$A60)+2,FALSE)</f>
        <v>115</v>
      </c>
      <c r="CQ60" s="34">
        <f>HLOOKUP(CQ$7+0.5,$I$66:$DJ$120,ROWS($A$10:$A60)+2,FALSE)</f>
        <v>512</v>
      </c>
      <c r="CR60" s="34">
        <f>HLOOKUP(CR$7+0.5,$I$66:$DJ$120,ROWS($A$10:$A60)+2,FALSE)</f>
        <v>1007</v>
      </c>
      <c r="CS60" s="34">
        <f>HLOOKUP(CS$7+0.5,$I$66:$DJ$120,ROWS($A$10:$A60)+2,FALSE)</f>
        <v>373</v>
      </c>
      <c r="CT60" s="34">
        <f>HLOOKUP(CT$7+0.5,$I$66:$DJ$120,ROWS($A$10:$A60)+2,FALSE)</f>
        <v>1063</v>
      </c>
      <c r="CU60" s="34">
        <f>HLOOKUP(CU$7+0.5,$I$66:$DJ$120,ROWS($A$10:$A60)+2,FALSE)</f>
        <v>137</v>
      </c>
      <c r="CV60" s="34">
        <f>HLOOKUP(CV$7+0.5,$I$66:$DJ$120,ROWS($A$10:$A60)+2,FALSE)</f>
        <v>768</v>
      </c>
      <c r="CW60" s="34">
        <f>HLOOKUP(CW$7+0.5,$I$66:$DJ$120,ROWS($A$10:$A60)+2,FALSE)</f>
        <v>1428</v>
      </c>
      <c r="CX60" s="34">
        <f>HLOOKUP(CX$7+0.5,$I$66:$DJ$120,ROWS($A$10:$A60)+2,FALSE)</f>
        <v>218</v>
      </c>
      <c r="CY60" s="34">
        <f>HLOOKUP(CY$7+0.5,$I$66:$DJ$120,ROWS($A$10:$A60)+2,FALSE)</f>
        <v>626</v>
      </c>
      <c r="CZ60" s="34">
        <f>HLOOKUP(CZ$7+0.5,$I$66:$DJ$120,ROWS($A$10:$A60)+2,FALSE)</f>
        <v>159</v>
      </c>
      <c r="DA60" s="34">
        <f>HLOOKUP(DA$7+0.5,$I$66:$DJ$120,ROWS($A$10:$A60)+2,FALSE)</f>
        <v>469</v>
      </c>
      <c r="DB60" s="34">
        <f>HLOOKUP(DB$7+0.5,$I$66:$DJ$120,ROWS($A$10:$A60)+2,FALSE)</f>
        <v>983</v>
      </c>
      <c r="DC60" s="34">
        <f>HLOOKUP(DC$7+0.5,$I$66:$DJ$120,ROWS($A$10:$A60)+2,FALSE)</f>
        <v>398</v>
      </c>
      <c r="DD60" s="34">
        <f>HLOOKUP(DD$7+0.5,$I$66:$DJ$120,ROWS($A$10:$A60)+2,FALSE)</f>
        <v>123</v>
      </c>
      <c r="DE60" s="34">
        <f>HLOOKUP(DE$7+0.5,$I$66:$DJ$120,ROWS($A$10:$A60)+2,FALSE)</f>
        <v>543</v>
      </c>
      <c r="DF60" s="34">
        <f>HLOOKUP(DF$7+0.5,$I$66:$DJ$120,ROWS($A$10:$A60)+2,FALSE)</f>
        <v>634</v>
      </c>
      <c r="DG60" s="34">
        <f>HLOOKUP(DG$7+0.5,$I$66:$DJ$120,ROWS($A$10:$A60)+2,FALSE)</f>
        <v>229</v>
      </c>
      <c r="DH60" s="34" t="str">
        <f>HLOOKUP(DH$7+0.5,$I$66:$DJ$120,ROWS($A$10:$A60)+2,FALSE)</f>
        <v>N/A</v>
      </c>
      <c r="DI60" s="34">
        <f>HLOOKUP(DI$7+0.5,$I$66:$DJ$120,ROWS($A$10:$A60)+2,FALSE)</f>
        <v>104</v>
      </c>
      <c r="DJ60" s="34">
        <f>HLOOKUP(DJ$7+0.5,$I$66:$DJ$120,ROWS($A$10:$A60)+2,FALSE)</f>
        <v>478</v>
      </c>
    </row>
    <row r="61" spans="2:114" x14ac:dyDescent="0.25">
      <c r="B61" s="38" t="s">
        <v>58</v>
      </c>
      <c r="C61" s="15">
        <v>556954</v>
      </c>
      <c r="D61" s="14">
        <v>1133</v>
      </c>
      <c r="E61" s="15">
        <v>444614</v>
      </c>
      <c r="F61" s="14">
        <v>8794</v>
      </c>
      <c r="G61" s="15">
        <v>82255</v>
      </c>
      <c r="H61" s="14">
        <v>8679</v>
      </c>
      <c r="I61" s="36">
        <f>HLOOKUP(I$7,$I$66:$DJ$120,ROWS($A$10:$A61)+2,FALSE)</f>
        <v>28046</v>
      </c>
      <c r="J61" s="25">
        <f>HLOOKUP(J$7,$I$66:$DJ$120,ROWS($A$10:$A61)+2,FALSE)</f>
        <v>172</v>
      </c>
      <c r="K61" s="25">
        <f>HLOOKUP(K$7,$I$66:$DJ$120,ROWS($A$10:$A61)+2,FALSE)</f>
        <v>0</v>
      </c>
      <c r="L61" s="25">
        <f>HLOOKUP(L$7,$I$66:$DJ$120,ROWS($A$10:$A61)+2,FALSE)</f>
        <v>1511</v>
      </c>
      <c r="M61" s="25">
        <f>HLOOKUP(M$7,$I$66:$DJ$120,ROWS($A$10:$A61)+2,FALSE)</f>
        <v>0</v>
      </c>
      <c r="N61" s="25">
        <f>HLOOKUP(N$7,$I$66:$DJ$120,ROWS($A$10:$A61)+2,FALSE)</f>
        <v>2784</v>
      </c>
      <c r="O61" s="25">
        <f>HLOOKUP(O$7,$I$66:$DJ$120,ROWS($A$10:$A61)+2,FALSE)</f>
        <v>4390</v>
      </c>
      <c r="P61" s="25">
        <f>HLOOKUP(P$7,$I$66:$DJ$120,ROWS($A$10:$A61)+2,FALSE)</f>
        <v>0</v>
      </c>
      <c r="Q61" s="25">
        <f>HLOOKUP(Q$7,$I$66:$DJ$120,ROWS($A$10:$A61)+2,FALSE)</f>
        <v>0</v>
      </c>
      <c r="R61" s="25">
        <f>HLOOKUP(R$7,$I$66:$DJ$120,ROWS($A$10:$A61)+2,FALSE)</f>
        <v>0</v>
      </c>
      <c r="S61" s="25">
        <f>HLOOKUP(S$7,$I$66:$DJ$120,ROWS($A$10:$A61)+2,FALSE)</f>
        <v>396</v>
      </c>
      <c r="T61" s="25">
        <f>HLOOKUP(T$7,$I$66:$DJ$120,ROWS($A$10:$A61)+2,FALSE)</f>
        <v>745</v>
      </c>
      <c r="U61" s="25">
        <f>HLOOKUP(U$7,$I$66:$DJ$120,ROWS($A$10:$A61)+2,FALSE)</f>
        <v>25</v>
      </c>
      <c r="V61" s="25">
        <f>HLOOKUP(V$7,$I$66:$DJ$120,ROWS($A$10:$A61)+2,FALSE)</f>
        <v>942</v>
      </c>
      <c r="W61" s="25">
        <f>HLOOKUP(W$7,$I$66:$DJ$120,ROWS($A$10:$A61)+2,FALSE)</f>
        <v>415</v>
      </c>
      <c r="X61" s="25">
        <f>HLOOKUP(X$7,$I$66:$DJ$120,ROWS($A$10:$A61)+2,FALSE)</f>
        <v>132</v>
      </c>
      <c r="Y61" s="25">
        <f>HLOOKUP(Y$7,$I$66:$DJ$120,ROWS($A$10:$A61)+2,FALSE)</f>
        <v>462</v>
      </c>
      <c r="Z61" s="25">
        <f>HLOOKUP(Z$7,$I$66:$DJ$120,ROWS($A$10:$A61)+2,FALSE)</f>
        <v>532</v>
      </c>
      <c r="AA61" s="25">
        <f>HLOOKUP(AA$7,$I$66:$DJ$120,ROWS($A$10:$A61)+2,FALSE)</f>
        <v>519</v>
      </c>
      <c r="AB61" s="25">
        <f>HLOOKUP(AB$7,$I$66:$DJ$120,ROWS($A$10:$A61)+2,FALSE)</f>
        <v>107</v>
      </c>
      <c r="AC61" s="25">
        <f>HLOOKUP(AC$7,$I$66:$DJ$120,ROWS($A$10:$A61)+2,FALSE)</f>
        <v>0</v>
      </c>
      <c r="AD61" s="25">
        <f>HLOOKUP(AD$7,$I$66:$DJ$120,ROWS($A$10:$A61)+2,FALSE)</f>
        <v>51</v>
      </c>
      <c r="AE61" s="25">
        <f>HLOOKUP(AE$7,$I$66:$DJ$120,ROWS($A$10:$A61)+2,FALSE)</f>
        <v>252</v>
      </c>
      <c r="AF61" s="25">
        <f>HLOOKUP(AF$7,$I$66:$DJ$120,ROWS($A$10:$A61)+2,FALSE)</f>
        <v>570</v>
      </c>
      <c r="AG61" s="25">
        <f>HLOOKUP(AG$7,$I$66:$DJ$120,ROWS($A$10:$A61)+2,FALSE)</f>
        <v>218</v>
      </c>
      <c r="AH61" s="25">
        <f>HLOOKUP(AH$7,$I$66:$DJ$120,ROWS($A$10:$A61)+2,FALSE)</f>
        <v>0</v>
      </c>
      <c r="AI61" s="25">
        <f>HLOOKUP(AI$7,$I$66:$DJ$120,ROWS($A$10:$A61)+2,FALSE)</f>
        <v>421</v>
      </c>
      <c r="AJ61" s="25">
        <f>HLOOKUP(AJ$7,$I$66:$DJ$120,ROWS($A$10:$A61)+2,FALSE)</f>
        <v>2528</v>
      </c>
      <c r="AK61" s="25">
        <f>HLOOKUP(AK$7,$I$66:$DJ$120,ROWS($A$10:$A61)+2,FALSE)</f>
        <v>1711</v>
      </c>
      <c r="AL61" s="25">
        <f>HLOOKUP(AL$7,$I$66:$DJ$120,ROWS($A$10:$A61)+2,FALSE)</f>
        <v>416</v>
      </c>
      <c r="AM61" s="25">
        <f>HLOOKUP(AM$7,$I$66:$DJ$120,ROWS($A$10:$A61)+2,FALSE)</f>
        <v>0</v>
      </c>
      <c r="AN61" s="25">
        <f>HLOOKUP(AN$7,$I$66:$DJ$120,ROWS($A$10:$A61)+2,FALSE)</f>
        <v>0</v>
      </c>
      <c r="AO61" s="25">
        <f>HLOOKUP(AO$7,$I$66:$DJ$120,ROWS($A$10:$A61)+2,FALSE)</f>
        <v>707</v>
      </c>
      <c r="AP61" s="25">
        <f>HLOOKUP(AP$7,$I$66:$DJ$120,ROWS($A$10:$A61)+2,FALSE)</f>
        <v>146</v>
      </c>
      <c r="AQ61" s="25">
        <f>HLOOKUP(AQ$7,$I$66:$DJ$120,ROWS($A$10:$A61)+2,FALSE)</f>
        <v>34</v>
      </c>
      <c r="AR61" s="25">
        <f>HLOOKUP(AR$7,$I$66:$DJ$120,ROWS($A$10:$A61)+2,FALSE)</f>
        <v>233</v>
      </c>
      <c r="AS61" s="25">
        <f>HLOOKUP(AS$7,$I$66:$DJ$120,ROWS($A$10:$A61)+2,FALSE)</f>
        <v>56</v>
      </c>
      <c r="AT61" s="25">
        <f>HLOOKUP(AT$7,$I$66:$DJ$120,ROWS($A$10:$A61)+2,FALSE)</f>
        <v>62</v>
      </c>
      <c r="AU61" s="25">
        <f>HLOOKUP(AU$7,$I$66:$DJ$120,ROWS($A$10:$A61)+2,FALSE)</f>
        <v>14</v>
      </c>
      <c r="AV61" s="25">
        <f>HLOOKUP(AV$7,$I$66:$DJ$120,ROWS($A$10:$A61)+2,FALSE)</f>
        <v>95</v>
      </c>
      <c r="AW61" s="25">
        <f>HLOOKUP(AW$7,$I$66:$DJ$120,ROWS($A$10:$A61)+2,FALSE)</f>
        <v>0</v>
      </c>
      <c r="AX61" s="25">
        <f>HLOOKUP(AX$7,$I$66:$DJ$120,ROWS($A$10:$A61)+2,FALSE)</f>
        <v>220</v>
      </c>
      <c r="AY61" s="25">
        <f>HLOOKUP(AY$7,$I$66:$DJ$120,ROWS($A$10:$A61)+2,FALSE)</f>
        <v>258</v>
      </c>
      <c r="AZ61" s="25">
        <f>HLOOKUP(AZ$7,$I$66:$DJ$120,ROWS($A$10:$A61)+2,FALSE)</f>
        <v>495</v>
      </c>
      <c r="BA61" s="25">
        <f>HLOOKUP(BA$7,$I$66:$DJ$120,ROWS($A$10:$A61)+2,FALSE)</f>
        <v>1990</v>
      </c>
      <c r="BB61" s="25">
        <f>HLOOKUP(BB$7,$I$66:$DJ$120,ROWS($A$10:$A61)+2,FALSE)</f>
        <v>3226</v>
      </c>
      <c r="BC61" s="25">
        <f>HLOOKUP(BC$7,$I$66:$DJ$120,ROWS($A$10:$A61)+2,FALSE)</f>
        <v>75</v>
      </c>
      <c r="BD61" s="25">
        <f>HLOOKUP(BD$7,$I$66:$DJ$120,ROWS($A$10:$A61)+2,FALSE)</f>
        <v>580</v>
      </c>
      <c r="BE61" s="25">
        <f>HLOOKUP(BE$7,$I$66:$DJ$120,ROWS($A$10:$A61)+2,FALSE)</f>
        <v>556</v>
      </c>
      <c r="BF61" s="25">
        <f>HLOOKUP(BF$7,$I$66:$DJ$120,ROWS($A$10:$A61)+2,FALSE)</f>
        <v>0</v>
      </c>
      <c r="BG61" s="25">
        <f>HLOOKUP(BG$7,$I$66:$DJ$120,ROWS($A$10:$A61)+2,FALSE)</f>
        <v>0</v>
      </c>
      <c r="BH61" s="25" t="str">
        <f>HLOOKUP(BH$7,$I$66:$DJ$120,ROWS($A$10:$A61)+2,FALSE)</f>
        <v>N/A</v>
      </c>
      <c r="BI61" s="25">
        <f>HLOOKUP(BI$7,$I$66:$DJ$120,ROWS($A$10:$A61)+2,FALSE)</f>
        <v>0</v>
      </c>
      <c r="BJ61" s="34">
        <f>HLOOKUP(BJ$7+0.5,$I$66:$DJ$120,ROWS($A$10:$A61)+2,FALSE)</f>
        <v>4226</v>
      </c>
      <c r="BK61" s="34">
        <f>HLOOKUP(BK$7+0.5,$I$66:$DJ$120,ROWS($A$10:$A61)+2,FALSE)</f>
        <v>257</v>
      </c>
      <c r="BL61" s="34">
        <f>HLOOKUP(BL$7+0.5,$I$66:$DJ$120,ROWS($A$10:$A61)+2,FALSE)</f>
        <v>269</v>
      </c>
      <c r="BM61" s="34">
        <f>HLOOKUP(BM$7+0.5,$I$66:$DJ$120,ROWS($A$10:$A61)+2,FALSE)</f>
        <v>915</v>
      </c>
      <c r="BN61" s="34">
        <f>HLOOKUP(BN$7+0.5,$I$66:$DJ$120,ROWS($A$10:$A61)+2,FALSE)</f>
        <v>269</v>
      </c>
      <c r="BO61" s="34">
        <f>HLOOKUP(BO$7+0.5,$I$66:$DJ$120,ROWS($A$10:$A61)+2,FALSE)</f>
        <v>1647</v>
      </c>
      <c r="BP61" s="34">
        <f>HLOOKUP(BP$7+0.5,$I$66:$DJ$120,ROWS($A$10:$A61)+2,FALSE)</f>
        <v>1357</v>
      </c>
      <c r="BQ61" s="34">
        <f>HLOOKUP(BQ$7+0.5,$I$66:$DJ$120,ROWS($A$10:$A61)+2,FALSE)</f>
        <v>269</v>
      </c>
      <c r="BR61" s="34">
        <f>HLOOKUP(BR$7+0.5,$I$66:$DJ$120,ROWS($A$10:$A61)+2,FALSE)</f>
        <v>269</v>
      </c>
      <c r="BS61" s="34">
        <f>HLOOKUP(BS$7+0.5,$I$66:$DJ$120,ROWS($A$10:$A61)+2,FALSE)</f>
        <v>269</v>
      </c>
      <c r="BT61" s="34">
        <f>HLOOKUP(BT$7+0.5,$I$66:$DJ$120,ROWS($A$10:$A61)+2,FALSE)</f>
        <v>347</v>
      </c>
      <c r="BU61" s="34">
        <f>HLOOKUP(BU$7+0.5,$I$66:$DJ$120,ROWS($A$10:$A61)+2,FALSE)</f>
        <v>553</v>
      </c>
      <c r="BV61" s="34">
        <f>HLOOKUP(BV$7+0.5,$I$66:$DJ$120,ROWS($A$10:$A61)+2,FALSE)</f>
        <v>41</v>
      </c>
      <c r="BW61" s="34">
        <f>HLOOKUP(BW$7+0.5,$I$66:$DJ$120,ROWS($A$10:$A61)+2,FALSE)</f>
        <v>849</v>
      </c>
      <c r="BX61" s="34">
        <f>HLOOKUP(BX$7+0.5,$I$66:$DJ$120,ROWS($A$10:$A61)+2,FALSE)</f>
        <v>444</v>
      </c>
      <c r="BY61" s="34">
        <f>HLOOKUP(BY$7+0.5,$I$66:$DJ$120,ROWS($A$10:$A61)+2,FALSE)</f>
        <v>217</v>
      </c>
      <c r="BZ61" s="34">
        <f>HLOOKUP(BZ$7+0.5,$I$66:$DJ$120,ROWS($A$10:$A61)+2,FALSE)</f>
        <v>641</v>
      </c>
      <c r="CA61" s="34">
        <f>HLOOKUP(CA$7+0.5,$I$66:$DJ$120,ROWS($A$10:$A61)+2,FALSE)</f>
        <v>514</v>
      </c>
      <c r="CB61" s="34">
        <f>HLOOKUP(CB$7+0.5,$I$66:$DJ$120,ROWS($A$10:$A61)+2,FALSE)</f>
        <v>743</v>
      </c>
      <c r="CC61" s="34">
        <f>HLOOKUP(CC$7+0.5,$I$66:$DJ$120,ROWS($A$10:$A61)+2,FALSE)</f>
        <v>144</v>
      </c>
      <c r="CD61" s="34">
        <f>HLOOKUP(CD$7+0.5,$I$66:$DJ$120,ROWS($A$10:$A61)+2,FALSE)</f>
        <v>269</v>
      </c>
      <c r="CE61" s="34">
        <f>HLOOKUP(CE$7+0.5,$I$66:$DJ$120,ROWS($A$10:$A61)+2,FALSE)</f>
        <v>92</v>
      </c>
      <c r="CF61" s="34">
        <f>HLOOKUP(CF$7+0.5,$I$66:$DJ$120,ROWS($A$10:$A61)+2,FALSE)</f>
        <v>470</v>
      </c>
      <c r="CG61" s="34">
        <f>HLOOKUP(CG$7+0.5,$I$66:$DJ$120,ROWS($A$10:$A61)+2,FALSE)</f>
        <v>597</v>
      </c>
      <c r="CH61" s="34">
        <f>HLOOKUP(CH$7+0.5,$I$66:$DJ$120,ROWS($A$10:$A61)+2,FALSE)</f>
        <v>277</v>
      </c>
      <c r="CI61" s="34">
        <f>HLOOKUP(CI$7+0.5,$I$66:$DJ$120,ROWS($A$10:$A61)+2,FALSE)</f>
        <v>269</v>
      </c>
      <c r="CJ61" s="34">
        <f>HLOOKUP(CJ$7+0.5,$I$66:$DJ$120,ROWS($A$10:$A61)+2,FALSE)</f>
        <v>418</v>
      </c>
      <c r="CK61" s="34">
        <f>HLOOKUP(CK$7+0.5,$I$66:$DJ$120,ROWS($A$10:$A61)+2,FALSE)</f>
        <v>1395</v>
      </c>
      <c r="CL61" s="34">
        <f>HLOOKUP(CL$7+0.5,$I$66:$DJ$120,ROWS($A$10:$A61)+2,FALSE)</f>
        <v>1394</v>
      </c>
      <c r="CM61" s="34">
        <f>HLOOKUP(CM$7+0.5,$I$66:$DJ$120,ROWS($A$10:$A61)+2,FALSE)</f>
        <v>383</v>
      </c>
      <c r="CN61" s="34">
        <f>HLOOKUP(CN$7+0.5,$I$66:$DJ$120,ROWS($A$10:$A61)+2,FALSE)</f>
        <v>269</v>
      </c>
      <c r="CO61" s="34">
        <f>HLOOKUP(CO$7+0.5,$I$66:$DJ$120,ROWS($A$10:$A61)+2,FALSE)</f>
        <v>269</v>
      </c>
      <c r="CP61" s="34">
        <f>HLOOKUP(CP$7+0.5,$I$66:$DJ$120,ROWS($A$10:$A61)+2,FALSE)</f>
        <v>527</v>
      </c>
      <c r="CQ61" s="34">
        <f>HLOOKUP(CQ$7+0.5,$I$66:$DJ$120,ROWS($A$10:$A61)+2,FALSE)</f>
        <v>144</v>
      </c>
      <c r="CR61" s="34">
        <f>HLOOKUP(CR$7+0.5,$I$66:$DJ$120,ROWS($A$10:$A61)+2,FALSE)</f>
        <v>84</v>
      </c>
      <c r="CS61" s="34">
        <f>HLOOKUP(CS$7+0.5,$I$66:$DJ$120,ROWS($A$10:$A61)+2,FALSE)</f>
        <v>228</v>
      </c>
      <c r="CT61" s="34">
        <f>HLOOKUP(CT$7+0.5,$I$66:$DJ$120,ROWS($A$10:$A61)+2,FALSE)</f>
        <v>90</v>
      </c>
      <c r="CU61" s="34">
        <f>HLOOKUP(CU$7+0.5,$I$66:$DJ$120,ROWS($A$10:$A61)+2,FALSE)</f>
        <v>79</v>
      </c>
      <c r="CV61" s="34">
        <f>HLOOKUP(CV$7+0.5,$I$66:$DJ$120,ROWS($A$10:$A61)+2,FALSE)</f>
        <v>25</v>
      </c>
      <c r="CW61" s="34">
        <f>HLOOKUP(CW$7+0.5,$I$66:$DJ$120,ROWS($A$10:$A61)+2,FALSE)</f>
        <v>118</v>
      </c>
      <c r="CX61" s="34">
        <f>HLOOKUP(CX$7+0.5,$I$66:$DJ$120,ROWS($A$10:$A61)+2,FALSE)</f>
        <v>269</v>
      </c>
      <c r="CY61" s="34">
        <f>HLOOKUP(CY$7+0.5,$I$66:$DJ$120,ROWS($A$10:$A61)+2,FALSE)</f>
        <v>235</v>
      </c>
      <c r="CZ61" s="34">
        <f>HLOOKUP(CZ$7+0.5,$I$66:$DJ$120,ROWS($A$10:$A61)+2,FALSE)</f>
        <v>183</v>
      </c>
      <c r="DA61" s="34">
        <f>HLOOKUP(DA$7+0.5,$I$66:$DJ$120,ROWS($A$10:$A61)+2,FALSE)</f>
        <v>638</v>
      </c>
      <c r="DB61" s="34">
        <f>HLOOKUP(DB$7+0.5,$I$66:$DJ$120,ROWS($A$10:$A61)+2,FALSE)</f>
        <v>1143</v>
      </c>
      <c r="DC61" s="34">
        <f>HLOOKUP(DC$7+0.5,$I$66:$DJ$120,ROWS($A$10:$A61)+2,FALSE)</f>
        <v>1437</v>
      </c>
      <c r="DD61" s="34">
        <f>HLOOKUP(DD$7+0.5,$I$66:$DJ$120,ROWS($A$10:$A61)+2,FALSE)</f>
        <v>137</v>
      </c>
      <c r="DE61" s="34">
        <f>HLOOKUP(DE$7+0.5,$I$66:$DJ$120,ROWS($A$10:$A61)+2,FALSE)</f>
        <v>459</v>
      </c>
      <c r="DF61" s="34">
        <f>HLOOKUP(DF$7+0.5,$I$66:$DJ$120,ROWS($A$10:$A61)+2,FALSE)</f>
        <v>469</v>
      </c>
      <c r="DG61" s="34">
        <f>HLOOKUP(DG$7+0.5,$I$66:$DJ$120,ROWS($A$10:$A61)+2,FALSE)</f>
        <v>269</v>
      </c>
      <c r="DH61" s="34">
        <f>HLOOKUP(DH$7+0.5,$I$66:$DJ$120,ROWS($A$10:$A61)+2,FALSE)</f>
        <v>269</v>
      </c>
      <c r="DI61" s="34" t="str">
        <f>HLOOKUP(DI$7+0.5,$I$66:$DJ$120,ROWS($A$10:$A61)+2,FALSE)</f>
        <v>N/A</v>
      </c>
      <c r="DJ61" s="34">
        <f>HLOOKUP(DJ$7+0.5,$I$66:$DJ$120,ROWS($A$10:$A61)+2,FALSE)</f>
        <v>269</v>
      </c>
    </row>
    <row r="62" spans="2:114" x14ac:dyDescent="0.25">
      <c r="B62" s="38" t="s">
        <v>62</v>
      </c>
      <c r="C62" s="15">
        <v>3676493</v>
      </c>
      <c r="D62" s="14">
        <v>2933</v>
      </c>
      <c r="E62" s="15">
        <v>3392179</v>
      </c>
      <c r="F62" s="14">
        <v>13112</v>
      </c>
      <c r="G62" s="15">
        <v>247593</v>
      </c>
      <c r="H62" s="14">
        <v>12844</v>
      </c>
      <c r="I62" s="36">
        <f>HLOOKUP(I$7,$I$66:$DJ$120,ROWS($A$10:$A62)+2,FALSE)</f>
        <v>31732</v>
      </c>
      <c r="J62" s="25">
        <f>HLOOKUP(J$7,$I$66:$DJ$120,ROWS($A$10:$A62)+2,FALSE)</f>
        <v>629</v>
      </c>
      <c r="K62" s="25">
        <f>HLOOKUP(K$7,$I$66:$DJ$120,ROWS($A$10:$A62)+2,FALSE)</f>
        <v>156</v>
      </c>
      <c r="L62" s="25">
        <f>HLOOKUP(L$7,$I$66:$DJ$120,ROWS($A$10:$A62)+2,FALSE)</f>
        <v>288</v>
      </c>
      <c r="M62" s="25">
        <f>HLOOKUP(M$7,$I$66:$DJ$120,ROWS($A$10:$A62)+2,FALSE)</f>
        <v>0</v>
      </c>
      <c r="N62" s="25">
        <f>HLOOKUP(N$7,$I$66:$DJ$120,ROWS($A$10:$A62)+2,FALSE)</f>
        <v>1177</v>
      </c>
      <c r="O62" s="25">
        <f>HLOOKUP(O$7,$I$66:$DJ$120,ROWS($A$10:$A62)+2,FALSE)</f>
        <v>388</v>
      </c>
      <c r="P62" s="25">
        <f>HLOOKUP(P$7,$I$66:$DJ$120,ROWS($A$10:$A62)+2,FALSE)</f>
        <v>899</v>
      </c>
      <c r="Q62" s="25">
        <f>HLOOKUP(Q$7,$I$66:$DJ$120,ROWS($A$10:$A62)+2,FALSE)</f>
        <v>0</v>
      </c>
      <c r="R62" s="25">
        <f>HLOOKUP(R$7,$I$66:$DJ$120,ROWS($A$10:$A62)+2,FALSE)</f>
        <v>0</v>
      </c>
      <c r="S62" s="25">
        <f>HLOOKUP(S$7,$I$66:$DJ$120,ROWS($A$10:$A62)+2,FALSE)</f>
        <v>11262</v>
      </c>
      <c r="T62" s="25">
        <f>HLOOKUP(T$7,$I$66:$DJ$120,ROWS($A$10:$A62)+2,FALSE)</f>
        <v>207</v>
      </c>
      <c r="U62" s="25">
        <f>HLOOKUP(U$7,$I$66:$DJ$120,ROWS($A$10:$A62)+2,FALSE)</f>
        <v>0</v>
      </c>
      <c r="V62" s="25">
        <f>HLOOKUP(V$7,$I$66:$DJ$120,ROWS($A$10:$A62)+2,FALSE)</f>
        <v>0</v>
      </c>
      <c r="W62" s="25">
        <f>HLOOKUP(W$7,$I$66:$DJ$120,ROWS($A$10:$A62)+2,FALSE)</f>
        <v>1642</v>
      </c>
      <c r="X62" s="25">
        <f>HLOOKUP(X$7,$I$66:$DJ$120,ROWS($A$10:$A62)+2,FALSE)</f>
        <v>109</v>
      </c>
      <c r="Y62" s="25">
        <f>HLOOKUP(Y$7,$I$66:$DJ$120,ROWS($A$10:$A62)+2,FALSE)</f>
        <v>0</v>
      </c>
      <c r="Z62" s="25">
        <f>HLOOKUP(Z$7,$I$66:$DJ$120,ROWS($A$10:$A62)+2,FALSE)</f>
        <v>112</v>
      </c>
      <c r="AA62" s="25">
        <f>HLOOKUP(AA$7,$I$66:$DJ$120,ROWS($A$10:$A62)+2,FALSE)</f>
        <v>254</v>
      </c>
      <c r="AB62" s="25">
        <f>HLOOKUP(AB$7,$I$66:$DJ$120,ROWS($A$10:$A62)+2,FALSE)</f>
        <v>109</v>
      </c>
      <c r="AC62" s="25">
        <f>HLOOKUP(AC$7,$I$66:$DJ$120,ROWS($A$10:$A62)+2,FALSE)</f>
        <v>0</v>
      </c>
      <c r="AD62" s="25">
        <f>HLOOKUP(AD$7,$I$66:$DJ$120,ROWS($A$10:$A62)+2,FALSE)</f>
        <v>59</v>
      </c>
      <c r="AE62" s="25">
        <f>HLOOKUP(AE$7,$I$66:$DJ$120,ROWS($A$10:$A62)+2,FALSE)</f>
        <v>2004</v>
      </c>
      <c r="AF62" s="25">
        <f>HLOOKUP(AF$7,$I$66:$DJ$120,ROWS($A$10:$A62)+2,FALSE)</f>
        <v>89</v>
      </c>
      <c r="AG62" s="25">
        <f>HLOOKUP(AG$7,$I$66:$DJ$120,ROWS($A$10:$A62)+2,FALSE)</f>
        <v>50</v>
      </c>
      <c r="AH62" s="25">
        <f>HLOOKUP(AH$7,$I$66:$DJ$120,ROWS($A$10:$A62)+2,FALSE)</f>
        <v>170</v>
      </c>
      <c r="AI62" s="25">
        <f>HLOOKUP(AI$7,$I$66:$DJ$120,ROWS($A$10:$A62)+2,FALSE)</f>
        <v>221</v>
      </c>
      <c r="AJ62" s="25">
        <f>HLOOKUP(AJ$7,$I$66:$DJ$120,ROWS($A$10:$A62)+2,FALSE)</f>
        <v>0</v>
      </c>
      <c r="AK62" s="25">
        <f>HLOOKUP(AK$7,$I$66:$DJ$120,ROWS($A$10:$A62)+2,FALSE)</f>
        <v>0</v>
      </c>
      <c r="AL62" s="25">
        <f>HLOOKUP(AL$7,$I$66:$DJ$120,ROWS($A$10:$A62)+2,FALSE)</f>
        <v>0</v>
      </c>
      <c r="AM62" s="25">
        <f>HLOOKUP(AM$7,$I$66:$DJ$120,ROWS($A$10:$A62)+2,FALSE)</f>
        <v>0</v>
      </c>
      <c r="AN62" s="25">
        <f>HLOOKUP(AN$7,$I$66:$DJ$120,ROWS($A$10:$A62)+2,FALSE)</f>
        <v>1244</v>
      </c>
      <c r="AO62" s="25">
        <f>HLOOKUP(AO$7,$I$66:$DJ$120,ROWS($A$10:$A62)+2,FALSE)</f>
        <v>364</v>
      </c>
      <c r="AP62" s="25">
        <f>HLOOKUP(AP$7,$I$66:$DJ$120,ROWS($A$10:$A62)+2,FALSE)</f>
        <v>4768</v>
      </c>
      <c r="AQ62" s="25">
        <f>HLOOKUP(AQ$7,$I$66:$DJ$120,ROWS($A$10:$A62)+2,FALSE)</f>
        <v>146</v>
      </c>
      <c r="AR62" s="25">
        <f>HLOOKUP(AR$7,$I$66:$DJ$120,ROWS($A$10:$A62)+2,FALSE)</f>
        <v>0</v>
      </c>
      <c r="AS62" s="25">
        <f>HLOOKUP(AS$7,$I$66:$DJ$120,ROWS($A$10:$A62)+2,FALSE)</f>
        <v>69</v>
      </c>
      <c r="AT62" s="25">
        <f>HLOOKUP(AT$7,$I$66:$DJ$120,ROWS($A$10:$A62)+2,FALSE)</f>
        <v>0</v>
      </c>
      <c r="AU62" s="25">
        <f>HLOOKUP(AU$7,$I$66:$DJ$120,ROWS($A$10:$A62)+2,FALSE)</f>
        <v>0</v>
      </c>
      <c r="AV62" s="25">
        <f>HLOOKUP(AV$7,$I$66:$DJ$120,ROWS($A$10:$A62)+2,FALSE)</f>
        <v>1516</v>
      </c>
      <c r="AW62" s="25">
        <f>HLOOKUP(AW$7,$I$66:$DJ$120,ROWS($A$10:$A62)+2,FALSE)</f>
        <v>684</v>
      </c>
      <c r="AX62" s="25">
        <f>HLOOKUP(AX$7,$I$66:$DJ$120,ROWS($A$10:$A62)+2,FALSE)</f>
        <v>109</v>
      </c>
      <c r="AY62" s="25">
        <f>HLOOKUP(AY$7,$I$66:$DJ$120,ROWS($A$10:$A62)+2,FALSE)</f>
        <v>0</v>
      </c>
      <c r="AZ62" s="25">
        <f>HLOOKUP(AZ$7,$I$66:$DJ$120,ROWS($A$10:$A62)+2,FALSE)</f>
        <v>30</v>
      </c>
      <c r="BA62" s="25">
        <f>HLOOKUP(BA$7,$I$66:$DJ$120,ROWS($A$10:$A62)+2,FALSE)</f>
        <v>977</v>
      </c>
      <c r="BB62" s="25">
        <f>HLOOKUP(BB$7,$I$66:$DJ$120,ROWS($A$10:$A62)+2,FALSE)</f>
        <v>882</v>
      </c>
      <c r="BC62" s="25">
        <f>HLOOKUP(BC$7,$I$66:$DJ$120,ROWS($A$10:$A62)+2,FALSE)</f>
        <v>0</v>
      </c>
      <c r="BD62" s="25">
        <f>HLOOKUP(BD$7,$I$66:$DJ$120,ROWS($A$10:$A62)+2,FALSE)</f>
        <v>392</v>
      </c>
      <c r="BE62" s="25">
        <f>HLOOKUP(BE$7,$I$66:$DJ$120,ROWS($A$10:$A62)+2,FALSE)</f>
        <v>0</v>
      </c>
      <c r="BF62" s="25">
        <f>HLOOKUP(BF$7,$I$66:$DJ$120,ROWS($A$10:$A62)+2,FALSE)</f>
        <v>141</v>
      </c>
      <c r="BG62" s="25">
        <f>HLOOKUP(BG$7,$I$66:$DJ$120,ROWS($A$10:$A62)+2,FALSE)</f>
        <v>585</v>
      </c>
      <c r="BH62" s="25">
        <f>HLOOKUP(BH$7,$I$66:$DJ$120,ROWS($A$10:$A62)+2,FALSE)</f>
        <v>0</v>
      </c>
      <c r="BI62" s="25" t="str">
        <f>HLOOKUP(BI$7,$I$66:$DJ$120,ROWS($A$10:$A62)+2,FALSE)</f>
        <v>N/A</v>
      </c>
      <c r="BJ62" s="34">
        <f>HLOOKUP(BJ$7+0.5,$I$66:$DJ$120,ROWS($A$10:$A62)+2,FALSE)</f>
        <v>4381</v>
      </c>
      <c r="BK62" s="34">
        <f>HLOOKUP(BK$7+0.5,$I$66:$DJ$120,ROWS($A$10:$A62)+2,FALSE)</f>
        <v>711</v>
      </c>
      <c r="BL62" s="34">
        <f>HLOOKUP(BL$7+0.5,$I$66:$DJ$120,ROWS($A$10:$A62)+2,FALSE)</f>
        <v>259</v>
      </c>
      <c r="BM62" s="34">
        <f>HLOOKUP(BM$7+0.5,$I$66:$DJ$120,ROWS($A$10:$A62)+2,FALSE)</f>
        <v>356</v>
      </c>
      <c r="BN62" s="34">
        <f>HLOOKUP(BN$7+0.5,$I$66:$DJ$120,ROWS($A$10:$A62)+2,FALSE)</f>
        <v>285</v>
      </c>
      <c r="BO62" s="34">
        <f>HLOOKUP(BO$7+0.5,$I$66:$DJ$120,ROWS($A$10:$A62)+2,FALSE)</f>
        <v>949</v>
      </c>
      <c r="BP62" s="34">
        <f>HLOOKUP(BP$7+0.5,$I$66:$DJ$120,ROWS($A$10:$A62)+2,FALSE)</f>
        <v>492</v>
      </c>
      <c r="BQ62" s="34">
        <f>HLOOKUP(BQ$7+0.5,$I$66:$DJ$120,ROWS($A$10:$A62)+2,FALSE)</f>
        <v>653</v>
      </c>
      <c r="BR62" s="34">
        <f>HLOOKUP(BR$7+0.5,$I$66:$DJ$120,ROWS($A$10:$A62)+2,FALSE)</f>
        <v>285</v>
      </c>
      <c r="BS62" s="34">
        <f>HLOOKUP(BS$7+0.5,$I$66:$DJ$120,ROWS($A$10:$A62)+2,FALSE)</f>
        <v>285</v>
      </c>
      <c r="BT62" s="34">
        <f>HLOOKUP(BT$7+0.5,$I$66:$DJ$120,ROWS($A$10:$A62)+2,FALSE)</f>
        <v>2512</v>
      </c>
      <c r="BU62" s="34">
        <f>HLOOKUP(BU$7+0.5,$I$66:$DJ$120,ROWS($A$10:$A62)+2,FALSE)</f>
        <v>334</v>
      </c>
      <c r="BV62" s="34">
        <f>HLOOKUP(BV$7+0.5,$I$66:$DJ$120,ROWS($A$10:$A62)+2,FALSE)</f>
        <v>285</v>
      </c>
      <c r="BW62" s="34">
        <f>HLOOKUP(BW$7+0.5,$I$66:$DJ$120,ROWS($A$10:$A62)+2,FALSE)</f>
        <v>285</v>
      </c>
      <c r="BX62" s="34">
        <f>HLOOKUP(BX$7+0.5,$I$66:$DJ$120,ROWS($A$10:$A62)+2,FALSE)</f>
        <v>1175</v>
      </c>
      <c r="BY62" s="34">
        <f>HLOOKUP(BY$7+0.5,$I$66:$DJ$120,ROWS($A$10:$A62)+2,FALSE)</f>
        <v>173</v>
      </c>
      <c r="BZ62" s="34">
        <f>HLOOKUP(BZ$7+0.5,$I$66:$DJ$120,ROWS($A$10:$A62)+2,FALSE)</f>
        <v>285</v>
      </c>
      <c r="CA62" s="34">
        <f>HLOOKUP(CA$7+0.5,$I$66:$DJ$120,ROWS($A$10:$A62)+2,FALSE)</f>
        <v>184</v>
      </c>
      <c r="CB62" s="34">
        <f>HLOOKUP(CB$7+0.5,$I$66:$DJ$120,ROWS($A$10:$A62)+2,FALSE)</f>
        <v>211</v>
      </c>
      <c r="CC62" s="34">
        <f>HLOOKUP(CC$7+0.5,$I$66:$DJ$120,ROWS($A$10:$A62)+2,FALSE)</f>
        <v>130</v>
      </c>
      <c r="CD62" s="34">
        <f>HLOOKUP(CD$7+0.5,$I$66:$DJ$120,ROWS($A$10:$A62)+2,FALSE)</f>
        <v>285</v>
      </c>
      <c r="CE62" s="34">
        <f>HLOOKUP(CE$7+0.5,$I$66:$DJ$120,ROWS($A$10:$A62)+2,FALSE)</f>
        <v>106</v>
      </c>
      <c r="CF62" s="34">
        <f>HLOOKUP(CF$7+0.5,$I$66:$DJ$120,ROWS($A$10:$A62)+2,FALSE)</f>
        <v>960</v>
      </c>
      <c r="CG62" s="34">
        <f>HLOOKUP(CG$7+0.5,$I$66:$DJ$120,ROWS($A$10:$A62)+2,FALSE)</f>
        <v>149</v>
      </c>
      <c r="CH62" s="34">
        <f>HLOOKUP(CH$7+0.5,$I$66:$DJ$120,ROWS($A$10:$A62)+2,FALSE)</f>
        <v>83</v>
      </c>
      <c r="CI62" s="34">
        <f>HLOOKUP(CI$7+0.5,$I$66:$DJ$120,ROWS($A$10:$A62)+2,FALSE)</f>
        <v>198</v>
      </c>
      <c r="CJ62" s="34">
        <f>HLOOKUP(CJ$7+0.5,$I$66:$DJ$120,ROWS($A$10:$A62)+2,FALSE)</f>
        <v>258</v>
      </c>
      <c r="CK62" s="34">
        <f>HLOOKUP(CK$7+0.5,$I$66:$DJ$120,ROWS($A$10:$A62)+2,FALSE)</f>
        <v>285</v>
      </c>
      <c r="CL62" s="34">
        <f>HLOOKUP(CL$7+0.5,$I$66:$DJ$120,ROWS($A$10:$A62)+2,FALSE)</f>
        <v>285</v>
      </c>
      <c r="CM62" s="34">
        <f>HLOOKUP(CM$7+0.5,$I$66:$DJ$120,ROWS($A$10:$A62)+2,FALSE)</f>
        <v>285</v>
      </c>
      <c r="CN62" s="34">
        <f>HLOOKUP(CN$7+0.5,$I$66:$DJ$120,ROWS($A$10:$A62)+2,FALSE)</f>
        <v>285</v>
      </c>
      <c r="CO62" s="34">
        <f>HLOOKUP(CO$7+0.5,$I$66:$DJ$120,ROWS($A$10:$A62)+2,FALSE)</f>
        <v>830</v>
      </c>
      <c r="CP62" s="34">
        <f>HLOOKUP(CP$7+0.5,$I$66:$DJ$120,ROWS($A$10:$A62)+2,FALSE)</f>
        <v>603</v>
      </c>
      <c r="CQ62" s="34">
        <f>HLOOKUP(CQ$7+0.5,$I$66:$DJ$120,ROWS($A$10:$A62)+2,FALSE)</f>
        <v>1546</v>
      </c>
      <c r="CR62" s="34">
        <f>HLOOKUP(CR$7+0.5,$I$66:$DJ$120,ROWS($A$10:$A62)+2,FALSE)</f>
        <v>240</v>
      </c>
      <c r="CS62" s="34">
        <f>HLOOKUP(CS$7+0.5,$I$66:$DJ$120,ROWS($A$10:$A62)+2,FALSE)</f>
        <v>285</v>
      </c>
      <c r="CT62" s="34">
        <f>HLOOKUP(CT$7+0.5,$I$66:$DJ$120,ROWS($A$10:$A62)+2,FALSE)</f>
        <v>127</v>
      </c>
      <c r="CU62" s="34">
        <f>HLOOKUP(CU$7+0.5,$I$66:$DJ$120,ROWS($A$10:$A62)+2,FALSE)</f>
        <v>285</v>
      </c>
      <c r="CV62" s="34">
        <f>HLOOKUP(CV$7+0.5,$I$66:$DJ$120,ROWS($A$10:$A62)+2,FALSE)</f>
        <v>285</v>
      </c>
      <c r="CW62" s="34">
        <f>HLOOKUP(CW$7+0.5,$I$66:$DJ$120,ROWS($A$10:$A62)+2,FALSE)</f>
        <v>772</v>
      </c>
      <c r="CX62" s="34">
        <f>HLOOKUP(CX$7+0.5,$I$66:$DJ$120,ROWS($A$10:$A62)+2,FALSE)</f>
        <v>829</v>
      </c>
      <c r="CY62" s="34">
        <f>HLOOKUP(CY$7+0.5,$I$66:$DJ$120,ROWS($A$10:$A62)+2,FALSE)</f>
        <v>173</v>
      </c>
      <c r="CZ62" s="34">
        <f>HLOOKUP(CZ$7+0.5,$I$66:$DJ$120,ROWS($A$10:$A62)+2,FALSE)</f>
        <v>285</v>
      </c>
      <c r="DA62" s="34">
        <f>HLOOKUP(DA$7+0.5,$I$66:$DJ$120,ROWS($A$10:$A62)+2,FALSE)</f>
        <v>56</v>
      </c>
      <c r="DB62" s="34">
        <f>HLOOKUP(DB$7+0.5,$I$66:$DJ$120,ROWS($A$10:$A62)+2,FALSE)</f>
        <v>742</v>
      </c>
      <c r="DC62" s="34">
        <f>HLOOKUP(DC$7+0.5,$I$66:$DJ$120,ROWS($A$10:$A62)+2,FALSE)</f>
        <v>1289</v>
      </c>
      <c r="DD62" s="34">
        <f>HLOOKUP(DD$7+0.5,$I$66:$DJ$120,ROWS($A$10:$A62)+2,FALSE)</f>
        <v>285</v>
      </c>
      <c r="DE62" s="34">
        <f>HLOOKUP(DE$7+0.5,$I$66:$DJ$120,ROWS($A$10:$A62)+2,FALSE)</f>
        <v>320</v>
      </c>
      <c r="DF62" s="34">
        <f>HLOOKUP(DF$7+0.5,$I$66:$DJ$120,ROWS($A$10:$A62)+2,FALSE)</f>
        <v>285</v>
      </c>
      <c r="DG62" s="34">
        <f>HLOOKUP(DG$7+0.5,$I$66:$DJ$120,ROWS($A$10:$A62)+2,FALSE)</f>
        <v>135</v>
      </c>
      <c r="DH62" s="34">
        <f>HLOOKUP(DH$7+0.5,$I$66:$DJ$120,ROWS($A$10:$A62)+2,FALSE)</f>
        <v>815</v>
      </c>
      <c r="DI62" s="34">
        <f>HLOOKUP(DI$7+0.5,$I$66:$DJ$120,ROWS($A$10:$A62)+2,FALSE)</f>
        <v>285</v>
      </c>
      <c r="DJ62" s="34" t="str">
        <f>HLOOKUP(DJ$7+0.5,$I$66:$DJ$120,ROWS($A$10:$A62)+2,FALSE)</f>
        <v>N/A</v>
      </c>
    </row>
    <row r="66" spans="9:120" x14ac:dyDescent="0.25">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v>27.5</v>
      </c>
      <c r="BK66" s="28">
        <v>28</v>
      </c>
      <c r="BL66" s="28">
        <v>28.5</v>
      </c>
      <c r="BM66" s="28">
        <v>29</v>
      </c>
      <c r="BN66" s="28">
        <v>29.5</v>
      </c>
      <c r="BO66" s="28">
        <v>30</v>
      </c>
      <c r="BP66" s="28">
        <v>30.5</v>
      </c>
      <c r="BQ66" s="28">
        <v>31</v>
      </c>
      <c r="BR66" s="28">
        <v>31.5</v>
      </c>
      <c r="BS66" s="28">
        <v>32</v>
      </c>
      <c r="BT66" s="28">
        <v>32.5</v>
      </c>
      <c r="BU66" s="28">
        <v>33</v>
      </c>
      <c r="BV66" s="28">
        <v>33.5</v>
      </c>
      <c r="BW66" s="28">
        <v>34</v>
      </c>
      <c r="BX66" s="28">
        <v>34.5</v>
      </c>
      <c r="BY66" s="28">
        <v>35</v>
      </c>
      <c r="BZ66" s="28">
        <v>35.5</v>
      </c>
      <c r="CA66" s="28">
        <v>36</v>
      </c>
      <c r="CB66" s="28">
        <v>36.5</v>
      </c>
      <c r="CC66" s="28">
        <v>37</v>
      </c>
      <c r="CD66" s="28">
        <v>37.5</v>
      </c>
      <c r="CE66" s="28">
        <v>38</v>
      </c>
      <c r="CF66" s="28">
        <v>38.5</v>
      </c>
      <c r="CG66" s="28">
        <v>39</v>
      </c>
      <c r="CH66" s="28">
        <v>39.5</v>
      </c>
      <c r="CI66" s="28">
        <v>40</v>
      </c>
      <c r="CJ66" s="28">
        <v>40.5</v>
      </c>
      <c r="CK66" s="28">
        <v>41</v>
      </c>
      <c r="CL66" s="28">
        <v>41.5</v>
      </c>
      <c r="CM66" s="28">
        <v>42</v>
      </c>
      <c r="CN66" s="28">
        <v>42.5</v>
      </c>
      <c r="CO66" s="28">
        <v>43</v>
      </c>
      <c r="CP66" s="28">
        <v>43.5</v>
      </c>
      <c r="CQ66" s="28">
        <v>44</v>
      </c>
      <c r="CR66" s="28">
        <v>44.5</v>
      </c>
      <c r="CS66" s="28">
        <v>45</v>
      </c>
      <c r="CT66" s="28">
        <v>45.5</v>
      </c>
      <c r="CU66" s="28">
        <v>46</v>
      </c>
      <c r="CV66" s="28">
        <v>46.5</v>
      </c>
      <c r="CW66" s="28">
        <v>47</v>
      </c>
      <c r="CX66" s="28">
        <v>47.5</v>
      </c>
      <c r="CY66" s="28">
        <v>48</v>
      </c>
      <c r="CZ66" s="28">
        <v>48.5</v>
      </c>
      <c r="DA66" s="28">
        <v>49</v>
      </c>
      <c r="DB66" s="28">
        <v>49.5</v>
      </c>
      <c r="DC66" s="28">
        <v>50</v>
      </c>
      <c r="DD66" s="28">
        <v>50.5</v>
      </c>
      <c r="DE66" s="28">
        <v>51</v>
      </c>
      <c r="DF66" s="28">
        <v>51.5</v>
      </c>
      <c r="DG66" s="28">
        <v>52</v>
      </c>
      <c r="DH66" s="28">
        <v>52.5</v>
      </c>
      <c r="DI66" s="28">
        <v>53</v>
      </c>
      <c r="DJ66" s="28">
        <v>53.5</v>
      </c>
    </row>
    <row r="67" spans="9:120" x14ac:dyDescent="0.25">
      <c r="I67" s="29" t="s">
        <v>59</v>
      </c>
      <c r="J67" s="30" t="s">
        <v>60</v>
      </c>
      <c r="K67" s="31" t="s">
        <v>59</v>
      </c>
      <c r="L67" s="30" t="s">
        <v>60</v>
      </c>
      <c r="M67" s="31" t="s">
        <v>59</v>
      </c>
      <c r="N67" s="30" t="s">
        <v>60</v>
      </c>
      <c r="O67" s="31" t="s">
        <v>59</v>
      </c>
      <c r="P67" s="30" t="s">
        <v>60</v>
      </c>
      <c r="Q67" s="31" t="s">
        <v>59</v>
      </c>
      <c r="R67" s="30" t="s">
        <v>60</v>
      </c>
      <c r="S67" s="31" t="s">
        <v>59</v>
      </c>
      <c r="T67" s="30" t="s">
        <v>60</v>
      </c>
      <c r="U67" s="31" t="s">
        <v>59</v>
      </c>
      <c r="V67" s="30" t="s">
        <v>60</v>
      </c>
      <c r="W67" s="31" t="s">
        <v>59</v>
      </c>
      <c r="X67" s="30" t="s">
        <v>60</v>
      </c>
      <c r="Y67" s="31" t="s">
        <v>59</v>
      </c>
      <c r="Z67" s="30" t="s">
        <v>60</v>
      </c>
      <c r="AA67" s="31" t="s">
        <v>59</v>
      </c>
      <c r="AB67" s="30" t="s">
        <v>60</v>
      </c>
      <c r="AC67" s="31" t="s">
        <v>59</v>
      </c>
      <c r="AD67" s="30" t="s">
        <v>60</v>
      </c>
      <c r="AE67" s="31" t="s">
        <v>59</v>
      </c>
      <c r="AF67" s="30" t="s">
        <v>60</v>
      </c>
      <c r="AG67" s="31" t="s">
        <v>59</v>
      </c>
      <c r="AH67" s="30" t="s">
        <v>60</v>
      </c>
      <c r="AI67" s="31" t="s">
        <v>59</v>
      </c>
      <c r="AJ67" s="30" t="s">
        <v>60</v>
      </c>
      <c r="AK67" s="31" t="s">
        <v>59</v>
      </c>
      <c r="AL67" s="30" t="s">
        <v>60</v>
      </c>
      <c r="AM67" s="31" t="s">
        <v>59</v>
      </c>
      <c r="AN67" s="30" t="s">
        <v>60</v>
      </c>
      <c r="AO67" s="31" t="s">
        <v>59</v>
      </c>
      <c r="AP67" s="30" t="s">
        <v>60</v>
      </c>
      <c r="AQ67" s="31" t="s">
        <v>59</v>
      </c>
      <c r="AR67" s="30" t="s">
        <v>60</v>
      </c>
      <c r="AS67" s="31" t="s">
        <v>59</v>
      </c>
      <c r="AT67" s="30" t="s">
        <v>60</v>
      </c>
      <c r="AU67" s="31" t="s">
        <v>59</v>
      </c>
      <c r="AV67" s="30" t="s">
        <v>60</v>
      </c>
      <c r="AW67" s="31" t="s">
        <v>59</v>
      </c>
      <c r="AX67" s="30" t="s">
        <v>60</v>
      </c>
      <c r="AY67" s="31" t="s">
        <v>59</v>
      </c>
      <c r="AZ67" s="30" t="s">
        <v>60</v>
      </c>
      <c r="BA67" s="31" t="s">
        <v>59</v>
      </c>
      <c r="BB67" s="30" t="s">
        <v>60</v>
      </c>
      <c r="BC67" s="31" t="s">
        <v>59</v>
      </c>
      <c r="BD67" s="30" t="s">
        <v>60</v>
      </c>
      <c r="BE67" s="31" t="s">
        <v>59</v>
      </c>
      <c r="BF67" s="30" t="s">
        <v>60</v>
      </c>
      <c r="BG67" s="31" t="s">
        <v>59</v>
      </c>
      <c r="BH67" s="30" t="s">
        <v>60</v>
      </c>
      <c r="BI67" s="31" t="s">
        <v>59</v>
      </c>
      <c r="BJ67" s="30" t="s">
        <v>60</v>
      </c>
      <c r="BK67" s="31" t="s">
        <v>59</v>
      </c>
      <c r="BL67" s="30" t="s">
        <v>60</v>
      </c>
      <c r="BM67" s="31" t="s">
        <v>59</v>
      </c>
      <c r="BN67" s="30" t="s">
        <v>60</v>
      </c>
      <c r="BO67" s="31" t="s">
        <v>59</v>
      </c>
      <c r="BP67" s="30" t="s">
        <v>60</v>
      </c>
      <c r="BQ67" s="31" t="s">
        <v>59</v>
      </c>
      <c r="BR67" s="30" t="s">
        <v>60</v>
      </c>
      <c r="BS67" s="31" t="s">
        <v>59</v>
      </c>
      <c r="BT67" s="30" t="s">
        <v>60</v>
      </c>
      <c r="BU67" s="31" t="s">
        <v>59</v>
      </c>
      <c r="BV67" s="30" t="s">
        <v>60</v>
      </c>
      <c r="BW67" s="31" t="s">
        <v>59</v>
      </c>
      <c r="BX67" s="30" t="s">
        <v>60</v>
      </c>
      <c r="BY67" s="31" t="s">
        <v>59</v>
      </c>
      <c r="BZ67" s="30" t="s">
        <v>60</v>
      </c>
      <c r="CA67" s="31" t="s">
        <v>59</v>
      </c>
      <c r="CB67" s="30" t="s">
        <v>60</v>
      </c>
      <c r="CC67" s="31" t="s">
        <v>59</v>
      </c>
      <c r="CD67" s="30" t="s">
        <v>60</v>
      </c>
      <c r="CE67" s="31" t="s">
        <v>59</v>
      </c>
      <c r="CF67" s="30" t="s">
        <v>60</v>
      </c>
      <c r="CG67" s="31" t="s">
        <v>59</v>
      </c>
      <c r="CH67" s="30" t="s">
        <v>60</v>
      </c>
      <c r="CI67" s="31" t="s">
        <v>59</v>
      </c>
      <c r="CJ67" s="30" t="s">
        <v>60</v>
      </c>
      <c r="CK67" s="31" t="s">
        <v>59</v>
      </c>
      <c r="CL67" s="30" t="s">
        <v>60</v>
      </c>
      <c r="CM67" s="31" t="s">
        <v>59</v>
      </c>
      <c r="CN67" s="30" t="s">
        <v>60</v>
      </c>
      <c r="CO67" s="31" t="s">
        <v>59</v>
      </c>
      <c r="CP67" s="30" t="s">
        <v>60</v>
      </c>
      <c r="CQ67" s="31" t="s">
        <v>59</v>
      </c>
      <c r="CR67" s="30" t="s">
        <v>60</v>
      </c>
      <c r="CS67" s="31" t="s">
        <v>59</v>
      </c>
      <c r="CT67" s="30" t="s">
        <v>60</v>
      </c>
      <c r="CU67" s="31" t="s">
        <v>59</v>
      </c>
      <c r="CV67" s="30" t="s">
        <v>60</v>
      </c>
      <c r="CW67" s="31" t="s">
        <v>59</v>
      </c>
      <c r="CX67" s="30" t="s">
        <v>60</v>
      </c>
      <c r="CY67" s="31" t="s">
        <v>59</v>
      </c>
      <c r="CZ67" s="30" t="s">
        <v>60</v>
      </c>
      <c r="DA67" s="31" t="s">
        <v>59</v>
      </c>
      <c r="DB67" s="30" t="s">
        <v>60</v>
      </c>
      <c r="DC67" s="31" t="s">
        <v>59</v>
      </c>
      <c r="DD67" s="30" t="s">
        <v>60</v>
      </c>
      <c r="DE67" s="31" t="s">
        <v>59</v>
      </c>
      <c r="DF67" s="30" t="s">
        <v>60</v>
      </c>
      <c r="DG67" s="31" t="s">
        <v>59</v>
      </c>
      <c r="DH67" s="30" t="s">
        <v>60</v>
      </c>
      <c r="DI67" s="31" t="s">
        <v>59</v>
      </c>
      <c r="DJ67" s="30" t="s">
        <v>60</v>
      </c>
      <c r="DM67"/>
      <c r="DN67"/>
      <c r="DO67"/>
      <c r="DP67"/>
    </row>
    <row r="68" spans="9:120" x14ac:dyDescent="0.25">
      <c r="I68" s="11">
        <v>6743229</v>
      </c>
      <c r="J68" s="12">
        <v>69387</v>
      </c>
      <c r="K68" s="11">
        <v>99221</v>
      </c>
      <c r="L68" s="12">
        <v>8532</v>
      </c>
      <c r="M68" s="13">
        <v>94692</v>
      </c>
      <c r="N68" s="14">
        <v>9780</v>
      </c>
      <c r="O68" s="15">
        <v>176768</v>
      </c>
      <c r="P68" s="14">
        <v>9764</v>
      </c>
      <c r="Q68" s="15">
        <v>64264</v>
      </c>
      <c r="R68" s="14">
        <v>6502</v>
      </c>
      <c r="S68" s="15">
        <v>573988</v>
      </c>
      <c r="T68" s="14">
        <v>20898</v>
      </c>
      <c r="U68" s="15">
        <v>140620</v>
      </c>
      <c r="V68" s="14">
        <v>8392</v>
      </c>
      <c r="W68" s="15">
        <v>89360</v>
      </c>
      <c r="X68" s="14">
        <v>8104</v>
      </c>
      <c r="Y68" s="15">
        <v>30055</v>
      </c>
      <c r="Z68" s="14">
        <v>4817</v>
      </c>
      <c r="AA68" s="15">
        <v>56052</v>
      </c>
      <c r="AB68" s="14">
        <v>5274</v>
      </c>
      <c r="AC68" s="15">
        <v>427853</v>
      </c>
      <c r="AD68" s="14">
        <v>16117</v>
      </c>
      <c r="AE68" s="15">
        <v>244992</v>
      </c>
      <c r="AF68" s="14">
        <v>13712</v>
      </c>
      <c r="AG68" s="15">
        <v>49218</v>
      </c>
      <c r="AH68" s="14">
        <v>5580</v>
      </c>
      <c r="AI68" s="15">
        <v>53122</v>
      </c>
      <c r="AJ68" s="14">
        <v>6197</v>
      </c>
      <c r="AK68" s="15">
        <v>277579</v>
      </c>
      <c r="AL68" s="14">
        <v>14177</v>
      </c>
      <c r="AM68" s="15">
        <v>130170</v>
      </c>
      <c r="AN68" s="14">
        <v>9685</v>
      </c>
      <c r="AO68" s="15">
        <v>66922</v>
      </c>
      <c r="AP68" s="14">
        <v>5441</v>
      </c>
      <c r="AQ68" s="15">
        <v>90681</v>
      </c>
      <c r="AR68" s="14">
        <v>7300</v>
      </c>
      <c r="AS68" s="15">
        <v>92999</v>
      </c>
      <c r="AT68" s="14">
        <v>8240</v>
      </c>
      <c r="AU68" s="15">
        <v>88131</v>
      </c>
      <c r="AV68" s="14">
        <v>8540</v>
      </c>
      <c r="AW68" s="15">
        <v>32209</v>
      </c>
      <c r="AX68" s="14">
        <v>4475</v>
      </c>
      <c r="AY68" s="15">
        <v>159866</v>
      </c>
      <c r="AZ68" s="14">
        <v>9741</v>
      </c>
      <c r="BA68" s="15">
        <v>144152</v>
      </c>
      <c r="BB68" s="14">
        <v>8102</v>
      </c>
      <c r="BC68" s="15">
        <v>178207</v>
      </c>
      <c r="BD68" s="14">
        <v>11238</v>
      </c>
      <c r="BE68" s="15">
        <v>104765</v>
      </c>
      <c r="BF68" s="14">
        <v>7734</v>
      </c>
      <c r="BG68" s="15">
        <v>68363</v>
      </c>
      <c r="BH68" s="14">
        <v>7286</v>
      </c>
      <c r="BI68" s="15">
        <v>148055</v>
      </c>
      <c r="BJ68" s="14">
        <v>11141</v>
      </c>
      <c r="BK68" s="15">
        <v>35870</v>
      </c>
      <c r="BL68" s="14">
        <v>4482</v>
      </c>
      <c r="BM68" s="15">
        <v>43531</v>
      </c>
      <c r="BN68" s="14">
        <v>5996</v>
      </c>
      <c r="BO68" s="15">
        <v>109409</v>
      </c>
      <c r="BP68" s="14">
        <v>10422</v>
      </c>
      <c r="BQ68" s="15">
        <v>38399</v>
      </c>
      <c r="BR68" s="14">
        <v>4262</v>
      </c>
      <c r="BS68" s="15">
        <v>193972</v>
      </c>
      <c r="BT68" s="14">
        <v>11560</v>
      </c>
      <c r="BU68" s="15">
        <v>50438</v>
      </c>
      <c r="BV68" s="14">
        <v>5032</v>
      </c>
      <c r="BW68" s="15">
        <v>363139</v>
      </c>
      <c r="BX68" s="14">
        <v>16245</v>
      </c>
      <c r="BY68" s="15">
        <v>207025</v>
      </c>
      <c r="BZ68" s="14">
        <v>11068</v>
      </c>
      <c r="CA68" s="15">
        <v>24450</v>
      </c>
      <c r="CB68" s="14">
        <v>3757</v>
      </c>
      <c r="CC68" s="15">
        <v>188013</v>
      </c>
      <c r="CD68" s="14">
        <v>11207</v>
      </c>
      <c r="CE68" s="15">
        <v>90616</v>
      </c>
      <c r="CF68" s="14">
        <v>7414</v>
      </c>
      <c r="CG68" s="15">
        <v>100185</v>
      </c>
      <c r="CH68" s="14">
        <v>8825</v>
      </c>
      <c r="CI68" s="15">
        <v>209810</v>
      </c>
      <c r="CJ68" s="14">
        <v>10357</v>
      </c>
      <c r="CK68" s="15">
        <v>24948</v>
      </c>
      <c r="CL68" s="14">
        <v>3127</v>
      </c>
      <c r="CM68" s="15">
        <v>117569</v>
      </c>
      <c r="CN68" s="14">
        <v>9315</v>
      </c>
      <c r="CO68" s="15">
        <v>27915</v>
      </c>
      <c r="CP68" s="14">
        <v>3665</v>
      </c>
      <c r="CQ68" s="15">
        <v>143135</v>
      </c>
      <c r="CR68" s="14">
        <v>9159</v>
      </c>
      <c r="CS68" s="15">
        <v>411641</v>
      </c>
      <c r="CT68" s="14">
        <v>16805</v>
      </c>
      <c r="CU68" s="15">
        <v>75541</v>
      </c>
      <c r="CV68" s="14">
        <v>7183</v>
      </c>
      <c r="CW68" s="15">
        <v>18380</v>
      </c>
      <c r="CX68" s="14">
        <v>3009</v>
      </c>
      <c r="CY68" s="15">
        <v>232002</v>
      </c>
      <c r="CZ68" s="14">
        <v>11248</v>
      </c>
      <c r="DA68" s="15">
        <v>166162</v>
      </c>
      <c r="DB68" s="14">
        <v>10010</v>
      </c>
      <c r="DC68" s="15">
        <v>49349</v>
      </c>
      <c r="DD68" s="14">
        <v>5605</v>
      </c>
      <c r="DE68" s="15">
        <v>111240</v>
      </c>
      <c r="DF68" s="14">
        <v>9166</v>
      </c>
      <c r="DG68" s="15">
        <v>28186</v>
      </c>
      <c r="DH68" s="14">
        <v>3185</v>
      </c>
      <c r="DI68" s="15">
        <v>59885</v>
      </c>
      <c r="DJ68" s="14">
        <v>6923</v>
      </c>
      <c r="DM68"/>
      <c r="DN68"/>
      <c r="DO68"/>
      <c r="DP68"/>
    </row>
    <row r="69" spans="9:120" x14ac:dyDescent="0.25">
      <c r="I69" s="16">
        <v>108723</v>
      </c>
      <c r="J69" s="17">
        <v>8781</v>
      </c>
      <c r="K69" s="18" t="s">
        <v>61</v>
      </c>
      <c r="L69" s="14" t="s">
        <v>61</v>
      </c>
      <c r="M69" s="13">
        <v>3013</v>
      </c>
      <c r="N69" s="14">
        <v>1452</v>
      </c>
      <c r="O69" s="15">
        <v>676</v>
      </c>
      <c r="P69" s="14">
        <v>606</v>
      </c>
      <c r="Q69" s="15">
        <v>1481</v>
      </c>
      <c r="R69" s="14">
        <v>1038</v>
      </c>
      <c r="S69" s="15">
        <v>3827</v>
      </c>
      <c r="T69" s="14">
        <v>1660</v>
      </c>
      <c r="U69" s="15">
        <v>1278</v>
      </c>
      <c r="V69" s="14">
        <v>778</v>
      </c>
      <c r="W69" s="15">
        <v>454</v>
      </c>
      <c r="X69" s="14">
        <v>694</v>
      </c>
      <c r="Y69" s="15">
        <v>811</v>
      </c>
      <c r="Z69" s="14">
        <v>694</v>
      </c>
      <c r="AA69" s="15">
        <v>211</v>
      </c>
      <c r="AB69" s="14">
        <v>186</v>
      </c>
      <c r="AC69" s="15">
        <v>15062</v>
      </c>
      <c r="AD69" s="14">
        <v>3138</v>
      </c>
      <c r="AE69" s="15">
        <v>21644</v>
      </c>
      <c r="AF69" s="14">
        <v>3955</v>
      </c>
      <c r="AG69" s="15">
        <v>267</v>
      </c>
      <c r="AH69" s="14">
        <v>440</v>
      </c>
      <c r="AI69" s="15">
        <v>304</v>
      </c>
      <c r="AJ69" s="14">
        <v>399</v>
      </c>
      <c r="AK69" s="15">
        <v>2503</v>
      </c>
      <c r="AL69" s="14">
        <v>1224</v>
      </c>
      <c r="AM69" s="15">
        <v>3945</v>
      </c>
      <c r="AN69" s="14">
        <v>1979</v>
      </c>
      <c r="AO69" s="15">
        <v>669</v>
      </c>
      <c r="AP69" s="14">
        <v>882</v>
      </c>
      <c r="AQ69" s="15">
        <v>649</v>
      </c>
      <c r="AR69" s="14">
        <v>516</v>
      </c>
      <c r="AS69" s="15">
        <v>1967</v>
      </c>
      <c r="AT69" s="14">
        <v>1192</v>
      </c>
      <c r="AU69" s="15">
        <v>1901</v>
      </c>
      <c r="AV69" s="14">
        <v>868</v>
      </c>
      <c r="AW69" s="15">
        <v>97</v>
      </c>
      <c r="AX69" s="14">
        <v>158</v>
      </c>
      <c r="AY69" s="15">
        <v>716</v>
      </c>
      <c r="AZ69" s="14">
        <v>458</v>
      </c>
      <c r="BA69" s="15">
        <v>435</v>
      </c>
      <c r="BB69" s="14">
        <v>396</v>
      </c>
      <c r="BC69" s="15">
        <v>2334</v>
      </c>
      <c r="BD69" s="14">
        <v>1294</v>
      </c>
      <c r="BE69" s="15">
        <v>386</v>
      </c>
      <c r="BF69" s="14">
        <v>358</v>
      </c>
      <c r="BG69" s="15">
        <v>7233</v>
      </c>
      <c r="BH69" s="14">
        <v>2367</v>
      </c>
      <c r="BI69" s="15">
        <v>1373</v>
      </c>
      <c r="BJ69" s="14">
        <v>1180</v>
      </c>
      <c r="BK69" s="15">
        <v>229</v>
      </c>
      <c r="BL69" s="14">
        <v>182</v>
      </c>
      <c r="BM69" s="15">
        <v>169</v>
      </c>
      <c r="BN69" s="14">
        <v>286</v>
      </c>
      <c r="BO69" s="15">
        <v>265</v>
      </c>
      <c r="BP69" s="14">
        <v>297</v>
      </c>
      <c r="BQ69" s="15">
        <v>0</v>
      </c>
      <c r="BR69" s="14">
        <v>273</v>
      </c>
      <c r="BS69" s="15">
        <v>356</v>
      </c>
      <c r="BT69" s="14">
        <v>285</v>
      </c>
      <c r="BU69" s="15">
        <v>650</v>
      </c>
      <c r="BV69" s="14">
        <v>749</v>
      </c>
      <c r="BW69" s="15">
        <v>3686</v>
      </c>
      <c r="BX69" s="14">
        <v>2920</v>
      </c>
      <c r="BY69" s="15">
        <v>2371</v>
      </c>
      <c r="BZ69" s="14">
        <v>945</v>
      </c>
      <c r="CA69" s="15">
        <v>169</v>
      </c>
      <c r="CB69" s="14">
        <v>213</v>
      </c>
      <c r="CC69" s="15">
        <v>2222</v>
      </c>
      <c r="CD69" s="14">
        <v>931</v>
      </c>
      <c r="CE69" s="15">
        <v>880</v>
      </c>
      <c r="CF69" s="14">
        <v>609</v>
      </c>
      <c r="CG69" s="15">
        <v>485</v>
      </c>
      <c r="CH69" s="14">
        <v>435</v>
      </c>
      <c r="CI69" s="15">
        <v>1477</v>
      </c>
      <c r="CJ69" s="14">
        <v>696</v>
      </c>
      <c r="CK69" s="15">
        <v>0</v>
      </c>
      <c r="CL69" s="14">
        <v>273</v>
      </c>
      <c r="CM69" s="15">
        <v>2368</v>
      </c>
      <c r="CN69" s="14">
        <v>1142</v>
      </c>
      <c r="CO69" s="15">
        <v>31</v>
      </c>
      <c r="CP69" s="14">
        <v>62</v>
      </c>
      <c r="CQ69" s="15">
        <v>7409</v>
      </c>
      <c r="CR69" s="14">
        <v>1926</v>
      </c>
      <c r="CS69" s="15">
        <v>6500</v>
      </c>
      <c r="CT69" s="14">
        <v>2016</v>
      </c>
      <c r="CU69" s="15">
        <v>1336</v>
      </c>
      <c r="CV69" s="14">
        <v>1129</v>
      </c>
      <c r="CW69" s="15">
        <v>0</v>
      </c>
      <c r="CX69" s="14">
        <v>273</v>
      </c>
      <c r="CY69" s="15">
        <v>2490</v>
      </c>
      <c r="CZ69" s="14">
        <v>1026</v>
      </c>
      <c r="DA69" s="15">
        <v>1171</v>
      </c>
      <c r="DB69" s="14">
        <v>756</v>
      </c>
      <c r="DC69" s="15">
        <v>41</v>
      </c>
      <c r="DD69" s="14">
        <v>73</v>
      </c>
      <c r="DE69" s="15">
        <v>1155</v>
      </c>
      <c r="DF69" s="14">
        <v>895</v>
      </c>
      <c r="DG69" s="15">
        <v>27</v>
      </c>
      <c r="DH69" s="14">
        <v>52</v>
      </c>
      <c r="DI69" s="15">
        <v>228</v>
      </c>
      <c r="DJ69" s="14">
        <v>265</v>
      </c>
      <c r="DM69"/>
      <c r="DN69"/>
      <c r="DO69"/>
      <c r="DP69"/>
    </row>
    <row r="70" spans="9:120" x14ac:dyDescent="0.25">
      <c r="I70" s="16">
        <v>36326</v>
      </c>
      <c r="J70" s="17">
        <v>3708</v>
      </c>
      <c r="K70" s="15">
        <v>477</v>
      </c>
      <c r="L70" s="14">
        <v>790</v>
      </c>
      <c r="M70" s="18" t="s">
        <v>61</v>
      </c>
      <c r="N70" s="14" t="s">
        <v>61</v>
      </c>
      <c r="O70" s="15">
        <v>1354</v>
      </c>
      <c r="P70" s="14">
        <v>805</v>
      </c>
      <c r="Q70" s="15">
        <v>47</v>
      </c>
      <c r="R70" s="14">
        <v>78</v>
      </c>
      <c r="S70" s="15">
        <v>3906</v>
      </c>
      <c r="T70" s="14">
        <v>1041</v>
      </c>
      <c r="U70" s="15">
        <v>1930</v>
      </c>
      <c r="V70" s="14">
        <v>866</v>
      </c>
      <c r="W70" s="15">
        <v>0</v>
      </c>
      <c r="X70" s="14">
        <v>246</v>
      </c>
      <c r="Y70" s="15">
        <v>0</v>
      </c>
      <c r="Z70" s="14">
        <v>246</v>
      </c>
      <c r="AA70" s="15">
        <v>14</v>
      </c>
      <c r="AB70" s="14">
        <v>23</v>
      </c>
      <c r="AC70" s="15">
        <v>2315</v>
      </c>
      <c r="AD70" s="14">
        <v>1026</v>
      </c>
      <c r="AE70" s="15">
        <v>1251</v>
      </c>
      <c r="AF70" s="14">
        <v>902</v>
      </c>
      <c r="AG70" s="15">
        <v>1705</v>
      </c>
      <c r="AH70" s="14">
        <v>1289</v>
      </c>
      <c r="AI70" s="15">
        <v>895</v>
      </c>
      <c r="AJ70" s="14">
        <v>524</v>
      </c>
      <c r="AK70" s="15">
        <v>388</v>
      </c>
      <c r="AL70" s="14">
        <v>293</v>
      </c>
      <c r="AM70" s="15">
        <v>9</v>
      </c>
      <c r="AN70" s="14">
        <v>24</v>
      </c>
      <c r="AO70" s="15">
        <v>262</v>
      </c>
      <c r="AP70" s="14">
        <v>349</v>
      </c>
      <c r="AQ70" s="15">
        <v>106</v>
      </c>
      <c r="AR70" s="14">
        <v>107</v>
      </c>
      <c r="AS70" s="15">
        <v>1440</v>
      </c>
      <c r="AT70" s="14">
        <v>1506</v>
      </c>
      <c r="AU70" s="15">
        <v>100</v>
      </c>
      <c r="AV70" s="14">
        <v>171</v>
      </c>
      <c r="AW70" s="15">
        <v>574</v>
      </c>
      <c r="AX70" s="14">
        <v>655</v>
      </c>
      <c r="AY70" s="15">
        <v>704</v>
      </c>
      <c r="AZ70" s="14">
        <v>460</v>
      </c>
      <c r="BA70" s="15">
        <v>107</v>
      </c>
      <c r="BB70" s="14">
        <v>183</v>
      </c>
      <c r="BC70" s="15">
        <v>923</v>
      </c>
      <c r="BD70" s="14">
        <v>814</v>
      </c>
      <c r="BE70" s="15">
        <v>530</v>
      </c>
      <c r="BF70" s="14">
        <v>409</v>
      </c>
      <c r="BG70" s="15">
        <v>263</v>
      </c>
      <c r="BH70" s="14">
        <v>386</v>
      </c>
      <c r="BI70" s="15">
        <v>0</v>
      </c>
      <c r="BJ70" s="14">
        <v>246</v>
      </c>
      <c r="BK70" s="15">
        <v>616</v>
      </c>
      <c r="BL70" s="14">
        <v>507</v>
      </c>
      <c r="BM70" s="15">
        <v>215</v>
      </c>
      <c r="BN70" s="14">
        <v>259</v>
      </c>
      <c r="BO70" s="15">
        <v>240</v>
      </c>
      <c r="BP70" s="14">
        <v>247</v>
      </c>
      <c r="BQ70" s="15">
        <v>316</v>
      </c>
      <c r="BR70" s="14">
        <v>368</v>
      </c>
      <c r="BS70" s="15">
        <v>413</v>
      </c>
      <c r="BT70" s="14">
        <v>501</v>
      </c>
      <c r="BU70" s="15">
        <v>421</v>
      </c>
      <c r="BV70" s="14">
        <v>446</v>
      </c>
      <c r="BW70" s="15">
        <v>255</v>
      </c>
      <c r="BX70" s="14">
        <v>206</v>
      </c>
      <c r="BY70" s="15">
        <v>698</v>
      </c>
      <c r="BZ70" s="14">
        <v>587</v>
      </c>
      <c r="CA70" s="15">
        <v>69</v>
      </c>
      <c r="CB70" s="14">
        <v>89</v>
      </c>
      <c r="CC70" s="15">
        <v>156</v>
      </c>
      <c r="CD70" s="14">
        <v>213</v>
      </c>
      <c r="CE70" s="15">
        <v>1455</v>
      </c>
      <c r="CF70" s="14">
        <v>971</v>
      </c>
      <c r="CG70" s="15">
        <v>1793</v>
      </c>
      <c r="CH70" s="14">
        <v>1104</v>
      </c>
      <c r="CI70" s="15">
        <v>126</v>
      </c>
      <c r="CJ70" s="14">
        <v>164</v>
      </c>
      <c r="CK70" s="15">
        <v>0</v>
      </c>
      <c r="CL70" s="14">
        <v>246</v>
      </c>
      <c r="CM70" s="15">
        <v>121</v>
      </c>
      <c r="CN70" s="14">
        <v>153</v>
      </c>
      <c r="CO70" s="15">
        <v>531</v>
      </c>
      <c r="CP70" s="14">
        <v>817</v>
      </c>
      <c r="CQ70" s="15">
        <v>477</v>
      </c>
      <c r="CR70" s="14">
        <v>341</v>
      </c>
      <c r="CS70" s="15">
        <v>4123</v>
      </c>
      <c r="CT70" s="14">
        <v>1774</v>
      </c>
      <c r="CU70" s="15">
        <v>1274</v>
      </c>
      <c r="CV70" s="14">
        <v>926</v>
      </c>
      <c r="CW70" s="15">
        <v>353</v>
      </c>
      <c r="CX70" s="14">
        <v>429</v>
      </c>
      <c r="CY70" s="15">
        <v>714</v>
      </c>
      <c r="CZ70" s="14">
        <v>681</v>
      </c>
      <c r="DA70" s="15">
        <v>2421</v>
      </c>
      <c r="DB70" s="14">
        <v>790</v>
      </c>
      <c r="DC70" s="15">
        <v>0</v>
      </c>
      <c r="DD70" s="14">
        <v>246</v>
      </c>
      <c r="DE70" s="15">
        <v>158</v>
      </c>
      <c r="DF70" s="14">
        <v>198</v>
      </c>
      <c r="DG70" s="15">
        <v>81</v>
      </c>
      <c r="DH70" s="14">
        <v>131</v>
      </c>
      <c r="DI70" s="15">
        <v>19</v>
      </c>
      <c r="DJ70" s="14">
        <v>30</v>
      </c>
      <c r="DM70"/>
      <c r="DN70"/>
      <c r="DO70"/>
      <c r="DP70"/>
    </row>
    <row r="71" spans="9:120" x14ac:dyDescent="0.25">
      <c r="I71" s="16">
        <v>222725</v>
      </c>
      <c r="J71" s="17">
        <v>11873</v>
      </c>
      <c r="K71" s="15">
        <v>416</v>
      </c>
      <c r="L71" s="14">
        <v>305</v>
      </c>
      <c r="M71" s="13">
        <v>3109</v>
      </c>
      <c r="N71" s="14">
        <v>1297</v>
      </c>
      <c r="O71" s="18" t="s">
        <v>61</v>
      </c>
      <c r="P71" s="14" t="s">
        <v>61</v>
      </c>
      <c r="Q71" s="15">
        <v>689</v>
      </c>
      <c r="R71" s="14">
        <v>415</v>
      </c>
      <c r="S71" s="15">
        <v>47164</v>
      </c>
      <c r="T71" s="14">
        <v>6018</v>
      </c>
      <c r="U71" s="15">
        <v>7687</v>
      </c>
      <c r="V71" s="14">
        <v>2494</v>
      </c>
      <c r="W71" s="15">
        <v>479</v>
      </c>
      <c r="X71" s="14">
        <v>386</v>
      </c>
      <c r="Y71" s="15">
        <v>738</v>
      </c>
      <c r="Z71" s="14">
        <v>774</v>
      </c>
      <c r="AA71" s="15">
        <v>0</v>
      </c>
      <c r="AB71" s="14">
        <v>305</v>
      </c>
      <c r="AC71" s="15">
        <v>7712</v>
      </c>
      <c r="AD71" s="14">
        <v>2149</v>
      </c>
      <c r="AE71" s="15">
        <v>4261</v>
      </c>
      <c r="AF71" s="14">
        <v>1828</v>
      </c>
      <c r="AG71" s="15">
        <v>1966</v>
      </c>
      <c r="AH71" s="14">
        <v>928</v>
      </c>
      <c r="AI71" s="15">
        <v>2147</v>
      </c>
      <c r="AJ71" s="14">
        <v>984</v>
      </c>
      <c r="AK71" s="15">
        <v>12250</v>
      </c>
      <c r="AL71" s="14">
        <v>3263</v>
      </c>
      <c r="AM71" s="15">
        <v>2690</v>
      </c>
      <c r="AN71" s="14">
        <v>1358</v>
      </c>
      <c r="AO71" s="15">
        <v>3008</v>
      </c>
      <c r="AP71" s="14">
        <v>1405</v>
      </c>
      <c r="AQ71" s="15">
        <v>1935</v>
      </c>
      <c r="AR71" s="14">
        <v>1008</v>
      </c>
      <c r="AS71" s="15">
        <v>1705</v>
      </c>
      <c r="AT71" s="14">
        <v>928</v>
      </c>
      <c r="AU71" s="15">
        <v>2014</v>
      </c>
      <c r="AV71" s="14">
        <v>1697</v>
      </c>
      <c r="AW71" s="15">
        <v>241</v>
      </c>
      <c r="AX71" s="14">
        <v>308</v>
      </c>
      <c r="AY71" s="15">
        <v>1284</v>
      </c>
      <c r="AZ71" s="14">
        <v>1052</v>
      </c>
      <c r="BA71" s="15">
        <v>1449</v>
      </c>
      <c r="BB71" s="14">
        <v>975</v>
      </c>
      <c r="BC71" s="15">
        <v>6354</v>
      </c>
      <c r="BD71" s="14">
        <v>1796</v>
      </c>
      <c r="BE71" s="15">
        <v>5421</v>
      </c>
      <c r="BF71" s="14">
        <v>1542</v>
      </c>
      <c r="BG71" s="15">
        <v>272</v>
      </c>
      <c r="BH71" s="14">
        <v>238</v>
      </c>
      <c r="BI71" s="15">
        <v>4567</v>
      </c>
      <c r="BJ71" s="14">
        <v>1621</v>
      </c>
      <c r="BK71" s="15">
        <v>1343</v>
      </c>
      <c r="BL71" s="14">
        <v>1038</v>
      </c>
      <c r="BM71" s="15">
        <v>1750</v>
      </c>
      <c r="BN71" s="14">
        <v>1130</v>
      </c>
      <c r="BO71" s="15">
        <v>10342</v>
      </c>
      <c r="BP71" s="14">
        <v>3881</v>
      </c>
      <c r="BQ71" s="15">
        <v>64</v>
      </c>
      <c r="BR71" s="14">
        <v>105</v>
      </c>
      <c r="BS71" s="15">
        <v>1782</v>
      </c>
      <c r="BT71" s="14">
        <v>762</v>
      </c>
      <c r="BU71" s="15">
        <v>4419</v>
      </c>
      <c r="BV71" s="14">
        <v>1430</v>
      </c>
      <c r="BW71" s="15">
        <v>6618</v>
      </c>
      <c r="BX71" s="14">
        <v>2661</v>
      </c>
      <c r="BY71" s="15">
        <v>4463</v>
      </c>
      <c r="BZ71" s="14">
        <v>1627</v>
      </c>
      <c r="CA71" s="15">
        <v>826</v>
      </c>
      <c r="CB71" s="14">
        <v>612</v>
      </c>
      <c r="CC71" s="15">
        <v>5225</v>
      </c>
      <c r="CD71" s="14">
        <v>1513</v>
      </c>
      <c r="CE71" s="15">
        <v>2910</v>
      </c>
      <c r="CF71" s="14">
        <v>1310</v>
      </c>
      <c r="CG71" s="15">
        <v>5430</v>
      </c>
      <c r="CH71" s="14">
        <v>1887</v>
      </c>
      <c r="CI71" s="15">
        <v>5535</v>
      </c>
      <c r="CJ71" s="14">
        <v>2842</v>
      </c>
      <c r="CK71" s="15">
        <v>403</v>
      </c>
      <c r="CL71" s="14">
        <v>336</v>
      </c>
      <c r="CM71" s="15">
        <v>2310</v>
      </c>
      <c r="CN71" s="14">
        <v>1189</v>
      </c>
      <c r="CO71" s="15">
        <v>1351</v>
      </c>
      <c r="CP71" s="14">
        <v>843</v>
      </c>
      <c r="CQ71" s="15">
        <v>3061</v>
      </c>
      <c r="CR71" s="14">
        <v>1643</v>
      </c>
      <c r="CS71" s="15">
        <v>14705</v>
      </c>
      <c r="CT71" s="14">
        <v>3301</v>
      </c>
      <c r="CU71" s="15">
        <v>7164</v>
      </c>
      <c r="CV71" s="14">
        <v>3154</v>
      </c>
      <c r="CW71" s="15">
        <v>664</v>
      </c>
      <c r="CX71" s="14">
        <v>498</v>
      </c>
      <c r="CY71" s="15">
        <v>3413</v>
      </c>
      <c r="CZ71" s="14">
        <v>1613</v>
      </c>
      <c r="DA71" s="15">
        <v>12645</v>
      </c>
      <c r="DB71" s="14">
        <v>2459</v>
      </c>
      <c r="DC71" s="15">
        <v>595</v>
      </c>
      <c r="DD71" s="14">
        <v>563</v>
      </c>
      <c r="DE71" s="15">
        <v>5556</v>
      </c>
      <c r="DF71" s="14">
        <v>1827</v>
      </c>
      <c r="DG71" s="15">
        <v>593</v>
      </c>
      <c r="DH71" s="14">
        <v>393</v>
      </c>
      <c r="DI71" s="15">
        <v>599</v>
      </c>
      <c r="DJ71" s="14">
        <v>771</v>
      </c>
      <c r="DM71"/>
      <c r="DN71"/>
      <c r="DO71"/>
      <c r="DP71"/>
    </row>
    <row r="72" spans="9:120" x14ac:dyDescent="0.25">
      <c r="I72" s="16">
        <v>79127</v>
      </c>
      <c r="J72" s="17">
        <v>7901</v>
      </c>
      <c r="K72" s="15">
        <v>1405</v>
      </c>
      <c r="L72" s="14">
        <v>1001</v>
      </c>
      <c r="M72" s="13">
        <v>934</v>
      </c>
      <c r="N72" s="14">
        <v>798</v>
      </c>
      <c r="O72" s="15">
        <v>777</v>
      </c>
      <c r="P72" s="14">
        <v>557</v>
      </c>
      <c r="Q72" s="18" t="s">
        <v>61</v>
      </c>
      <c r="R72" s="14" t="s">
        <v>61</v>
      </c>
      <c r="S72" s="15">
        <v>4457</v>
      </c>
      <c r="T72" s="14">
        <v>1991</v>
      </c>
      <c r="U72" s="15">
        <v>2535</v>
      </c>
      <c r="V72" s="14">
        <v>1149</v>
      </c>
      <c r="W72" s="15">
        <v>451</v>
      </c>
      <c r="X72" s="14">
        <v>315</v>
      </c>
      <c r="Y72" s="15">
        <v>0</v>
      </c>
      <c r="Z72" s="14">
        <v>273</v>
      </c>
      <c r="AA72" s="15">
        <v>154</v>
      </c>
      <c r="AB72" s="14">
        <v>264</v>
      </c>
      <c r="AC72" s="15">
        <v>3578</v>
      </c>
      <c r="AD72" s="14">
        <v>1239</v>
      </c>
      <c r="AE72" s="15">
        <v>3921</v>
      </c>
      <c r="AF72" s="14">
        <v>2077</v>
      </c>
      <c r="AG72" s="15">
        <v>129</v>
      </c>
      <c r="AH72" s="14">
        <v>166</v>
      </c>
      <c r="AI72" s="15">
        <v>618</v>
      </c>
      <c r="AJ72" s="14">
        <v>754</v>
      </c>
      <c r="AK72" s="15">
        <v>3221</v>
      </c>
      <c r="AL72" s="14">
        <v>1474</v>
      </c>
      <c r="AM72" s="15">
        <v>722</v>
      </c>
      <c r="AN72" s="14">
        <v>498</v>
      </c>
      <c r="AO72" s="15">
        <v>85</v>
      </c>
      <c r="AP72" s="14">
        <v>143</v>
      </c>
      <c r="AQ72" s="15">
        <v>3611</v>
      </c>
      <c r="AR72" s="14">
        <v>1704</v>
      </c>
      <c r="AS72" s="15">
        <v>2540</v>
      </c>
      <c r="AT72" s="14">
        <v>1895</v>
      </c>
      <c r="AU72" s="15">
        <v>4012</v>
      </c>
      <c r="AV72" s="14">
        <v>1625</v>
      </c>
      <c r="AW72" s="15">
        <v>0</v>
      </c>
      <c r="AX72" s="14">
        <v>273</v>
      </c>
      <c r="AY72" s="15">
        <v>306</v>
      </c>
      <c r="AZ72" s="14">
        <v>254</v>
      </c>
      <c r="BA72" s="15">
        <v>190</v>
      </c>
      <c r="BB72" s="14">
        <v>196</v>
      </c>
      <c r="BC72" s="15">
        <v>1506</v>
      </c>
      <c r="BD72" s="14">
        <v>674</v>
      </c>
      <c r="BE72" s="15">
        <v>222</v>
      </c>
      <c r="BF72" s="14">
        <v>153</v>
      </c>
      <c r="BG72" s="15">
        <v>2764</v>
      </c>
      <c r="BH72" s="14">
        <v>1337</v>
      </c>
      <c r="BI72" s="15">
        <v>7320</v>
      </c>
      <c r="BJ72" s="14">
        <v>2181</v>
      </c>
      <c r="BK72" s="15">
        <v>85</v>
      </c>
      <c r="BL72" s="14">
        <v>159</v>
      </c>
      <c r="BM72" s="15">
        <v>394</v>
      </c>
      <c r="BN72" s="14">
        <v>538</v>
      </c>
      <c r="BO72" s="15">
        <v>67</v>
      </c>
      <c r="BP72" s="14">
        <v>104</v>
      </c>
      <c r="BQ72" s="15">
        <v>0</v>
      </c>
      <c r="BR72" s="14">
        <v>273</v>
      </c>
      <c r="BS72" s="15">
        <v>77</v>
      </c>
      <c r="BT72" s="14">
        <v>130</v>
      </c>
      <c r="BU72" s="15">
        <v>0</v>
      </c>
      <c r="BV72" s="14">
        <v>273</v>
      </c>
      <c r="BW72" s="15">
        <v>289</v>
      </c>
      <c r="BX72" s="14">
        <v>336</v>
      </c>
      <c r="BY72" s="15">
        <v>1561</v>
      </c>
      <c r="BZ72" s="14">
        <v>900</v>
      </c>
      <c r="CA72" s="15">
        <v>0</v>
      </c>
      <c r="CB72" s="14">
        <v>273</v>
      </c>
      <c r="CC72" s="15">
        <v>1137</v>
      </c>
      <c r="CD72" s="14">
        <v>811</v>
      </c>
      <c r="CE72" s="15">
        <v>8607</v>
      </c>
      <c r="CF72" s="14">
        <v>3434</v>
      </c>
      <c r="CG72" s="15">
        <v>239</v>
      </c>
      <c r="CH72" s="14">
        <v>174</v>
      </c>
      <c r="CI72" s="15">
        <v>731</v>
      </c>
      <c r="CJ72" s="14">
        <v>570</v>
      </c>
      <c r="CK72" s="15">
        <v>0</v>
      </c>
      <c r="CL72" s="14">
        <v>273</v>
      </c>
      <c r="CM72" s="15">
        <v>1496</v>
      </c>
      <c r="CN72" s="14">
        <v>983</v>
      </c>
      <c r="CO72" s="15">
        <v>243</v>
      </c>
      <c r="CP72" s="14">
        <v>264</v>
      </c>
      <c r="CQ72" s="15">
        <v>2653</v>
      </c>
      <c r="CR72" s="14">
        <v>1121</v>
      </c>
      <c r="CS72" s="15">
        <v>13707</v>
      </c>
      <c r="CT72" s="14">
        <v>2911</v>
      </c>
      <c r="CU72" s="15">
        <v>361</v>
      </c>
      <c r="CV72" s="14">
        <v>322</v>
      </c>
      <c r="CW72" s="15">
        <v>0</v>
      </c>
      <c r="CX72" s="14">
        <v>273</v>
      </c>
      <c r="CY72" s="15">
        <v>494</v>
      </c>
      <c r="CZ72" s="14">
        <v>382</v>
      </c>
      <c r="DA72" s="15">
        <v>264</v>
      </c>
      <c r="DB72" s="14">
        <v>228</v>
      </c>
      <c r="DC72" s="15">
        <v>0</v>
      </c>
      <c r="DD72" s="14">
        <v>273</v>
      </c>
      <c r="DE72" s="15">
        <v>821</v>
      </c>
      <c r="DF72" s="14">
        <v>503</v>
      </c>
      <c r="DG72" s="15">
        <v>443</v>
      </c>
      <c r="DH72" s="14">
        <v>513</v>
      </c>
      <c r="DI72" s="15">
        <v>87</v>
      </c>
      <c r="DJ72" s="14">
        <v>146</v>
      </c>
      <c r="DM72"/>
      <c r="DN72"/>
      <c r="DO72"/>
      <c r="DP72"/>
    </row>
    <row r="73" spans="9:120" x14ac:dyDescent="0.25">
      <c r="I73" s="16">
        <v>444749</v>
      </c>
      <c r="J73" s="17">
        <v>18415</v>
      </c>
      <c r="K73" s="15">
        <v>3364</v>
      </c>
      <c r="L73" s="14">
        <v>1977</v>
      </c>
      <c r="M73" s="13">
        <v>9579</v>
      </c>
      <c r="N73" s="14">
        <v>2911</v>
      </c>
      <c r="O73" s="15">
        <v>33854</v>
      </c>
      <c r="P73" s="14">
        <v>4816</v>
      </c>
      <c r="Q73" s="15">
        <v>4172</v>
      </c>
      <c r="R73" s="14">
        <v>1340</v>
      </c>
      <c r="S73" s="18" t="s">
        <v>61</v>
      </c>
      <c r="T73" s="14" t="s">
        <v>61</v>
      </c>
      <c r="U73" s="15">
        <v>15662</v>
      </c>
      <c r="V73" s="14">
        <v>3236</v>
      </c>
      <c r="W73" s="15">
        <v>4631</v>
      </c>
      <c r="X73" s="14">
        <v>1802</v>
      </c>
      <c r="Y73" s="15">
        <v>643</v>
      </c>
      <c r="Z73" s="14">
        <v>408</v>
      </c>
      <c r="AA73" s="15">
        <v>3683</v>
      </c>
      <c r="AB73" s="14">
        <v>1306</v>
      </c>
      <c r="AC73" s="15">
        <v>20362</v>
      </c>
      <c r="AD73" s="14">
        <v>4008</v>
      </c>
      <c r="AE73" s="15">
        <v>8820</v>
      </c>
      <c r="AF73" s="14">
        <v>2545</v>
      </c>
      <c r="AG73" s="15">
        <v>9528</v>
      </c>
      <c r="AH73" s="14">
        <v>2191</v>
      </c>
      <c r="AI73" s="15">
        <v>5719</v>
      </c>
      <c r="AJ73" s="14">
        <v>1572</v>
      </c>
      <c r="AK73" s="15">
        <v>16482</v>
      </c>
      <c r="AL73" s="14">
        <v>2806</v>
      </c>
      <c r="AM73" s="15">
        <v>6550</v>
      </c>
      <c r="AN73" s="14">
        <v>1860</v>
      </c>
      <c r="AO73" s="15">
        <v>3163</v>
      </c>
      <c r="AP73" s="14">
        <v>1259</v>
      </c>
      <c r="AQ73" s="15">
        <v>3857</v>
      </c>
      <c r="AR73" s="14">
        <v>1813</v>
      </c>
      <c r="AS73" s="15">
        <v>3394</v>
      </c>
      <c r="AT73" s="14">
        <v>1797</v>
      </c>
      <c r="AU73" s="15">
        <v>2989</v>
      </c>
      <c r="AV73" s="14">
        <v>1207</v>
      </c>
      <c r="AW73" s="15">
        <v>1796</v>
      </c>
      <c r="AX73" s="14">
        <v>1139</v>
      </c>
      <c r="AY73" s="15">
        <v>10626</v>
      </c>
      <c r="AZ73" s="14">
        <v>2848</v>
      </c>
      <c r="BA73" s="15">
        <v>11969</v>
      </c>
      <c r="BB73" s="14">
        <v>2774</v>
      </c>
      <c r="BC73" s="15">
        <v>10435</v>
      </c>
      <c r="BD73" s="14">
        <v>2487</v>
      </c>
      <c r="BE73" s="15">
        <v>5095</v>
      </c>
      <c r="BF73" s="14">
        <v>1319</v>
      </c>
      <c r="BG73" s="15">
        <v>2757</v>
      </c>
      <c r="BH73" s="14">
        <v>1338</v>
      </c>
      <c r="BI73" s="15">
        <v>6921</v>
      </c>
      <c r="BJ73" s="14">
        <v>2357</v>
      </c>
      <c r="BK73" s="15">
        <v>3009</v>
      </c>
      <c r="BL73" s="14">
        <v>1511</v>
      </c>
      <c r="BM73" s="15">
        <v>3062</v>
      </c>
      <c r="BN73" s="14">
        <v>1860</v>
      </c>
      <c r="BO73" s="15">
        <v>27724</v>
      </c>
      <c r="BP73" s="14">
        <v>4878</v>
      </c>
      <c r="BQ73" s="15">
        <v>1614</v>
      </c>
      <c r="BR73" s="14">
        <v>1059</v>
      </c>
      <c r="BS73" s="15">
        <v>10108</v>
      </c>
      <c r="BT73" s="14">
        <v>2848</v>
      </c>
      <c r="BU73" s="15">
        <v>4632</v>
      </c>
      <c r="BV73" s="14">
        <v>1266</v>
      </c>
      <c r="BW73" s="15">
        <v>20981</v>
      </c>
      <c r="BX73" s="14">
        <v>2977</v>
      </c>
      <c r="BY73" s="15">
        <v>9593</v>
      </c>
      <c r="BZ73" s="14">
        <v>2005</v>
      </c>
      <c r="CA73" s="15">
        <v>392</v>
      </c>
      <c r="CB73" s="14">
        <v>343</v>
      </c>
      <c r="CC73" s="15">
        <v>8170</v>
      </c>
      <c r="CD73" s="14">
        <v>2399</v>
      </c>
      <c r="CE73" s="15">
        <v>5708</v>
      </c>
      <c r="CF73" s="14">
        <v>1591</v>
      </c>
      <c r="CG73" s="15">
        <v>20913</v>
      </c>
      <c r="CH73" s="14">
        <v>3580</v>
      </c>
      <c r="CI73" s="15">
        <v>9948</v>
      </c>
      <c r="CJ73" s="14">
        <v>1991</v>
      </c>
      <c r="CK73" s="15">
        <v>526</v>
      </c>
      <c r="CL73" s="14">
        <v>264</v>
      </c>
      <c r="CM73" s="15">
        <v>5016</v>
      </c>
      <c r="CN73" s="14">
        <v>2183</v>
      </c>
      <c r="CO73" s="15">
        <v>1604</v>
      </c>
      <c r="CP73" s="14">
        <v>1117</v>
      </c>
      <c r="CQ73" s="15">
        <v>4349</v>
      </c>
      <c r="CR73" s="14">
        <v>1174</v>
      </c>
      <c r="CS73" s="15">
        <v>36582</v>
      </c>
      <c r="CT73" s="14">
        <v>5299</v>
      </c>
      <c r="CU73" s="15">
        <v>10653</v>
      </c>
      <c r="CV73" s="14">
        <v>2235</v>
      </c>
      <c r="CW73" s="15">
        <v>525</v>
      </c>
      <c r="CX73" s="14">
        <v>369</v>
      </c>
      <c r="CY73" s="15">
        <v>14232</v>
      </c>
      <c r="CZ73" s="14">
        <v>2597</v>
      </c>
      <c r="DA73" s="15">
        <v>30544</v>
      </c>
      <c r="DB73" s="14">
        <v>4481</v>
      </c>
      <c r="DC73" s="15">
        <v>1446</v>
      </c>
      <c r="DD73" s="14">
        <v>919</v>
      </c>
      <c r="DE73" s="15">
        <v>6031</v>
      </c>
      <c r="DF73" s="14">
        <v>2181</v>
      </c>
      <c r="DG73" s="15">
        <v>1336</v>
      </c>
      <c r="DH73" s="14">
        <v>664</v>
      </c>
      <c r="DI73" s="15">
        <v>1223</v>
      </c>
      <c r="DJ73" s="14">
        <v>1128</v>
      </c>
      <c r="DM73"/>
      <c r="DN73"/>
      <c r="DO73"/>
      <c r="DP73"/>
    </row>
    <row r="74" spans="9:120" x14ac:dyDescent="0.25">
      <c r="I74" s="16">
        <v>186366</v>
      </c>
      <c r="J74" s="17">
        <v>9897</v>
      </c>
      <c r="K74" s="15">
        <v>954</v>
      </c>
      <c r="L74" s="14">
        <v>803</v>
      </c>
      <c r="M74" s="13">
        <v>2225</v>
      </c>
      <c r="N74" s="14">
        <v>1220</v>
      </c>
      <c r="O74" s="15">
        <v>12287</v>
      </c>
      <c r="P74" s="14">
        <v>2324</v>
      </c>
      <c r="Q74" s="15">
        <v>1034</v>
      </c>
      <c r="R74" s="14">
        <v>739</v>
      </c>
      <c r="S74" s="15">
        <v>26089</v>
      </c>
      <c r="T74" s="14">
        <v>4183</v>
      </c>
      <c r="U74" s="18" t="s">
        <v>61</v>
      </c>
      <c r="V74" s="14" t="s">
        <v>61</v>
      </c>
      <c r="W74" s="15">
        <v>459</v>
      </c>
      <c r="X74" s="14">
        <v>360</v>
      </c>
      <c r="Y74" s="15">
        <v>486</v>
      </c>
      <c r="Z74" s="14">
        <v>486</v>
      </c>
      <c r="AA74" s="15">
        <v>479</v>
      </c>
      <c r="AB74" s="14">
        <v>381</v>
      </c>
      <c r="AC74" s="15">
        <v>8849</v>
      </c>
      <c r="AD74" s="14">
        <v>2300</v>
      </c>
      <c r="AE74" s="15">
        <v>6445</v>
      </c>
      <c r="AF74" s="14">
        <v>2553</v>
      </c>
      <c r="AG74" s="15">
        <v>2355</v>
      </c>
      <c r="AH74" s="14">
        <v>1220</v>
      </c>
      <c r="AI74" s="15">
        <v>839</v>
      </c>
      <c r="AJ74" s="14">
        <v>572</v>
      </c>
      <c r="AK74" s="15">
        <v>6950</v>
      </c>
      <c r="AL74" s="14">
        <v>1968</v>
      </c>
      <c r="AM74" s="15">
        <v>3296</v>
      </c>
      <c r="AN74" s="14">
        <v>1584</v>
      </c>
      <c r="AO74" s="15">
        <v>2140</v>
      </c>
      <c r="AP74" s="14">
        <v>1179</v>
      </c>
      <c r="AQ74" s="15">
        <v>4308</v>
      </c>
      <c r="AR74" s="14">
        <v>1577</v>
      </c>
      <c r="AS74" s="15">
        <v>1961</v>
      </c>
      <c r="AT74" s="14">
        <v>1194</v>
      </c>
      <c r="AU74" s="15">
        <v>968</v>
      </c>
      <c r="AV74" s="14">
        <v>664</v>
      </c>
      <c r="AW74" s="15">
        <v>532</v>
      </c>
      <c r="AX74" s="14">
        <v>385</v>
      </c>
      <c r="AY74" s="15">
        <v>1532</v>
      </c>
      <c r="AZ74" s="14">
        <v>978</v>
      </c>
      <c r="BA74" s="15">
        <v>2242</v>
      </c>
      <c r="BB74" s="14">
        <v>778</v>
      </c>
      <c r="BC74" s="15">
        <v>4587</v>
      </c>
      <c r="BD74" s="14">
        <v>1679</v>
      </c>
      <c r="BE74" s="15">
        <v>2878</v>
      </c>
      <c r="BF74" s="14">
        <v>1093</v>
      </c>
      <c r="BG74" s="15">
        <v>1277</v>
      </c>
      <c r="BH74" s="14">
        <v>883</v>
      </c>
      <c r="BI74" s="15">
        <v>1978</v>
      </c>
      <c r="BJ74" s="14">
        <v>803</v>
      </c>
      <c r="BK74" s="15">
        <v>2042</v>
      </c>
      <c r="BL74" s="14">
        <v>1490</v>
      </c>
      <c r="BM74" s="15">
        <v>4065</v>
      </c>
      <c r="BN74" s="14">
        <v>1455</v>
      </c>
      <c r="BO74" s="15">
        <v>4131</v>
      </c>
      <c r="BP74" s="14">
        <v>1784</v>
      </c>
      <c r="BQ74" s="15">
        <v>791</v>
      </c>
      <c r="BR74" s="14">
        <v>521</v>
      </c>
      <c r="BS74" s="15">
        <v>1259</v>
      </c>
      <c r="BT74" s="14">
        <v>537</v>
      </c>
      <c r="BU74" s="15">
        <v>3921</v>
      </c>
      <c r="BV74" s="14">
        <v>1326</v>
      </c>
      <c r="BW74" s="15">
        <v>4594</v>
      </c>
      <c r="BX74" s="14">
        <v>1518</v>
      </c>
      <c r="BY74" s="15">
        <v>2940</v>
      </c>
      <c r="BZ74" s="14">
        <v>1376</v>
      </c>
      <c r="CA74" s="15">
        <v>802</v>
      </c>
      <c r="CB74" s="14">
        <v>598</v>
      </c>
      <c r="CC74" s="15">
        <v>2838</v>
      </c>
      <c r="CD74" s="14">
        <v>1325</v>
      </c>
      <c r="CE74" s="15">
        <v>3464</v>
      </c>
      <c r="CF74" s="14">
        <v>1440</v>
      </c>
      <c r="CG74" s="15">
        <v>4330</v>
      </c>
      <c r="CH74" s="14">
        <v>1962</v>
      </c>
      <c r="CI74" s="15">
        <v>3928</v>
      </c>
      <c r="CJ74" s="14">
        <v>1124</v>
      </c>
      <c r="CK74" s="15">
        <v>192</v>
      </c>
      <c r="CL74" s="14">
        <v>248</v>
      </c>
      <c r="CM74" s="15">
        <v>1231</v>
      </c>
      <c r="CN74" s="14">
        <v>796</v>
      </c>
      <c r="CO74" s="15">
        <v>1847</v>
      </c>
      <c r="CP74" s="14">
        <v>826</v>
      </c>
      <c r="CQ74" s="15">
        <v>1628</v>
      </c>
      <c r="CR74" s="14">
        <v>706</v>
      </c>
      <c r="CS74" s="15">
        <v>22253</v>
      </c>
      <c r="CT74" s="14">
        <v>4494</v>
      </c>
      <c r="CU74" s="15">
        <v>4748</v>
      </c>
      <c r="CV74" s="14">
        <v>1658</v>
      </c>
      <c r="CW74" s="15">
        <v>350</v>
      </c>
      <c r="CX74" s="14">
        <v>246</v>
      </c>
      <c r="CY74" s="15">
        <v>2739</v>
      </c>
      <c r="CZ74" s="14">
        <v>1077</v>
      </c>
      <c r="DA74" s="15">
        <v>7583</v>
      </c>
      <c r="DB74" s="14">
        <v>3004</v>
      </c>
      <c r="DC74" s="15">
        <v>623</v>
      </c>
      <c r="DD74" s="14">
        <v>493</v>
      </c>
      <c r="DE74" s="15">
        <v>2499</v>
      </c>
      <c r="DF74" s="14">
        <v>1153</v>
      </c>
      <c r="DG74" s="15">
        <v>4418</v>
      </c>
      <c r="DH74" s="14">
        <v>1439</v>
      </c>
      <c r="DI74" s="15">
        <v>874</v>
      </c>
      <c r="DJ74" s="14">
        <v>880</v>
      </c>
      <c r="DM74"/>
      <c r="DN74"/>
      <c r="DO74"/>
      <c r="DP74"/>
    </row>
    <row r="75" spans="9:120" x14ac:dyDescent="0.25">
      <c r="I75" s="16">
        <v>77333</v>
      </c>
      <c r="J75" s="17">
        <v>6651</v>
      </c>
      <c r="K75" s="15">
        <v>896</v>
      </c>
      <c r="L75" s="14">
        <v>891</v>
      </c>
      <c r="M75" s="13">
        <v>0</v>
      </c>
      <c r="N75" s="14">
        <v>281</v>
      </c>
      <c r="O75" s="15">
        <v>664</v>
      </c>
      <c r="P75" s="14">
        <v>484</v>
      </c>
      <c r="Q75" s="15">
        <v>334</v>
      </c>
      <c r="R75" s="14">
        <v>517</v>
      </c>
      <c r="S75" s="15">
        <v>4479</v>
      </c>
      <c r="T75" s="14">
        <v>1653</v>
      </c>
      <c r="U75" s="15">
        <v>547</v>
      </c>
      <c r="V75" s="14">
        <v>487</v>
      </c>
      <c r="W75" s="18" t="s">
        <v>61</v>
      </c>
      <c r="X75" s="14" t="s">
        <v>61</v>
      </c>
      <c r="Y75" s="15">
        <v>149</v>
      </c>
      <c r="Z75" s="14">
        <v>227</v>
      </c>
      <c r="AA75" s="15">
        <v>331</v>
      </c>
      <c r="AB75" s="14">
        <v>343</v>
      </c>
      <c r="AC75" s="15">
        <v>9207</v>
      </c>
      <c r="AD75" s="14">
        <v>2532</v>
      </c>
      <c r="AE75" s="15">
        <v>748</v>
      </c>
      <c r="AF75" s="14">
        <v>467</v>
      </c>
      <c r="AG75" s="15">
        <v>182</v>
      </c>
      <c r="AH75" s="14">
        <v>171</v>
      </c>
      <c r="AI75" s="15">
        <v>147</v>
      </c>
      <c r="AJ75" s="14">
        <v>130</v>
      </c>
      <c r="AK75" s="15">
        <v>3391</v>
      </c>
      <c r="AL75" s="14">
        <v>1847</v>
      </c>
      <c r="AM75" s="15">
        <v>1074</v>
      </c>
      <c r="AN75" s="14">
        <v>798</v>
      </c>
      <c r="AO75" s="15">
        <v>108</v>
      </c>
      <c r="AP75" s="14">
        <v>131</v>
      </c>
      <c r="AQ75" s="15">
        <v>0</v>
      </c>
      <c r="AR75" s="14">
        <v>281</v>
      </c>
      <c r="AS75" s="15">
        <v>400</v>
      </c>
      <c r="AT75" s="14">
        <v>430</v>
      </c>
      <c r="AU75" s="15">
        <v>0</v>
      </c>
      <c r="AV75" s="14">
        <v>281</v>
      </c>
      <c r="AW75" s="15">
        <v>528</v>
      </c>
      <c r="AX75" s="14">
        <v>447</v>
      </c>
      <c r="AY75" s="15">
        <v>1531</v>
      </c>
      <c r="AZ75" s="14">
        <v>814</v>
      </c>
      <c r="BA75" s="15">
        <v>8510</v>
      </c>
      <c r="BB75" s="14">
        <v>2107</v>
      </c>
      <c r="BC75" s="15">
        <v>770</v>
      </c>
      <c r="BD75" s="14">
        <v>486</v>
      </c>
      <c r="BE75" s="15">
        <v>934</v>
      </c>
      <c r="BF75" s="14">
        <v>659</v>
      </c>
      <c r="BG75" s="15">
        <v>67</v>
      </c>
      <c r="BH75" s="14">
        <v>111</v>
      </c>
      <c r="BI75" s="15">
        <v>42</v>
      </c>
      <c r="BJ75" s="14">
        <v>68</v>
      </c>
      <c r="BK75" s="15">
        <v>0</v>
      </c>
      <c r="BL75" s="14">
        <v>281</v>
      </c>
      <c r="BM75" s="15">
        <v>0</v>
      </c>
      <c r="BN75" s="14">
        <v>281</v>
      </c>
      <c r="BO75" s="15">
        <v>507</v>
      </c>
      <c r="BP75" s="14">
        <v>424</v>
      </c>
      <c r="BQ75" s="15">
        <v>1049</v>
      </c>
      <c r="BR75" s="14">
        <v>628</v>
      </c>
      <c r="BS75" s="15">
        <v>3475</v>
      </c>
      <c r="BT75" s="14">
        <v>1175</v>
      </c>
      <c r="BU75" s="15">
        <v>112</v>
      </c>
      <c r="BV75" s="14">
        <v>189</v>
      </c>
      <c r="BW75" s="15">
        <v>20727</v>
      </c>
      <c r="BX75" s="14">
        <v>3325</v>
      </c>
      <c r="BY75" s="15">
        <v>1345</v>
      </c>
      <c r="BZ75" s="14">
        <v>587</v>
      </c>
      <c r="CA75" s="15">
        <v>0</v>
      </c>
      <c r="CB75" s="14">
        <v>281</v>
      </c>
      <c r="CC75" s="15">
        <v>1296</v>
      </c>
      <c r="CD75" s="14">
        <v>710</v>
      </c>
      <c r="CE75" s="15">
        <v>145</v>
      </c>
      <c r="CF75" s="14">
        <v>171</v>
      </c>
      <c r="CG75" s="15">
        <v>640</v>
      </c>
      <c r="CH75" s="14">
        <v>592</v>
      </c>
      <c r="CI75" s="15">
        <v>1955</v>
      </c>
      <c r="CJ75" s="14">
        <v>808</v>
      </c>
      <c r="CK75" s="15">
        <v>1728</v>
      </c>
      <c r="CL75" s="14">
        <v>796</v>
      </c>
      <c r="CM75" s="15">
        <v>1140</v>
      </c>
      <c r="CN75" s="14">
        <v>627</v>
      </c>
      <c r="CO75" s="15">
        <v>0</v>
      </c>
      <c r="CP75" s="14">
        <v>281</v>
      </c>
      <c r="CQ75" s="15">
        <v>430</v>
      </c>
      <c r="CR75" s="14">
        <v>389</v>
      </c>
      <c r="CS75" s="15">
        <v>1887</v>
      </c>
      <c r="CT75" s="14">
        <v>1100</v>
      </c>
      <c r="CU75" s="15">
        <v>0</v>
      </c>
      <c r="CV75" s="14">
        <v>281</v>
      </c>
      <c r="CW75" s="15">
        <v>458</v>
      </c>
      <c r="CX75" s="14">
        <v>419</v>
      </c>
      <c r="CY75" s="15">
        <v>1735</v>
      </c>
      <c r="CZ75" s="14">
        <v>691</v>
      </c>
      <c r="DA75" s="15">
        <v>2084</v>
      </c>
      <c r="DB75" s="14">
        <v>1631</v>
      </c>
      <c r="DC75" s="15">
        <v>442</v>
      </c>
      <c r="DD75" s="14">
        <v>674</v>
      </c>
      <c r="DE75" s="15">
        <v>1092</v>
      </c>
      <c r="DF75" s="14">
        <v>1321</v>
      </c>
      <c r="DG75" s="15">
        <v>47</v>
      </c>
      <c r="DH75" s="14">
        <v>78</v>
      </c>
      <c r="DI75" s="15">
        <v>2027</v>
      </c>
      <c r="DJ75" s="14">
        <v>1233</v>
      </c>
      <c r="DM75"/>
      <c r="DN75"/>
      <c r="DO75"/>
      <c r="DP75"/>
    </row>
    <row r="76" spans="9:120" x14ac:dyDescent="0.25">
      <c r="I76" s="16">
        <v>30759</v>
      </c>
      <c r="J76" s="17">
        <v>4030</v>
      </c>
      <c r="K76" s="15">
        <v>128</v>
      </c>
      <c r="L76" s="14">
        <v>211</v>
      </c>
      <c r="M76" s="13">
        <v>68</v>
      </c>
      <c r="N76" s="14">
        <v>111</v>
      </c>
      <c r="O76" s="15">
        <v>60</v>
      </c>
      <c r="P76" s="14">
        <v>78</v>
      </c>
      <c r="Q76" s="15">
        <v>0</v>
      </c>
      <c r="R76" s="14">
        <v>265</v>
      </c>
      <c r="S76" s="15">
        <v>353</v>
      </c>
      <c r="T76" s="14">
        <v>290</v>
      </c>
      <c r="U76" s="15">
        <v>178</v>
      </c>
      <c r="V76" s="14">
        <v>249</v>
      </c>
      <c r="W76" s="15">
        <v>714</v>
      </c>
      <c r="X76" s="14">
        <v>693</v>
      </c>
      <c r="Y76" s="18" t="s">
        <v>61</v>
      </c>
      <c r="Z76" s="14" t="s">
        <v>61</v>
      </c>
      <c r="AA76" s="15">
        <v>432</v>
      </c>
      <c r="AB76" s="14">
        <v>467</v>
      </c>
      <c r="AC76" s="15">
        <v>2362</v>
      </c>
      <c r="AD76" s="14">
        <v>996</v>
      </c>
      <c r="AE76" s="15">
        <v>585</v>
      </c>
      <c r="AF76" s="14">
        <v>575</v>
      </c>
      <c r="AG76" s="15">
        <v>0</v>
      </c>
      <c r="AH76" s="14">
        <v>265</v>
      </c>
      <c r="AI76" s="15">
        <v>0</v>
      </c>
      <c r="AJ76" s="14">
        <v>265</v>
      </c>
      <c r="AK76" s="15">
        <v>612</v>
      </c>
      <c r="AL76" s="14">
        <v>583</v>
      </c>
      <c r="AM76" s="15">
        <v>0</v>
      </c>
      <c r="AN76" s="14">
        <v>265</v>
      </c>
      <c r="AO76" s="15">
        <v>0</v>
      </c>
      <c r="AP76" s="14">
        <v>265</v>
      </c>
      <c r="AQ76" s="15">
        <v>28</v>
      </c>
      <c r="AR76" s="14">
        <v>47</v>
      </c>
      <c r="AS76" s="15">
        <v>163</v>
      </c>
      <c r="AT76" s="14">
        <v>273</v>
      </c>
      <c r="AU76" s="15">
        <v>0</v>
      </c>
      <c r="AV76" s="14">
        <v>265</v>
      </c>
      <c r="AW76" s="15">
        <v>294</v>
      </c>
      <c r="AX76" s="14">
        <v>406</v>
      </c>
      <c r="AY76" s="15">
        <v>4969</v>
      </c>
      <c r="AZ76" s="14">
        <v>1144</v>
      </c>
      <c r="BA76" s="15">
        <v>689</v>
      </c>
      <c r="BB76" s="14">
        <v>538</v>
      </c>
      <c r="BC76" s="15">
        <v>61</v>
      </c>
      <c r="BD76" s="14">
        <v>102</v>
      </c>
      <c r="BE76" s="15">
        <v>55</v>
      </c>
      <c r="BF76" s="14">
        <v>92</v>
      </c>
      <c r="BG76" s="15">
        <v>0</v>
      </c>
      <c r="BH76" s="14">
        <v>265</v>
      </c>
      <c r="BI76" s="15">
        <v>539</v>
      </c>
      <c r="BJ76" s="14">
        <v>842</v>
      </c>
      <c r="BK76" s="15">
        <v>73</v>
      </c>
      <c r="BL76" s="14">
        <v>120</v>
      </c>
      <c r="BM76" s="15">
        <v>0</v>
      </c>
      <c r="BN76" s="14">
        <v>265</v>
      </c>
      <c r="BO76" s="15">
        <v>106</v>
      </c>
      <c r="BP76" s="14">
        <v>183</v>
      </c>
      <c r="BQ76" s="15">
        <v>139</v>
      </c>
      <c r="BR76" s="14">
        <v>246</v>
      </c>
      <c r="BS76" s="15">
        <v>3678</v>
      </c>
      <c r="BT76" s="14">
        <v>935</v>
      </c>
      <c r="BU76" s="15">
        <v>59</v>
      </c>
      <c r="BV76" s="14">
        <v>98</v>
      </c>
      <c r="BW76" s="15">
        <v>4251</v>
      </c>
      <c r="BX76" s="14">
        <v>1555</v>
      </c>
      <c r="BY76" s="15">
        <v>424</v>
      </c>
      <c r="BZ76" s="14">
        <v>466</v>
      </c>
      <c r="CA76" s="15">
        <v>0</v>
      </c>
      <c r="CB76" s="14">
        <v>265</v>
      </c>
      <c r="CC76" s="15">
        <v>325</v>
      </c>
      <c r="CD76" s="14">
        <v>339</v>
      </c>
      <c r="CE76" s="15">
        <v>0</v>
      </c>
      <c r="CF76" s="14">
        <v>265</v>
      </c>
      <c r="CG76" s="15">
        <v>0</v>
      </c>
      <c r="CH76" s="14">
        <v>265</v>
      </c>
      <c r="CI76" s="15">
        <v>7318</v>
      </c>
      <c r="CJ76" s="14">
        <v>2368</v>
      </c>
      <c r="CK76" s="15">
        <v>149</v>
      </c>
      <c r="CL76" s="14">
        <v>241</v>
      </c>
      <c r="CM76" s="15">
        <v>195</v>
      </c>
      <c r="CN76" s="14">
        <v>272</v>
      </c>
      <c r="CO76" s="15">
        <v>0</v>
      </c>
      <c r="CP76" s="14">
        <v>265</v>
      </c>
      <c r="CQ76" s="15">
        <v>146</v>
      </c>
      <c r="CR76" s="14">
        <v>248</v>
      </c>
      <c r="CS76" s="15">
        <v>178</v>
      </c>
      <c r="CT76" s="14">
        <v>313</v>
      </c>
      <c r="CU76" s="15">
        <v>0</v>
      </c>
      <c r="CV76" s="14">
        <v>265</v>
      </c>
      <c r="CW76" s="15">
        <v>0</v>
      </c>
      <c r="CX76" s="14">
        <v>265</v>
      </c>
      <c r="CY76" s="15">
        <v>1051</v>
      </c>
      <c r="CZ76" s="14">
        <v>538</v>
      </c>
      <c r="DA76" s="15">
        <v>377</v>
      </c>
      <c r="DB76" s="14">
        <v>280</v>
      </c>
      <c r="DC76" s="15">
        <v>0</v>
      </c>
      <c r="DD76" s="14">
        <v>265</v>
      </c>
      <c r="DE76" s="15">
        <v>0</v>
      </c>
      <c r="DF76" s="14">
        <v>265</v>
      </c>
      <c r="DG76" s="15">
        <v>0</v>
      </c>
      <c r="DH76" s="14">
        <v>265</v>
      </c>
      <c r="DI76" s="15">
        <v>954</v>
      </c>
      <c r="DJ76" s="14">
        <v>1095</v>
      </c>
      <c r="DM76"/>
      <c r="DN76"/>
      <c r="DO76"/>
      <c r="DP76"/>
    </row>
    <row r="77" spans="9:120" x14ac:dyDescent="0.25">
      <c r="I77" s="16">
        <v>51244</v>
      </c>
      <c r="J77" s="17">
        <v>4828</v>
      </c>
      <c r="K77" s="15">
        <v>360</v>
      </c>
      <c r="L77" s="14">
        <v>418</v>
      </c>
      <c r="M77" s="13">
        <v>591</v>
      </c>
      <c r="N77" s="14">
        <v>529</v>
      </c>
      <c r="O77" s="15">
        <v>662</v>
      </c>
      <c r="P77" s="14">
        <v>466</v>
      </c>
      <c r="Q77" s="15">
        <v>155</v>
      </c>
      <c r="R77" s="14">
        <v>195</v>
      </c>
      <c r="S77" s="15">
        <v>4205</v>
      </c>
      <c r="T77" s="14">
        <v>1255</v>
      </c>
      <c r="U77" s="15">
        <v>656</v>
      </c>
      <c r="V77" s="14">
        <v>637</v>
      </c>
      <c r="W77" s="15">
        <v>926</v>
      </c>
      <c r="X77" s="14">
        <v>592</v>
      </c>
      <c r="Y77" s="15">
        <v>0</v>
      </c>
      <c r="Z77" s="14">
        <v>292</v>
      </c>
      <c r="AA77" s="18" t="s">
        <v>61</v>
      </c>
      <c r="AB77" s="14" t="s">
        <v>61</v>
      </c>
      <c r="AC77" s="15">
        <v>1100</v>
      </c>
      <c r="AD77" s="14">
        <v>609</v>
      </c>
      <c r="AE77" s="15">
        <v>1597</v>
      </c>
      <c r="AF77" s="14">
        <v>795</v>
      </c>
      <c r="AG77" s="15">
        <v>0</v>
      </c>
      <c r="AH77" s="14">
        <v>292</v>
      </c>
      <c r="AI77" s="15">
        <v>0</v>
      </c>
      <c r="AJ77" s="14">
        <v>292</v>
      </c>
      <c r="AK77" s="15">
        <v>615</v>
      </c>
      <c r="AL77" s="14">
        <v>373</v>
      </c>
      <c r="AM77" s="15">
        <v>711</v>
      </c>
      <c r="AN77" s="14">
        <v>461</v>
      </c>
      <c r="AO77" s="15">
        <v>392</v>
      </c>
      <c r="AP77" s="14">
        <v>377</v>
      </c>
      <c r="AQ77" s="15">
        <v>83</v>
      </c>
      <c r="AR77" s="14">
        <v>137</v>
      </c>
      <c r="AS77" s="15">
        <v>94</v>
      </c>
      <c r="AT77" s="14">
        <v>155</v>
      </c>
      <c r="AU77" s="15">
        <v>0</v>
      </c>
      <c r="AV77" s="14">
        <v>292</v>
      </c>
      <c r="AW77" s="15">
        <v>76</v>
      </c>
      <c r="AX77" s="14">
        <v>121</v>
      </c>
      <c r="AY77" s="15">
        <v>13503</v>
      </c>
      <c r="AZ77" s="14">
        <v>2647</v>
      </c>
      <c r="BA77" s="15">
        <v>1376</v>
      </c>
      <c r="BB77" s="14">
        <v>540</v>
      </c>
      <c r="BC77" s="15">
        <v>126</v>
      </c>
      <c r="BD77" s="14">
        <v>153</v>
      </c>
      <c r="BE77" s="15">
        <v>87</v>
      </c>
      <c r="BF77" s="14">
        <v>105</v>
      </c>
      <c r="BG77" s="15">
        <v>0</v>
      </c>
      <c r="BH77" s="14">
        <v>292</v>
      </c>
      <c r="BI77" s="15">
        <v>272</v>
      </c>
      <c r="BJ77" s="14">
        <v>371</v>
      </c>
      <c r="BK77" s="15">
        <v>0</v>
      </c>
      <c r="BL77" s="14">
        <v>292</v>
      </c>
      <c r="BM77" s="15">
        <v>62</v>
      </c>
      <c r="BN77" s="14">
        <v>103</v>
      </c>
      <c r="BO77" s="15">
        <v>0</v>
      </c>
      <c r="BP77" s="14">
        <v>292</v>
      </c>
      <c r="BQ77" s="15">
        <v>137</v>
      </c>
      <c r="BR77" s="14">
        <v>136</v>
      </c>
      <c r="BS77" s="15">
        <v>1924</v>
      </c>
      <c r="BT77" s="14">
        <v>694</v>
      </c>
      <c r="BU77" s="15">
        <v>61</v>
      </c>
      <c r="BV77" s="14">
        <v>100</v>
      </c>
      <c r="BW77" s="15">
        <v>3852</v>
      </c>
      <c r="BX77" s="14">
        <v>1325</v>
      </c>
      <c r="BY77" s="15">
        <v>1897</v>
      </c>
      <c r="BZ77" s="14">
        <v>1089</v>
      </c>
      <c r="CA77" s="15">
        <v>98</v>
      </c>
      <c r="CB77" s="14">
        <v>165</v>
      </c>
      <c r="CC77" s="15">
        <v>598</v>
      </c>
      <c r="CD77" s="14">
        <v>359</v>
      </c>
      <c r="CE77" s="15">
        <v>0</v>
      </c>
      <c r="CF77" s="14">
        <v>292</v>
      </c>
      <c r="CG77" s="15">
        <v>601</v>
      </c>
      <c r="CH77" s="14">
        <v>520</v>
      </c>
      <c r="CI77" s="15">
        <v>2378</v>
      </c>
      <c r="CJ77" s="14">
        <v>771</v>
      </c>
      <c r="CK77" s="15">
        <v>249</v>
      </c>
      <c r="CL77" s="14">
        <v>206</v>
      </c>
      <c r="CM77" s="15">
        <v>380</v>
      </c>
      <c r="CN77" s="14">
        <v>339</v>
      </c>
      <c r="CO77" s="15">
        <v>0</v>
      </c>
      <c r="CP77" s="14">
        <v>292</v>
      </c>
      <c r="CQ77" s="15">
        <v>591</v>
      </c>
      <c r="CR77" s="14">
        <v>543</v>
      </c>
      <c r="CS77" s="15">
        <v>1180</v>
      </c>
      <c r="CT77" s="14">
        <v>605</v>
      </c>
      <c r="CU77" s="15">
        <v>0</v>
      </c>
      <c r="CV77" s="14">
        <v>292</v>
      </c>
      <c r="CW77" s="15">
        <v>199</v>
      </c>
      <c r="CX77" s="14">
        <v>245</v>
      </c>
      <c r="CY77" s="15">
        <v>7915</v>
      </c>
      <c r="CZ77" s="14">
        <v>1638</v>
      </c>
      <c r="DA77" s="15">
        <v>284</v>
      </c>
      <c r="DB77" s="14">
        <v>220</v>
      </c>
      <c r="DC77" s="15">
        <v>860</v>
      </c>
      <c r="DD77" s="14">
        <v>754</v>
      </c>
      <c r="DE77" s="15">
        <v>391</v>
      </c>
      <c r="DF77" s="14">
        <v>325</v>
      </c>
      <c r="DG77" s="15">
        <v>0</v>
      </c>
      <c r="DH77" s="14">
        <v>292</v>
      </c>
      <c r="DI77" s="15">
        <v>0</v>
      </c>
      <c r="DJ77" s="14">
        <v>292</v>
      </c>
      <c r="DM77"/>
      <c r="DN77"/>
      <c r="DO77"/>
      <c r="DP77"/>
    </row>
    <row r="78" spans="9:120" x14ac:dyDescent="0.25">
      <c r="I78" s="16">
        <v>482889</v>
      </c>
      <c r="J78" s="17">
        <v>22701</v>
      </c>
      <c r="K78" s="15">
        <v>15830</v>
      </c>
      <c r="L78" s="14">
        <v>3829</v>
      </c>
      <c r="M78" s="13">
        <v>5887</v>
      </c>
      <c r="N78" s="14">
        <v>2502</v>
      </c>
      <c r="O78" s="15">
        <v>3907</v>
      </c>
      <c r="P78" s="14">
        <v>1463</v>
      </c>
      <c r="Q78" s="15">
        <v>3611</v>
      </c>
      <c r="R78" s="14">
        <v>1562</v>
      </c>
      <c r="S78" s="15">
        <v>22130</v>
      </c>
      <c r="T78" s="14">
        <v>3867</v>
      </c>
      <c r="U78" s="15">
        <v>6428</v>
      </c>
      <c r="V78" s="14">
        <v>1941</v>
      </c>
      <c r="W78" s="15">
        <v>11183</v>
      </c>
      <c r="X78" s="14">
        <v>2730</v>
      </c>
      <c r="Y78" s="15">
        <v>3099</v>
      </c>
      <c r="Z78" s="14">
        <v>1603</v>
      </c>
      <c r="AA78" s="15">
        <v>1110</v>
      </c>
      <c r="AB78" s="14">
        <v>564</v>
      </c>
      <c r="AC78" s="18" t="s">
        <v>61</v>
      </c>
      <c r="AD78" s="14" t="s">
        <v>61</v>
      </c>
      <c r="AE78" s="15">
        <v>35615</v>
      </c>
      <c r="AF78" s="14">
        <v>5500</v>
      </c>
      <c r="AG78" s="15">
        <v>2021</v>
      </c>
      <c r="AH78" s="14">
        <v>990</v>
      </c>
      <c r="AI78" s="15">
        <v>884</v>
      </c>
      <c r="AJ78" s="14">
        <v>747</v>
      </c>
      <c r="AK78" s="15">
        <v>17432</v>
      </c>
      <c r="AL78" s="14">
        <v>3007</v>
      </c>
      <c r="AM78" s="15">
        <v>9030</v>
      </c>
      <c r="AN78" s="14">
        <v>2849</v>
      </c>
      <c r="AO78" s="15">
        <v>2921</v>
      </c>
      <c r="AP78" s="14">
        <v>1091</v>
      </c>
      <c r="AQ78" s="15">
        <v>4136</v>
      </c>
      <c r="AR78" s="14">
        <v>2062</v>
      </c>
      <c r="AS78" s="15">
        <v>6321</v>
      </c>
      <c r="AT78" s="14">
        <v>1902</v>
      </c>
      <c r="AU78" s="15">
        <v>7232</v>
      </c>
      <c r="AV78" s="14">
        <v>2781</v>
      </c>
      <c r="AW78" s="15">
        <v>5497</v>
      </c>
      <c r="AX78" s="14">
        <v>1861</v>
      </c>
      <c r="AY78" s="15">
        <v>13241</v>
      </c>
      <c r="AZ78" s="14">
        <v>2929</v>
      </c>
      <c r="BA78" s="15">
        <v>13900</v>
      </c>
      <c r="BB78" s="14">
        <v>2269</v>
      </c>
      <c r="BC78" s="15">
        <v>21359</v>
      </c>
      <c r="BD78" s="14">
        <v>4622</v>
      </c>
      <c r="BE78" s="15">
        <v>5439</v>
      </c>
      <c r="BF78" s="14">
        <v>2349</v>
      </c>
      <c r="BG78" s="15">
        <v>7929</v>
      </c>
      <c r="BH78" s="14">
        <v>3596</v>
      </c>
      <c r="BI78" s="15">
        <v>7984</v>
      </c>
      <c r="BJ78" s="14">
        <v>2232</v>
      </c>
      <c r="BK78" s="15">
        <v>338</v>
      </c>
      <c r="BL78" s="14">
        <v>289</v>
      </c>
      <c r="BM78" s="15">
        <v>1544</v>
      </c>
      <c r="BN78" s="14">
        <v>1314</v>
      </c>
      <c r="BO78" s="15">
        <v>7050</v>
      </c>
      <c r="BP78" s="14">
        <v>3281</v>
      </c>
      <c r="BQ78" s="15">
        <v>3645</v>
      </c>
      <c r="BR78" s="14">
        <v>1193</v>
      </c>
      <c r="BS78" s="15">
        <v>22344</v>
      </c>
      <c r="BT78" s="14">
        <v>3256</v>
      </c>
      <c r="BU78" s="15">
        <v>900</v>
      </c>
      <c r="BV78" s="14">
        <v>872</v>
      </c>
      <c r="BW78" s="15">
        <v>55011</v>
      </c>
      <c r="BX78" s="14">
        <v>6848</v>
      </c>
      <c r="BY78" s="15">
        <v>19108</v>
      </c>
      <c r="BZ78" s="14">
        <v>3464</v>
      </c>
      <c r="CA78" s="15">
        <v>794</v>
      </c>
      <c r="CB78" s="14">
        <v>720</v>
      </c>
      <c r="CC78" s="15">
        <v>21047</v>
      </c>
      <c r="CD78" s="14">
        <v>3825</v>
      </c>
      <c r="CE78" s="15">
        <v>3466</v>
      </c>
      <c r="CF78" s="14">
        <v>1518</v>
      </c>
      <c r="CG78" s="15">
        <v>1655</v>
      </c>
      <c r="CH78" s="14">
        <v>1187</v>
      </c>
      <c r="CI78" s="15">
        <v>19935</v>
      </c>
      <c r="CJ78" s="14">
        <v>3976</v>
      </c>
      <c r="CK78" s="15">
        <v>1982</v>
      </c>
      <c r="CL78" s="14">
        <v>813</v>
      </c>
      <c r="CM78" s="15">
        <v>10759</v>
      </c>
      <c r="CN78" s="14">
        <v>2906</v>
      </c>
      <c r="CO78" s="15">
        <v>430</v>
      </c>
      <c r="CP78" s="14">
        <v>473</v>
      </c>
      <c r="CQ78" s="15">
        <v>12882</v>
      </c>
      <c r="CR78" s="14">
        <v>2482</v>
      </c>
      <c r="CS78" s="15">
        <v>24039</v>
      </c>
      <c r="CT78" s="14">
        <v>5038</v>
      </c>
      <c r="CU78" s="15">
        <v>2833</v>
      </c>
      <c r="CV78" s="14">
        <v>1249</v>
      </c>
      <c r="CW78" s="15">
        <v>1442</v>
      </c>
      <c r="CX78" s="14">
        <v>935</v>
      </c>
      <c r="CY78" s="15">
        <v>20080</v>
      </c>
      <c r="CZ78" s="14">
        <v>4137</v>
      </c>
      <c r="DA78" s="15">
        <v>3573</v>
      </c>
      <c r="DB78" s="14">
        <v>1239</v>
      </c>
      <c r="DC78" s="15">
        <v>5634</v>
      </c>
      <c r="DD78" s="14">
        <v>2872</v>
      </c>
      <c r="DE78" s="15">
        <v>8081</v>
      </c>
      <c r="DF78" s="14">
        <v>2929</v>
      </c>
      <c r="DG78" s="15">
        <v>191</v>
      </c>
      <c r="DH78" s="14">
        <v>258</v>
      </c>
      <c r="DI78" s="15">
        <v>12968</v>
      </c>
      <c r="DJ78" s="14">
        <v>4149</v>
      </c>
      <c r="DM78"/>
      <c r="DN78"/>
      <c r="DO78"/>
      <c r="DP78"/>
    </row>
    <row r="79" spans="9:120" x14ac:dyDescent="0.25">
      <c r="I79" s="16">
        <v>249459</v>
      </c>
      <c r="J79" s="17">
        <v>15858</v>
      </c>
      <c r="K79" s="15">
        <v>13840</v>
      </c>
      <c r="L79" s="14">
        <v>2473</v>
      </c>
      <c r="M79" s="13">
        <v>3645</v>
      </c>
      <c r="N79" s="14">
        <v>1932</v>
      </c>
      <c r="O79" s="15">
        <v>2554</v>
      </c>
      <c r="P79" s="14">
        <v>1303</v>
      </c>
      <c r="Q79" s="15">
        <v>599</v>
      </c>
      <c r="R79" s="14">
        <v>436</v>
      </c>
      <c r="S79" s="15">
        <v>8909</v>
      </c>
      <c r="T79" s="14">
        <v>2412</v>
      </c>
      <c r="U79" s="15">
        <v>3224</v>
      </c>
      <c r="V79" s="14">
        <v>2058</v>
      </c>
      <c r="W79" s="15">
        <v>2619</v>
      </c>
      <c r="X79" s="14">
        <v>1473</v>
      </c>
      <c r="Y79" s="15">
        <v>837</v>
      </c>
      <c r="Z79" s="14">
        <v>753</v>
      </c>
      <c r="AA79" s="15">
        <v>1708</v>
      </c>
      <c r="AB79" s="14">
        <v>1278</v>
      </c>
      <c r="AC79" s="15">
        <v>49901</v>
      </c>
      <c r="AD79" s="14">
        <v>5558</v>
      </c>
      <c r="AE79" s="18" t="s">
        <v>61</v>
      </c>
      <c r="AF79" s="14" t="s">
        <v>61</v>
      </c>
      <c r="AG79" s="15">
        <v>1040</v>
      </c>
      <c r="AH79" s="14">
        <v>658</v>
      </c>
      <c r="AI79" s="15">
        <v>414</v>
      </c>
      <c r="AJ79" s="14">
        <v>478</v>
      </c>
      <c r="AK79" s="15">
        <v>9736</v>
      </c>
      <c r="AL79" s="14">
        <v>3665</v>
      </c>
      <c r="AM79" s="15">
        <v>2649</v>
      </c>
      <c r="AN79" s="14">
        <v>1023</v>
      </c>
      <c r="AO79" s="15">
        <v>1096</v>
      </c>
      <c r="AP79" s="14">
        <v>821</v>
      </c>
      <c r="AQ79" s="15">
        <v>1355</v>
      </c>
      <c r="AR79" s="14">
        <v>1097</v>
      </c>
      <c r="AS79" s="15">
        <v>6525</v>
      </c>
      <c r="AT79" s="14">
        <v>2248</v>
      </c>
      <c r="AU79" s="15">
        <v>3645</v>
      </c>
      <c r="AV79" s="14">
        <v>1604</v>
      </c>
      <c r="AW79" s="15">
        <v>0</v>
      </c>
      <c r="AX79" s="14">
        <v>300</v>
      </c>
      <c r="AY79" s="15">
        <v>5382</v>
      </c>
      <c r="AZ79" s="14">
        <v>1767</v>
      </c>
      <c r="BA79" s="15">
        <v>3910</v>
      </c>
      <c r="BB79" s="14">
        <v>2127</v>
      </c>
      <c r="BC79" s="15">
        <v>6857</v>
      </c>
      <c r="BD79" s="14">
        <v>1831</v>
      </c>
      <c r="BE79" s="15">
        <v>1169</v>
      </c>
      <c r="BF79" s="14">
        <v>718</v>
      </c>
      <c r="BG79" s="15">
        <v>2380</v>
      </c>
      <c r="BH79" s="14">
        <v>959</v>
      </c>
      <c r="BI79" s="15">
        <v>3072</v>
      </c>
      <c r="BJ79" s="14">
        <v>1087</v>
      </c>
      <c r="BK79" s="15">
        <v>52</v>
      </c>
      <c r="BL79" s="14">
        <v>92</v>
      </c>
      <c r="BM79" s="15">
        <v>148</v>
      </c>
      <c r="BN79" s="14">
        <v>139</v>
      </c>
      <c r="BO79" s="15">
        <v>1155</v>
      </c>
      <c r="BP79" s="14">
        <v>684</v>
      </c>
      <c r="BQ79" s="15">
        <v>162</v>
      </c>
      <c r="BR79" s="14">
        <v>161</v>
      </c>
      <c r="BS79" s="15">
        <v>4151</v>
      </c>
      <c r="BT79" s="14">
        <v>1203</v>
      </c>
      <c r="BU79" s="15">
        <v>826</v>
      </c>
      <c r="BV79" s="14">
        <v>509</v>
      </c>
      <c r="BW79" s="15">
        <v>12472</v>
      </c>
      <c r="BX79" s="14">
        <v>2568</v>
      </c>
      <c r="BY79" s="15">
        <v>15361</v>
      </c>
      <c r="BZ79" s="14">
        <v>3426</v>
      </c>
      <c r="CA79" s="15">
        <v>0</v>
      </c>
      <c r="CB79" s="14">
        <v>300</v>
      </c>
      <c r="CC79" s="15">
        <v>9323</v>
      </c>
      <c r="CD79" s="14">
        <v>2446</v>
      </c>
      <c r="CE79" s="15">
        <v>2070</v>
      </c>
      <c r="CF79" s="14">
        <v>1458</v>
      </c>
      <c r="CG79" s="15">
        <v>843</v>
      </c>
      <c r="CH79" s="14">
        <v>626</v>
      </c>
      <c r="CI79" s="15">
        <v>6294</v>
      </c>
      <c r="CJ79" s="14">
        <v>1914</v>
      </c>
      <c r="CK79" s="15">
        <v>43</v>
      </c>
      <c r="CL79" s="14">
        <v>70</v>
      </c>
      <c r="CM79" s="15">
        <v>15562</v>
      </c>
      <c r="CN79" s="14">
        <v>3592</v>
      </c>
      <c r="CO79" s="15">
        <v>557</v>
      </c>
      <c r="CP79" s="14">
        <v>540</v>
      </c>
      <c r="CQ79" s="15">
        <v>14445</v>
      </c>
      <c r="CR79" s="14">
        <v>3273</v>
      </c>
      <c r="CS79" s="15">
        <v>11424</v>
      </c>
      <c r="CT79" s="14">
        <v>2574</v>
      </c>
      <c r="CU79" s="15">
        <v>380</v>
      </c>
      <c r="CV79" s="14">
        <v>291</v>
      </c>
      <c r="CW79" s="15">
        <v>361</v>
      </c>
      <c r="CX79" s="14">
        <v>458</v>
      </c>
      <c r="CY79" s="15">
        <v>8393</v>
      </c>
      <c r="CZ79" s="14">
        <v>2087</v>
      </c>
      <c r="DA79" s="15">
        <v>4495</v>
      </c>
      <c r="DB79" s="14">
        <v>2034</v>
      </c>
      <c r="DC79" s="15">
        <v>358</v>
      </c>
      <c r="DD79" s="14">
        <v>295</v>
      </c>
      <c r="DE79" s="15">
        <v>3416</v>
      </c>
      <c r="DF79" s="14">
        <v>2022</v>
      </c>
      <c r="DG79" s="15">
        <v>102</v>
      </c>
      <c r="DH79" s="14">
        <v>118</v>
      </c>
      <c r="DI79" s="15">
        <v>1010</v>
      </c>
      <c r="DJ79" s="14">
        <v>742</v>
      </c>
      <c r="DM79"/>
      <c r="DN79"/>
      <c r="DO79"/>
      <c r="DP79"/>
    </row>
    <row r="80" spans="9:120" x14ac:dyDescent="0.25">
      <c r="I80" s="16">
        <v>53581</v>
      </c>
      <c r="J80" s="17">
        <v>6065</v>
      </c>
      <c r="K80" s="15">
        <v>749</v>
      </c>
      <c r="L80" s="14">
        <v>542</v>
      </c>
      <c r="M80" s="13">
        <v>743</v>
      </c>
      <c r="N80" s="14">
        <v>609</v>
      </c>
      <c r="O80" s="15">
        <v>1398</v>
      </c>
      <c r="P80" s="14">
        <v>849</v>
      </c>
      <c r="Q80" s="15">
        <v>0</v>
      </c>
      <c r="R80" s="14">
        <v>275</v>
      </c>
      <c r="S80" s="15">
        <v>12677</v>
      </c>
      <c r="T80" s="14">
        <v>2325</v>
      </c>
      <c r="U80" s="15">
        <v>1073</v>
      </c>
      <c r="V80" s="14">
        <v>667</v>
      </c>
      <c r="W80" s="15">
        <v>307</v>
      </c>
      <c r="X80" s="14">
        <v>392</v>
      </c>
      <c r="Y80" s="15">
        <v>0</v>
      </c>
      <c r="Z80" s="14">
        <v>275</v>
      </c>
      <c r="AA80" s="15">
        <v>0</v>
      </c>
      <c r="AB80" s="14">
        <v>275</v>
      </c>
      <c r="AC80" s="15">
        <v>4599</v>
      </c>
      <c r="AD80" s="14">
        <v>2610</v>
      </c>
      <c r="AE80" s="15">
        <v>2013</v>
      </c>
      <c r="AF80" s="14">
        <v>1185</v>
      </c>
      <c r="AG80" s="18" t="s">
        <v>61</v>
      </c>
      <c r="AH80" s="14" t="s">
        <v>61</v>
      </c>
      <c r="AI80" s="15">
        <v>42</v>
      </c>
      <c r="AJ80" s="14">
        <v>70</v>
      </c>
      <c r="AK80" s="15">
        <v>715</v>
      </c>
      <c r="AL80" s="14">
        <v>412</v>
      </c>
      <c r="AM80" s="15">
        <v>192</v>
      </c>
      <c r="AN80" s="14">
        <v>209</v>
      </c>
      <c r="AO80" s="15">
        <v>68</v>
      </c>
      <c r="AP80" s="14">
        <v>118</v>
      </c>
      <c r="AQ80" s="15">
        <v>387</v>
      </c>
      <c r="AR80" s="14">
        <v>345</v>
      </c>
      <c r="AS80" s="15">
        <v>95</v>
      </c>
      <c r="AT80" s="14">
        <v>159</v>
      </c>
      <c r="AU80" s="15">
        <v>88</v>
      </c>
      <c r="AV80" s="14">
        <v>151</v>
      </c>
      <c r="AW80" s="15">
        <v>89</v>
      </c>
      <c r="AX80" s="14">
        <v>145</v>
      </c>
      <c r="AY80" s="15">
        <v>990</v>
      </c>
      <c r="AZ80" s="14">
        <v>737</v>
      </c>
      <c r="BA80" s="15">
        <v>1283</v>
      </c>
      <c r="BB80" s="14">
        <v>944</v>
      </c>
      <c r="BC80" s="15">
        <v>627</v>
      </c>
      <c r="BD80" s="14">
        <v>548</v>
      </c>
      <c r="BE80" s="15">
        <v>476</v>
      </c>
      <c r="BF80" s="14">
        <v>350</v>
      </c>
      <c r="BG80" s="15">
        <v>234</v>
      </c>
      <c r="BH80" s="14">
        <v>368</v>
      </c>
      <c r="BI80" s="15">
        <v>170</v>
      </c>
      <c r="BJ80" s="14">
        <v>171</v>
      </c>
      <c r="BK80" s="15">
        <v>150</v>
      </c>
      <c r="BL80" s="14">
        <v>261</v>
      </c>
      <c r="BM80" s="15">
        <v>0</v>
      </c>
      <c r="BN80" s="14">
        <v>275</v>
      </c>
      <c r="BO80" s="15">
        <v>1925</v>
      </c>
      <c r="BP80" s="14">
        <v>1184</v>
      </c>
      <c r="BQ80" s="15">
        <v>496</v>
      </c>
      <c r="BR80" s="14">
        <v>685</v>
      </c>
      <c r="BS80" s="15">
        <v>443</v>
      </c>
      <c r="BT80" s="14">
        <v>417</v>
      </c>
      <c r="BU80" s="15">
        <v>11</v>
      </c>
      <c r="BV80" s="14">
        <v>19</v>
      </c>
      <c r="BW80" s="15">
        <v>1339</v>
      </c>
      <c r="BX80" s="14">
        <v>794</v>
      </c>
      <c r="BY80" s="15">
        <v>1510</v>
      </c>
      <c r="BZ80" s="14">
        <v>994</v>
      </c>
      <c r="CA80" s="15">
        <v>69</v>
      </c>
      <c r="CB80" s="14">
        <v>116</v>
      </c>
      <c r="CC80" s="15">
        <v>625</v>
      </c>
      <c r="CD80" s="14">
        <v>515</v>
      </c>
      <c r="CE80" s="15">
        <v>57</v>
      </c>
      <c r="CF80" s="14">
        <v>94</v>
      </c>
      <c r="CG80" s="15">
        <v>1834</v>
      </c>
      <c r="CH80" s="14">
        <v>958</v>
      </c>
      <c r="CI80" s="15">
        <v>553</v>
      </c>
      <c r="CJ80" s="14">
        <v>478</v>
      </c>
      <c r="CK80" s="15">
        <v>644</v>
      </c>
      <c r="CL80" s="14">
        <v>829</v>
      </c>
      <c r="CM80" s="15">
        <v>322</v>
      </c>
      <c r="CN80" s="14">
        <v>378</v>
      </c>
      <c r="CO80" s="15">
        <v>267</v>
      </c>
      <c r="CP80" s="14">
        <v>380</v>
      </c>
      <c r="CQ80" s="15">
        <v>142</v>
      </c>
      <c r="CR80" s="14">
        <v>205</v>
      </c>
      <c r="CS80" s="15">
        <v>6694</v>
      </c>
      <c r="CT80" s="14">
        <v>2760</v>
      </c>
      <c r="CU80" s="15">
        <v>467</v>
      </c>
      <c r="CV80" s="14">
        <v>369</v>
      </c>
      <c r="CW80" s="15">
        <v>0</v>
      </c>
      <c r="CX80" s="14">
        <v>275</v>
      </c>
      <c r="CY80" s="15">
        <v>2644</v>
      </c>
      <c r="CZ80" s="14">
        <v>1136</v>
      </c>
      <c r="DA80" s="15">
        <v>2705</v>
      </c>
      <c r="DB80" s="14">
        <v>883</v>
      </c>
      <c r="DC80" s="15">
        <v>483</v>
      </c>
      <c r="DD80" s="14">
        <v>782</v>
      </c>
      <c r="DE80" s="15">
        <v>1168</v>
      </c>
      <c r="DF80" s="14">
        <v>1133</v>
      </c>
      <c r="DG80" s="15">
        <v>18</v>
      </c>
      <c r="DH80" s="14">
        <v>33</v>
      </c>
      <c r="DI80" s="15">
        <v>0</v>
      </c>
      <c r="DJ80" s="14">
        <v>275</v>
      </c>
      <c r="DM80"/>
      <c r="DN80"/>
      <c r="DO80"/>
      <c r="DP80"/>
    </row>
    <row r="81" spans="9:120" x14ac:dyDescent="0.25">
      <c r="I81" s="16">
        <v>55638</v>
      </c>
      <c r="J81" s="17">
        <v>6079</v>
      </c>
      <c r="K81" s="15">
        <v>376</v>
      </c>
      <c r="L81" s="14">
        <v>369</v>
      </c>
      <c r="M81" s="13">
        <v>3264</v>
      </c>
      <c r="N81" s="14">
        <v>1813</v>
      </c>
      <c r="O81" s="15">
        <v>3086</v>
      </c>
      <c r="P81" s="14">
        <v>2015</v>
      </c>
      <c r="Q81" s="15">
        <v>45</v>
      </c>
      <c r="R81" s="14">
        <v>73</v>
      </c>
      <c r="S81" s="15">
        <v>8932</v>
      </c>
      <c r="T81" s="14">
        <v>2415</v>
      </c>
      <c r="U81" s="15">
        <v>1372</v>
      </c>
      <c r="V81" s="14">
        <v>867</v>
      </c>
      <c r="W81" s="15">
        <v>0</v>
      </c>
      <c r="X81" s="14">
        <v>267</v>
      </c>
      <c r="Y81" s="15">
        <v>0</v>
      </c>
      <c r="Z81" s="14">
        <v>267</v>
      </c>
      <c r="AA81" s="15">
        <v>144</v>
      </c>
      <c r="AB81" s="14">
        <v>233</v>
      </c>
      <c r="AC81" s="15">
        <v>612</v>
      </c>
      <c r="AD81" s="14">
        <v>508</v>
      </c>
      <c r="AE81" s="15">
        <v>313</v>
      </c>
      <c r="AF81" s="14">
        <v>280</v>
      </c>
      <c r="AG81" s="15">
        <v>123</v>
      </c>
      <c r="AH81" s="14">
        <v>206</v>
      </c>
      <c r="AI81" s="18" t="s">
        <v>61</v>
      </c>
      <c r="AJ81" s="14" t="s">
        <v>61</v>
      </c>
      <c r="AK81" s="15">
        <v>169</v>
      </c>
      <c r="AL81" s="14">
        <v>236</v>
      </c>
      <c r="AM81" s="15">
        <v>132</v>
      </c>
      <c r="AN81" s="14">
        <v>133</v>
      </c>
      <c r="AO81" s="15">
        <v>773</v>
      </c>
      <c r="AP81" s="14">
        <v>470</v>
      </c>
      <c r="AQ81" s="15">
        <v>422</v>
      </c>
      <c r="AR81" s="14">
        <v>415</v>
      </c>
      <c r="AS81" s="15">
        <v>315</v>
      </c>
      <c r="AT81" s="14">
        <v>272</v>
      </c>
      <c r="AU81" s="15">
        <v>59</v>
      </c>
      <c r="AV81" s="14">
        <v>102</v>
      </c>
      <c r="AW81" s="15">
        <v>202</v>
      </c>
      <c r="AX81" s="14">
        <v>272</v>
      </c>
      <c r="AY81" s="15">
        <v>44</v>
      </c>
      <c r="AZ81" s="14">
        <v>73</v>
      </c>
      <c r="BA81" s="15">
        <v>115</v>
      </c>
      <c r="BB81" s="14">
        <v>135</v>
      </c>
      <c r="BC81" s="15">
        <v>427</v>
      </c>
      <c r="BD81" s="14">
        <v>363</v>
      </c>
      <c r="BE81" s="15">
        <v>465</v>
      </c>
      <c r="BF81" s="14">
        <v>613</v>
      </c>
      <c r="BG81" s="15">
        <v>37</v>
      </c>
      <c r="BH81" s="14">
        <v>61</v>
      </c>
      <c r="BI81" s="15">
        <v>425</v>
      </c>
      <c r="BJ81" s="14">
        <v>345</v>
      </c>
      <c r="BK81" s="15">
        <v>1509</v>
      </c>
      <c r="BL81" s="14">
        <v>584</v>
      </c>
      <c r="BM81" s="15">
        <v>0</v>
      </c>
      <c r="BN81" s="14">
        <v>267</v>
      </c>
      <c r="BO81" s="15">
        <v>2110</v>
      </c>
      <c r="BP81" s="14">
        <v>1061</v>
      </c>
      <c r="BQ81" s="15">
        <v>109</v>
      </c>
      <c r="BR81" s="14">
        <v>147</v>
      </c>
      <c r="BS81" s="15">
        <v>97</v>
      </c>
      <c r="BT81" s="14">
        <v>148</v>
      </c>
      <c r="BU81" s="15">
        <v>694</v>
      </c>
      <c r="BV81" s="14">
        <v>811</v>
      </c>
      <c r="BW81" s="15">
        <v>155</v>
      </c>
      <c r="BX81" s="14">
        <v>169</v>
      </c>
      <c r="BY81" s="15">
        <v>134</v>
      </c>
      <c r="BZ81" s="14">
        <v>164</v>
      </c>
      <c r="CA81" s="15">
        <v>96</v>
      </c>
      <c r="CB81" s="14">
        <v>112</v>
      </c>
      <c r="CC81" s="15">
        <v>325</v>
      </c>
      <c r="CD81" s="14">
        <v>261</v>
      </c>
      <c r="CE81" s="15">
        <v>711</v>
      </c>
      <c r="CF81" s="14">
        <v>702</v>
      </c>
      <c r="CG81" s="15">
        <v>3202</v>
      </c>
      <c r="CH81" s="14">
        <v>1259</v>
      </c>
      <c r="CI81" s="15">
        <v>172</v>
      </c>
      <c r="CJ81" s="14">
        <v>206</v>
      </c>
      <c r="CK81" s="15">
        <v>0</v>
      </c>
      <c r="CL81" s="14">
        <v>267</v>
      </c>
      <c r="CM81" s="15">
        <v>0</v>
      </c>
      <c r="CN81" s="14">
        <v>267</v>
      </c>
      <c r="CO81" s="15">
        <v>296</v>
      </c>
      <c r="CP81" s="14">
        <v>375</v>
      </c>
      <c r="CQ81" s="15">
        <v>1153</v>
      </c>
      <c r="CR81" s="14">
        <v>995</v>
      </c>
      <c r="CS81" s="15">
        <v>1746</v>
      </c>
      <c r="CT81" s="14">
        <v>951</v>
      </c>
      <c r="CU81" s="15">
        <v>8014</v>
      </c>
      <c r="CV81" s="14">
        <v>2403</v>
      </c>
      <c r="CW81" s="15">
        <v>0</v>
      </c>
      <c r="CX81" s="14">
        <v>267</v>
      </c>
      <c r="CY81" s="15">
        <v>611</v>
      </c>
      <c r="CZ81" s="14">
        <v>662</v>
      </c>
      <c r="DA81" s="15">
        <v>10876</v>
      </c>
      <c r="DB81" s="14">
        <v>2438</v>
      </c>
      <c r="DC81" s="15">
        <v>133</v>
      </c>
      <c r="DD81" s="14">
        <v>158</v>
      </c>
      <c r="DE81" s="15">
        <v>233</v>
      </c>
      <c r="DF81" s="14">
        <v>292</v>
      </c>
      <c r="DG81" s="15">
        <v>1410</v>
      </c>
      <c r="DH81" s="14">
        <v>723</v>
      </c>
      <c r="DI81" s="15">
        <v>233</v>
      </c>
      <c r="DJ81" s="14">
        <v>374</v>
      </c>
      <c r="DM81"/>
      <c r="DN81"/>
      <c r="DO81"/>
      <c r="DP81"/>
    </row>
    <row r="82" spans="9:120" x14ac:dyDescent="0.25">
      <c r="I82" s="16">
        <v>203959</v>
      </c>
      <c r="J82" s="17">
        <v>11573</v>
      </c>
      <c r="K82" s="15">
        <v>1397</v>
      </c>
      <c r="L82" s="14">
        <v>596</v>
      </c>
      <c r="M82" s="13">
        <v>1764</v>
      </c>
      <c r="N82" s="14">
        <v>1078</v>
      </c>
      <c r="O82" s="15">
        <v>5921</v>
      </c>
      <c r="P82" s="14">
        <v>1897</v>
      </c>
      <c r="Q82" s="15">
        <v>1194</v>
      </c>
      <c r="R82" s="14">
        <v>665</v>
      </c>
      <c r="S82" s="15">
        <v>16205</v>
      </c>
      <c r="T82" s="14">
        <v>3236</v>
      </c>
      <c r="U82" s="15">
        <v>3850</v>
      </c>
      <c r="V82" s="14">
        <v>1360</v>
      </c>
      <c r="W82" s="15">
        <v>2264</v>
      </c>
      <c r="X82" s="14">
        <v>1125</v>
      </c>
      <c r="Y82" s="15">
        <v>56</v>
      </c>
      <c r="Z82" s="14">
        <v>57</v>
      </c>
      <c r="AA82" s="15">
        <v>1047</v>
      </c>
      <c r="AB82" s="14">
        <v>581</v>
      </c>
      <c r="AC82" s="15">
        <v>8051</v>
      </c>
      <c r="AD82" s="14">
        <v>1715</v>
      </c>
      <c r="AE82" s="15">
        <v>6781</v>
      </c>
      <c r="AF82" s="14">
        <v>2524</v>
      </c>
      <c r="AG82" s="15">
        <v>1224</v>
      </c>
      <c r="AH82" s="14">
        <v>776</v>
      </c>
      <c r="AI82" s="15">
        <v>313</v>
      </c>
      <c r="AJ82" s="14">
        <v>258</v>
      </c>
      <c r="AK82" s="18" t="s">
        <v>61</v>
      </c>
      <c r="AL82" s="14" t="s">
        <v>61</v>
      </c>
      <c r="AM82" s="15">
        <v>21918</v>
      </c>
      <c r="AN82" s="14">
        <v>4147</v>
      </c>
      <c r="AO82" s="15">
        <v>9141</v>
      </c>
      <c r="AP82" s="14">
        <v>1866</v>
      </c>
      <c r="AQ82" s="15">
        <v>1970</v>
      </c>
      <c r="AR82" s="14">
        <v>991</v>
      </c>
      <c r="AS82" s="15">
        <v>2921</v>
      </c>
      <c r="AT82" s="14">
        <v>831</v>
      </c>
      <c r="AU82" s="15">
        <v>1419</v>
      </c>
      <c r="AV82" s="14">
        <v>687</v>
      </c>
      <c r="AW82" s="15">
        <v>55</v>
      </c>
      <c r="AX82" s="14">
        <v>93</v>
      </c>
      <c r="AY82" s="15">
        <v>1985</v>
      </c>
      <c r="AZ82" s="14">
        <v>1210</v>
      </c>
      <c r="BA82" s="15">
        <v>2811</v>
      </c>
      <c r="BB82" s="14">
        <v>1111</v>
      </c>
      <c r="BC82" s="15">
        <v>11865</v>
      </c>
      <c r="BD82" s="14">
        <v>2138</v>
      </c>
      <c r="BE82" s="15">
        <v>4300</v>
      </c>
      <c r="BF82" s="14">
        <v>1815</v>
      </c>
      <c r="BG82" s="15">
        <v>1093</v>
      </c>
      <c r="BH82" s="14">
        <v>861</v>
      </c>
      <c r="BI82" s="15">
        <v>16703</v>
      </c>
      <c r="BJ82" s="14">
        <v>3325</v>
      </c>
      <c r="BK82" s="15">
        <v>928</v>
      </c>
      <c r="BL82" s="14">
        <v>937</v>
      </c>
      <c r="BM82" s="15">
        <v>546</v>
      </c>
      <c r="BN82" s="14">
        <v>373</v>
      </c>
      <c r="BO82" s="15">
        <v>2541</v>
      </c>
      <c r="BP82" s="14">
        <v>1214</v>
      </c>
      <c r="BQ82" s="15">
        <v>206</v>
      </c>
      <c r="BR82" s="14">
        <v>202</v>
      </c>
      <c r="BS82" s="15">
        <v>2331</v>
      </c>
      <c r="BT82" s="14">
        <v>1262</v>
      </c>
      <c r="BU82" s="15">
        <v>996</v>
      </c>
      <c r="BV82" s="14">
        <v>709</v>
      </c>
      <c r="BW82" s="15">
        <v>8479</v>
      </c>
      <c r="BX82" s="14">
        <v>2555</v>
      </c>
      <c r="BY82" s="15">
        <v>5504</v>
      </c>
      <c r="BZ82" s="14">
        <v>2479</v>
      </c>
      <c r="CA82" s="15">
        <v>1112</v>
      </c>
      <c r="CB82" s="14">
        <v>788</v>
      </c>
      <c r="CC82" s="15">
        <v>5103</v>
      </c>
      <c r="CD82" s="14">
        <v>1201</v>
      </c>
      <c r="CE82" s="15">
        <v>1459</v>
      </c>
      <c r="CF82" s="14">
        <v>777</v>
      </c>
      <c r="CG82" s="15">
        <v>1224</v>
      </c>
      <c r="CH82" s="14">
        <v>789</v>
      </c>
      <c r="CI82" s="15">
        <v>5190</v>
      </c>
      <c r="CJ82" s="14">
        <v>1822</v>
      </c>
      <c r="CK82" s="15">
        <v>838</v>
      </c>
      <c r="CL82" s="14">
        <v>643</v>
      </c>
      <c r="CM82" s="15">
        <v>1565</v>
      </c>
      <c r="CN82" s="14">
        <v>787</v>
      </c>
      <c r="CO82" s="15">
        <v>292</v>
      </c>
      <c r="CP82" s="14">
        <v>264</v>
      </c>
      <c r="CQ82" s="15">
        <v>3999</v>
      </c>
      <c r="CR82" s="14">
        <v>1131</v>
      </c>
      <c r="CS82" s="15">
        <v>12245</v>
      </c>
      <c r="CT82" s="14">
        <v>3113</v>
      </c>
      <c r="CU82" s="15">
        <v>658</v>
      </c>
      <c r="CV82" s="14">
        <v>427</v>
      </c>
      <c r="CW82" s="15">
        <v>260</v>
      </c>
      <c r="CX82" s="14">
        <v>257</v>
      </c>
      <c r="CY82" s="15">
        <v>3831</v>
      </c>
      <c r="CZ82" s="14">
        <v>1241</v>
      </c>
      <c r="DA82" s="15">
        <v>1642</v>
      </c>
      <c r="DB82" s="14">
        <v>707</v>
      </c>
      <c r="DC82" s="15">
        <v>812</v>
      </c>
      <c r="DD82" s="14">
        <v>523</v>
      </c>
      <c r="DE82" s="15">
        <v>15364</v>
      </c>
      <c r="DF82" s="14">
        <v>2866</v>
      </c>
      <c r="DG82" s="15">
        <v>586</v>
      </c>
      <c r="DH82" s="14">
        <v>432</v>
      </c>
      <c r="DI82" s="15">
        <v>2055</v>
      </c>
      <c r="DJ82" s="14">
        <v>820</v>
      </c>
      <c r="DM82"/>
      <c r="DN82"/>
      <c r="DO82"/>
      <c r="DP82"/>
    </row>
    <row r="83" spans="9:120" x14ac:dyDescent="0.25">
      <c r="I83" s="16">
        <v>127353</v>
      </c>
      <c r="J83" s="17">
        <v>8463</v>
      </c>
      <c r="K83" s="15">
        <v>1502</v>
      </c>
      <c r="L83" s="14">
        <v>1110</v>
      </c>
      <c r="M83" s="13">
        <v>177</v>
      </c>
      <c r="N83" s="14">
        <v>143</v>
      </c>
      <c r="O83" s="15">
        <v>2210</v>
      </c>
      <c r="P83" s="14">
        <v>914</v>
      </c>
      <c r="Q83" s="15">
        <v>1548</v>
      </c>
      <c r="R83" s="14">
        <v>1104</v>
      </c>
      <c r="S83" s="15">
        <v>8959</v>
      </c>
      <c r="T83" s="14">
        <v>2863</v>
      </c>
      <c r="U83" s="15">
        <v>1362</v>
      </c>
      <c r="V83" s="14">
        <v>658</v>
      </c>
      <c r="W83" s="15">
        <v>544</v>
      </c>
      <c r="X83" s="14">
        <v>404</v>
      </c>
      <c r="Y83" s="15">
        <v>0</v>
      </c>
      <c r="Z83" s="14">
        <v>267</v>
      </c>
      <c r="AA83" s="15">
        <v>181</v>
      </c>
      <c r="AB83" s="14">
        <v>156</v>
      </c>
      <c r="AC83" s="15">
        <v>5496</v>
      </c>
      <c r="AD83" s="14">
        <v>1564</v>
      </c>
      <c r="AE83" s="15">
        <v>1623</v>
      </c>
      <c r="AF83" s="14">
        <v>913</v>
      </c>
      <c r="AG83" s="15">
        <v>267</v>
      </c>
      <c r="AH83" s="14">
        <v>316</v>
      </c>
      <c r="AI83" s="15">
        <v>772</v>
      </c>
      <c r="AJ83" s="14">
        <v>604</v>
      </c>
      <c r="AK83" s="15">
        <v>27950</v>
      </c>
      <c r="AL83" s="14">
        <v>4658</v>
      </c>
      <c r="AM83" s="18" t="s">
        <v>61</v>
      </c>
      <c r="AN83" s="14" t="s">
        <v>61</v>
      </c>
      <c r="AO83" s="15">
        <v>1885</v>
      </c>
      <c r="AP83" s="14">
        <v>1191</v>
      </c>
      <c r="AQ83" s="15">
        <v>1582</v>
      </c>
      <c r="AR83" s="14">
        <v>996</v>
      </c>
      <c r="AS83" s="15">
        <v>10643</v>
      </c>
      <c r="AT83" s="14">
        <v>2402</v>
      </c>
      <c r="AU83" s="15">
        <v>749</v>
      </c>
      <c r="AV83" s="14">
        <v>599</v>
      </c>
      <c r="AW83" s="15">
        <v>30</v>
      </c>
      <c r="AX83" s="14">
        <v>50</v>
      </c>
      <c r="AY83" s="15">
        <v>1641</v>
      </c>
      <c r="AZ83" s="14">
        <v>950</v>
      </c>
      <c r="BA83" s="15">
        <v>103</v>
      </c>
      <c r="BB83" s="14">
        <v>135</v>
      </c>
      <c r="BC83" s="15">
        <v>9361</v>
      </c>
      <c r="BD83" s="14">
        <v>1837</v>
      </c>
      <c r="BE83" s="15">
        <v>916</v>
      </c>
      <c r="BF83" s="14">
        <v>385</v>
      </c>
      <c r="BG83" s="15">
        <v>270</v>
      </c>
      <c r="BH83" s="14">
        <v>255</v>
      </c>
      <c r="BI83" s="15">
        <v>3893</v>
      </c>
      <c r="BJ83" s="14">
        <v>2531</v>
      </c>
      <c r="BK83" s="15">
        <v>164</v>
      </c>
      <c r="BL83" s="14">
        <v>201</v>
      </c>
      <c r="BM83" s="15">
        <v>705</v>
      </c>
      <c r="BN83" s="14">
        <v>654</v>
      </c>
      <c r="BO83" s="15">
        <v>227</v>
      </c>
      <c r="BP83" s="14">
        <v>239</v>
      </c>
      <c r="BQ83" s="15">
        <v>114</v>
      </c>
      <c r="BR83" s="14">
        <v>134</v>
      </c>
      <c r="BS83" s="15">
        <v>1876</v>
      </c>
      <c r="BT83" s="14">
        <v>1526</v>
      </c>
      <c r="BU83" s="15">
        <v>188</v>
      </c>
      <c r="BV83" s="14">
        <v>229</v>
      </c>
      <c r="BW83" s="15">
        <v>2564</v>
      </c>
      <c r="BX83" s="14">
        <v>952</v>
      </c>
      <c r="BY83" s="15">
        <v>2828</v>
      </c>
      <c r="BZ83" s="14">
        <v>1141</v>
      </c>
      <c r="CA83" s="15">
        <v>0</v>
      </c>
      <c r="CB83" s="14">
        <v>267</v>
      </c>
      <c r="CC83" s="15">
        <v>13272</v>
      </c>
      <c r="CD83" s="14">
        <v>2750</v>
      </c>
      <c r="CE83" s="15">
        <v>681</v>
      </c>
      <c r="CF83" s="14">
        <v>563</v>
      </c>
      <c r="CG83" s="15">
        <v>423</v>
      </c>
      <c r="CH83" s="14">
        <v>380</v>
      </c>
      <c r="CI83" s="15">
        <v>2668</v>
      </c>
      <c r="CJ83" s="14">
        <v>1128</v>
      </c>
      <c r="CK83" s="15">
        <v>174</v>
      </c>
      <c r="CL83" s="14">
        <v>284</v>
      </c>
      <c r="CM83" s="15">
        <v>584</v>
      </c>
      <c r="CN83" s="14">
        <v>405</v>
      </c>
      <c r="CO83" s="15">
        <v>216</v>
      </c>
      <c r="CP83" s="14">
        <v>258</v>
      </c>
      <c r="CQ83" s="15">
        <v>3093</v>
      </c>
      <c r="CR83" s="14">
        <v>1261</v>
      </c>
      <c r="CS83" s="15">
        <v>6335</v>
      </c>
      <c r="CT83" s="14">
        <v>1643</v>
      </c>
      <c r="CU83" s="15">
        <v>444</v>
      </c>
      <c r="CV83" s="14">
        <v>432</v>
      </c>
      <c r="CW83" s="15">
        <v>45</v>
      </c>
      <c r="CX83" s="14">
        <v>73</v>
      </c>
      <c r="CY83" s="15">
        <v>3673</v>
      </c>
      <c r="CZ83" s="14">
        <v>1633</v>
      </c>
      <c r="DA83" s="15">
        <v>571</v>
      </c>
      <c r="DB83" s="14">
        <v>340</v>
      </c>
      <c r="DC83" s="15">
        <v>669</v>
      </c>
      <c r="DD83" s="14">
        <v>562</v>
      </c>
      <c r="DE83" s="15">
        <v>1762</v>
      </c>
      <c r="DF83" s="14">
        <v>893</v>
      </c>
      <c r="DG83" s="15">
        <v>413</v>
      </c>
      <c r="DH83" s="14">
        <v>403</v>
      </c>
      <c r="DI83" s="15">
        <v>572</v>
      </c>
      <c r="DJ83" s="14">
        <v>457</v>
      </c>
      <c r="DM83"/>
      <c r="DN83"/>
      <c r="DO83"/>
      <c r="DP83"/>
    </row>
    <row r="84" spans="9:120" x14ac:dyDescent="0.25">
      <c r="I84" s="16">
        <v>72557</v>
      </c>
      <c r="J84" s="17">
        <v>5707</v>
      </c>
      <c r="K84" s="15">
        <v>330</v>
      </c>
      <c r="L84" s="14">
        <v>202</v>
      </c>
      <c r="M84" s="13">
        <v>519</v>
      </c>
      <c r="N84" s="14">
        <v>407</v>
      </c>
      <c r="O84" s="15">
        <v>1483</v>
      </c>
      <c r="P84" s="14">
        <v>623</v>
      </c>
      <c r="Q84" s="15">
        <v>247</v>
      </c>
      <c r="R84" s="14">
        <v>190</v>
      </c>
      <c r="S84" s="15">
        <v>2847</v>
      </c>
      <c r="T84" s="14">
        <v>1227</v>
      </c>
      <c r="U84" s="15">
        <v>2554</v>
      </c>
      <c r="V84" s="14">
        <v>865</v>
      </c>
      <c r="W84" s="15">
        <v>114</v>
      </c>
      <c r="X84" s="14">
        <v>155</v>
      </c>
      <c r="Y84" s="15">
        <v>0</v>
      </c>
      <c r="Z84" s="14">
        <v>228</v>
      </c>
      <c r="AA84" s="15">
        <v>53</v>
      </c>
      <c r="AB84" s="14">
        <v>85</v>
      </c>
      <c r="AC84" s="15">
        <v>1364</v>
      </c>
      <c r="AD84" s="14">
        <v>573</v>
      </c>
      <c r="AE84" s="15">
        <v>973</v>
      </c>
      <c r="AF84" s="14">
        <v>472</v>
      </c>
      <c r="AG84" s="15">
        <v>866</v>
      </c>
      <c r="AH84" s="14">
        <v>651</v>
      </c>
      <c r="AI84" s="15">
        <v>315</v>
      </c>
      <c r="AJ84" s="14">
        <v>415</v>
      </c>
      <c r="AK84" s="15">
        <v>17016</v>
      </c>
      <c r="AL84" s="14">
        <v>2840</v>
      </c>
      <c r="AM84" s="15">
        <v>1710</v>
      </c>
      <c r="AN84" s="14">
        <v>917</v>
      </c>
      <c r="AO84" s="18" t="s">
        <v>61</v>
      </c>
      <c r="AP84" s="14" t="s">
        <v>61</v>
      </c>
      <c r="AQ84" s="15">
        <v>1520</v>
      </c>
      <c r="AR84" s="14">
        <v>741</v>
      </c>
      <c r="AS84" s="15">
        <v>334</v>
      </c>
      <c r="AT84" s="14">
        <v>377</v>
      </c>
      <c r="AU84" s="15">
        <v>315</v>
      </c>
      <c r="AV84" s="14">
        <v>384</v>
      </c>
      <c r="AW84" s="15">
        <v>0</v>
      </c>
      <c r="AX84" s="14">
        <v>228</v>
      </c>
      <c r="AY84" s="15">
        <v>134</v>
      </c>
      <c r="AZ84" s="14">
        <v>156</v>
      </c>
      <c r="BA84" s="15">
        <v>189</v>
      </c>
      <c r="BB84" s="14">
        <v>175</v>
      </c>
      <c r="BC84" s="15">
        <v>1439</v>
      </c>
      <c r="BD84" s="14">
        <v>652</v>
      </c>
      <c r="BE84" s="15">
        <v>7564</v>
      </c>
      <c r="BF84" s="14">
        <v>1722</v>
      </c>
      <c r="BG84" s="15">
        <v>117</v>
      </c>
      <c r="BH84" s="14">
        <v>138</v>
      </c>
      <c r="BI84" s="15">
        <v>6031</v>
      </c>
      <c r="BJ84" s="14">
        <v>2253</v>
      </c>
      <c r="BK84" s="15">
        <v>836</v>
      </c>
      <c r="BL84" s="14">
        <v>743</v>
      </c>
      <c r="BM84" s="15">
        <v>4783</v>
      </c>
      <c r="BN84" s="14">
        <v>1799</v>
      </c>
      <c r="BO84" s="15">
        <v>623</v>
      </c>
      <c r="BP84" s="14">
        <v>371</v>
      </c>
      <c r="BQ84" s="15">
        <v>381</v>
      </c>
      <c r="BR84" s="14">
        <v>531</v>
      </c>
      <c r="BS84" s="15">
        <v>472</v>
      </c>
      <c r="BT84" s="14">
        <v>405</v>
      </c>
      <c r="BU84" s="15">
        <v>492</v>
      </c>
      <c r="BV84" s="14">
        <v>490</v>
      </c>
      <c r="BW84" s="15">
        <v>273</v>
      </c>
      <c r="BX84" s="14">
        <v>270</v>
      </c>
      <c r="BY84" s="15">
        <v>1123</v>
      </c>
      <c r="BZ84" s="14">
        <v>744</v>
      </c>
      <c r="CA84" s="15">
        <v>601</v>
      </c>
      <c r="CB84" s="14">
        <v>617</v>
      </c>
      <c r="CC84" s="15">
        <v>632</v>
      </c>
      <c r="CD84" s="14">
        <v>421</v>
      </c>
      <c r="CE84" s="15">
        <v>679</v>
      </c>
      <c r="CF84" s="14">
        <v>491</v>
      </c>
      <c r="CG84" s="15">
        <v>1071</v>
      </c>
      <c r="CH84" s="14">
        <v>568</v>
      </c>
      <c r="CI84" s="15">
        <v>378</v>
      </c>
      <c r="CJ84" s="14">
        <v>242</v>
      </c>
      <c r="CK84" s="15">
        <v>0</v>
      </c>
      <c r="CL84" s="14">
        <v>228</v>
      </c>
      <c r="CM84" s="15">
        <v>591</v>
      </c>
      <c r="CN84" s="14">
        <v>442</v>
      </c>
      <c r="CO84" s="15">
        <v>1992</v>
      </c>
      <c r="CP84" s="14">
        <v>980</v>
      </c>
      <c r="CQ84" s="15">
        <v>1617</v>
      </c>
      <c r="CR84" s="14">
        <v>1222</v>
      </c>
      <c r="CS84" s="15">
        <v>4131</v>
      </c>
      <c r="CT84" s="14">
        <v>1470</v>
      </c>
      <c r="CU84" s="15">
        <v>146</v>
      </c>
      <c r="CV84" s="14">
        <v>156</v>
      </c>
      <c r="CW84" s="15">
        <v>45</v>
      </c>
      <c r="CX84" s="14">
        <v>81</v>
      </c>
      <c r="CY84" s="15">
        <v>303</v>
      </c>
      <c r="CZ84" s="14">
        <v>329</v>
      </c>
      <c r="DA84" s="15">
        <v>538</v>
      </c>
      <c r="DB84" s="14">
        <v>365</v>
      </c>
      <c r="DC84" s="15">
        <v>0</v>
      </c>
      <c r="DD84" s="14">
        <v>228</v>
      </c>
      <c r="DE84" s="15">
        <v>2705</v>
      </c>
      <c r="DF84" s="14">
        <v>1206</v>
      </c>
      <c r="DG84" s="15">
        <v>111</v>
      </c>
      <c r="DH84" s="14">
        <v>119</v>
      </c>
      <c r="DI84" s="15">
        <v>149</v>
      </c>
      <c r="DJ84" s="14">
        <v>176</v>
      </c>
      <c r="DM84"/>
      <c r="DN84"/>
      <c r="DO84"/>
      <c r="DP84"/>
    </row>
    <row r="85" spans="9:120" x14ac:dyDescent="0.25">
      <c r="I85" s="16">
        <v>95059</v>
      </c>
      <c r="J85" s="17">
        <v>7804</v>
      </c>
      <c r="K85" s="15">
        <v>44</v>
      </c>
      <c r="L85" s="14">
        <v>75</v>
      </c>
      <c r="M85" s="13">
        <v>1050</v>
      </c>
      <c r="N85" s="14">
        <v>697</v>
      </c>
      <c r="O85" s="15">
        <v>2238</v>
      </c>
      <c r="P85" s="14">
        <v>878</v>
      </c>
      <c r="Q85" s="15">
        <v>1596</v>
      </c>
      <c r="R85" s="14">
        <v>1073</v>
      </c>
      <c r="S85" s="15">
        <v>6125</v>
      </c>
      <c r="T85" s="14">
        <v>1459</v>
      </c>
      <c r="U85" s="15">
        <v>6022</v>
      </c>
      <c r="V85" s="14">
        <v>2519</v>
      </c>
      <c r="W85" s="15">
        <v>85</v>
      </c>
      <c r="X85" s="14">
        <v>140</v>
      </c>
      <c r="Y85" s="15">
        <v>238</v>
      </c>
      <c r="Z85" s="14">
        <v>275</v>
      </c>
      <c r="AA85" s="15">
        <v>0</v>
      </c>
      <c r="AB85" s="14">
        <v>248</v>
      </c>
      <c r="AC85" s="15">
        <v>2863</v>
      </c>
      <c r="AD85" s="14">
        <v>1848</v>
      </c>
      <c r="AE85" s="15">
        <v>1916</v>
      </c>
      <c r="AF85" s="14">
        <v>1039</v>
      </c>
      <c r="AG85" s="15">
        <v>128</v>
      </c>
      <c r="AH85" s="14">
        <v>154</v>
      </c>
      <c r="AI85" s="15">
        <v>398</v>
      </c>
      <c r="AJ85" s="14">
        <v>407</v>
      </c>
      <c r="AK85" s="15">
        <v>2943</v>
      </c>
      <c r="AL85" s="14">
        <v>1096</v>
      </c>
      <c r="AM85" s="15">
        <v>1544</v>
      </c>
      <c r="AN85" s="14">
        <v>859</v>
      </c>
      <c r="AO85" s="15">
        <v>1875</v>
      </c>
      <c r="AP85" s="14">
        <v>1184</v>
      </c>
      <c r="AQ85" s="18" t="s">
        <v>61</v>
      </c>
      <c r="AR85" s="14" t="s">
        <v>61</v>
      </c>
      <c r="AS85" s="15">
        <v>1048</v>
      </c>
      <c r="AT85" s="14">
        <v>1402</v>
      </c>
      <c r="AU85" s="15">
        <v>890</v>
      </c>
      <c r="AV85" s="14">
        <v>580</v>
      </c>
      <c r="AW85" s="15">
        <v>0</v>
      </c>
      <c r="AX85" s="14">
        <v>248</v>
      </c>
      <c r="AY85" s="15">
        <v>1369</v>
      </c>
      <c r="AZ85" s="14">
        <v>1103</v>
      </c>
      <c r="BA85" s="15">
        <v>100</v>
      </c>
      <c r="BB85" s="14">
        <v>120</v>
      </c>
      <c r="BC85" s="15">
        <v>806</v>
      </c>
      <c r="BD85" s="14">
        <v>457</v>
      </c>
      <c r="BE85" s="15">
        <v>1562</v>
      </c>
      <c r="BF85" s="14">
        <v>1147</v>
      </c>
      <c r="BG85" s="15">
        <v>167</v>
      </c>
      <c r="BH85" s="14">
        <v>146</v>
      </c>
      <c r="BI85" s="15">
        <v>23384</v>
      </c>
      <c r="BJ85" s="14">
        <v>3524</v>
      </c>
      <c r="BK85" s="15">
        <v>289</v>
      </c>
      <c r="BL85" s="14">
        <v>318</v>
      </c>
      <c r="BM85" s="15">
        <v>2678</v>
      </c>
      <c r="BN85" s="14">
        <v>875</v>
      </c>
      <c r="BO85" s="15">
        <v>1318</v>
      </c>
      <c r="BP85" s="14">
        <v>1245</v>
      </c>
      <c r="BQ85" s="15">
        <v>76</v>
      </c>
      <c r="BR85" s="14">
        <v>130</v>
      </c>
      <c r="BS85" s="15">
        <v>1743</v>
      </c>
      <c r="BT85" s="14">
        <v>1236</v>
      </c>
      <c r="BU85" s="15">
        <v>873</v>
      </c>
      <c r="BV85" s="14">
        <v>580</v>
      </c>
      <c r="BW85" s="15">
        <v>2390</v>
      </c>
      <c r="BX85" s="14">
        <v>1235</v>
      </c>
      <c r="BY85" s="15">
        <v>1083</v>
      </c>
      <c r="BZ85" s="14">
        <v>649</v>
      </c>
      <c r="CA85" s="15">
        <v>225</v>
      </c>
      <c r="CB85" s="14">
        <v>373</v>
      </c>
      <c r="CC85" s="15">
        <v>1509</v>
      </c>
      <c r="CD85" s="14">
        <v>1127</v>
      </c>
      <c r="CE85" s="15">
        <v>7568</v>
      </c>
      <c r="CF85" s="14">
        <v>2302</v>
      </c>
      <c r="CG85" s="15">
        <v>514</v>
      </c>
      <c r="CH85" s="14">
        <v>610</v>
      </c>
      <c r="CI85" s="15">
        <v>563</v>
      </c>
      <c r="CJ85" s="14">
        <v>537</v>
      </c>
      <c r="CK85" s="15">
        <v>39</v>
      </c>
      <c r="CL85" s="14">
        <v>79</v>
      </c>
      <c r="CM85" s="15">
        <v>137</v>
      </c>
      <c r="CN85" s="14">
        <v>211</v>
      </c>
      <c r="CO85" s="15">
        <v>352</v>
      </c>
      <c r="CP85" s="14">
        <v>227</v>
      </c>
      <c r="CQ85" s="15">
        <v>1152</v>
      </c>
      <c r="CR85" s="14">
        <v>821</v>
      </c>
      <c r="CS85" s="15">
        <v>9217</v>
      </c>
      <c r="CT85" s="14">
        <v>2824</v>
      </c>
      <c r="CU85" s="15">
        <v>238</v>
      </c>
      <c r="CV85" s="14">
        <v>298</v>
      </c>
      <c r="CW85" s="15">
        <v>75</v>
      </c>
      <c r="CX85" s="14">
        <v>126</v>
      </c>
      <c r="CY85" s="15">
        <v>1648</v>
      </c>
      <c r="CZ85" s="14">
        <v>934</v>
      </c>
      <c r="DA85" s="15">
        <v>1175</v>
      </c>
      <c r="DB85" s="14">
        <v>792</v>
      </c>
      <c r="DC85" s="15">
        <v>0</v>
      </c>
      <c r="DD85" s="14">
        <v>248</v>
      </c>
      <c r="DE85" s="15">
        <v>1233</v>
      </c>
      <c r="DF85" s="14">
        <v>898</v>
      </c>
      <c r="DG85" s="15">
        <v>573</v>
      </c>
      <c r="DH85" s="14">
        <v>531</v>
      </c>
      <c r="DI85" s="15">
        <v>68</v>
      </c>
      <c r="DJ85" s="14">
        <v>88</v>
      </c>
      <c r="DM85"/>
      <c r="DN85"/>
      <c r="DO85"/>
      <c r="DP85"/>
    </row>
    <row r="86" spans="9:120" x14ac:dyDescent="0.25">
      <c r="I86" s="16">
        <v>118443</v>
      </c>
      <c r="J86" s="17">
        <v>8947</v>
      </c>
      <c r="K86" s="15">
        <v>2161</v>
      </c>
      <c r="L86" s="14">
        <v>871</v>
      </c>
      <c r="M86" s="13">
        <v>3017</v>
      </c>
      <c r="N86" s="14">
        <v>2024</v>
      </c>
      <c r="O86" s="15">
        <v>2598</v>
      </c>
      <c r="P86" s="14">
        <v>1483</v>
      </c>
      <c r="Q86" s="15">
        <v>558</v>
      </c>
      <c r="R86" s="14">
        <v>547</v>
      </c>
      <c r="S86" s="15">
        <v>3779</v>
      </c>
      <c r="T86" s="14">
        <v>1387</v>
      </c>
      <c r="U86" s="15">
        <v>329</v>
      </c>
      <c r="V86" s="14">
        <v>363</v>
      </c>
      <c r="W86" s="15">
        <v>698</v>
      </c>
      <c r="X86" s="14">
        <v>710</v>
      </c>
      <c r="Y86" s="15">
        <v>38</v>
      </c>
      <c r="Z86" s="14">
        <v>64</v>
      </c>
      <c r="AA86" s="15">
        <v>147</v>
      </c>
      <c r="AB86" s="14">
        <v>210</v>
      </c>
      <c r="AC86" s="15">
        <v>10119</v>
      </c>
      <c r="AD86" s="14">
        <v>2893</v>
      </c>
      <c r="AE86" s="15">
        <v>6397</v>
      </c>
      <c r="AF86" s="14">
        <v>2093</v>
      </c>
      <c r="AG86" s="15">
        <v>520</v>
      </c>
      <c r="AH86" s="14">
        <v>520</v>
      </c>
      <c r="AI86" s="15">
        <v>71</v>
      </c>
      <c r="AJ86" s="14">
        <v>119</v>
      </c>
      <c r="AK86" s="15">
        <v>4659</v>
      </c>
      <c r="AL86" s="14">
        <v>1887</v>
      </c>
      <c r="AM86" s="15">
        <v>11906</v>
      </c>
      <c r="AN86" s="14">
        <v>2334</v>
      </c>
      <c r="AO86" s="15">
        <v>656</v>
      </c>
      <c r="AP86" s="14">
        <v>788</v>
      </c>
      <c r="AQ86" s="15">
        <v>1109</v>
      </c>
      <c r="AR86" s="14">
        <v>1031</v>
      </c>
      <c r="AS86" s="18" t="s">
        <v>61</v>
      </c>
      <c r="AT86" s="14" t="s">
        <v>61</v>
      </c>
      <c r="AU86" s="15">
        <v>437</v>
      </c>
      <c r="AV86" s="14">
        <v>435</v>
      </c>
      <c r="AW86" s="15">
        <v>0</v>
      </c>
      <c r="AX86" s="14">
        <v>271</v>
      </c>
      <c r="AY86" s="15">
        <v>1395</v>
      </c>
      <c r="AZ86" s="14">
        <v>995</v>
      </c>
      <c r="BA86" s="15">
        <v>1036</v>
      </c>
      <c r="BB86" s="14">
        <v>738</v>
      </c>
      <c r="BC86" s="15">
        <v>4672</v>
      </c>
      <c r="BD86" s="14">
        <v>1897</v>
      </c>
      <c r="BE86" s="15">
        <v>930</v>
      </c>
      <c r="BF86" s="14">
        <v>781</v>
      </c>
      <c r="BG86" s="15">
        <v>1442</v>
      </c>
      <c r="BH86" s="14">
        <v>917</v>
      </c>
      <c r="BI86" s="15">
        <v>3153</v>
      </c>
      <c r="BJ86" s="14">
        <v>1147</v>
      </c>
      <c r="BK86" s="15">
        <v>0</v>
      </c>
      <c r="BL86" s="14">
        <v>271</v>
      </c>
      <c r="BM86" s="15">
        <v>858</v>
      </c>
      <c r="BN86" s="14">
        <v>809</v>
      </c>
      <c r="BO86" s="15">
        <v>76</v>
      </c>
      <c r="BP86" s="14">
        <v>129</v>
      </c>
      <c r="BQ86" s="15">
        <v>0</v>
      </c>
      <c r="BR86" s="14">
        <v>271</v>
      </c>
      <c r="BS86" s="15">
        <v>1147</v>
      </c>
      <c r="BT86" s="14">
        <v>807</v>
      </c>
      <c r="BU86" s="15">
        <v>122</v>
      </c>
      <c r="BV86" s="14">
        <v>189</v>
      </c>
      <c r="BW86" s="15">
        <v>2057</v>
      </c>
      <c r="BX86" s="14">
        <v>1057</v>
      </c>
      <c r="BY86" s="15">
        <v>3758</v>
      </c>
      <c r="BZ86" s="14">
        <v>1216</v>
      </c>
      <c r="CA86" s="15">
        <v>0</v>
      </c>
      <c r="CB86" s="14">
        <v>271</v>
      </c>
      <c r="CC86" s="15">
        <v>15598</v>
      </c>
      <c r="CD86" s="14">
        <v>2549</v>
      </c>
      <c r="CE86" s="15">
        <v>1153</v>
      </c>
      <c r="CF86" s="14">
        <v>900</v>
      </c>
      <c r="CG86" s="15">
        <v>181</v>
      </c>
      <c r="CH86" s="14">
        <v>220</v>
      </c>
      <c r="CI86" s="15">
        <v>2618</v>
      </c>
      <c r="CJ86" s="14">
        <v>1480</v>
      </c>
      <c r="CK86" s="15">
        <v>289</v>
      </c>
      <c r="CL86" s="14">
        <v>381</v>
      </c>
      <c r="CM86" s="15">
        <v>1286</v>
      </c>
      <c r="CN86" s="14">
        <v>741</v>
      </c>
      <c r="CO86" s="15">
        <v>163</v>
      </c>
      <c r="CP86" s="14">
        <v>262</v>
      </c>
      <c r="CQ86" s="15">
        <v>11153</v>
      </c>
      <c r="CR86" s="14">
        <v>3003</v>
      </c>
      <c r="CS86" s="15">
        <v>5758</v>
      </c>
      <c r="CT86" s="14">
        <v>1631</v>
      </c>
      <c r="CU86" s="15">
        <v>905</v>
      </c>
      <c r="CV86" s="14">
        <v>721</v>
      </c>
      <c r="CW86" s="15">
        <v>525</v>
      </c>
      <c r="CX86" s="14">
        <v>515</v>
      </c>
      <c r="CY86" s="15">
        <v>3671</v>
      </c>
      <c r="CZ86" s="14">
        <v>1981</v>
      </c>
      <c r="DA86" s="15">
        <v>716</v>
      </c>
      <c r="DB86" s="14">
        <v>599</v>
      </c>
      <c r="DC86" s="15">
        <v>2297</v>
      </c>
      <c r="DD86" s="14">
        <v>1276</v>
      </c>
      <c r="DE86" s="15">
        <v>1993</v>
      </c>
      <c r="DF86" s="14">
        <v>1413</v>
      </c>
      <c r="DG86" s="15">
        <v>292</v>
      </c>
      <c r="DH86" s="14">
        <v>462</v>
      </c>
      <c r="DI86" s="15">
        <v>179</v>
      </c>
      <c r="DJ86" s="14">
        <v>240</v>
      </c>
      <c r="DM86"/>
      <c r="DN86"/>
      <c r="DO86"/>
      <c r="DP86"/>
    </row>
    <row r="87" spans="9:120" x14ac:dyDescent="0.25">
      <c r="I87" s="16">
        <v>97889</v>
      </c>
      <c r="J87" s="17">
        <v>8319</v>
      </c>
      <c r="K87" s="15">
        <v>5740</v>
      </c>
      <c r="L87" s="14">
        <v>2537</v>
      </c>
      <c r="M87" s="13">
        <v>1504</v>
      </c>
      <c r="N87" s="14">
        <v>922</v>
      </c>
      <c r="O87" s="15">
        <v>1960</v>
      </c>
      <c r="P87" s="14">
        <v>1204</v>
      </c>
      <c r="Q87" s="15">
        <v>2382</v>
      </c>
      <c r="R87" s="14">
        <v>1114</v>
      </c>
      <c r="S87" s="15">
        <v>5751</v>
      </c>
      <c r="T87" s="14">
        <v>1933</v>
      </c>
      <c r="U87" s="15">
        <v>1215</v>
      </c>
      <c r="V87" s="14">
        <v>567</v>
      </c>
      <c r="W87" s="15">
        <v>89</v>
      </c>
      <c r="X87" s="14">
        <v>120</v>
      </c>
      <c r="Y87" s="15">
        <v>0</v>
      </c>
      <c r="Z87" s="14">
        <v>281</v>
      </c>
      <c r="AA87" s="15">
        <v>264</v>
      </c>
      <c r="AB87" s="14">
        <v>228</v>
      </c>
      <c r="AC87" s="15">
        <v>9394</v>
      </c>
      <c r="AD87" s="14">
        <v>2799</v>
      </c>
      <c r="AE87" s="15">
        <v>5766</v>
      </c>
      <c r="AF87" s="14">
        <v>1868</v>
      </c>
      <c r="AG87" s="15">
        <v>342</v>
      </c>
      <c r="AH87" s="14">
        <v>502</v>
      </c>
      <c r="AI87" s="15">
        <v>202</v>
      </c>
      <c r="AJ87" s="14">
        <v>205</v>
      </c>
      <c r="AK87" s="15">
        <v>2131</v>
      </c>
      <c r="AL87" s="14">
        <v>1394</v>
      </c>
      <c r="AM87" s="15">
        <v>948</v>
      </c>
      <c r="AN87" s="14">
        <v>651</v>
      </c>
      <c r="AO87" s="15">
        <v>625</v>
      </c>
      <c r="AP87" s="14">
        <v>656</v>
      </c>
      <c r="AQ87" s="15">
        <v>706</v>
      </c>
      <c r="AR87" s="14">
        <v>483</v>
      </c>
      <c r="AS87" s="15">
        <v>1656</v>
      </c>
      <c r="AT87" s="14">
        <v>1093</v>
      </c>
      <c r="AU87" s="18" t="s">
        <v>61</v>
      </c>
      <c r="AV87" s="14" t="s">
        <v>61</v>
      </c>
      <c r="AW87" s="15">
        <v>162</v>
      </c>
      <c r="AX87" s="14">
        <v>269</v>
      </c>
      <c r="AY87" s="15">
        <v>963</v>
      </c>
      <c r="AZ87" s="14">
        <v>699</v>
      </c>
      <c r="BA87" s="15">
        <v>995</v>
      </c>
      <c r="BB87" s="14">
        <v>702</v>
      </c>
      <c r="BC87" s="15">
        <v>1301</v>
      </c>
      <c r="BD87" s="14">
        <v>886</v>
      </c>
      <c r="BE87" s="15">
        <v>569</v>
      </c>
      <c r="BF87" s="14">
        <v>513</v>
      </c>
      <c r="BG87" s="15">
        <v>7032</v>
      </c>
      <c r="BH87" s="14">
        <v>2217</v>
      </c>
      <c r="BI87" s="15">
        <v>2852</v>
      </c>
      <c r="BJ87" s="14">
        <v>1534</v>
      </c>
      <c r="BK87" s="15">
        <v>40</v>
      </c>
      <c r="BL87" s="14">
        <v>72</v>
      </c>
      <c r="BM87" s="15">
        <v>119</v>
      </c>
      <c r="BN87" s="14">
        <v>193</v>
      </c>
      <c r="BO87" s="15">
        <v>1552</v>
      </c>
      <c r="BP87" s="14">
        <v>785</v>
      </c>
      <c r="BQ87" s="15">
        <v>462</v>
      </c>
      <c r="BR87" s="14">
        <v>427</v>
      </c>
      <c r="BS87" s="15">
        <v>171</v>
      </c>
      <c r="BT87" s="14">
        <v>249</v>
      </c>
      <c r="BU87" s="15">
        <v>294</v>
      </c>
      <c r="BV87" s="14">
        <v>256</v>
      </c>
      <c r="BW87" s="15">
        <v>2161</v>
      </c>
      <c r="BX87" s="14">
        <v>822</v>
      </c>
      <c r="BY87" s="15">
        <v>1443</v>
      </c>
      <c r="BZ87" s="14">
        <v>686</v>
      </c>
      <c r="CA87" s="15">
        <v>438</v>
      </c>
      <c r="CB87" s="14">
        <v>514</v>
      </c>
      <c r="CC87" s="15">
        <v>1100</v>
      </c>
      <c r="CD87" s="14">
        <v>774</v>
      </c>
      <c r="CE87" s="15">
        <v>1074</v>
      </c>
      <c r="CF87" s="14">
        <v>675</v>
      </c>
      <c r="CG87" s="15">
        <v>281</v>
      </c>
      <c r="CH87" s="14">
        <v>277</v>
      </c>
      <c r="CI87" s="15">
        <v>1350</v>
      </c>
      <c r="CJ87" s="14">
        <v>747</v>
      </c>
      <c r="CK87" s="15">
        <v>0</v>
      </c>
      <c r="CL87" s="14">
        <v>281</v>
      </c>
      <c r="CM87" s="15">
        <v>1130</v>
      </c>
      <c r="CN87" s="14">
        <v>706</v>
      </c>
      <c r="CO87" s="15">
        <v>0</v>
      </c>
      <c r="CP87" s="14">
        <v>281</v>
      </c>
      <c r="CQ87" s="15">
        <v>1853</v>
      </c>
      <c r="CR87" s="14">
        <v>621</v>
      </c>
      <c r="CS87" s="15">
        <v>26134</v>
      </c>
      <c r="CT87" s="14">
        <v>3903</v>
      </c>
      <c r="CU87" s="15">
        <v>473</v>
      </c>
      <c r="CV87" s="14">
        <v>380</v>
      </c>
      <c r="CW87" s="15">
        <v>0</v>
      </c>
      <c r="CX87" s="14">
        <v>281</v>
      </c>
      <c r="CY87" s="15">
        <v>1278</v>
      </c>
      <c r="CZ87" s="14">
        <v>733</v>
      </c>
      <c r="DA87" s="15">
        <v>1509</v>
      </c>
      <c r="DB87" s="14">
        <v>1126</v>
      </c>
      <c r="DC87" s="15">
        <v>210</v>
      </c>
      <c r="DD87" s="14">
        <v>254</v>
      </c>
      <c r="DE87" s="15">
        <v>237</v>
      </c>
      <c r="DF87" s="14">
        <v>229</v>
      </c>
      <c r="DG87" s="15">
        <v>31</v>
      </c>
      <c r="DH87" s="14">
        <v>67</v>
      </c>
      <c r="DI87" s="15">
        <v>402</v>
      </c>
      <c r="DJ87" s="14">
        <v>285</v>
      </c>
      <c r="DM87"/>
      <c r="DN87"/>
      <c r="DO87"/>
      <c r="DP87"/>
    </row>
    <row r="88" spans="9:120" x14ac:dyDescent="0.25">
      <c r="I88" s="16">
        <v>27758</v>
      </c>
      <c r="J88" s="17">
        <v>3059</v>
      </c>
      <c r="K88" s="15">
        <v>402</v>
      </c>
      <c r="L88" s="14">
        <v>311</v>
      </c>
      <c r="M88" s="13">
        <v>424</v>
      </c>
      <c r="N88" s="14">
        <v>439</v>
      </c>
      <c r="O88" s="15">
        <v>254</v>
      </c>
      <c r="P88" s="14">
        <v>290</v>
      </c>
      <c r="Q88" s="15">
        <v>67</v>
      </c>
      <c r="R88" s="14">
        <v>112</v>
      </c>
      <c r="S88" s="15">
        <v>1066</v>
      </c>
      <c r="T88" s="14">
        <v>740</v>
      </c>
      <c r="U88" s="15">
        <v>478</v>
      </c>
      <c r="V88" s="14">
        <v>377</v>
      </c>
      <c r="W88" s="15">
        <v>1361</v>
      </c>
      <c r="X88" s="14">
        <v>689</v>
      </c>
      <c r="Y88" s="15">
        <v>174</v>
      </c>
      <c r="Z88" s="14">
        <v>229</v>
      </c>
      <c r="AA88" s="15">
        <v>55</v>
      </c>
      <c r="AB88" s="14">
        <v>89</v>
      </c>
      <c r="AC88" s="15">
        <v>3025</v>
      </c>
      <c r="AD88" s="14">
        <v>924</v>
      </c>
      <c r="AE88" s="15">
        <v>844</v>
      </c>
      <c r="AF88" s="14">
        <v>817</v>
      </c>
      <c r="AG88" s="15">
        <v>62</v>
      </c>
      <c r="AH88" s="14">
        <v>102</v>
      </c>
      <c r="AI88" s="15">
        <v>0</v>
      </c>
      <c r="AJ88" s="14">
        <v>230</v>
      </c>
      <c r="AK88" s="15">
        <v>311</v>
      </c>
      <c r="AL88" s="14">
        <v>251</v>
      </c>
      <c r="AM88" s="15">
        <v>259</v>
      </c>
      <c r="AN88" s="14">
        <v>379</v>
      </c>
      <c r="AO88" s="15">
        <v>337</v>
      </c>
      <c r="AP88" s="14">
        <v>561</v>
      </c>
      <c r="AQ88" s="15">
        <v>56</v>
      </c>
      <c r="AR88" s="14">
        <v>92</v>
      </c>
      <c r="AS88" s="15">
        <v>484</v>
      </c>
      <c r="AT88" s="14">
        <v>643</v>
      </c>
      <c r="AU88" s="15">
        <v>115</v>
      </c>
      <c r="AV88" s="14">
        <v>211</v>
      </c>
      <c r="AW88" s="18" t="s">
        <v>61</v>
      </c>
      <c r="AX88" s="14" t="s">
        <v>61</v>
      </c>
      <c r="AY88" s="15">
        <v>243</v>
      </c>
      <c r="AZ88" s="14">
        <v>223</v>
      </c>
      <c r="BA88" s="15">
        <v>3521</v>
      </c>
      <c r="BB88" s="14">
        <v>958</v>
      </c>
      <c r="BC88" s="15">
        <v>122</v>
      </c>
      <c r="BD88" s="14">
        <v>133</v>
      </c>
      <c r="BE88" s="15">
        <v>91</v>
      </c>
      <c r="BF88" s="14">
        <v>109</v>
      </c>
      <c r="BG88" s="15">
        <v>0</v>
      </c>
      <c r="BH88" s="14">
        <v>230</v>
      </c>
      <c r="BI88" s="15">
        <v>201</v>
      </c>
      <c r="BJ88" s="14">
        <v>260</v>
      </c>
      <c r="BK88" s="15">
        <v>275</v>
      </c>
      <c r="BL88" s="14">
        <v>335</v>
      </c>
      <c r="BM88" s="15">
        <v>204</v>
      </c>
      <c r="BN88" s="14">
        <v>283</v>
      </c>
      <c r="BO88" s="15">
        <v>345</v>
      </c>
      <c r="BP88" s="14">
        <v>344</v>
      </c>
      <c r="BQ88" s="15">
        <v>4058</v>
      </c>
      <c r="BR88" s="14">
        <v>1966</v>
      </c>
      <c r="BS88" s="15">
        <v>902</v>
      </c>
      <c r="BT88" s="14">
        <v>508</v>
      </c>
      <c r="BU88" s="15">
        <v>234</v>
      </c>
      <c r="BV88" s="14">
        <v>298</v>
      </c>
      <c r="BW88" s="15">
        <v>2339</v>
      </c>
      <c r="BX88" s="14">
        <v>962</v>
      </c>
      <c r="BY88" s="15">
        <v>1001</v>
      </c>
      <c r="BZ88" s="14">
        <v>1161</v>
      </c>
      <c r="CA88" s="15">
        <v>55</v>
      </c>
      <c r="CB88" s="14">
        <v>89</v>
      </c>
      <c r="CC88" s="15">
        <v>315</v>
      </c>
      <c r="CD88" s="14">
        <v>362</v>
      </c>
      <c r="CE88" s="15">
        <v>124</v>
      </c>
      <c r="CF88" s="14">
        <v>215</v>
      </c>
      <c r="CG88" s="15">
        <v>0</v>
      </c>
      <c r="CH88" s="14">
        <v>230</v>
      </c>
      <c r="CI88" s="15">
        <v>375</v>
      </c>
      <c r="CJ88" s="14">
        <v>287</v>
      </c>
      <c r="CK88" s="15">
        <v>379</v>
      </c>
      <c r="CL88" s="14">
        <v>284</v>
      </c>
      <c r="CM88" s="15">
        <v>148</v>
      </c>
      <c r="CN88" s="14">
        <v>160</v>
      </c>
      <c r="CO88" s="15">
        <v>0</v>
      </c>
      <c r="CP88" s="14">
        <v>230</v>
      </c>
      <c r="CQ88" s="15">
        <v>249</v>
      </c>
      <c r="CR88" s="14">
        <v>231</v>
      </c>
      <c r="CS88" s="15">
        <v>458</v>
      </c>
      <c r="CT88" s="14">
        <v>327</v>
      </c>
      <c r="CU88" s="15">
        <v>390</v>
      </c>
      <c r="CV88" s="14">
        <v>427</v>
      </c>
      <c r="CW88" s="15">
        <v>420</v>
      </c>
      <c r="CX88" s="14">
        <v>368</v>
      </c>
      <c r="CY88" s="15">
        <v>654</v>
      </c>
      <c r="CZ88" s="14">
        <v>307</v>
      </c>
      <c r="DA88" s="15">
        <v>381</v>
      </c>
      <c r="DB88" s="14">
        <v>533</v>
      </c>
      <c r="DC88" s="15">
        <v>0</v>
      </c>
      <c r="DD88" s="14">
        <v>230</v>
      </c>
      <c r="DE88" s="15">
        <v>0</v>
      </c>
      <c r="DF88" s="14">
        <v>230</v>
      </c>
      <c r="DG88" s="15">
        <v>500</v>
      </c>
      <c r="DH88" s="14">
        <v>766</v>
      </c>
      <c r="DI88" s="15">
        <v>204</v>
      </c>
      <c r="DJ88" s="14">
        <v>355</v>
      </c>
      <c r="DM88"/>
      <c r="DN88"/>
      <c r="DO88"/>
      <c r="DP88"/>
    </row>
    <row r="89" spans="9:120" x14ac:dyDescent="0.25">
      <c r="I89" s="16">
        <v>164484</v>
      </c>
      <c r="J89" s="17">
        <v>9180</v>
      </c>
      <c r="K89" s="15">
        <v>1641</v>
      </c>
      <c r="L89" s="14">
        <v>1004</v>
      </c>
      <c r="M89" s="13">
        <v>2672</v>
      </c>
      <c r="N89" s="14">
        <v>1268</v>
      </c>
      <c r="O89" s="15">
        <v>1124</v>
      </c>
      <c r="P89" s="14">
        <v>770</v>
      </c>
      <c r="Q89" s="15">
        <v>273</v>
      </c>
      <c r="R89" s="14">
        <v>418</v>
      </c>
      <c r="S89" s="15">
        <v>8206</v>
      </c>
      <c r="T89" s="14">
        <v>2230</v>
      </c>
      <c r="U89" s="15">
        <v>2501</v>
      </c>
      <c r="V89" s="14">
        <v>1523</v>
      </c>
      <c r="W89" s="15">
        <v>1603</v>
      </c>
      <c r="X89" s="14">
        <v>798</v>
      </c>
      <c r="Y89" s="15">
        <v>8340</v>
      </c>
      <c r="Z89" s="14">
        <v>3099</v>
      </c>
      <c r="AA89" s="15">
        <v>23202</v>
      </c>
      <c r="AB89" s="14">
        <v>3764</v>
      </c>
      <c r="AC89" s="15">
        <v>6564</v>
      </c>
      <c r="AD89" s="14">
        <v>1906</v>
      </c>
      <c r="AE89" s="15">
        <v>3454</v>
      </c>
      <c r="AF89" s="14">
        <v>1271</v>
      </c>
      <c r="AG89" s="15">
        <v>422</v>
      </c>
      <c r="AH89" s="14">
        <v>439</v>
      </c>
      <c r="AI89" s="15">
        <v>357</v>
      </c>
      <c r="AJ89" s="14">
        <v>415</v>
      </c>
      <c r="AK89" s="15">
        <v>3300</v>
      </c>
      <c r="AL89" s="14">
        <v>1310</v>
      </c>
      <c r="AM89" s="15">
        <v>431</v>
      </c>
      <c r="AN89" s="14">
        <v>330</v>
      </c>
      <c r="AO89" s="15">
        <v>160</v>
      </c>
      <c r="AP89" s="14">
        <v>190</v>
      </c>
      <c r="AQ89" s="15">
        <v>781</v>
      </c>
      <c r="AR89" s="14">
        <v>822</v>
      </c>
      <c r="AS89" s="15">
        <v>396</v>
      </c>
      <c r="AT89" s="14">
        <v>362</v>
      </c>
      <c r="AU89" s="15">
        <v>1376</v>
      </c>
      <c r="AV89" s="14">
        <v>695</v>
      </c>
      <c r="AW89" s="15">
        <v>53</v>
      </c>
      <c r="AX89" s="14">
        <v>96</v>
      </c>
      <c r="AY89" s="18" t="s">
        <v>61</v>
      </c>
      <c r="AZ89" s="14" t="s">
        <v>61</v>
      </c>
      <c r="BA89" s="15">
        <v>1983</v>
      </c>
      <c r="BB89" s="14">
        <v>730</v>
      </c>
      <c r="BC89" s="15">
        <v>3572</v>
      </c>
      <c r="BD89" s="14">
        <v>1269</v>
      </c>
      <c r="BE89" s="15">
        <v>820</v>
      </c>
      <c r="BF89" s="14">
        <v>543</v>
      </c>
      <c r="BG89" s="15">
        <v>403</v>
      </c>
      <c r="BH89" s="14">
        <v>383</v>
      </c>
      <c r="BI89" s="15">
        <v>1147</v>
      </c>
      <c r="BJ89" s="14">
        <v>633</v>
      </c>
      <c r="BK89" s="15">
        <v>86</v>
      </c>
      <c r="BL89" s="14">
        <v>106</v>
      </c>
      <c r="BM89" s="15">
        <v>54</v>
      </c>
      <c r="BN89" s="14">
        <v>88</v>
      </c>
      <c r="BO89" s="15">
        <v>979</v>
      </c>
      <c r="BP89" s="14">
        <v>800</v>
      </c>
      <c r="BQ89" s="15">
        <v>1369</v>
      </c>
      <c r="BR89" s="14">
        <v>1276</v>
      </c>
      <c r="BS89" s="15">
        <v>9058</v>
      </c>
      <c r="BT89" s="14">
        <v>2330</v>
      </c>
      <c r="BU89" s="15">
        <v>238</v>
      </c>
      <c r="BV89" s="14">
        <v>287</v>
      </c>
      <c r="BW89" s="15">
        <v>10736</v>
      </c>
      <c r="BX89" s="14">
        <v>2103</v>
      </c>
      <c r="BY89" s="15">
        <v>5787</v>
      </c>
      <c r="BZ89" s="14">
        <v>2059</v>
      </c>
      <c r="CA89" s="15">
        <v>0</v>
      </c>
      <c r="CB89" s="14">
        <v>289</v>
      </c>
      <c r="CC89" s="15">
        <v>3277</v>
      </c>
      <c r="CD89" s="14">
        <v>1497</v>
      </c>
      <c r="CE89" s="15">
        <v>607</v>
      </c>
      <c r="CF89" s="14">
        <v>541</v>
      </c>
      <c r="CG89" s="15">
        <v>723</v>
      </c>
      <c r="CH89" s="14">
        <v>654</v>
      </c>
      <c r="CI89" s="15">
        <v>13467</v>
      </c>
      <c r="CJ89" s="14">
        <v>3147</v>
      </c>
      <c r="CK89" s="15">
        <v>782</v>
      </c>
      <c r="CL89" s="14">
        <v>626</v>
      </c>
      <c r="CM89" s="15">
        <v>1710</v>
      </c>
      <c r="CN89" s="14">
        <v>852</v>
      </c>
      <c r="CO89" s="15">
        <v>49</v>
      </c>
      <c r="CP89" s="14">
        <v>81</v>
      </c>
      <c r="CQ89" s="15">
        <v>2669</v>
      </c>
      <c r="CR89" s="14">
        <v>1332</v>
      </c>
      <c r="CS89" s="15">
        <v>5883</v>
      </c>
      <c r="CT89" s="14">
        <v>1511</v>
      </c>
      <c r="CU89" s="15">
        <v>655</v>
      </c>
      <c r="CV89" s="14">
        <v>451</v>
      </c>
      <c r="CW89" s="15">
        <v>350</v>
      </c>
      <c r="CX89" s="14">
        <v>328</v>
      </c>
      <c r="CY89" s="15">
        <v>24765</v>
      </c>
      <c r="CZ89" s="14">
        <v>4735</v>
      </c>
      <c r="DA89" s="15">
        <v>1542</v>
      </c>
      <c r="DB89" s="14">
        <v>1004</v>
      </c>
      <c r="DC89" s="15">
        <v>4363</v>
      </c>
      <c r="DD89" s="14">
        <v>1701</v>
      </c>
      <c r="DE89" s="15">
        <v>324</v>
      </c>
      <c r="DF89" s="14">
        <v>241</v>
      </c>
      <c r="DG89" s="15">
        <v>230</v>
      </c>
      <c r="DH89" s="14">
        <v>299</v>
      </c>
      <c r="DI89" s="15">
        <v>612</v>
      </c>
      <c r="DJ89" s="14">
        <v>678</v>
      </c>
      <c r="DM89"/>
      <c r="DN89"/>
      <c r="DO89"/>
      <c r="DP89"/>
    </row>
    <row r="90" spans="9:120" x14ac:dyDescent="0.25">
      <c r="I90" s="16">
        <v>140162</v>
      </c>
      <c r="J90" s="17">
        <v>8906</v>
      </c>
      <c r="K90" s="15">
        <v>583</v>
      </c>
      <c r="L90" s="14">
        <v>382</v>
      </c>
      <c r="M90" s="13">
        <v>1891</v>
      </c>
      <c r="N90" s="14">
        <v>1205</v>
      </c>
      <c r="O90" s="15">
        <v>1572</v>
      </c>
      <c r="P90" s="14">
        <v>1170</v>
      </c>
      <c r="Q90" s="15">
        <v>206</v>
      </c>
      <c r="R90" s="14">
        <v>343</v>
      </c>
      <c r="S90" s="15">
        <v>14971</v>
      </c>
      <c r="T90" s="14">
        <v>3388</v>
      </c>
      <c r="U90" s="15">
        <v>1051</v>
      </c>
      <c r="V90" s="14">
        <v>527</v>
      </c>
      <c r="W90" s="15">
        <v>13270</v>
      </c>
      <c r="X90" s="14">
        <v>2422</v>
      </c>
      <c r="Y90" s="15">
        <v>131</v>
      </c>
      <c r="Z90" s="14">
        <v>214</v>
      </c>
      <c r="AA90" s="15">
        <v>1539</v>
      </c>
      <c r="AB90" s="14">
        <v>649</v>
      </c>
      <c r="AC90" s="15">
        <v>11118</v>
      </c>
      <c r="AD90" s="14">
        <v>2520</v>
      </c>
      <c r="AE90" s="15">
        <v>1409</v>
      </c>
      <c r="AF90" s="14">
        <v>612</v>
      </c>
      <c r="AG90" s="15">
        <v>682</v>
      </c>
      <c r="AH90" s="14">
        <v>598</v>
      </c>
      <c r="AI90" s="15">
        <v>79</v>
      </c>
      <c r="AJ90" s="14">
        <v>128</v>
      </c>
      <c r="AK90" s="15">
        <v>2842</v>
      </c>
      <c r="AL90" s="14">
        <v>1071</v>
      </c>
      <c r="AM90" s="15">
        <v>1891</v>
      </c>
      <c r="AN90" s="14">
        <v>857</v>
      </c>
      <c r="AO90" s="15">
        <v>307</v>
      </c>
      <c r="AP90" s="14">
        <v>253</v>
      </c>
      <c r="AQ90" s="15">
        <v>0</v>
      </c>
      <c r="AR90" s="14">
        <v>285</v>
      </c>
      <c r="AS90" s="15">
        <v>340</v>
      </c>
      <c r="AT90" s="14">
        <v>397</v>
      </c>
      <c r="AU90" s="15">
        <v>0</v>
      </c>
      <c r="AV90" s="14">
        <v>285</v>
      </c>
      <c r="AW90" s="15">
        <v>4666</v>
      </c>
      <c r="AX90" s="14">
        <v>1266</v>
      </c>
      <c r="AY90" s="15">
        <v>3660</v>
      </c>
      <c r="AZ90" s="14">
        <v>1356</v>
      </c>
      <c r="BA90" s="18" t="s">
        <v>61</v>
      </c>
      <c r="BB90" s="14" t="s">
        <v>61</v>
      </c>
      <c r="BC90" s="15">
        <v>1624</v>
      </c>
      <c r="BD90" s="14">
        <v>931</v>
      </c>
      <c r="BE90" s="15">
        <v>2185</v>
      </c>
      <c r="BF90" s="14">
        <v>2035</v>
      </c>
      <c r="BG90" s="15">
        <v>453</v>
      </c>
      <c r="BH90" s="14">
        <v>534</v>
      </c>
      <c r="BI90" s="15">
        <v>1957</v>
      </c>
      <c r="BJ90" s="14">
        <v>1987</v>
      </c>
      <c r="BK90" s="15">
        <v>388</v>
      </c>
      <c r="BL90" s="14">
        <v>356</v>
      </c>
      <c r="BM90" s="15">
        <v>46</v>
      </c>
      <c r="BN90" s="14">
        <v>77</v>
      </c>
      <c r="BO90" s="15">
        <v>792</v>
      </c>
      <c r="BP90" s="14">
        <v>705</v>
      </c>
      <c r="BQ90" s="15">
        <v>9911</v>
      </c>
      <c r="BR90" s="14">
        <v>1876</v>
      </c>
      <c r="BS90" s="15">
        <v>4709</v>
      </c>
      <c r="BT90" s="14">
        <v>1295</v>
      </c>
      <c r="BU90" s="15">
        <v>161</v>
      </c>
      <c r="BV90" s="14">
        <v>271</v>
      </c>
      <c r="BW90" s="15">
        <v>20002</v>
      </c>
      <c r="BX90" s="14">
        <v>3186</v>
      </c>
      <c r="BY90" s="15">
        <v>2798</v>
      </c>
      <c r="BZ90" s="14">
        <v>1277</v>
      </c>
      <c r="CA90" s="15">
        <v>0</v>
      </c>
      <c r="CB90" s="14">
        <v>285</v>
      </c>
      <c r="CC90" s="15">
        <v>2163</v>
      </c>
      <c r="CD90" s="14">
        <v>975</v>
      </c>
      <c r="CE90" s="15">
        <v>158</v>
      </c>
      <c r="CF90" s="14">
        <v>204</v>
      </c>
      <c r="CG90" s="15">
        <v>228</v>
      </c>
      <c r="CH90" s="14">
        <v>217</v>
      </c>
      <c r="CI90" s="15">
        <v>5316</v>
      </c>
      <c r="CJ90" s="14">
        <v>1681</v>
      </c>
      <c r="CK90" s="15">
        <v>6965</v>
      </c>
      <c r="CL90" s="14">
        <v>1573</v>
      </c>
      <c r="CM90" s="15">
        <v>1659</v>
      </c>
      <c r="CN90" s="14">
        <v>1086</v>
      </c>
      <c r="CO90" s="15">
        <v>0</v>
      </c>
      <c r="CP90" s="14">
        <v>285</v>
      </c>
      <c r="CQ90" s="15">
        <v>918</v>
      </c>
      <c r="CR90" s="14">
        <v>591</v>
      </c>
      <c r="CS90" s="15">
        <v>7073</v>
      </c>
      <c r="CT90" s="14">
        <v>2465</v>
      </c>
      <c r="CU90" s="15">
        <v>207</v>
      </c>
      <c r="CV90" s="14">
        <v>159</v>
      </c>
      <c r="CW90" s="15">
        <v>1526</v>
      </c>
      <c r="CX90" s="14">
        <v>673</v>
      </c>
      <c r="CY90" s="15">
        <v>4542</v>
      </c>
      <c r="CZ90" s="14">
        <v>1704</v>
      </c>
      <c r="DA90" s="15">
        <v>1627</v>
      </c>
      <c r="DB90" s="14">
        <v>791</v>
      </c>
      <c r="DC90" s="15">
        <v>0</v>
      </c>
      <c r="DD90" s="14">
        <v>285</v>
      </c>
      <c r="DE90" s="15">
        <v>546</v>
      </c>
      <c r="DF90" s="14">
        <v>404</v>
      </c>
      <c r="DG90" s="15">
        <v>0</v>
      </c>
      <c r="DH90" s="14">
        <v>285</v>
      </c>
      <c r="DI90" s="15">
        <v>3085</v>
      </c>
      <c r="DJ90" s="14">
        <v>1219</v>
      </c>
      <c r="DM90"/>
      <c r="DN90"/>
      <c r="DO90"/>
      <c r="DP90"/>
    </row>
    <row r="91" spans="9:120" x14ac:dyDescent="0.25">
      <c r="I91" s="16">
        <v>116149</v>
      </c>
      <c r="J91" s="17">
        <v>8123</v>
      </c>
      <c r="K91" s="15">
        <v>2403</v>
      </c>
      <c r="L91" s="14">
        <v>1803</v>
      </c>
      <c r="M91" s="13">
        <v>1040</v>
      </c>
      <c r="N91" s="14">
        <v>758</v>
      </c>
      <c r="O91" s="15">
        <v>3197</v>
      </c>
      <c r="P91" s="14">
        <v>1076</v>
      </c>
      <c r="Q91" s="15">
        <v>636</v>
      </c>
      <c r="R91" s="14">
        <v>434</v>
      </c>
      <c r="S91" s="15">
        <v>6726</v>
      </c>
      <c r="T91" s="14">
        <v>2018</v>
      </c>
      <c r="U91" s="15">
        <v>2031</v>
      </c>
      <c r="V91" s="14">
        <v>695</v>
      </c>
      <c r="W91" s="15">
        <v>277</v>
      </c>
      <c r="X91" s="14">
        <v>303</v>
      </c>
      <c r="Y91" s="15">
        <v>167</v>
      </c>
      <c r="Z91" s="14">
        <v>160</v>
      </c>
      <c r="AA91" s="15">
        <v>471</v>
      </c>
      <c r="AB91" s="14">
        <v>272</v>
      </c>
      <c r="AC91" s="15">
        <v>11646</v>
      </c>
      <c r="AD91" s="14">
        <v>2178</v>
      </c>
      <c r="AE91" s="15">
        <v>3913</v>
      </c>
      <c r="AF91" s="14">
        <v>1925</v>
      </c>
      <c r="AG91" s="15">
        <v>313</v>
      </c>
      <c r="AH91" s="14">
        <v>337</v>
      </c>
      <c r="AI91" s="15">
        <v>66</v>
      </c>
      <c r="AJ91" s="14">
        <v>79</v>
      </c>
      <c r="AK91" s="15">
        <v>10651</v>
      </c>
      <c r="AL91" s="14">
        <v>1903</v>
      </c>
      <c r="AM91" s="15">
        <v>7816</v>
      </c>
      <c r="AN91" s="14">
        <v>2004</v>
      </c>
      <c r="AO91" s="15">
        <v>758</v>
      </c>
      <c r="AP91" s="14">
        <v>493</v>
      </c>
      <c r="AQ91" s="15">
        <v>640</v>
      </c>
      <c r="AR91" s="14">
        <v>469</v>
      </c>
      <c r="AS91" s="15">
        <v>2353</v>
      </c>
      <c r="AT91" s="14">
        <v>1473</v>
      </c>
      <c r="AU91" s="15">
        <v>1342</v>
      </c>
      <c r="AV91" s="14">
        <v>747</v>
      </c>
      <c r="AW91" s="15">
        <v>645</v>
      </c>
      <c r="AX91" s="14">
        <v>477</v>
      </c>
      <c r="AY91" s="15">
        <v>620</v>
      </c>
      <c r="AZ91" s="14">
        <v>428</v>
      </c>
      <c r="BA91" s="15">
        <v>1206</v>
      </c>
      <c r="BB91" s="14">
        <v>574</v>
      </c>
      <c r="BC91" s="18" t="s">
        <v>61</v>
      </c>
      <c r="BD91" s="14" t="s">
        <v>61</v>
      </c>
      <c r="BE91" s="15">
        <v>1275</v>
      </c>
      <c r="BF91" s="14">
        <v>646</v>
      </c>
      <c r="BG91" s="15">
        <v>656</v>
      </c>
      <c r="BH91" s="14">
        <v>474</v>
      </c>
      <c r="BI91" s="15">
        <v>2921</v>
      </c>
      <c r="BJ91" s="14">
        <v>1486</v>
      </c>
      <c r="BK91" s="15">
        <v>312</v>
      </c>
      <c r="BL91" s="14">
        <v>235</v>
      </c>
      <c r="BM91" s="15">
        <v>213</v>
      </c>
      <c r="BN91" s="14">
        <v>214</v>
      </c>
      <c r="BO91" s="15">
        <v>1874</v>
      </c>
      <c r="BP91" s="14">
        <v>1028</v>
      </c>
      <c r="BQ91" s="15">
        <v>437</v>
      </c>
      <c r="BR91" s="14">
        <v>357</v>
      </c>
      <c r="BS91" s="15">
        <v>1676</v>
      </c>
      <c r="BT91" s="14">
        <v>861</v>
      </c>
      <c r="BU91" s="15">
        <v>669</v>
      </c>
      <c r="BV91" s="14">
        <v>411</v>
      </c>
      <c r="BW91" s="15">
        <v>3135</v>
      </c>
      <c r="BX91" s="14">
        <v>871</v>
      </c>
      <c r="BY91" s="15">
        <v>2444</v>
      </c>
      <c r="BZ91" s="14">
        <v>903</v>
      </c>
      <c r="CA91" s="15">
        <v>53</v>
      </c>
      <c r="CB91" s="14">
        <v>71</v>
      </c>
      <c r="CC91" s="15">
        <v>9783</v>
      </c>
      <c r="CD91" s="14">
        <v>1851</v>
      </c>
      <c r="CE91" s="15">
        <v>2276</v>
      </c>
      <c r="CF91" s="14">
        <v>1296</v>
      </c>
      <c r="CG91" s="15">
        <v>537</v>
      </c>
      <c r="CH91" s="14">
        <v>341</v>
      </c>
      <c r="CI91" s="15">
        <v>3134</v>
      </c>
      <c r="CJ91" s="14">
        <v>1226</v>
      </c>
      <c r="CK91" s="15">
        <v>653</v>
      </c>
      <c r="CL91" s="14">
        <v>702</v>
      </c>
      <c r="CM91" s="15">
        <v>1446</v>
      </c>
      <c r="CN91" s="14">
        <v>869</v>
      </c>
      <c r="CO91" s="15">
        <v>706</v>
      </c>
      <c r="CP91" s="14">
        <v>521</v>
      </c>
      <c r="CQ91" s="15">
        <v>4453</v>
      </c>
      <c r="CR91" s="14">
        <v>1559</v>
      </c>
      <c r="CS91" s="15">
        <v>7184</v>
      </c>
      <c r="CT91" s="14">
        <v>2265</v>
      </c>
      <c r="CU91" s="15">
        <v>545</v>
      </c>
      <c r="CV91" s="14">
        <v>388</v>
      </c>
      <c r="CW91" s="15">
        <v>45</v>
      </c>
      <c r="CX91" s="14">
        <v>77</v>
      </c>
      <c r="CY91" s="15">
        <v>2073</v>
      </c>
      <c r="CZ91" s="14">
        <v>807</v>
      </c>
      <c r="DA91" s="15">
        <v>1427</v>
      </c>
      <c r="DB91" s="14">
        <v>666</v>
      </c>
      <c r="DC91" s="15">
        <v>446</v>
      </c>
      <c r="DD91" s="14">
        <v>319</v>
      </c>
      <c r="DE91" s="15">
        <v>6291</v>
      </c>
      <c r="DF91" s="14">
        <v>1731</v>
      </c>
      <c r="DG91" s="15">
        <v>568</v>
      </c>
      <c r="DH91" s="14">
        <v>429</v>
      </c>
      <c r="DI91" s="15">
        <v>1432</v>
      </c>
      <c r="DJ91" s="14">
        <v>1082</v>
      </c>
      <c r="DM91"/>
      <c r="DN91"/>
      <c r="DO91"/>
      <c r="DP91"/>
    </row>
    <row r="92" spans="9:120" x14ac:dyDescent="0.25">
      <c r="I92" s="16">
        <v>89872</v>
      </c>
      <c r="J92" s="17">
        <v>6022</v>
      </c>
      <c r="K92" s="15">
        <v>266</v>
      </c>
      <c r="L92" s="14">
        <v>342</v>
      </c>
      <c r="M92" s="13">
        <v>1169</v>
      </c>
      <c r="N92" s="14">
        <v>851</v>
      </c>
      <c r="O92" s="15">
        <v>4165</v>
      </c>
      <c r="P92" s="14">
        <v>1655</v>
      </c>
      <c r="Q92" s="15">
        <v>279</v>
      </c>
      <c r="R92" s="14">
        <v>321</v>
      </c>
      <c r="S92" s="15">
        <v>6233</v>
      </c>
      <c r="T92" s="14">
        <v>1680</v>
      </c>
      <c r="U92" s="15">
        <v>2521</v>
      </c>
      <c r="V92" s="14">
        <v>1122</v>
      </c>
      <c r="W92" s="15">
        <v>211</v>
      </c>
      <c r="X92" s="14">
        <v>259</v>
      </c>
      <c r="Y92" s="15">
        <v>176</v>
      </c>
      <c r="Z92" s="14">
        <v>171</v>
      </c>
      <c r="AA92" s="15">
        <v>306</v>
      </c>
      <c r="AB92" s="14">
        <v>353</v>
      </c>
      <c r="AC92" s="15">
        <v>2575</v>
      </c>
      <c r="AD92" s="14">
        <v>951</v>
      </c>
      <c r="AE92" s="15">
        <v>1776</v>
      </c>
      <c r="AF92" s="14">
        <v>1237</v>
      </c>
      <c r="AG92" s="15">
        <v>227</v>
      </c>
      <c r="AH92" s="14">
        <v>253</v>
      </c>
      <c r="AI92" s="15">
        <v>231</v>
      </c>
      <c r="AJ92" s="14">
        <v>314</v>
      </c>
      <c r="AK92" s="15">
        <v>6641</v>
      </c>
      <c r="AL92" s="14">
        <v>2137</v>
      </c>
      <c r="AM92" s="15">
        <v>1120</v>
      </c>
      <c r="AN92" s="14">
        <v>433</v>
      </c>
      <c r="AO92" s="15">
        <v>4948</v>
      </c>
      <c r="AP92" s="14">
        <v>2094</v>
      </c>
      <c r="AQ92" s="15">
        <v>1067</v>
      </c>
      <c r="AR92" s="14">
        <v>576</v>
      </c>
      <c r="AS92" s="15">
        <v>402</v>
      </c>
      <c r="AT92" s="14">
        <v>273</v>
      </c>
      <c r="AU92" s="15">
        <v>519</v>
      </c>
      <c r="AV92" s="14">
        <v>402</v>
      </c>
      <c r="AW92" s="15">
        <v>172</v>
      </c>
      <c r="AX92" s="14">
        <v>199</v>
      </c>
      <c r="AY92" s="15">
        <v>1259</v>
      </c>
      <c r="AZ92" s="14">
        <v>797</v>
      </c>
      <c r="BA92" s="15">
        <v>1092</v>
      </c>
      <c r="BB92" s="14">
        <v>531</v>
      </c>
      <c r="BC92" s="15">
        <v>2631</v>
      </c>
      <c r="BD92" s="14">
        <v>1867</v>
      </c>
      <c r="BE92" s="18" t="s">
        <v>61</v>
      </c>
      <c r="BF92" s="14" t="s">
        <v>61</v>
      </c>
      <c r="BG92" s="15">
        <v>196</v>
      </c>
      <c r="BH92" s="14">
        <v>169</v>
      </c>
      <c r="BI92" s="15">
        <v>1549</v>
      </c>
      <c r="BJ92" s="14">
        <v>898</v>
      </c>
      <c r="BK92" s="15">
        <v>1020</v>
      </c>
      <c r="BL92" s="14">
        <v>547</v>
      </c>
      <c r="BM92" s="15">
        <v>734</v>
      </c>
      <c r="BN92" s="14">
        <v>415</v>
      </c>
      <c r="BO92" s="15">
        <v>540</v>
      </c>
      <c r="BP92" s="14">
        <v>364</v>
      </c>
      <c r="BQ92" s="15">
        <v>183</v>
      </c>
      <c r="BR92" s="14">
        <v>142</v>
      </c>
      <c r="BS92" s="15">
        <v>513</v>
      </c>
      <c r="BT92" s="14">
        <v>416</v>
      </c>
      <c r="BU92" s="15">
        <v>151</v>
      </c>
      <c r="BV92" s="14">
        <v>137</v>
      </c>
      <c r="BW92" s="15">
        <v>1309</v>
      </c>
      <c r="BX92" s="14">
        <v>650</v>
      </c>
      <c r="BY92" s="15">
        <v>1673</v>
      </c>
      <c r="BZ92" s="14">
        <v>808</v>
      </c>
      <c r="CA92" s="15">
        <v>7316</v>
      </c>
      <c r="CB92" s="14">
        <v>1621</v>
      </c>
      <c r="CC92" s="15">
        <v>1035</v>
      </c>
      <c r="CD92" s="14">
        <v>669</v>
      </c>
      <c r="CE92" s="15">
        <v>284</v>
      </c>
      <c r="CF92" s="14">
        <v>299</v>
      </c>
      <c r="CG92" s="15">
        <v>738</v>
      </c>
      <c r="CH92" s="14">
        <v>390</v>
      </c>
      <c r="CI92" s="15">
        <v>730</v>
      </c>
      <c r="CJ92" s="14">
        <v>459</v>
      </c>
      <c r="CK92" s="15">
        <v>123</v>
      </c>
      <c r="CL92" s="14">
        <v>148</v>
      </c>
      <c r="CM92" s="15">
        <v>1597</v>
      </c>
      <c r="CN92" s="14">
        <v>1554</v>
      </c>
      <c r="CO92" s="15">
        <v>3237</v>
      </c>
      <c r="CP92" s="14">
        <v>922</v>
      </c>
      <c r="CQ92" s="15">
        <v>1155</v>
      </c>
      <c r="CR92" s="14">
        <v>1037</v>
      </c>
      <c r="CS92" s="15">
        <v>2619</v>
      </c>
      <c r="CT92" s="14">
        <v>1241</v>
      </c>
      <c r="CU92" s="15">
        <v>1013</v>
      </c>
      <c r="CV92" s="14">
        <v>792</v>
      </c>
      <c r="CW92" s="15">
        <v>0</v>
      </c>
      <c r="CX92" s="14">
        <v>211</v>
      </c>
      <c r="CY92" s="15">
        <v>2371</v>
      </c>
      <c r="CZ92" s="14">
        <v>1485</v>
      </c>
      <c r="DA92" s="15">
        <v>1328</v>
      </c>
      <c r="DB92" s="14">
        <v>604</v>
      </c>
      <c r="DC92" s="15">
        <v>200</v>
      </c>
      <c r="DD92" s="14">
        <v>211</v>
      </c>
      <c r="DE92" s="15">
        <v>17929</v>
      </c>
      <c r="DF92" s="14">
        <v>2252</v>
      </c>
      <c r="DG92" s="15">
        <v>343</v>
      </c>
      <c r="DH92" s="14">
        <v>280</v>
      </c>
      <c r="DI92" s="15">
        <v>39</v>
      </c>
      <c r="DJ92" s="14">
        <v>62</v>
      </c>
      <c r="DM92"/>
      <c r="DN92"/>
      <c r="DO92"/>
      <c r="DP92"/>
    </row>
    <row r="93" spans="9:120" x14ac:dyDescent="0.25">
      <c r="I93" s="16">
        <v>72321</v>
      </c>
      <c r="J93" s="17">
        <v>5412</v>
      </c>
      <c r="K93" s="15">
        <v>8306</v>
      </c>
      <c r="L93" s="14">
        <v>2433</v>
      </c>
      <c r="M93" s="13">
        <v>1192</v>
      </c>
      <c r="N93" s="14">
        <v>1055</v>
      </c>
      <c r="O93" s="15">
        <v>187</v>
      </c>
      <c r="P93" s="14">
        <v>188</v>
      </c>
      <c r="Q93" s="15">
        <v>4941</v>
      </c>
      <c r="R93" s="14">
        <v>2495</v>
      </c>
      <c r="S93" s="15">
        <v>3000</v>
      </c>
      <c r="T93" s="14">
        <v>1221</v>
      </c>
      <c r="U93" s="15">
        <v>1167</v>
      </c>
      <c r="V93" s="14">
        <v>854</v>
      </c>
      <c r="W93" s="15">
        <v>71</v>
      </c>
      <c r="X93" s="14">
        <v>140</v>
      </c>
      <c r="Y93" s="15">
        <v>0</v>
      </c>
      <c r="Z93" s="14">
        <v>287</v>
      </c>
      <c r="AA93" s="15">
        <v>0</v>
      </c>
      <c r="AB93" s="14">
        <v>287</v>
      </c>
      <c r="AC93" s="15">
        <v>4814</v>
      </c>
      <c r="AD93" s="14">
        <v>1372</v>
      </c>
      <c r="AE93" s="15">
        <v>4014</v>
      </c>
      <c r="AF93" s="14">
        <v>1632</v>
      </c>
      <c r="AG93" s="15">
        <v>276</v>
      </c>
      <c r="AH93" s="14">
        <v>383</v>
      </c>
      <c r="AI93" s="15">
        <v>121</v>
      </c>
      <c r="AJ93" s="14">
        <v>172</v>
      </c>
      <c r="AK93" s="15">
        <v>3030</v>
      </c>
      <c r="AL93" s="14">
        <v>1391</v>
      </c>
      <c r="AM93" s="15">
        <v>1403</v>
      </c>
      <c r="AN93" s="14">
        <v>1445</v>
      </c>
      <c r="AO93" s="15">
        <v>114</v>
      </c>
      <c r="AP93" s="14">
        <v>136</v>
      </c>
      <c r="AQ93" s="15">
        <v>330</v>
      </c>
      <c r="AR93" s="14">
        <v>360</v>
      </c>
      <c r="AS93" s="15">
        <v>407</v>
      </c>
      <c r="AT93" s="14">
        <v>350</v>
      </c>
      <c r="AU93" s="15">
        <v>7390</v>
      </c>
      <c r="AV93" s="14">
        <v>1780</v>
      </c>
      <c r="AW93" s="15">
        <v>0</v>
      </c>
      <c r="AX93" s="14">
        <v>287</v>
      </c>
      <c r="AY93" s="15">
        <v>649</v>
      </c>
      <c r="AZ93" s="14">
        <v>529</v>
      </c>
      <c r="BA93" s="15">
        <v>107</v>
      </c>
      <c r="BB93" s="14">
        <v>154</v>
      </c>
      <c r="BC93" s="15">
        <v>2495</v>
      </c>
      <c r="BD93" s="14">
        <v>1469</v>
      </c>
      <c r="BE93" s="15">
        <v>863</v>
      </c>
      <c r="BF93" s="14">
        <v>996</v>
      </c>
      <c r="BG93" s="18" t="s">
        <v>61</v>
      </c>
      <c r="BH93" s="14" t="s">
        <v>61</v>
      </c>
      <c r="BI93" s="15">
        <v>959</v>
      </c>
      <c r="BJ93" s="14">
        <v>544</v>
      </c>
      <c r="BK93" s="15">
        <v>314</v>
      </c>
      <c r="BL93" s="14">
        <v>278</v>
      </c>
      <c r="BM93" s="15">
        <v>0</v>
      </c>
      <c r="BN93" s="14">
        <v>287</v>
      </c>
      <c r="BO93" s="15">
        <v>408</v>
      </c>
      <c r="BP93" s="14">
        <v>323</v>
      </c>
      <c r="BQ93" s="15">
        <v>0</v>
      </c>
      <c r="BR93" s="14">
        <v>287</v>
      </c>
      <c r="BS93" s="15">
        <v>403</v>
      </c>
      <c r="BT93" s="14">
        <v>398</v>
      </c>
      <c r="BU93" s="15">
        <v>633</v>
      </c>
      <c r="BV93" s="14">
        <v>669</v>
      </c>
      <c r="BW93" s="15">
        <v>1026</v>
      </c>
      <c r="BX93" s="14">
        <v>524</v>
      </c>
      <c r="BY93" s="15">
        <v>2227</v>
      </c>
      <c r="BZ93" s="14">
        <v>1080</v>
      </c>
      <c r="CA93" s="15">
        <v>0</v>
      </c>
      <c r="CB93" s="14">
        <v>287</v>
      </c>
      <c r="CC93" s="15">
        <v>1312</v>
      </c>
      <c r="CD93" s="14">
        <v>783</v>
      </c>
      <c r="CE93" s="15">
        <v>663</v>
      </c>
      <c r="CF93" s="14">
        <v>520</v>
      </c>
      <c r="CG93" s="15">
        <v>0</v>
      </c>
      <c r="CH93" s="14">
        <v>287</v>
      </c>
      <c r="CI93" s="15">
        <v>750</v>
      </c>
      <c r="CJ93" s="14">
        <v>499</v>
      </c>
      <c r="CK93" s="15">
        <v>145</v>
      </c>
      <c r="CL93" s="14">
        <v>241</v>
      </c>
      <c r="CM93" s="15">
        <v>1860</v>
      </c>
      <c r="CN93" s="14">
        <v>982</v>
      </c>
      <c r="CO93" s="15">
        <v>56</v>
      </c>
      <c r="CP93" s="14">
        <v>99</v>
      </c>
      <c r="CQ93" s="15">
        <v>8158</v>
      </c>
      <c r="CR93" s="14">
        <v>2173</v>
      </c>
      <c r="CS93" s="15">
        <v>5755</v>
      </c>
      <c r="CT93" s="14">
        <v>1663</v>
      </c>
      <c r="CU93" s="15">
        <v>232</v>
      </c>
      <c r="CV93" s="14">
        <v>229</v>
      </c>
      <c r="CW93" s="15">
        <v>0</v>
      </c>
      <c r="CX93" s="14">
        <v>287</v>
      </c>
      <c r="CY93" s="15">
        <v>572</v>
      </c>
      <c r="CZ93" s="14">
        <v>350</v>
      </c>
      <c r="DA93" s="15">
        <v>508</v>
      </c>
      <c r="DB93" s="14">
        <v>492</v>
      </c>
      <c r="DC93" s="15">
        <v>94</v>
      </c>
      <c r="DD93" s="14">
        <v>177</v>
      </c>
      <c r="DE93" s="15">
        <v>879</v>
      </c>
      <c r="DF93" s="14">
        <v>630</v>
      </c>
      <c r="DG93" s="15">
        <v>490</v>
      </c>
      <c r="DH93" s="14">
        <v>422</v>
      </c>
      <c r="DI93" s="15">
        <v>814</v>
      </c>
      <c r="DJ93" s="14">
        <v>728</v>
      </c>
      <c r="DM93"/>
      <c r="DN93"/>
      <c r="DO93"/>
      <c r="DP93"/>
    </row>
    <row r="94" spans="9:120" x14ac:dyDescent="0.25">
      <c r="I94" s="16">
        <v>145226</v>
      </c>
      <c r="J94" s="17">
        <v>7633</v>
      </c>
      <c r="K94" s="15">
        <v>819</v>
      </c>
      <c r="L94" s="14">
        <v>561</v>
      </c>
      <c r="M94" s="13">
        <v>1051</v>
      </c>
      <c r="N94" s="14">
        <v>822</v>
      </c>
      <c r="O94" s="15">
        <v>2988</v>
      </c>
      <c r="P94" s="14">
        <v>1145</v>
      </c>
      <c r="Q94" s="15">
        <v>4381</v>
      </c>
      <c r="R94" s="14">
        <v>1133</v>
      </c>
      <c r="S94" s="15">
        <v>9840</v>
      </c>
      <c r="T94" s="14">
        <v>2218</v>
      </c>
      <c r="U94" s="15">
        <v>1903</v>
      </c>
      <c r="V94" s="14">
        <v>781</v>
      </c>
      <c r="W94" s="15">
        <v>243</v>
      </c>
      <c r="X94" s="14">
        <v>282</v>
      </c>
      <c r="Y94" s="15">
        <v>314</v>
      </c>
      <c r="Z94" s="14">
        <v>322</v>
      </c>
      <c r="AA94" s="15">
        <v>478</v>
      </c>
      <c r="AB94" s="14">
        <v>322</v>
      </c>
      <c r="AC94" s="15">
        <v>8317</v>
      </c>
      <c r="AD94" s="14">
        <v>2320</v>
      </c>
      <c r="AE94" s="15">
        <v>2492</v>
      </c>
      <c r="AF94" s="14">
        <v>1119</v>
      </c>
      <c r="AG94" s="15">
        <v>380</v>
      </c>
      <c r="AH94" s="14">
        <v>294</v>
      </c>
      <c r="AI94" s="15">
        <v>830</v>
      </c>
      <c r="AJ94" s="14">
        <v>909</v>
      </c>
      <c r="AK94" s="15">
        <v>21277</v>
      </c>
      <c r="AL94" s="14">
        <v>3689</v>
      </c>
      <c r="AM94" s="15">
        <v>3351</v>
      </c>
      <c r="AN94" s="14">
        <v>1123</v>
      </c>
      <c r="AO94" s="15">
        <v>4708</v>
      </c>
      <c r="AP94" s="14">
        <v>1328</v>
      </c>
      <c r="AQ94" s="15">
        <v>23427</v>
      </c>
      <c r="AR94" s="14">
        <v>3689</v>
      </c>
      <c r="AS94" s="15">
        <v>2552</v>
      </c>
      <c r="AT94" s="14">
        <v>1075</v>
      </c>
      <c r="AU94" s="15">
        <v>2238</v>
      </c>
      <c r="AV94" s="14">
        <v>2007</v>
      </c>
      <c r="AW94" s="15">
        <v>171</v>
      </c>
      <c r="AX94" s="14">
        <v>179</v>
      </c>
      <c r="AY94" s="15">
        <v>1359</v>
      </c>
      <c r="AZ94" s="14">
        <v>812</v>
      </c>
      <c r="BA94" s="15">
        <v>1395</v>
      </c>
      <c r="BB94" s="14">
        <v>931</v>
      </c>
      <c r="BC94" s="15">
        <v>2610</v>
      </c>
      <c r="BD94" s="14">
        <v>954</v>
      </c>
      <c r="BE94" s="15">
        <v>1701</v>
      </c>
      <c r="BF94" s="14">
        <v>810</v>
      </c>
      <c r="BG94" s="15">
        <v>1183</v>
      </c>
      <c r="BH94" s="14">
        <v>510</v>
      </c>
      <c r="BI94" s="18" t="s">
        <v>61</v>
      </c>
      <c r="BJ94" s="14" t="s">
        <v>61</v>
      </c>
      <c r="BK94" s="15">
        <v>220</v>
      </c>
      <c r="BL94" s="14">
        <v>192</v>
      </c>
      <c r="BM94" s="15">
        <v>2636</v>
      </c>
      <c r="BN94" s="14">
        <v>1240</v>
      </c>
      <c r="BO94" s="15">
        <v>1060</v>
      </c>
      <c r="BP94" s="14">
        <v>648</v>
      </c>
      <c r="BQ94" s="15">
        <v>108</v>
      </c>
      <c r="BR94" s="14">
        <v>180</v>
      </c>
      <c r="BS94" s="15">
        <v>1320</v>
      </c>
      <c r="BT94" s="14">
        <v>804</v>
      </c>
      <c r="BU94" s="15">
        <v>150</v>
      </c>
      <c r="BV94" s="14">
        <v>147</v>
      </c>
      <c r="BW94" s="15">
        <v>2630</v>
      </c>
      <c r="BX94" s="14">
        <v>1474</v>
      </c>
      <c r="BY94" s="15">
        <v>1825</v>
      </c>
      <c r="BZ94" s="14">
        <v>760</v>
      </c>
      <c r="CA94" s="15">
        <v>848</v>
      </c>
      <c r="CB94" s="14">
        <v>1186</v>
      </c>
      <c r="CC94" s="15">
        <v>2163</v>
      </c>
      <c r="CD94" s="14">
        <v>847</v>
      </c>
      <c r="CE94" s="15">
        <v>4647</v>
      </c>
      <c r="CF94" s="14">
        <v>1478</v>
      </c>
      <c r="CG94" s="15">
        <v>314</v>
      </c>
      <c r="CH94" s="14">
        <v>204</v>
      </c>
      <c r="CI94" s="15">
        <v>1639</v>
      </c>
      <c r="CJ94" s="14">
        <v>755</v>
      </c>
      <c r="CK94" s="15">
        <v>0</v>
      </c>
      <c r="CL94" s="14">
        <v>259</v>
      </c>
      <c r="CM94" s="15">
        <v>954</v>
      </c>
      <c r="CN94" s="14">
        <v>578</v>
      </c>
      <c r="CO94" s="15">
        <v>512</v>
      </c>
      <c r="CP94" s="14">
        <v>445</v>
      </c>
      <c r="CQ94" s="15">
        <v>3311</v>
      </c>
      <c r="CR94" s="14">
        <v>1272</v>
      </c>
      <c r="CS94" s="15">
        <v>12884</v>
      </c>
      <c r="CT94" s="14">
        <v>3043</v>
      </c>
      <c r="CU94" s="15">
        <v>1319</v>
      </c>
      <c r="CV94" s="14">
        <v>664</v>
      </c>
      <c r="CW94" s="15">
        <v>498</v>
      </c>
      <c r="CX94" s="14">
        <v>524</v>
      </c>
      <c r="CY94" s="15">
        <v>3206</v>
      </c>
      <c r="CZ94" s="14">
        <v>1413</v>
      </c>
      <c r="DA94" s="15">
        <v>1107</v>
      </c>
      <c r="DB94" s="14">
        <v>748</v>
      </c>
      <c r="DC94" s="15">
        <v>177</v>
      </c>
      <c r="DD94" s="14">
        <v>231</v>
      </c>
      <c r="DE94" s="15">
        <v>1331</v>
      </c>
      <c r="DF94" s="14">
        <v>693</v>
      </c>
      <c r="DG94" s="15">
        <v>359</v>
      </c>
      <c r="DH94" s="14">
        <v>496</v>
      </c>
      <c r="DI94" s="15">
        <v>867</v>
      </c>
      <c r="DJ94" s="14">
        <v>658</v>
      </c>
      <c r="DM94"/>
      <c r="DN94"/>
      <c r="DO94"/>
      <c r="DP94"/>
    </row>
    <row r="95" spans="9:120" x14ac:dyDescent="0.25">
      <c r="I95" s="16">
        <v>35630</v>
      </c>
      <c r="J95" s="17">
        <v>3807</v>
      </c>
      <c r="K95" s="15">
        <v>212</v>
      </c>
      <c r="L95" s="14">
        <v>332</v>
      </c>
      <c r="M95" s="13">
        <v>650</v>
      </c>
      <c r="N95" s="14">
        <v>561</v>
      </c>
      <c r="O95" s="15">
        <v>1909</v>
      </c>
      <c r="P95" s="14">
        <v>1125</v>
      </c>
      <c r="Q95" s="15">
        <v>672</v>
      </c>
      <c r="R95" s="14">
        <v>487</v>
      </c>
      <c r="S95" s="15">
        <v>5756</v>
      </c>
      <c r="T95" s="14">
        <v>1903</v>
      </c>
      <c r="U95" s="15">
        <v>2185</v>
      </c>
      <c r="V95" s="14">
        <v>870</v>
      </c>
      <c r="W95" s="15">
        <v>128</v>
      </c>
      <c r="X95" s="14">
        <v>148</v>
      </c>
      <c r="Y95" s="15">
        <v>71</v>
      </c>
      <c r="Z95" s="14">
        <v>120</v>
      </c>
      <c r="AA95" s="15">
        <v>0</v>
      </c>
      <c r="AB95" s="14">
        <v>237</v>
      </c>
      <c r="AC95" s="15">
        <v>1373</v>
      </c>
      <c r="AD95" s="14">
        <v>1173</v>
      </c>
      <c r="AE95" s="15">
        <v>46</v>
      </c>
      <c r="AF95" s="14">
        <v>87</v>
      </c>
      <c r="AG95" s="15">
        <v>0</v>
      </c>
      <c r="AH95" s="14">
        <v>237</v>
      </c>
      <c r="AI95" s="15">
        <v>1458</v>
      </c>
      <c r="AJ95" s="14">
        <v>859</v>
      </c>
      <c r="AK95" s="15">
        <v>1094</v>
      </c>
      <c r="AL95" s="14">
        <v>789</v>
      </c>
      <c r="AM95" s="15">
        <v>251</v>
      </c>
      <c r="AN95" s="14">
        <v>233</v>
      </c>
      <c r="AO95" s="15">
        <v>169</v>
      </c>
      <c r="AP95" s="14">
        <v>198</v>
      </c>
      <c r="AQ95" s="15">
        <v>60</v>
      </c>
      <c r="AR95" s="14">
        <v>93</v>
      </c>
      <c r="AS95" s="15">
        <v>321</v>
      </c>
      <c r="AT95" s="14">
        <v>490</v>
      </c>
      <c r="AU95" s="15">
        <v>85</v>
      </c>
      <c r="AV95" s="14">
        <v>118</v>
      </c>
      <c r="AW95" s="15">
        <v>76</v>
      </c>
      <c r="AX95" s="14">
        <v>102</v>
      </c>
      <c r="AY95" s="15">
        <v>51</v>
      </c>
      <c r="AZ95" s="14">
        <v>86</v>
      </c>
      <c r="BA95" s="15">
        <v>59</v>
      </c>
      <c r="BB95" s="14">
        <v>97</v>
      </c>
      <c r="BC95" s="15">
        <v>648</v>
      </c>
      <c r="BD95" s="14">
        <v>534</v>
      </c>
      <c r="BE95" s="15">
        <v>1323</v>
      </c>
      <c r="BF95" s="14">
        <v>603</v>
      </c>
      <c r="BG95" s="15">
        <v>242</v>
      </c>
      <c r="BH95" s="14">
        <v>356</v>
      </c>
      <c r="BI95" s="15">
        <v>564</v>
      </c>
      <c r="BJ95" s="14">
        <v>481</v>
      </c>
      <c r="BK95" s="18" t="s">
        <v>61</v>
      </c>
      <c r="BL95" s="14" t="s">
        <v>61</v>
      </c>
      <c r="BM95" s="15">
        <v>340</v>
      </c>
      <c r="BN95" s="14">
        <v>424</v>
      </c>
      <c r="BO95" s="15">
        <v>548</v>
      </c>
      <c r="BP95" s="14">
        <v>386</v>
      </c>
      <c r="BQ95" s="15">
        <v>0</v>
      </c>
      <c r="BR95" s="14">
        <v>237</v>
      </c>
      <c r="BS95" s="15">
        <v>0</v>
      </c>
      <c r="BT95" s="14">
        <v>237</v>
      </c>
      <c r="BU95" s="15">
        <v>660</v>
      </c>
      <c r="BV95" s="14">
        <v>688</v>
      </c>
      <c r="BW95" s="15">
        <v>246</v>
      </c>
      <c r="BX95" s="14">
        <v>282</v>
      </c>
      <c r="BY95" s="15">
        <v>1072</v>
      </c>
      <c r="BZ95" s="14">
        <v>1127</v>
      </c>
      <c r="CA95" s="15">
        <v>1677</v>
      </c>
      <c r="CB95" s="14">
        <v>1012</v>
      </c>
      <c r="CC95" s="15">
        <v>89</v>
      </c>
      <c r="CD95" s="14">
        <v>118</v>
      </c>
      <c r="CE95" s="15">
        <v>182</v>
      </c>
      <c r="CF95" s="14">
        <v>174</v>
      </c>
      <c r="CG95" s="15">
        <v>1620</v>
      </c>
      <c r="CH95" s="14">
        <v>861</v>
      </c>
      <c r="CI95" s="15">
        <v>419</v>
      </c>
      <c r="CJ95" s="14">
        <v>319</v>
      </c>
      <c r="CK95" s="15">
        <v>0</v>
      </c>
      <c r="CL95" s="14">
        <v>237</v>
      </c>
      <c r="CM95" s="15">
        <v>110</v>
      </c>
      <c r="CN95" s="14">
        <v>150</v>
      </c>
      <c r="CO95" s="15">
        <v>295</v>
      </c>
      <c r="CP95" s="14">
        <v>258</v>
      </c>
      <c r="CQ95" s="15">
        <v>111</v>
      </c>
      <c r="CR95" s="14">
        <v>193</v>
      </c>
      <c r="CS95" s="15">
        <v>2101</v>
      </c>
      <c r="CT95" s="14">
        <v>1013</v>
      </c>
      <c r="CU95" s="15">
        <v>964</v>
      </c>
      <c r="CV95" s="14">
        <v>618</v>
      </c>
      <c r="CW95" s="15">
        <v>0</v>
      </c>
      <c r="CX95" s="14">
        <v>237</v>
      </c>
      <c r="CY95" s="15">
        <v>497</v>
      </c>
      <c r="CZ95" s="14">
        <v>401</v>
      </c>
      <c r="DA95" s="15">
        <v>3250</v>
      </c>
      <c r="DB95" s="14">
        <v>1281</v>
      </c>
      <c r="DC95" s="15">
        <v>0</v>
      </c>
      <c r="DD95" s="14">
        <v>237</v>
      </c>
      <c r="DE95" s="15">
        <v>357</v>
      </c>
      <c r="DF95" s="14">
        <v>267</v>
      </c>
      <c r="DG95" s="15">
        <v>1689</v>
      </c>
      <c r="DH95" s="14">
        <v>672</v>
      </c>
      <c r="DI95" s="15">
        <v>11</v>
      </c>
      <c r="DJ95" s="14">
        <v>19</v>
      </c>
      <c r="DM95"/>
      <c r="DN95"/>
      <c r="DO95"/>
      <c r="DP95"/>
    </row>
    <row r="96" spans="9:120" x14ac:dyDescent="0.25">
      <c r="I96" s="16">
        <v>51290</v>
      </c>
      <c r="J96" s="17">
        <v>4521</v>
      </c>
      <c r="K96" s="15">
        <v>232</v>
      </c>
      <c r="L96" s="14">
        <v>262</v>
      </c>
      <c r="M96" s="15">
        <v>35</v>
      </c>
      <c r="N96" s="14">
        <v>46</v>
      </c>
      <c r="O96" s="15">
        <v>2322</v>
      </c>
      <c r="P96" s="14">
        <v>1501</v>
      </c>
      <c r="Q96" s="15">
        <v>674</v>
      </c>
      <c r="R96" s="14">
        <v>587</v>
      </c>
      <c r="S96" s="15">
        <v>4430</v>
      </c>
      <c r="T96" s="14">
        <v>1419</v>
      </c>
      <c r="U96" s="15">
        <v>4182</v>
      </c>
      <c r="V96" s="14">
        <v>1393</v>
      </c>
      <c r="W96" s="15">
        <v>361</v>
      </c>
      <c r="X96" s="14">
        <v>562</v>
      </c>
      <c r="Y96" s="15">
        <v>177</v>
      </c>
      <c r="Z96" s="14">
        <v>235</v>
      </c>
      <c r="AA96" s="15">
        <v>0</v>
      </c>
      <c r="AB96" s="14">
        <v>228</v>
      </c>
      <c r="AC96" s="15">
        <v>1775</v>
      </c>
      <c r="AD96" s="14">
        <v>992</v>
      </c>
      <c r="AE96" s="15">
        <v>1202</v>
      </c>
      <c r="AF96" s="14">
        <v>870</v>
      </c>
      <c r="AG96" s="15">
        <v>257</v>
      </c>
      <c r="AH96" s="14">
        <v>213</v>
      </c>
      <c r="AI96" s="15">
        <v>127</v>
      </c>
      <c r="AJ96" s="14">
        <v>135</v>
      </c>
      <c r="AK96" s="15">
        <v>1820</v>
      </c>
      <c r="AL96" s="14">
        <v>1218</v>
      </c>
      <c r="AM96" s="15">
        <v>639</v>
      </c>
      <c r="AN96" s="14">
        <v>453</v>
      </c>
      <c r="AO96" s="15">
        <v>5536</v>
      </c>
      <c r="AP96" s="14">
        <v>1473</v>
      </c>
      <c r="AQ96" s="15">
        <v>2484</v>
      </c>
      <c r="AR96" s="14">
        <v>869</v>
      </c>
      <c r="AS96" s="15">
        <v>153</v>
      </c>
      <c r="AT96" s="14">
        <v>166</v>
      </c>
      <c r="AU96" s="15">
        <v>89</v>
      </c>
      <c r="AV96" s="14">
        <v>166</v>
      </c>
      <c r="AW96" s="15">
        <v>0</v>
      </c>
      <c r="AX96" s="14">
        <v>228</v>
      </c>
      <c r="AY96" s="15">
        <v>77</v>
      </c>
      <c r="AZ96" s="14">
        <v>100</v>
      </c>
      <c r="BA96" s="15">
        <v>100</v>
      </c>
      <c r="BB96" s="14">
        <v>167</v>
      </c>
      <c r="BC96" s="15">
        <v>726</v>
      </c>
      <c r="BD96" s="14">
        <v>440</v>
      </c>
      <c r="BE96" s="15">
        <v>2254</v>
      </c>
      <c r="BF96" s="14">
        <v>1114</v>
      </c>
      <c r="BG96" s="15">
        <v>823</v>
      </c>
      <c r="BH96" s="14">
        <v>865</v>
      </c>
      <c r="BI96" s="15">
        <v>2723</v>
      </c>
      <c r="BJ96" s="14">
        <v>1319</v>
      </c>
      <c r="BK96" s="15">
        <v>112</v>
      </c>
      <c r="BL96" s="14">
        <v>160</v>
      </c>
      <c r="BM96" s="18" t="s">
        <v>61</v>
      </c>
      <c r="BN96" s="14" t="s">
        <v>61</v>
      </c>
      <c r="BO96" s="15">
        <v>232</v>
      </c>
      <c r="BP96" s="14">
        <v>180</v>
      </c>
      <c r="BQ96" s="15">
        <v>0</v>
      </c>
      <c r="BR96" s="14">
        <v>228</v>
      </c>
      <c r="BS96" s="15">
        <v>143</v>
      </c>
      <c r="BT96" s="14">
        <v>171</v>
      </c>
      <c r="BU96" s="15">
        <v>831</v>
      </c>
      <c r="BV96" s="14">
        <v>805</v>
      </c>
      <c r="BW96" s="15">
        <v>111</v>
      </c>
      <c r="BX96" s="14">
        <v>115</v>
      </c>
      <c r="BY96" s="15">
        <v>442</v>
      </c>
      <c r="BZ96" s="14">
        <v>284</v>
      </c>
      <c r="CA96" s="15">
        <v>777</v>
      </c>
      <c r="CB96" s="14">
        <v>978</v>
      </c>
      <c r="CC96" s="15">
        <v>1232</v>
      </c>
      <c r="CD96" s="14">
        <v>966</v>
      </c>
      <c r="CE96" s="15">
        <v>702</v>
      </c>
      <c r="CF96" s="14">
        <v>393</v>
      </c>
      <c r="CG96" s="15">
        <v>506</v>
      </c>
      <c r="CH96" s="14">
        <v>385</v>
      </c>
      <c r="CI96" s="15">
        <v>345</v>
      </c>
      <c r="CJ96" s="14">
        <v>347</v>
      </c>
      <c r="CK96" s="15">
        <v>0</v>
      </c>
      <c r="CL96" s="14">
        <v>228</v>
      </c>
      <c r="CM96" s="15">
        <v>65</v>
      </c>
      <c r="CN96" s="14">
        <v>105</v>
      </c>
      <c r="CO96" s="15">
        <v>2936</v>
      </c>
      <c r="CP96" s="14">
        <v>1369</v>
      </c>
      <c r="CQ96" s="15">
        <v>77</v>
      </c>
      <c r="CR96" s="14">
        <v>129</v>
      </c>
      <c r="CS96" s="15">
        <v>4445</v>
      </c>
      <c r="CT96" s="14">
        <v>1562</v>
      </c>
      <c r="CU96" s="15">
        <v>537</v>
      </c>
      <c r="CV96" s="14">
        <v>495</v>
      </c>
      <c r="CW96" s="15">
        <v>0</v>
      </c>
      <c r="CX96" s="14">
        <v>228</v>
      </c>
      <c r="CY96" s="15">
        <v>772</v>
      </c>
      <c r="CZ96" s="14">
        <v>604</v>
      </c>
      <c r="DA96" s="15">
        <v>1230</v>
      </c>
      <c r="DB96" s="14">
        <v>793</v>
      </c>
      <c r="DC96" s="15">
        <v>73</v>
      </c>
      <c r="DD96" s="14">
        <v>89</v>
      </c>
      <c r="DE96" s="15">
        <v>1046</v>
      </c>
      <c r="DF96" s="14">
        <v>585</v>
      </c>
      <c r="DG96" s="15">
        <v>1478</v>
      </c>
      <c r="DH96" s="14">
        <v>545</v>
      </c>
      <c r="DI96" s="15">
        <v>0</v>
      </c>
      <c r="DJ96" s="14">
        <v>228</v>
      </c>
      <c r="DM96"/>
      <c r="DN96"/>
      <c r="DO96"/>
      <c r="DP96"/>
    </row>
    <row r="97" spans="9:120" x14ac:dyDescent="0.25">
      <c r="I97" s="16">
        <v>102677</v>
      </c>
      <c r="J97" s="17">
        <v>8786</v>
      </c>
      <c r="K97" s="15">
        <v>150</v>
      </c>
      <c r="L97" s="14">
        <v>246</v>
      </c>
      <c r="M97" s="15">
        <v>511</v>
      </c>
      <c r="N97" s="14">
        <v>659</v>
      </c>
      <c r="O97" s="15">
        <v>7818</v>
      </c>
      <c r="P97" s="14">
        <v>2342</v>
      </c>
      <c r="Q97" s="15">
        <v>530</v>
      </c>
      <c r="R97" s="14">
        <v>421</v>
      </c>
      <c r="S97" s="15">
        <v>35472</v>
      </c>
      <c r="T97" s="14">
        <v>5381</v>
      </c>
      <c r="U97" s="15">
        <v>2935</v>
      </c>
      <c r="V97" s="14">
        <v>1969</v>
      </c>
      <c r="W97" s="15">
        <v>648</v>
      </c>
      <c r="X97" s="14">
        <v>868</v>
      </c>
      <c r="Y97" s="15">
        <v>0</v>
      </c>
      <c r="Z97" s="14">
        <v>309</v>
      </c>
      <c r="AA97" s="15">
        <v>0</v>
      </c>
      <c r="AB97" s="14">
        <v>309</v>
      </c>
      <c r="AC97" s="15">
        <v>3579</v>
      </c>
      <c r="AD97" s="14">
        <v>2182</v>
      </c>
      <c r="AE97" s="15">
        <v>1187</v>
      </c>
      <c r="AF97" s="14">
        <v>1333</v>
      </c>
      <c r="AG97" s="15">
        <v>4363</v>
      </c>
      <c r="AH97" s="14">
        <v>2688</v>
      </c>
      <c r="AI97" s="15">
        <v>1686</v>
      </c>
      <c r="AJ97" s="14">
        <v>984</v>
      </c>
      <c r="AK97" s="15">
        <v>1711</v>
      </c>
      <c r="AL97" s="14">
        <v>927</v>
      </c>
      <c r="AM97" s="15">
        <v>739</v>
      </c>
      <c r="AN97" s="14">
        <v>545</v>
      </c>
      <c r="AO97" s="15">
        <v>543</v>
      </c>
      <c r="AP97" s="14">
        <v>371</v>
      </c>
      <c r="AQ97" s="15">
        <v>453</v>
      </c>
      <c r="AR97" s="14">
        <v>654</v>
      </c>
      <c r="AS97" s="15">
        <v>569</v>
      </c>
      <c r="AT97" s="14">
        <v>668</v>
      </c>
      <c r="AU97" s="15">
        <v>733</v>
      </c>
      <c r="AV97" s="14">
        <v>757</v>
      </c>
      <c r="AW97" s="15">
        <v>0</v>
      </c>
      <c r="AX97" s="14">
        <v>309</v>
      </c>
      <c r="AY97" s="15">
        <v>485</v>
      </c>
      <c r="AZ97" s="14">
        <v>402</v>
      </c>
      <c r="BA97" s="15">
        <v>1275</v>
      </c>
      <c r="BB97" s="14">
        <v>752</v>
      </c>
      <c r="BC97" s="15">
        <v>2202</v>
      </c>
      <c r="BD97" s="14">
        <v>861</v>
      </c>
      <c r="BE97" s="15">
        <v>805</v>
      </c>
      <c r="BF97" s="14">
        <v>528</v>
      </c>
      <c r="BG97" s="15">
        <v>946</v>
      </c>
      <c r="BH97" s="14">
        <v>748</v>
      </c>
      <c r="BI97" s="15">
        <v>1747</v>
      </c>
      <c r="BJ97" s="14">
        <v>1218</v>
      </c>
      <c r="BK97" s="15">
        <v>770</v>
      </c>
      <c r="BL97" s="14">
        <v>742</v>
      </c>
      <c r="BM97" s="15">
        <v>1129</v>
      </c>
      <c r="BN97" s="14">
        <v>951</v>
      </c>
      <c r="BO97" s="18" t="s">
        <v>61</v>
      </c>
      <c r="BP97" s="14" t="s">
        <v>61</v>
      </c>
      <c r="BQ97" s="15">
        <v>59</v>
      </c>
      <c r="BR97" s="14">
        <v>97</v>
      </c>
      <c r="BS97" s="15">
        <v>1528</v>
      </c>
      <c r="BT97" s="14">
        <v>1205</v>
      </c>
      <c r="BU97" s="15">
        <v>1220</v>
      </c>
      <c r="BV97" s="14">
        <v>715</v>
      </c>
      <c r="BW97" s="15">
        <v>1204</v>
      </c>
      <c r="BX97" s="14">
        <v>753</v>
      </c>
      <c r="BY97" s="15">
        <v>957</v>
      </c>
      <c r="BZ97" s="14">
        <v>531</v>
      </c>
      <c r="CA97" s="15">
        <v>37</v>
      </c>
      <c r="CB97" s="14">
        <v>64</v>
      </c>
      <c r="CC97" s="15">
        <v>1554</v>
      </c>
      <c r="CD97" s="14">
        <v>852</v>
      </c>
      <c r="CE97" s="15">
        <v>886</v>
      </c>
      <c r="CF97" s="14">
        <v>600</v>
      </c>
      <c r="CG97" s="15">
        <v>2629</v>
      </c>
      <c r="CH97" s="14">
        <v>1056</v>
      </c>
      <c r="CI97" s="15">
        <v>1567</v>
      </c>
      <c r="CJ97" s="14">
        <v>752</v>
      </c>
      <c r="CK97" s="15">
        <v>167</v>
      </c>
      <c r="CL97" s="14">
        <v>223</v>
      </c>
      <c r="CM97" s="15">
        <v>312</v>
      </c>
      <c r="CN97" s="14">
        <v>291</v>
      </c>
      <c r="CO97" s="15">
        <v>1203</v>
      </c>
      <c r="CP97" s="14">
        <v>803</v>
      </c>
      <c r="CQ97" s="15">
        <v>706</v>
      </c>
      <c r="CR97" s="14">
        <v>681</v>
      </c>
      <c r="CS97" s="15">
        <v>5224</v>
      </c>
      <c r="CT97" s="14">
        <v>2241</v>
      </c>
      <c r="CU97" s="15">
        <v>4500</v>
      </c>
      <c r="CV97" s="14">
        <v>2410</v>
      </c>
      <c r="CW97" s="15">
        <v>197</v>
      </c>
      <c r="CX97" s="14">
        <v>328</v>
      </c>
      <c r="CY97" s="15">
        <v>1832</v>
      </c>
      <c r="CZ97" s="14">
        <v>1429</v>
      </c>
      <c r="DA97" s="15">
        <v>3290</v>
      </c>
      <c r="DB97" s="14">
        <v>1219</v>
      </c>
      <c r="DC97" s="15">
        <v>56</v>
      </c>
      <c r="DD97" s="14">
        <v>101</v>
      </c>
      <c r="DE97" s="15">
        <v>419</v>
      </c>
      <c r="DF97" s="14">
        <v>244</v>
      </c>
      <c r="DG97" s="15">
        <v>144</v>
      </c>
      <c r="DH97" s="14">
        <v>144</v>
      </c>
      <c r="DI97" s="15">
        <v>502</v>
      </c>
      <c r="DJ97" s="14">
        <v>618</v>
      </c>
      <c r="DM97"/>
      <c r="DN97"/>
      <c r="DO97"/>
      <c r="DP97"/>
    </row>
    <row r="98" spans="9:120" x14ac:dyDescent="0.25">
      <c r="I98" s="16">
        <v>39367</v>
      </c>
      <c r="J98" s="17">
        <v>4220</v>
      </c>
      <c r="K98" s="15">
        <v>152</v>
      </c>
      <c r="L98" s="14">
        <v>235</v>
      </c>
      <c r="M98" s="15">
        <v>0</v>
      </c>
      <c r="N98" s="14">
        <v>257</v>
      </c>
      <c r="O98" s="15">
        <v>544</v>
      </c>
      <c r="P98" s="14">
        <v>383</v>
      </c>
      <c r="Q98" s="15">
        <v>0</v>
      </c>
      <c r="R98" s="14">
        <v>257</v>
      </c>
      <c r="S98" s="15">
        <v>1692</v>
      </c>
      <c r="T98" s="14">
        <v>969</v>
      </c>
      <c r="U98" s="15">
        <v>240</v>
      </c>
      <c r="V98" s="14">
        <v>250</v>
      </c>
      <c r="W98" s="15">
        <v>3134</v>
      </c>
      <c r="X98" s="14">
        <v>1187</v>
      </c>
      <c r="Y98" s="15">
        <v>0</v>
      </c>
      <c r="Z98" s="14">
        <v>257</v>
      </c>
      <c r="AA98" s="15">
        <v>298</v>
      </c>
      <c r="AB98" s="14">
        <v>389</v>
      </c>
      <c r="AC98" s="15">
        <v>1659</v>
      </c>
      <c r="AD98" s="14">
        <v>699</v>
      </c>
      <c r="AE98" s="15">
        <v>0</v>
      </c>
      <c r="AF98" s="14">
        <v>257</v>
      </c>
      <c r="AG98" s="15">
        <v>51</v>
      </c>
      <c r="AH98" s="14">
        <v>83</v>
      </c>
      <c r="AI98" s="15">
        <v>66</v>
      </c>
      <c r="AJ98" s="14">
        <v>113</v>
      </c>
      <c r="AK98" s="15">
        <v>850</v>
      </c>
      <c r="AL98" s="14">
        <v>741</v>
      </c>
      <c r="AM98" s="15">
        <v>23</v>
      </c>
      <c r="AN98" s="14">
        <v>37</v>
      </c>
      <c r="AO98" s="15">
        <v>109</v>
      </c>
      <c r="AP98" s="14">
        <v>124</v>
      </c>
      <c r="AQ98" s="15">
        <v>57</v>
      </c>
      <c r="AR98" s="14">
        <v>100</v>
      </c>
      <c r="AS98" s="15">
        <v>0</v>
      </c>
      <c r="AT98" s="14">
        <v>257</v>
      </c>
      <c r="AU98" s="15">
        <v>19</v>
      </c>
      <c r="AV98" s="14">
        <v>33</v>
      </c>
      <c r="AW98" s="15">
        <v>3242</v>
      </c>
      <c r="AX98" s="14">
        <v>983</v>
      </c>
      <c r="AY98" s="15">
        <v>49</v>
      </c>
      <c r="AZ98" s="14">
        <v>81</v>
      </c>
      <c r="BA98" s="15">
        <v>13752</v>
      </c>
      <c r="BB98" s="14">
        <v>2615</v>
      </c>
      <c r="BC98" s="15">
        <v>230</v>
      </c>
      <c r="BD98" s="14">
        <v>222</v>
      </c>
      <c r="BE98" s="15">
        <v>240</v>
      </c>
      <c r="BF98" s="14">
        <v>270</v>
      </c>
      <c r="BG98" s="15">
        <v>25</v>
      </c>
      <c r="BH98" s="14">
        <v>41</v>
      </c>
      <c r="BI98" s="15">
        <v>295</v>
      </c>
      <c r="BJ98" s="14">
        <v>387</v>
      </c>
      <c r="BK98" s="15">
        <v>486</v>
      </c>
      <c r="BL98" s="14">
        <v>638</v>
      </c>
      <c r="BM98" s="15">
        <v>0</v>
      </c>
      <c r="BN98" s="14">
        <v>257</v>
      </c>
      <c r="BO98" s="15">
        <v>95</v>
      </c>
      <c r="BP98" s="14">
        <v>123</v>
      </c>
      <c r="BQ98" s="18" t="s">
        <v>61</v>
      </c>
      <c r="BR98" s="14" t="s">
        <v>61</v>
      </c>
      <c r="BS98" s="15">
        <v>540</v>
      </c>
      <c r="BT98" s="14">
        <v>365</v>
      </c>
      <c r="BU98" s="15">
        <v>276</v>
      </c>
      <c r="BV98" s="14">
        <v>394</v>
      </c>
      <c r="BW98" s="15">
        <v>2462</v>
      </c>
      <c r="BX98" s="14">
        <v>997</v>
      </c>
      <c r="BY98" s="15">
        <v>471</v>
      </c>
      <c r="BZ98" s="14">
        <v>439</v>
      </c>
      <c r="CA98" s="15">
        <v>0</v>
      </c>
      <c r="CB98" s="14">
        <v>257</v>
      </c>
      <c r="CC98" s="15">
        <v>28</v>
      </c>
      <c r="CD98" s="14">
        <v>35</v>
      </c>
      <c r="CE98" s="15">
        <v>0</v>
      </c>
      <c r="CF98" s="14">
        <v>257</v>
      </c>
      <c r="CG98" s="15">
        <v>508</v>
      </c>
      <c r="CH98" s="14">
        <v>544</v>
      </c>
      <c r="CI98" s="15">
        <v>674</v>
      </c>
      <c r="CJ98" s="14">
        <v>406</v>
      </c>
      <c r="CK98" s="15">
        <v>988</v>
      </c>
      <c r="CL98" s="14">
        <v>677</v>
      </c>
      <c r="CM98" s="15">
        <v>51</v>
      </c>
      <c r="CN98" s="14">
        <v>85</v>
      </c>
      <c r="CO98" s="15">
        <v>0</v>
      </c>
      <c r="CP98" s="14">
        <v>257</v>
      </c>
      <c r="CQ98" s="15">
        <v>372</v>
      </c>
      <c r="CR98" s="14">
        <v>387</v>
      </c>
      <c r="CS98" s="15">
        <v>1570</v>
      </c>
      <c r="CT98" s="14">
        <v>1644</v>
      </c>
      <c r="CU98" s="15">
        <v>279</v>
      </c>
      <c r="CV98" s="14">
        <v>223</v>
      </c>
      <c r="CW98" s="15">
        <v>2566</v>
      </c>
      <c r="CX98" s="14">
        <v>1011</v>
      </c>
      <c r="CY98" s="15">
        <v>745</v>
      </c>
      <c r="CZ98" s="14">
        <v>807</v>
      </c>
      <c r="DA98" s="15">
        <v>261</v>
      </c>
      <c r="DB98" s="14">
        <v>434</v>
      </c>
      <c r="DC98" s="15">
        <v>0</v>
      </c>
      <c r="DD98" s="14">
        <v>257</v>
      </c>
      <c r="DE98" s="15">
        <v>268</v>
      </c>
      <c r="DF98" s="14">
        <v>418</v>
      </c>
      <c r="DG98" s="15">
        <v>0</v>
      </c>
      <c r="DH98" s="14">
        <v>257</v>
      </c>
      <c r="DI98" s="15">
        <v>56</v>
      </c>
      <c r="DJ98" s="14">
        <v>93</v>
      </c>
      <c r="DM98"/>
      <c r="DN98"/>
      <c r="DO98"/>
      <c r="DP98"/>
    </row>
    <row r="99" spans="9:120" x14ac:dyDescent="0.25">
      <c r="I99" s="15">
        <v>127369</v>
      </c>
      <c r="J99" s="14">
        <v>8536</v>
      </c>
      <c r="K99" s="15">
        <v>616</v>
      </c>
      <c r="L99" s="14">
        <v>406</v>
      </c>
      <c r="M99" s="15">
        <v>383</v>
      </c>
      <c r="N99" s="14">
        <v>407</v>
      </c>
      <c r="O99" s="15">
        <v>1625</v>
      </c>
      <c r="P99" s="14">
        <v>847</v>
      </c>
      <c r="Q99" s="15">
        <v>258</v>
      </c>
      <c r="R99" s="14">
        <v>346</v>
      </c>
      <c r="S99" s="15">
        <v>8777</v>
      </c>
      <c r="T99" s="14">
        <v>2628</v>
      </c>
      <c r="U99" s="15">
        <v>807</v>
      </c>
      <c r="V99" s="14">
        <v>590</v>
      </c>
      <c r="W99" s="15">
        <v>2503</v>
      </c>
      <c r="X99" s="14">
        <v>1323</v>
      </c>
      <c r="Y99" s="15">
        <v>1543</v>
      </c>
      <c r="Z99" s="14">
        <v>702</v>
      </c>
      <c r="AA99" s="15">
        <v>431</v>
      </c>
      <c r="AB99" s="14">
        <v>335</v>
      </c>
      <c r="AC99" s="15">
        <v>9841</v>
      </c>
      <c r="AD99" s="14">
        <v>2289</v>
      </c>
      <c r="AE99" s="15">
        <v>4588</v>
      </c>
      <c r="AF99" s="14">
        <v>2901</v>
      </c>
      <c r="AG99" s="15">
        <v>385</v>
      </c>
      <c r="AH99" s="14">
        <v>422</v>
      </c>
      <c r="AI99" s="15">
        <v>91</v>
      </c>
      <c r="AJ99" s="14">
        <v>148</v>
      </c>
      <c r="AK99" s="15">
        <v>2656</v>
      </c>
      <c r="AL99" s="14">
        <v>995</v>
      </c>
      <c r="AM99" s="15">
        <v>402</v>
      </c>
      <c r="AN99" s="14">
        <v>471</v>
      </c>
      <c r="AO99" s="15">
        <v>332</v>
      </c>
      <c r="AP99" s="14">
        <v>331</v>
      </c>
      <c r="AQ99" s="15">
        <v>442</v>
      </c>
      <c r="AR99" s="14">
        <v>403</v>
      </c>
      <c r="AS99" s="15">
        <v>91</v>
      </c>
      <c r="AT99" s="14">
        <v>147</v>
      </c>
      <c r="AU99" s="15">
        <v>249</v>
      </c>
      <c r="AV99" s="14">
        <v>264</v>
      </c>
      <c r="AW99" s="15">
        <v>95</v>
      </c>
      <c r="AX99" s="14">
        <v>112</v>
      </c>
      <c r="AY99" s="15">
        <v>4231</v>
      </c>
      <c r="AZ99" s="14">
        <v>2100</v>
      </c>
      <c r="BA99" s="15">
        <v>2626</v>
      </c>
      <c r="BB99" s="14">
        <v>973</v>
      </c>
      <c r="BC99" s="15">
        <v>1070</v>
      </c>
      <c r="BD99" s="14">
        <v>578</v>
      </c>
      <c r="BE99" s="15">
        <v>322</v>
      </c>
      <c r="BF99" s="14">
        <v>274</v>
      </c>
      <c r="BG99" s="15">
        <v>450</v>
      </c>
      <c r="BH99" s="14">
        <v>478</v>
      </c>
      <c r="BI99" s="15">
        <v>727</v>
      </c>
      <c r="BJ99" s="14">
        <v>417</v>
      </c>
      <c r="BK99" s="15">
        <v>122</v>
      </c>
      <c r="BL99" s="14">
        <v>206</v>
      </c>
      <c r="BM99" s="15">
        <v>261</v>
      </c>
      <c r="BN99" s="14">
        <v>361</v>
      </c>
      <c r="BO99" s="15">
        <v>874</v>
      </c>
      <c r="BP99" s="14">
        <v>616</v>
      </c>
      <c r="BQ99" s="15">
        <v>705</v>
      </c>
      <c r="BR99" s="14">
        <v>380</v>
      </c>
      <c r="BS99" s="18" t="s">
        <v>61</v>
      </c>
      <c r="BT99" s="14" t="s">
        <v>61</v>
      </c>
      <c r="BU99" s="15">
        <v>421</v>
      </c>
      <c r="BV99" s="14">
        <v>281</v>
      </c>
      <c r="BW99" s="15">
        <v>41374</v>
      </c>
      <c r="BX99" s="14">
        <v>5068</v>
      </c>
      <c r="BY99" s="15">
        <v>3052</v>
      </c>
      <c r="BZ99" s="14">
        <v>1042</v>
      </c>
      <c r="CA99" s="15">
        <v>0</v>
      </c>
      <c r="CB99" s="14">
        <v>281</v>
      </c>
      <c r="CC99" s="15">
        <v>1584</v>
      </c>
      <c r="CD99" s="14">
        <v>1069</v>
      </c>
      <c r="CE99" s="15">
        <v>32</v>
      </c>
      <c r="CF99" s="14">
        <v>51</v>
      </c>
      <c r="CG99" s="15">
        <v>613</v>
      </c>
      <c r="CH99" s="14">
        <v>578</v>
      </c>
      <c r="CI99" s="15">
        <v>22225</v>
      </c>
      <c r="CJ99" s="14">
        <v>3517</v>
      </c>
      <c r="CK99" s="15">
        <v>332</v>
      </c>
      <c r="CL99" s="14">
        <v>376</v>
      </c>
      <c r="CM99" s="15">
        <v>1134</v>
      </c>
      <c r="CN99" s="14">
        <v>598</v>
      </c>
      <c r="CO99" s="15">
        <v>0</v>
      </c>
      <c r="CP99" s="14">
        <v>281</v>
      </c>
      <c r="CQ99" s="15">
        <v>852</v>
      </c>
      <c r="CR99" s="14">
        <v>631</v>
      </c>
      <c r="CS99" s="15">
        <v>3434</v>
      </c>
      <c r="CT99" s="14">
        <v>1520</v>
      </c>
      <c r="CU99" s="15">
        <v>178</v>
      </c>
      <c r="CV99" s="14">
        <v>205</v>
      </c>
      <c r="CW99" s="15">
        <v>57</v>
      </c>
      <c r="CX99" s="14">
        <v>98</v>
      </c>
      <c r="CY99" s="15">
        <v>2670</v>
      </c>
      <c r="CZ99" s="14">
        <v>1099</v>
      </c>
      <c r="DA99" s="15">
        <v>964</v>
      </c>
      <c r="DB99" s="14">
        <v>617</v>
      </c>
      <c r="DC99" s="15">
        <v>358</v>
      </c>
      <c r="DD99" s="14">
        <v>353</v>
      </c>
      <c r="DE99" s="15">
        <v>586</v>
      </c>
      <c r="DF99" s="14">
        <v>571</v>
      </c>
      <c r="DG99" s="15">
        <v>0</v>
      </c>
      <c r="DH99" s="14">
        <v>281</v>
      </c>
      <c r="DI99" s="15">
        <v>2732</v>
      </c>
      <c r="DJ99" s="14">
        <v>1263</v>
      </c>
      <c r="DM99"/>
      <c r="DN99"/>
      <c r="DO99"/>
      <c r="DP99"/>
    </row>
    <row r="100" spans="9:120" x14ac:dyDescent="0.25">
      <c r="I100" s="15">
        <v>73605</v>
      </c>
      <c r="J100" s="14">
        <v>7703</v>
      </c>
      <c r="K100" s="15">
        <v>751</v>
      </c>
      <c r="L100" s="14">
        <v>550</v>
      </c>
      <c r="M100" s="15">
        <v>969</v>
      </c>
      <c r="N100" s="14">
        <v>801</v>
      </c>
      <c r="O100" s="15">
        <v>6117</v>
      </c>
      <c r="P100" s="14">
        <v>2902</v>
      </c>
      <c r="Q100" s="15">
        <v>77</v>
      </c>
      <c r="R100" s="14">
        <v>109</v>
      </c>
      <c r="S100" s="15">
        <v>6547</v>
      </c>
      <c r="T100" s="14">
        <v>2252</v>
      </c>
      <c r="U100" s="15">
        <v>2852</v>
      </c>
      <c r="V100" s="14">
        <v>1095</v>
      </c>
      <c r="W100" s="15">
        <v>25</v>
      </c>
      <c r="X100" s="14">
        <v>41</v>
      </c>
      <c r="Y100" s="15">
        <v>391</v>
      </c>
      <c r="Z100" s="14">
        <v>444</v>
      </c>
      <c r="AA100" s="15">
        <v>56</v>
      </c>
      <c r="AB100" s="14">
        <v>95</v>
      </c>
      <c r="AC100" s="15">
        <v>3259</v>
      </c>
      <c r="AD100" s="14">
        <v>1428</v>
      </c>
      <c r="AE100" s="15">
        <v>1977</v>
      </c>
      <c r="AF100" s="14">
        <v>1097</v>
      </c>
      <c r="AG100" s="15">
        <v>122</v>
      </c>
      <c r="AH100" s="14">
        <v>185</v>
      </c>
      <c r="AI100" s="15">
        <v>755</v>
      </c>
      <c r="AJ100" s="14">
        <v>565</v>
      </c>
      <c r="AK100" s="15">
        <v>526</v>
      </c>
      <c r="AL100" s="14">
        <v>362</v>
      </c>
      <c r="AM100" s="15">
        <v>465</v>
      </c>
      <c r="AN100" s="14">
        <v>458</v>
      </c>
      <c r="AO100" s="15">
        <v>0</v>
      </c>
      <c r="AP100" s="14">
        <v>285</v>
      </c>
      <c r="AQ100" s="15">
        <v>751</v>
      </c>
      <c r="AR100" s="14">
        <v>581</v>
      </c>
      <c r="AS100" s="15">
        <v>739</v>
      </c>
      <c r="AT100" s="14">
        <v>1131</v>
      </c>
      <c r="AU100" s="15">
        <v>65</v>
      </c>
      <c r="AV100" s="14">
        <v>87</v>
      </c>
      <c r="AW100" s="15">
        <v>94</v>
      </c>
      <c r="AX100" s="14">
        <v>155</v>
      </c>
      <c r="AY100" s="15">
        <v>1968</v>
      </c>
      <c r="AZ100" s="14">
        <v>1112</v>
      </c>
      <c r="BA100" s="15">
        <v>2076</v>
      </c>
      <c r="BB100" s="14">
        <v>1567</v>
      </c>
      <c r="BC100" s="15">
        <v>1460</v>
      </c>
      <c r="BD100" s="14">
        <v>843</v>
      </c>
      <c r="BE100" s="15">
        <v>179</v>
      </c>
      <c r="BF100" s="14">
        <v>231</v>
      </c>
      <c r="BG100" s="15">
        <v>719</v>
      </c>
      <c r="BH100" s="14">
        <v>630</v>
      </c>
      <c r="BI100" s="15">
        <v>138</v>
      </c>
      <c r="BJ100" s="14">
        <v>211</v>
      </c>
      <c r="BK100" s="15">
        <v>1003</v>
      </c>
      <c r="BL100" s="14">
        <v>1419</v>
      </c>
      <c r="BM100" s="15">
        <v>530</v>
      </c>
      <c r="BN100" s="14">
        <v>726</v>
      </c>
      <c r="BO100" s="15">
        <v>4192</v>
      </c>
      <c r="BP100" s="14">
        <v>2452</v>
      </c>
      <c r="BQ100" s="15">
        <v>79</v>
      </c>
      <c r="BR100" s="14">
        <v>130</v>
      </c>
      <c r="BS100" s="15">
        <v>160</v>
      </c>
      <c r="BT100" s="14">
        <v>200</v>
      </c>
      <c r="BU100" s="18" t="s">
        <v>61</v>
      </c>
      <c r="BV100" s="14" t="s">
        <v>61</v>
      </c>
      <c r="BW100" s="15">
        <v>784</v>
      </c>
      <c r="BX100" s="14">
        <v>581</v>
      </c>
      <c r="BY100" s="15">
        <v>1793</v>
      </c>
      <c r="BZ100" s="14">
        <v>844</v>
      </c>
      <c r="CA100" s="15">
        <v>79</v>
      </c>
      <c r="CB100" s="14">
        <v>150</v>
      </c>
      <c r="CC100" s="15">
        <v>1712</v>
      </c>
      <c r="CD100" s="14">
        <v>883</v>
      </c>
      <c r="CE100" s="15">
        <v>1182</v>
      </c>
      <c r="CF100" s="14">
        <v>854</v>
      </c>
      <c r="CG100" s="15">
        <v>1659</v>
      </c>
      <c r="CH100" s="14">
        <v>1403</v>
      </c>
      <c r="CI100" s="15">
        <v>809</v>
      </c>
      <c r="CJ100" s="14">
        <v>526</v>
      </c>
      <c r="CK100" s="15">
        <v>46</v>
      </c>
      <c r="CL100" s="14">
        <v>81</v>
      </c>
      <c r="CM100" s="15">
        <v>152</v>
      </c>
      <c r="CN100" s="14">
        <v>182</v>
      </c>
      <c r="CO100" s="15">
        <v>204</v>
      </c>
      <c r="CP100" s="14">
        <v>322</v>
      </c>
      <c r="CQ100" s="15">
        <v>1269</v>
      </c>
      <c r="CR100" s="14">
        <v>801</v>
      </c>
      <c r="CS100" s="15">
        <v>18511</v>
      </c>
      <c r="CT100" s="14">
        <v>3785</v>
      </c>
      <c r="CU100" s="15">
        <v>1601</v>
      </c>
      <c r="CV100" s="14">
        <v>1033</v>
      </c>
      <c r="CW100" s="15">
        <v>309</v>
      </c>
      <c r="CX100" s="14">
        <v>435</v>
      </c>
      <c r="CY100" s="15">
        <v>290</v>
      </c>
      <c r="CZ100" s="14">
        <v>249</v>
      </c>
      <c r="DA100" s="15">
        <v>3004</v>
      </c>
      <c r="DB100" s="14">
        <v>1315</v>
      </c>
      <c r="DC100" s="15">
        <v>0</v>
      </c>
      <c r="DD100" s="14">
        <v>285</v>
      </c>
      <c r="DE100" s="15">
        <v>407</v>
      </c>
      <c r="DF100" s="14">
        <v>339</v>
      </c>
      <c r="DG100" s="15">
        <v>752</v>
      </c>
      <c r="DH100" s="14">
        <v>727</v>
      </c>
      <c r="DI100" s="15">
        <v>632</v>
      </c>
      <c r="DJ100" s="14">
        <v>678</v>
      </c>
      <c r="DM100"/>
      <c r="DN100"/>
      <c r="DO100"/>
      <c r="DP100"/>
    </row>
    <row r="101" spans="9:120" x14ac:dyDescent="0.25">
      <c r="I101" s="15">
        <v>269427</v>
      </c>
      <c r="J101" s="14">
        <v>14924</v>
      </c>
      <c r="K101" s="15">
        <v>1310</v>
      </c>
      <c r="L101" s="14">
        <v>924</v>
      </c>
      <c r="M101" s="15">
        <v>5070</v>
      </c>
      <c r="N101" s="14">
        <v>2375</v>
      </c>
      <c r="O101" s="15">
        <v>2649</v>
      </c>
      <c r="P101" s="14">
        <v>799</v>
      </c>
      <c r="Q101" s="15">
        <v>362</v>
      </c>
      <c r="R101" s="14">
        <v>249</v>
      </c>
      <c r="S101" s="15">
        <v>25177</v>
      </c>
      <c r="T101" s="14">
        <v>4560</v>
      </c>
      <c r="U101" s="15">
        <v>3135</v>
      </c>
      <c r="V101" s="14">
        <v>1173</v>
      </c>
      <c r="W101" s="15">
        <v>15338</v>
      </c>
      <c r="X101" s="14">
        <v>2651</v>
      </c>
      <c r="Y101" s="15">
        <v>2603</v>
      </c>
      <c r="Z101" s="14">
        <v>1828</v>
      </c>
      <c r="AA101" s="15">
        <v>1983</v>
      </c>
      <c r="AB101" s="14">
        <v>820</v>
      </c>
      <c r="AC101" s="15">
        <v>30553</v>
      </c>
      <c r="AD101" s="14">
        <v>4156</v>
      </c>
      <c r="AE101" s="15">
        <v>7676</v>
      </c>
      <c r="AF101" s="14">
        <v>1970</v>
      </c>
      <c r="AG101" s="15">
        <v>259</v>
      </c>
      <c r="AH101" s="14">
        <v>195</v>
      </c>
      <c r="AI101" s="15">
        <v>198</v>
      </c>
      <c r="AJ101" s="14">
        <v>198</v>
      </c>
      <c r="AK101" s="15">
        <v>6533</v>
      </c>
      <c r="AL101" s="14">
        <v>2144</v>
      </c>
      <c r="AM101" s="15">
        <v>2497</v>
      </c>
      <c r="AN101" s="14">
        <v>1311</v>
      </c>
      <c r="AO101" s="15">
        <v>477</v>
      </c>
      <c r="AP101" s="14">
        <v>319</v>
      </c>
      <c r="AQ101" s="15">
        <v>1189</v>
      </c>
      <c r="AR101" s="14">
        <v>712</v>
      </c>
      <c r="AS101" s="15">
        <v>804</v>
      </c>
      <c r="AT101" s="14">
        <v>500</v>
      </c>
      <c r="AU101" s="15">
        <v>1321</v>
      </c>
      <c r="AV101" s="14">
        <v>847</v>
      </c>
      <c r="AW101" s="15">
        <v>2270</v>
      </c>
      <c r="AX101" s="14">
        <v>1705</v>
      </c>
      <c r="AY101" s="15">
        <v>5912</v>
      </c>
      <c r="AZ101" s="14">
        <v>1583</v>
      </c>
      <c r="BA101" s="15">
        <v>16855</v>
      </c>
      <c r="BB101" s="14">
        <v>3094</v>
      </c>
      <c r="BC101" s="15">
        <v>4779</v>
      </c>
      <c r="BD101" s="14">
        <v>1496</v>
      </c>
      <c r="BE101" s="15">
        <v>1649</v>
      </c>
      <c r="BF101" s="14">
        <v>1086</v>
      </c>
      <c r="BG101" s="15">
        <v>872</v>
      </c>
      <c r="BH101" s="14">
        <v>381</v>
      </c>
      <c r="BI101" s="15">
        <v>1870</v>
      </c>
      <c r="BJ101" s="14">
        <v>961</v>
      </c>
      <c r="BK101" s="15">
        <v>237</v>
      </c>
      <c r="BL101" s="14">
        <v>210</v>
      </c>
      <c r="BM101" s="15">
        <v>886</v>
      </c>
      <c r="BN101" s="14">
        <v>564</v>
      </c>
      <c r="BO101" s="15">
        <v>2077</v>
      </c>
      <c r="BP101" s="14">
        <v>810</v>
      </c>
      <c r="BQ101" s="15">
        <v>2636</v>
      </c>
      <c r="BR101" s="14">
        <v>1065</v>
      </c>
      <c r="BS101" s="15">
        <v>35333</v>
      </c>
      <c r="BT101" s="14">
        <v>4610</v>
      </c>
      <c r="BU101" s="15">
        <v>829</v>
      </c>
      <c r="BV101" s="14">
        <v>596</v>
      </c>
      <c r="BW101" s="18" t="s">
        <v>61</v>
      </c>
      <c r="BX101" s="14" t="s">
        <v>61</v>
      </c>
      <c r="BY101" s="15">
        <v>13322</v>
      </c>
      <c r="BZ101" s="14">
        <v>3003</v>
      </c>
      <c r="CA101" s="15">
        <v>0</v>
      </c>
      <c r="CB101" s="14">
        <v>275</v>
      </c>
      <c r="CC101" s="15">
        <v>6510</v>
      </c>
      <c r="CD101" s="14">
        <v>1610</v>
      </c>
      <c r="CE101" s="15">
        <v>2298</v>
      </c>
      <c r="CF101" s="14">
        <v>1033</v>
      </c>
      <c r="CG101" s="15">
        <v>2284</v>
      </c>
      <c r="CH101" s="14">
        <v>1098</v>
      </c>
      <c r="CI101" s="15">
        <v>20514</v>
      </c>
      <c r="CJ101" s="14">
        <v>3022</v>
      </c>
      <c r="CK101" s="15">
        <v>1913</v>
      </c>
      <c r="CL101" s="14">
        <v>1041</v>
      </c>
      <c r="CM101" s="15">
        <v>7161</v>
      </c>
      <c r="CN101" s="14">
        <v>2607</v>
      </c>
      <c r="CO101" s="15">
        <v>521</v>
      </c>
      <c r="CP101" s="14">
        <v>509</v>
      </c>
      <c r="CQ101" s="15">
        <v>1730</v>
      </c>
      <c r="CR101" s="14">
        <v>835</v>
      </c>
      <c r="CS101" s="15">
        <v>9692</v>
      </c>
      <c r="CT101" s="14">
        <v>2018</v>
      </c>
      <c r="CU101" s="15">
        <v>910</v>
      </c>
      <c r="CV101" s="14">
        <v>988</v>
      </c>
      <c r="CW101" s="15">
        <v>2900</v>
      </c>
      <c r="CX101" s="14">
        <v>908</v>
      </c>
      <c r="CY101" s="15">
        <v>8881</v>
      </c>
      <c r="CZ101" s="14">
        <v>1939</v>
      </c>
      <c r="DA101" s="15">
        <v>2503</v>
      </c>
      <c r="DB101" s="14">
        <v>976</v>
      </c>
      <c r="DC101" s="15">
        <v>444</v>
      </c>
      <c r="DD101" s="14">
        <v>285</v>
      </c>
      <c r="DE101" s="15">
        <v>2354</v>
      </c>
      <c r="DF101" s="14">
        <v>1588</v>
      </c>
      <c r="DG101" s="15">
        <v>151</v>
      </c>
      <c r="DH101" s="14">
        <v>148</v>
      </c>
      <c r="DI101" s="15">
        <v>6740</v>
      </c>
      <c r="DJ101" s="14">
        <v>2049</v>
      </c>
      <c r="DM101"/>
      <c r="DN101"/>
      <c r="DO101"/>
      <c r="DP101"/>
    </row>
    <row r="102" spans="9:120" x14ac:dyDescent="0.25">
      <c r="I102" s="15">
        <v>263256</v>
      </c>
      <c r="J102" s="14">
        <v>13976</v>
      </c>
      <c r="K102" s="15">
        <v>3044</v>
      </c>
      <c r="L102" s="14">
        <v>1381</v>
      </c>
      <c r="M102" s="15">
        <v>1618</v>
      </c>
      <c r="N102" s="14">
        <v>1103</v>
      </c>
      <c r="O102" s="15">
        <v>2847</v>
      </c>
      <c r="P102" s="14">
        <v>1062</v>
      </c>
      <c r="Q102" s="15">
        <v>550</v>
      </c>
      <c r="R102" s="14">
        <v>306</v>
      </c>
      <c r="S102" s="15">
        <v>16699</v>
      </c>
      <c r="T102" s="14">
        <v>3085</v>
      </c>
      <c r="U102" s="15">
        <v>1842</v>
      </c>
      <c r="V102" s="14">
        <v>1052</v>
      </c>
      <c r="W102" s="15">
        <v>3752</v>
      </c>
      <c r="X102" s="14">
        <v>1748</v>
      </c>
      <c r="Y102" s="15">
        <v>479</v>
      </c>
      <c r="Z102" s="14">
        <v>354</v>
      </c>
      <c r="AA102" s="15">
        <v>1691</v>
      </c>
      <c r="AB102" s="14">
        <v>548</v>
      </c>
      <c r="AC102" s="15">
        <v>28983</v>
      </c>
      <c r="AD102" s="14">
        <v>4184</v>
      </c>
      <c r="AE102" s="15">
        <v>15943</v>
      </c>
      <c r="AF102" s="14">
        <v>3370</v>
      </c>
      <c r="AG102" s="15">
        <v>1567</v>
      </c>
      <c r="AH102" s="14">
        <v>871</v>
      </c>
      <c r="AI102" s="15">
        <v>724</v>
      </c>
      <c r="AJ102" s="14">
        <v>564</v>
      </c>
      <c r="AK102" s="15">
        <v>5657</v>
      </c>
      <c r="AL102" s="14">
        <v>1875</v>
      </c>
      <c r="AM102" s="15">
        <v>4132</v>
      </c>
      <c r="AN102" s="14">
        <v>1280</v>
      </c>
      <c r="AO102" s="15">
        <v>1077</v>
      </c>
      <c r="AP102" s="14">
        <v>806</v>
      </c>
      <c r="AQ102" s="15">
        <v>2192</v>
      </c>
      <c r="AR102" s="14">
        <v>1266</v>
      </c>
      <c r="AS102" s="15">
        <v>4419</v>
      </c>
      <c r="AT102" s="14">
        <v>1984</v>
      </c>
      <c r="AU102" s="15">
        <v>2180</v>
      </c>
      <c r="AV102" s="14">
        <v>1222</v>
      </c>
      <c r="AW102" s="15">
        <v>2259</v>
      </c>
      <c r="AX102" s="14">
        <v>990</v>
      </c>
      <c r="AY102" s="15">
        <v>9881</v>
      </c>
      <c r="AZ102" s="14">
        <v>2730</v>
      </c>
      <c r="BA102" s="15">
        <v>4052</v>
      </c>
      <c r="BB102" s="14">
        <v>1420</v>
      </c>
      <c r="BC102" s="15">
        <v>5789</v>
      </c>
      <c r="BD102" s="14">
        <v>2071</v>
      </c>
      <c r="BE102" s="15">
        <v>1839</v>
      </c>
      <c r="BF102" s="14">
        <v>844</v>
      </c>
      <c r="BG102" s="15">
        <v>1187</v>
      </c>
      <c r="BH102" s="14">
        <v>818</v>
      </c>
      <c r="BI102" s="15">
        <v>1932</v>
      </c>
      <c r="BJ102" s="14">
        <v>965</v>
      </c>
      <c r="BK102" s="15">
        <v>230</v>
      </c>
      <c r="BL102" s="14">
        <v>274</v>
      </c>
      <c r="BM102" s="15">
        <v>516</v>
      </c>
      <c r="BN102" s="14">
        <v>357</v>
      </c>
      <c r="BO102" s="15">
        <v>698</v>
      </c>
      <c r="BP102" s="14">
        <v>639</v>
      </c>
      <c r="BQ102" s="15">
        <v>2130</v>
      </c>
      <c r="BR102" s="14">
        <v>1440</v>
      </c>
      <c r="BS102" s="15">
        <v>7195</v>
      </c>
      <c r="BT102" s="14">
        <v>1847</v>
      </c>
      <c r="BU102" s="15">
        <v>1186</v>
      </c>
      <c r="BV102" s="14">
        <v>1065</v>
      </c>
      <c r="BW102" s="15">
        <v>19406</v>
      </c>
      <c r="BX102" s="14">
        <v>3099</v>
      </c>
      <c r="BY102" s="18" t="s">
        <v>61</v>
      </c>
      <c r="BZ102" s="14" t="s">
        <v>61</v>
      </c>
      <c r="CA102" s="15">
        <v>243</v>
      </c>
      <c r="CB102" s="14">
        <v>402</v>
      </c>
      <c r="CC102" s="15">
        <v>8661</v>
      </c>
      <c r="CD102" s="14">
        <v>2362</v>
      </c>
      <c r="CE102" s="15">
        <v>1453</v>
      </c>
      <c r="CF102" s="14">
        <v>717</v>
      </c>
      <c r="CG102" s="15">
        <v>1796</v>
      </c>
      <c r="CH102" s="14">
        <v>1013</v>
      </c>
      <c r="CI102" s="15">
        <v>11155</v>
      </c>
      <c r="CJ102" s="14">
        <v>2465</v>
      </c>
      <c r="CK102" s="15">
        <v>97</v>
      </c>
      <c r="CL102" s="14">
        <v>161</v>
      </c>
      <c r="CM102" s="15">
        <v>23196</v>
      </c>
      <c r="CN102" s="14">
        <v>4788</v>
      </c>
      <c r="CO102" s="15">
        <v>362</v>
      </c>
      <c r="CP102" s="14">
        <v>304</v>
      </c>
      <c r="CQ102" s="15">
        <v>8685</v>
      </c>
      <c r="CR102" s="14">
        <v>2249</v>
      </c>
      <c r="CS102" s="15">
        <v>14329</v>
      </c>
      <c r="CT102" s="14">
        <v>3409</v>
      </c>
      <c r="CU102" s="15">
        <v>790</v>
      </c>
      <c r="CV102" s="14">
        <v>551</v>
      </c>
      <c r="CW102" s="15">
        <v>350</v>
      </c>
      <c r="CX102" s="14">
        <v>244</v>
      </c>
      <c r="CY102" s="15">
        <v>25662</v>
      </c>
      <c r="CZ102" s="14">
        <v>3825</v>
      </c>
      <c r="DA102" s="15">
        <v>2874</v>
      </c>
      <c r="DB102" s="14">
        <v>1166</v>
      </c>
      <c r="DC102" s="15">
        <v>3025</v>
      </c>
      <c r="DD102" s="14">
        <v>1129</v>
      </c>
      <c r="DE102" s="15">
        <v>2012</v>
      </c>
      <c r="DF102" s="14">
        <v>910</v>
      </c>
      <c r="DG102" s="15">
        <v>870</v>
      </c>
      <c r="DH102" s="14">
        <v>819</v>
      </c>
      <c r="DI102" s="15">
        <v>1950</v>
      </c>
      <c r="DJ102" s="14">
        <v>1463</v>
      </c>
      <c r="DM102"/>
      <c r="DN102"/>
      <c r="DO102"/>
      <c r="DP102"/>
    </row>
    <row r="103" spans="9:120" x14ac:dyDescent="0.25">
      <c r="I103" s="15">
        <v>30100</v>
      </c>
      <c r="J103" s="14">
        <v>3890</v>
      </c>
      <c r="K103" s="15">
        <v>109</v>
      </c>
      <c r="L103" s="14">
        <v>108</v>
      </c>
      <c r="M103" s="15">
        <v>1066</v>
      </c>
      <c r="N103" s="14">
        <v>823</v>
      </c>
      <c r="O103" s="15">
        <v>662</v>
      </c>
      <c r="P103" s="14">
        <v>481</v>
      </c>
      <c r="Q103" s="15">
        <v>168</v>
      </c>
      <c r="R103" s="14">
        <v>206</v>
      </c>
      <c r="S103" s="15">
        <v>1411</v>
      </c>
      <c r="T103" s="14">
        <v>873</v>
      </c>
      <c r="U103" s="15">
        <v>873</v>
      </c>
      <c r="V103" s="14">
        <v>614</v>
      </c>
      <c r="W103" s="15">
        <v>30</v>
      </c>
      <c r="X103" s="14">
        <v>47</v>
      </c>
      <c r="Y103" s="15">
        <v>0</v>
      </c>
      <c r="Z103" s="14">
        <v>211</v>
      </c>
      <c r="AA103" s="15">
        <v>175</v>
      </c>
      <c r="AB103" s="14">
        <v>275</v>
      </c>
      <c r="AC103" s="15">
        <v>492</v>
      </c>
      <c r="AD103" s="14">
        <v>376</v>
      </c>
      <c r="AE103" s="15">
        <v>799</v>
      </c>
      <c r="AF103" s="14">
        <v>837</v>
      </c>
      <c r="AG103" s="15">
        <v>53</v>
      </c>
      <c r="AH103" s="14">
        <v>84</v>
      </c>
      <c r="AI103" s="15">
        <v>69</v>
      </c>
      <c r="AJ103" s="14">
        <v>82</v>
      </c>
      <c r="AK103" s="15">
        <v>39</v>
      </c>
      <c r="AL103" s="14">
        <v>54</v>
      </c>
      <c r="AM103" s="15">
        <v>45</v>
      </c>
      <c r="AN103" s="14">
        <v>77</v>
      </c>
      <c r="AO103" s="15">
        <v>289</v>
      </c>
      <c r="AP103" s="14">
        <v>376</v>
      </c>
      <c r="AQ103" s="15">
        <v>114</v>
      </c>
      <c r="AR103" s="14">
        <v>154</v>
      </c>
      <c r="AS103" s="15">
        <v>97</v>
      </c>
      <c r="AT103" s="14">
        <v>85</v>
      </c>
      <c r="AU103" s="15">
        <v>374</v>
      </c>
      <c r="AV103" s="14">
        <v>422</v>
      </c>
      <c r="AW103" s="15">
        <v>0</v>
      </c>
      <c r="AX103" s="14">
        <v>211</v>
      </c>
      <c r="AY103" s="15">
        <v>121</v>
      </c>
      <c r="AZ103" s="14">
        <v>94</v>
      </c>
      <c r="BA103" s="15">
        <v>52</v>
      </c>
      <c r="BB103" s="14">
        <v>84</v>
      </c>
      <c r="BC103" s="15">
        <v>298</v>
      </c>
      <c r="BD103" s="14">
        <v>250</v>
      </c>
      <c r="BE103" s="15">
        <v>12350</v>
      </c>
      <c r="BF103" s="14">
        <v>2469</v>
      </c>
      <c r="BG103" s="15">
        <v>0</v>
      </c>
      <c r="BH103" s="14">
        <v>211</v>
      </c>
      <c r="BI103" s="15">
        <v>197</v>
      </c>
      <c r="BJ103" s="14">
        <v>208</v>
      </c>
      <c r="BK103" s="15">
        <v>1236</v>
      </c>
      <c r="BL103" s="14">
        <v>733</v>
      </c>
      <c r="BM103" s="15">
        <v>328</v>
      </c>
      <c r="BN103" s="14">
        <v>316</v>
      </c>
      <c r="BO103" s="15">
        <v>382</v>
      </c>
      <c r="BP103" s="14">
        <v>357</v>
      </c>
      <c r="BQ103" s="15">
        <v>0</v>
      </c>
      <c r="BR103" s="14">
        <v>211</v>
      </c>
      <c r="BS103" s="15">
        <v>144</v>
      </c>
      <c r="BT103" s="14">
        <v>183</v>
      </c>
      <c r="BU103" s="15">
        <v>380</v>
      </c>
      <c r="BV103" s="14">
        <v>517</v>
      </c>
      <c r="BW103" s="15">
        <v>188</v>
      </c>
      <c r="BX103" s="14">
        <v>224</v>
      </c>
      <c r="BY103" s="15">
        <v>637</v>
      </c>
      <c r="BZ103" s="14">
        <v>680</v>
      </c>
      <c r="CA103" s="18" t="s">
        <v>61</v>
      </c>
      <c r="CB103" s="14" t="s">
        <v>61</v>
      </c>
      <c r="CC103" s="15">
        <v>134</v>
      </c>
      <c r="CD103" s="14">
        <v>167</v>
      </c>
      <c r="CE103" s="15">
        <v>108</v>
      </c>
      <c r="CF103" s="14">
        <v>120</v>
      </c>
      <c r="CG103" s="15">
        <v>313</v>
      </c>
      <c r="CH103" s="14">
        <v>439</v>
      </c>
      <c r="CI103" s="15">
        <v>392</v>
      </c>
      <c r="CJ103" s="14">
        <v>377</v>
      </c>
      <c r="CK103" s="15">
        <v>0</v>
      </c>
      <c r="CL103" s="14">
        <v>211</v>
      </c>
      <c r="CM103" s="15">
        <v>0</v>
      </c>
      <c r="CN103" s="14">
        <v>211</v>
      </c>
      <c r="CO103" s="15">
        <v>1038</v>
      </c>
      <c r="CP103" s="14">
        <v>510</v>
      </c>
      <c r="CQ103" s="15">
        <v>273</v>
      </c>
      <c r="CR103" s="14">
        <v>270</v>
      </c>
      <c r="CS103" s="15">
        <v>2513</v>
      </c>
      <c r="CT103" s="14">
        <v>1293</v>
      </c>
      <c r="CU103" s="15">
        <v>462</v>
      </c>
      <c r="CV103" s="14">
        <v>431</v>
      </c>
      <c r="CW103" s="15">
        <v>0</v>
      </c>
      <c r="CX103" s="14">
        <v>211</v>
      </c>
      <c r="CY103" s="15">
        <v>25</v>
      </c>
      <c r="CZ103" s="14">
        <v>39</v>
      </c>
      <c r="DA103" s="15">
        <v>696</v>
      </c>
      <c r="DB103" s="14">
        <v>344</v>
      </c>
      <c r="DC103" s="15">
        <v>0</v>
      </c>
      <c r="DD103" s="14">
        <v>211</v>
      </c>
      <c r="DE103" s="15">
        <v>749</v>
      </c>
      <c r="DF103" s="14">
        <v>480</v>
      </c>
      <c r="DG103" s="15">
        <v>219</v>
      </c>
      <c r="DH103" s="14">
        <v>206</v>
      </c>
      <c r="DI103" s="15">
        <v>0</v>
      </c>
      <c r="DJ103" s="14">
        <v>211</v>
      </c>
      <c r="DM103"/>
      <c r="DN103"/>
      <c r="DO103"/>
      <c r="DP103"/>
    </row>
    <row r="104" spans="9:120" x14ac:dyDescent="0.25">
      <c r="I104" s="15">
        <v>172633</v>
      </c>
      <c r="J104" s="14">
        <v>10673</v>
      </c>
      <c r="K104" s="15">
        <v>1289</v>
      </c>
      <c r="L104" s="14">
        <v>751</v>
      </c>
      <c r="M104" s="15">
        <v>1556</v>
      </c>
      <c r="N104" s="14">
        <v>1531</v>
      </c>
      <c r="O104" s="15">
        <v>4715</v>
      </c>
      <c r="P104" s="14">
        <v>2132</v>
      </c>
      <c r="Q104" s="15">
        <v>434</v>
      </c>
      <c r="R104" s="14">
        <v>504</v>
      </c>
      <c r="S104" s="15">
        <v>8997</v>
      </c>
      <c r="T104" s="14">
        <v>1767</v>
      </c>
      <c r="U104" s="15">
        <v>2859</v>
      </c>
      <c r="V104" s="14">
        <v>1134</v>
      </c>
      <c r="W104" s="15">
        <v>1307</v>
      </c>
      <c r="X104" s="14">
        <v>819</v>
      </c>
      <c r="Y104" s="15">
        <v>15</v>
      </c>
      <c r="Z104" s="14">
        <v>25</v>
      </c>
      <c r="AA104" s="15">
        <v>972</v>
      </c>
      <c r="AB104" s="14">
        <v>768</v>
      </c>
      <c r="AC104" s="15">
        <v>16495</v>
      </c>
      <c r="AD104" s="14">
        <v>2765</v>
      </c>
      <c r="AE104" s="15">
        <v>9502</v>
      </c>
      <c r="AF104" s="14">
        <v>2685</v>
      </c>
      <c r="AG104" s="15">
        <v>436</v>
      </c>
      <c r="AH104" s="14">
        <v>331</v>
      </c>
      <c r="AI104" s="15">
        <v>564</v>
      </c>
      <c r="AJ104" s="14">
        <v>694</v>
      </c>
      <c r="AK104" s="15">
        <v>7092</v>
      </c>
      <c r="AL104" s="14">
        <v>1635</v>
      </c>
      <c r="AM104" s="15">
        <v>9438</v>
      </c>
      <c r="AN104" s="14">
        <v>2077</v>
      </c>
      <c r="AO104" s="15">
        <v>1270</v>
      </c>
      <c r="AP104" s="14">
        <v>757</v>
      </c>
      <c r="AQ104" s="15">
        <v>1016</v>
      </c>
      <c r="AR104" s="14">
        <v>494</v>
      </c>
      <c r="AS104" s="15">
        <v>9159</v>
      </c>
      <c r="AT104" s="14">
        <v>1874</v>
      </c>
      <c r="AU104" s="15">
        <v>743</v>
      </c>
      <c r="AV104" s="14">
        <v>511</v>
      </c>
      <c r="AW104" s="15">
        <v>291</v>
      </c>
      <c r="AX104" s="14">
        <v>238</v>
      </c>
      <c r="AY104" s="15">
        <v>3828</v>
      </c>
      <c r="AZ104" s="14">
        <v>1666</v>
      </c>
      <c r="BA104" s="15">
        <v>3686</v>
      </c>
      <c r="BB104" s="14">
        <v>1712</v>
      </c>
      <c r="BC104" s="15">
        <v>15130</v>
      </c>
      <c r="BD104" s="14">
        <v>3104</v>
      </c>
      <c r="BE104" s="15">
        <v>2298</v>
      </c>
      <c r="BF104" s="14">
        <v>1327</v>
      </c>
      <c r="BG104" s="15">
        <v>89</v>
      </c>
      <c r="BH104" s="14">
        <v>105</v>
      </c>
      <c r="BI104" s="15">
        <v>1171</v>
      </c>
      <c r="BJ104" s="14">
        <v>569</v>
      </c>
      <c r="BK104" s="15">
        <v>460</v>
      </c>
      <c r="BL104" s="14">
        <v>450</v>
      </c>
      <c r="BM104" s="15">
        <v>1531</v>
      </c>
      <c r="BN104" s="14">
        <v>983</v>
      </c>
      <c r="BO104" s="15">
        <v>2240</v>
      </c>
      <c r="BP104" s="14">
        <v>1351</v>
      </c>
      <c r="BQ104" s="15">
        <v>175</v>
      </c>
      <c r="BR104" s="14">
        <v>205</v>
      </c>
      <c r="BS104" s="15">
        <v>2465</v>
      </c>
      <c r="BT104" s="14">
        <v>1028</v>
      </c>
      <c r="BU104" s="15">
        <v>515</v>
      </c>
      <c r="BV104" s="14">
        <v>380</v>
      </c>
      <c r="BW104" s="15">
        <v>5988</v>
      </c>
      <c r="BX104" s="14">
        <v>1895</v>
      </c>
      <c r="BY104" s="15">
        <v>5985</v>
      </c>
      <c r="BZ104" s="14">
        <v>1492</v>
      </c>
      <c r="CA104" s="15">
        <v>26</v>
      </c>
      <c r="CB104" s="14">
        <v>53</v>
      </c>
      <c r="CC104" s="18" t="s">
        <v>61</v>
      </c>
      <c r="CD104" s="14" t="s">
        <v>61</v>
      </c>
      <c r="CE104" s="15">
        <v>1228</v>
      </c>
      <c r="CF104" s="14">
        <v>1044</v>
      </c>
      <c r="CG104" s="15">
        <v>342</v>
      </c>
      <c r="CH104" s="14">
        <v>306</v>
      </c>
      <c r="CI104" s="15">
        <v>12012</v>
      </c>
      <c r="CJ104" s="14">
        <v>2269</v>
      </c>
      <c r="CK104" s="15">
        <v>444</v>
      </c>
      <c r="CL104" s="14">
        <v>314</v>
      </c>
      <c r="CM104" s="15">
        <v>2479</v>
      </c>
      <c r="CN104" s="14">
        <v>1021</v>
      </c>
      <c r="CO104" s="15">
        <v>207</v>
      </c>
      <c r="CP104" s="14">
        <v>215</v>
      </c>
      <c r="CQ104" s="15">
        <v>4987</v>
      </c>
      <c r="CR104" s="14">
        <v>2031</v>
      </c>
      <c r="CS104" s="15">
        <v>7465</v>
      </c>
      <c r="CT104" s="14">
        <v>2241</v>
      </c>
      <c r="CU104" s="15">
        <v>485</v>
      </c>
      <c r="CV104" s="14">
        <v>318</v>
      </c>
      <c r="CW104" s="15">
        <v>182</v>
      </c>
      <c r="CX104" s="14">
        <v>173</v>
      </c>
      <c r="CY104" s="15">
        <v>6769</v>
      </c>
      <c r="CZ104" s="14">
        <v>1705</v>
      </c>
      <c r="DA104" s="15">
        <v>2567</v>
      </c>
      <c r="DB104" s="14">
        <v>905</v>
      </c>
      <c r="DC104" s="15">
        <v>7814</v>
      </c>
      <c r="DD104" s="14">
        <v>2197</v>
      </c>
      <c r="DE104" s="15">
        <v>1771</v>
      </c>
      <c r="DF104" s="14">
        <v>934</v>
      </c>
      <c r="DG104" s="15">
        <v>144</v>
      </c>
      <c r="DH104" s="14">
        <v>187</v>
      </c>
      <c r="DI104" s="15">
        <v>2140</v>
      </c>
      <c r="DJ104" s="14">
        <v>1360</v>
      </c>
      <c r="DM104"/>
      <c r="DN104"/>
      <c r="DO104"/>
      <c r="DP104"/>
    </row>
    <row r="105" spans="9:120" x14ac:dyDescent="0.25">
      <c r="I105" s="15">
        <v>106511</v>
      </c>
      <c r="J105" s="14">
        <v>8108</v>
      </c>
      <c r="K105" s="15">
        <v>1612</v>
      </c>
      <c r="L105" s="14">
        <v>1283</v>
      </c>
      <c r="M105" s="15">
        <v>1397</v>
      </c>
      <c r="N105" s="14">
        <v>1554</v>
      </c>
      <c r="O105" s="15">
        <v>2759</v>
      </c>
      <c r="P105" s="14">
        <v>1013</v>
      </c>
      <c r="Q105" s="15">
        <v>5873</v>
      </c>
      <c r="R105" s="14">
        <v>1827</v>
      </c>
      <c r="S105" s="15">
        <v>9429</v>
      </c>
      <c r="T105" s="14">
        <v>2426</v>
      </c>
      <c r="U105" s="15">
        <v>3184</v>
      </c>
      <c r="V105" s="14">
        <v>1286</v>
      </c>
      <c r="W105" s="15">
        <v>68</v>
      </c>
      <c r="X105" s="14">
        <v>129</v>
      </c>
      <c r="Y105" s="15">
        <v>109</v>
      </c>
      <c r="Z105" s="14">
        <v>164</v>
      </c>
      <c r="AA105" s="15">
        <v>0</v>
      </c>
      <c r="AB105" s="14">
        <v>253</v>
      </c>
      <c r="AC105" s="15">
        <v>5438</v>
      </c>
      <c r="AD105" s="14">
        <v>1371</v>
      </c>
      <c r="AE105" s="15">
        <v>3159</v>
      </c>
      <c r="AF105" s="14">
        <v>1688</v>
      </c>
      <c r="AG105" s="15">
        <v>773</v>
      </c>
      <c r="AH105" s="14">
        <v>864</v>
      </c>
      <c r="AI105" s="15">
        <v>611</v>
      </c>
      <c r="AJ105" s="14">
        <v>668</v>
      </c>
      <c r="AK105" s="15">
        <v>2679</v>
      </c>
      <c r="AL105" s="14">
        <v>1529</v>
      </c>
      <c r="AM105" s="15">
        <v>957</v>
      </c>
      <c r="AN105" s="14">
        <v>550</v>
      </c>
      <c r="AO105" s="15">
        <v>1108</v>
      </c>
      <c r="AP105" s="14">
        <v>660</v>
      </c>
      <c r="AQ105" s="15">
        <v>5024</v>
      </c>
      <c r="AR105" s="14">
        <v>2088</v>
      </c>
      <c r="AS105" s="15">
        <v>877</v>
      </c>
      <c r="AT105" s="14">
        <v>607</v>
      </c>
      <c r="AU105" s="15">
        <v>2208</v>
      </c>
      <c r="AV105" s="14">
        <v>808</v>
      </c>
      <c r="AW105" s="15">
        <v>298</v>
      </c>
      <c r="AX105" s="14">
        <v>278</v>
      </c>
      <c r="AY105" s="15">
        <v>382</v>
      </c>
      <c r="AZ105" s="14">
        <v>407</v>
      </c>
      <c r="BA105" s="15">
        <v>465</v>
      </c>
      <c r="BB105" s="14">
        <v>481</v>
      </c>
      <c r="BC105" s="15">
        <v>1047</v>
      </c>
      <c r="BD105" s="14">
        <v>478</v>
      </c>
      <c r="BE105" s="15">
        <v>599</v>
      </c>
      <c r="BF105" s="14">
        <v>369</v>
      </c>
      <c r="BG105" s="15">
        <v>1733</v>
      </c>
      <c r="BH105" s="14">
        <v>789</v>
      </c>
      <c r="BI105" s="15">
        <v>4102</v>
      </c>
      <c r="BJ105" s="14">
        <v>1427</v>
      </c>
      <c r="BK105" s="15">
        <v>448</v>
      </c>
      <c r="BL105" s="14">
        <v>342</v>
      </c>
      <c r="BM105" s="15">
        <v>829</v>
      </c>
      <c r="BN105" s="14">
        <v>530</v>
      </c>
      <c r="BO105" s="15">
        <v>1079</v>
      </c>
      <c r="BP105" s="14">
        <v>598</v>
      </c>
      <c r="BQ105" s="15">
        <v>69</v>
      </c>
      <c r="BR105" s="14">
        <v>131</v>
      </c>
      <c r="BS105" s="15">
        <v>890</v>
      </c>
      <c r="BT105" s="14">
        <v>890</v>
      </c>
      <c r="BU105" s="15">
        <v>2723</v>
      </c>
      <c r="BV105" s="14">
        <v>1280</v>
      </c>
      <c r="BW105" s="15">
        <v>1118</v>
      </c>
      <c r="BX105" s="14">
        <v>743</v>
      </c>
      <c r="BY105" s="15">
        <v>1991</v>
      </c>
      <c r="BZ105" s="14">
        <v>1219</v>
      </c>
      <c r="CA105" s="15">
        <v>139</v>
      </c>
      <c r="CB105" s="14">
        <v>136</v>
      </c>
      <c r="CC105" s="15">
        <v>1385</v>
      </c>
      <c r="CD105" s="14">
        <v>681</v>
      </c>
      <c r="CE105" s="18" t="s">
        <v>61</v>
      </c>
      <c r="CF105" s="14" t="s">
        <v>61</v>
      </c>
      <c r="CG105" s="15">
        <v>398</v>
      </c>
      <c r="CH105" s="14">
        <v>300</v>
      </c>
      <c r="CI105" s="15">
        <v>1316</v>
      </c>
      <c r="CJ105" s="14">
        <v>1283</v>
      </c>
      <c r="CK105" s="15">
        <v>119</v>
      </c>
      <c r="CL105" s="14">
        <v>137</v>
      </c>
      <c r="CM105" s="15">
        <v>596</v>
      </c>
      <c r="CN105" s="14">
        <v>377</v>
      </c>
      <c r="CO105" s="15">
        <v>83</v>
      </c>
      <c r="CP105" s="14">
        <v>135</v>
      </c>
      <c r="CQ105" s="15">
        <v>1872</v>
      </c>
      <c r="CR105" s="14">
        <v>895</v>
      </c>
      <c r="CS105" s="15">
        <v>28238</v>
      </c>
      <c r="CT105" s="14">
        <v>4132</v>
      </c>
      <c r="CU105" s="15">
        <v>428</v>
      </c>
      <c r="CV105" s="14">
        <v>454</v>
      </c>
      <c r="CW105" s="15">
        <v>93</v>
      </c>
      <c r="CX105" s="14">
        <v>109</v>
      </c>
      <c r="CY105" s="15">
        <v>2286</v>
      </c>
      <c r="CZ105" s="14">
        <v>1049</v>
      </c>
      <c r="DA105" s="15">
        <v>2035</v>
      </c>
      <c r="DB105" s="14">
        <v>1130</v>
      </c>
      <c r="DC105" s="15">
        <v>221</v>
      </c>
      <c r="DD105" s="14">
        <v>270</v>
      </c>
      <c r="DE105" s="15">
        <v>551</v>
      </c>
      <c r="DF105" s="14">
        <v>396</v>
      </c>
      <c r="DG105" s="15">
        <v>1713</v>
      </c>
      <c r="DH105" s="14">
        <v>1012</v>
      </c>
      <c r="DI105" s="15">
        <v>209</v>
      </c>
      <c r="DJ105" s="14">
        <v>222</v>
      </c>
      <c r="DM105"/>
      <c r="DN105"/>
      <c r="DO105"/>
      <c r="DP105"/>
    </row>
    <row r="106" spans="9:120" x14ac:dyDescent="0.25">
      <c r="I106" s="15">
        <v>116700</v>
      </c>
      <c r="J106" s="14">
        <v>7898</v>
      </c>
      <c r="K106" s="15">
        <v>400</v>
      </c>
      <c r="L106" s="14">
        <v>290</v>
      </c>
      <c r="M106" s="15">
        <v>2027</v>
      </c>
      <c r="N106" s="14">
        <v>910</v>
      </c>
      <c r="O106" s="15">
        <v>5264</v>
      </c>
      <c r="P106" s="14">
        <v>1539</v>
      </c>
      <c r="Q106" s="15">
        <v>246</v>
      </c>
      <c r="R106" s="14">
        <v>217</v>
      </c>
      <c r="S106" s="15">
        <v>34190</v>
      </c>
      <c r="T106" s="14">
        <v>4899</v>
      </c>
      <c r="U106" s="15">
        <v>2050</v>
      </c>
      <c r="V106" s="14">
        <v>924</v>
      </c>
      <c r="W106" s="15">
        <v>270</v>
      </c>
      <c r="X106" s="14">
        <v>273</v>
      </c>
      <c r="Y106" s="15">
        <v>0</v>
      </c>
      <c r="Z106" s="14">
        <v>277</v>
      </c>
      <c r="AA106" s="15">
        <v>217</v>
      </c>
      <c r="AB106" s="14">
        <v>239</v>
      </c>
      <c r="AC106" s="15">
        <v>2273</v>
      </c>
      <c r="AD106" s="14">
        <v>1051</v>
      </c>
      <c r="AE106" s="15">
        <v>688</v>
      </c>
      <c r="AF106" s="14">
        <v>572</v>
      </c>
      <c r="AG106" s="15">
        <v>2323</v>
      </c>
      <c r="AH106" s="14">
        <v>1117</v>
      </c>
      <c r="AI106" s="15">
        <v>4129</v>
      </c>
      <c r="AJ106" s="14">
        <v>1397</v>
      </c>
      <c r="AK106" s="15">
        <v>1565</v>
      </c>
      <c r="AL106" s="14">
        <v>862</v>
      </c>
      <c r="AM106" s="15">
        <v>317</v>
      </c>
      <c r="AN106" s="14">
        <v>319</v>
      </c>
      <c r="AO106" s="15">
        <v>161</v>
      </c>
      <c r="AP106" s="14">
        <v>176</v>
      </c>
      <c r="AQ106" s="15">
        <v>678</v>
      </c>
      <c r="AR106" s="14">
        <v>685</v>
      </c>
      <c r="AS106" s="15">
        <v>0</v>
      </c>
      <c r="AT106" s="14">
        <v>277</v>
      </c>
      <c r="AU106" s="15">
        <v>0</v>
      </c>
      <c r="AV106" s="14">
        <v>277</v>
      </c>
      <c r="AW106" s="15">
        <v>0</v>
      </c>
      <c r="AX106" s="14">
        <v>277</v>
      </c>
      <c r="AY106" s="15">
        <v>595</v>
      </c>
      <c r="AZ106" s="14">
        <v>405</v>
      </c>
      <c r="BA106" s="15">
        <v>1471</v>
      </c>
      <c r="BB106" s="14">
        <v>1154</v>
      </c>
      <c r="BC106" s="15">
        <v>1159</v>
      </c>
      <c r="BD106" s="14">
        <v>783</v>
      </c>
      <c r="BE106" s="15">
        <v>668</v>
      </c>
      <c r="BF106" s="14">
        <v>442</v>
      </c>
      <c r="BG106" s="15">
        <v>735</v>
      </c>
      <c r="BH106" s="14">
        <v>770</v>
      </c>
      <c r="BI106" s="15">
        <v>1786</v>
      </c>
      <c r="BJ106" s="14">
        <v>992</v>
      </c>
      <c r="BK106" s="15">
        <v>3386</v>
      </c>
      <c r="BL106" s="14">
        <v>1956</v>
      </c>
      <c r="BM106" s="15">
        <v>777</v>
      </c>
      <c r="BN106" s="14">
        <v>574</v>
      </c>
      <c r="BO106" s="15">
        <v>2805</v>
      </c>
      <c r="BP106" s="14">
        <v>1436</v>
      </c>
      <c r="BQ106" s="15">
        <v>317</v>
      </c>
      <c r="BR106" s="14">
        <v>280</v>
      </c>
      <c r="BS106" s="15">
        <v>544</v>
      </c>
      <c r="BT106" s="14">
        <v>582</v>
      </c>
      <c r="BU106" s="15">
        <v>981</v>
      </c>
      <c r="BV106" s="14">
        <v>679</v>
      </c>
      <c r="BW106" s="15">
        <v>2538</v>
      </c>
      <c r="BX106" s="14">
        <v>1146</v>
      </c>
      <c r="BY106" s="15">
        <v>1040</v>
      </c>
      <c r="BZ106" s="14">
        <v>758</v>
      </c>
      <c r="CA106" s="15">
        <v>592</v>
      </c>
      <c r="CB106" s="14">
        <v>521</v>
      </c>
      <c r="CC106" s="15">
        <v>1541</v>
      </c>
      <c r="CD106" s="14">
        <v>902</v>
      </c>
      <c r="CE106" s="15">
        <v>821</v>
      </c>
      <c r="CF106" s="14">
        <v>683</v>
      </c>
      <c r="CG106" s="18" t="s">
        <v>61</v>
      </c>
      <c r="CH106" s="14" t="s">
        <v>61</v>
      </c>
      <c r="CI106" s="15">
        <v>1689</v>
      </c>
      <c r="CJ106" s="14">
        <v>1185</v>
      </c>
      <c r="CK106" s="15">
        <v>0</v>
      </c>
      <c r="CL106" s="14">
        <v>277</v>
      </c>
      <c r="CM106" s="15">
        <v>989</v>
      </c>
      <c r="CN106" s="14">
        <v>1271</v>
      </c>
      <c r="CO106" s="15">
        <v>741</v>
      </c>
      <c r="CP106" s="14">
        <v>581</v>
      </c>
      <c r="CQ106" s="15">
        <v>787</v>
      </c>
      <c r="CR106" s="14">
        <v>455</v>
      </c>
      <c r="CS106" s="15">
        <v>3826</v>
      </c>
      <c r="CT106" s="14">
        <v>1484</v>
      </c>
      <c r="CU106" s="15">
        <v>2879</v>
      </c>
      <c r="CV106" s="14">
        <v>1047</v>
      </c>
      <c r="CW106" s="15">
        <v>456</v>
      </c>
      <c r="CX106" s="14">
        <v>405</v>
      </c>
      <c r="CY106" s="15">
        <v>1124</v>
      </c>
      <c r="CZ106" s="14">
        <v>593</v>
      </c>
      <c r="DA106" s="15">
        <v>22793</v>
      </c>
      <c r="DB106" s="14">
        <v>3575</v>
      </c>
      <c r="DC106" s="15">
        <v>358</v>
      </c>
      <c r="DD106" s="14">
        <v>308</v>
      </c>
      <c r="DE106" s="15">
        <v>1981</v>
      </c>
      <c r="DF106" s="14">
        <v>1181</v>
      </c>
      <c r="DG106" s="15">
        <v>523</v>
      </c>
      <c r="DH106" s="14">
        <v>336</v>
      </c>
      <c r="DI106" s="15">
        <v>821</v>
      </c>
      <c r="DJ106" s="14">
        <v>847</v>
      </c>
      <c r="DM106"/>
      <c r="DN106"/>
      <c r="DO106"/>
      <c r="DP106"/>
    </row>
    <row r="107" spans="9:120" x14ac:dyDescent="0.25">
      <c r="I107" s="15">
        <v>235580</v>
      </c>
      <c r="J107" s="14">
        <v>12249</v>
      </c>
      <c r="K107" s="15">
        <v>369</v>
      </c>
      <c r="L107" s="14">
        <v>368</v>
      </c>
      <c r="M107" s="15">
        <v>2185</v>
      </c>
      <c r="N107" s="14">
        <v>1301</v>
      </c>
      <c r="O107" s="15">
        <v>3668</v>
      </c>
      <c r="P107" s="14">
        <v>1451</v>
      </c>
      <c r="Q107" s="15">
        <v>807</v>
      </c>
      <c r="R107" s="14">
        <v>601</v>
      </c>
      <c r="S107" s="15">
        <v>12077</v>
      </c>
      <c r="T107" s="14">
        <v>2875</v>
      </c>
      <c r="U107" s="15">
        <v>3657</v>
      </c>
      <c r="V107" s="14">
        <v>1375</v>
      </c>
      <c r="W107" s="15">
        <v>4007</v>
      </c>
      <c r="X107" s="14">
        <v>1559</v>
      </c>
      <c r="Y107" s="15">
        <v>4608</v>
      </c>
      <c r="Z107" s="14">
        <v>1169</v>
      </c>
      <c r="AA107" s="15">
        <v>1621</v>
      </c>
      <c r="AB107" s="14">
        <v>866</v>
      </c>
      <c r="AC107" s="15">
        <v>18212</v>
      </c>
      <c r="AD107" s="14">
        <v>3129</v>
      </c>
      <c r="AE107" s="15">
        <v>4644</v>
      </c>
      <c r="AF107" s="14">
        <v>1340</v>
      </c>
      <c r="AG107" s="15">
        <v>332</v>
      </c>
      <c r="AH107" s="14">
        <v>292</v>
      </c>
      <c r="AI107" s="15">
        <v>380</v>
      </c>
      <c r="AJ107" s="14">
        <v>408</v>
      </c>
      <c r="AK107" s="15">
        <v>4490</v>
      </c>
      <c r="AL107" s="14">
        <v>1429</v>
      </c>
      <c r="AM107" s="15">
        <v>2018</v>
      </c>
      <c r="AN107" s="14">
        <v>739</v>
      </c>
      <c r="AO107" s="15">
        <v>227</v>
      </c>
      <c r="AP107" s="14">
        <v>319</v>
      </c>
      <c r="AQ107" s="15">
        <v>1426</v>
      </c>
      <c r="AR107" s="14">
        <v>1201</v>
      </c>
      <c r="AS107" s="15">
        <v>1675</v>
      </c>
      <c r="AT107" s="14">
        <v>766</v>
      </c>
      <c r="AU107" s="15">
        <v>625</v>
      </c>
      <c r="AV107" s="14">
        <v>382</v>
      </c>
      <c r="AW107" s="15">
        <v>1621</v>
      </c>
      <c r="AX107" s="14">
        <v>895</v>
      </c>
      <c r="AY107" s="15">
        <v>18281</v>
      </c>
      <c r="AZ107" s="14">
        <v>2839</v>
      </c>
      <c r="BA107" s="15">
        <v>4455</v>
      </c>
      <c r="BB107" s="14">
        <v>1178</v>
      </c>
      <c r="BC107" s="15">
        <v>4961</v>
      </c>
      <c r="BD107" s="14">
        <v>2285</v>
      </c>
      <c r="BE107" s="15">
        <v>1491</v>
      </c>
      <c r="BF107" s="14">
        <v>873</v>
      </c>
      <c r="BG107" s="15">
        <v>563</v>
      </c>
      <c r="BH107" s="14">
        <v>498</v>
      </c>
      <c r="BI107" s="15">
        <v>1725</v>
      </c>
      <c r="BJ107" s="14">
        <v>788</v>
      </c>
      <c r="BK107" s="15">
        <v>339</v>
      </c>
      <c r="BL107" s="14">
        <v>290</v>
      </c>
      <c r="BM107" s="15">
        <v>551</v>
      </c>
      <c r="BN107" s="14">
        <v>410</v>
      </c>
      <c r="BO107" s="15">
        <v>1810</v>
      </c>
      <c r="BP107" s="14">
        <v>1177</v>
      </c>
      <c r="BQ107" s="15">
        <v>729</v>
      </c>
      <c r="BR107" s="14">
        <v>531</v>
      </c>
      <c r="BS107" s="15">
        <v>42456</v>
      </c>
      <c r="BT107" s="14">
        <v>5218</v>
      </c>
      <c r="BU107" s="15">
        <v>1250</v>
      </c>
      <c r="BV107" s="14">
        <v>883</v>
      </c>
      <c r="BW107" s="15">
        <v>30481</v>
      </c>
      <c r="BX107" s="14">
        <v>3719</v>
      </c>
      <c r="BY107" s="15">
        <v>7611</v>
      </c>
      <c r="BZ107" s="14">
        <v>2053</v>
      </c>
      <c r="CA107" s="15">
        <v>521</v>
      </c>
      <c r="CB107" s="14">
        <v>517</v>
      </c>
      <c r="CC107" s="15">
        <v>14545</v>
      </c>
      <c r="CD107" s="14">
        <v>3377</v>
      </c>
      <c r="CE107" s="15">
        <v>1254</v>
      </c>
      <c r="CF107" s="14">
        <v>749</v>
      </c>
      <c r="CG107" s="15">
        <v>918</v>
      </c>
      <c r="CH107" s="14">
        <v>545</v>
      </c>
      <c r="CI107" s="18" t="s">
        <v>61</v>
      </c>
      <c r="CJ107" s="14" t="s">
        <v>61</v>
      </c>
      <c r="CK107" s="15">
        <v>377</v>
      </c>
      <c r="CL107" s="14">
        <v>327</v>
      </c>
      <c r="CM107" s="15">
        <v>1315</v>
      </c>
      <c r="CN107" s="14">
        <v>651</v>
      </c>
      <c r="CO107" s="15">
        <v>966</v>
      </c>
      <c r="CP107" s="14">
        <v>927</v>
      </c>
      <c r="CQ107" s="15">
        <v>1611</v>
      </c>
      <c r="CR107" s="14">
        <v>626</v>
      </c>
      <c r="CS107" s="15">
        <v>7778</v>
      </c>
      <c r="CT107" s="14">
        <v>2650</v>
      </c>
      <c r="CU107" s="15">
        <v>1048</v>
      </c>
      <c r="CV107" s="14">
        <v>684</v>
      </c>
      <c r="CW107" s="15">
        <v>215</v>
      </c>
      <c r="CX107" s="14">
        <v>214</v>
      </c>
      <c r="CY107" s="15">
        <v>10558</v>
      </c>
      <c r="CZ107" s="14">
        <v>2596</v>
      </c>
      <c r="DA107" s="15">
        <v>2495</v>
      </c>
      <c r="DB107" s="14">
        <v>1141</v>
      </c>
      <c r="DC107" s="15">
        <v>4258</v>
      </c>
      <c r="DD107" s="14">
        <v>1674</v>
      </c>
      <c r="DE107" s="15">
        <v>1300</v>
      </c>
      <c r="DF107" s="14">
        <v>1081</v>
      </c>
      <c r="DG107" s="15">
        <v>1069</v>
      </c>
      <c r="DH107" s="14">
        <v>936</v>
      </c>
      <c r="DI107" s="15">
        <v>6275</v>
      </c>
      <c r="DJ107" s="14">
        <v>2169</v>
      </c>
      <c r="DM107"/>
      <c r="DN107"/>
      <c r="DO107"/>
      <c r="DP107"/>
    </row>
    <row r="108" spans="9:120" x14ac:dyDescent="0.25">
      <c r="I108" s="15">
        <v>32059</v>
      </c>
      <c r="J108" s="14">
        <v>4070</v>
      </c>
      <c r="K108" s="15">
        <v>136</v>
      </c>
      <c r="L108" s="14">
        <v>214</v>
      </c>
      <c r="M108" s="15">
        <v>0</v>
      </c>
      <c r="N108" s="14">
        <v>291</v>
      </c>
      <c r="O108" s="15">
        <v>324</v>
      </c>
      <c r="P108" s="14">
        <v>286</v>
      </c>
      <c r="Q108" s="15">
        <v>0</v>
      </c>
      <c r="R108" s="14">
        <v>291</v>
      </c>
      <c r="S108" s="15">
        <v>1697</v>
      </c>
      <c r="T108" s="14">
        <v>791</v>
      </c>
      <c r="U108" s="15">
        <v>59</v>
      </c>
      <c r="V108" s="14">
        <v>98</v>
      </c>
      <c r="W108" s="15">
        <v>4090</v>
      </c>
      <c r="X108" s="14">
        <v>1497</v>
      </c>
      <c r="Y108" s="15">
        <v>0</v>
      </c>
      <c r="Z108" s="14">
        <v>291</v>
      </c>
      <c r="AA108" s="15">
        <v>146</v>
      </c>
      <c r="AB108" s="14">
        <v>240</v>
      </c>
      <c r="AC108" s="15">
        <v>1336</v>
      </c>
      <c r="AD108" s="14">
        <v>778</v>
      </c>
      <c r="AE108" s="15">
        <v>382</v>
      </c>
      <c r="AF108" s="14">
        <v>377</v>
      </c>
      <c r="AG108" s="15">
        <v>274</v>
      </c>
      <c r="AH108" s="14">
        <v>546</v>
      </c>
      <c r="AI108" s="15">
        <v>0</v>
      </c>
      <c r="AJ108" s="14">
        <v>291</v>
      </c>
      <c r="AK108" s="15">
        <v>1210</v>
      </c>
      <c r="AL108" s="14">
        <v>768</v>
      </c>
      <c r="AM108" s="15">
        <v>206</v>
      </c>
      <c r="AN108" s="14">
        <v>334</v>
      </c>
      <c r="AO108" s="15">
        <v>48</v>
      </c>
      <c r="AP108" s="14">
        <v>79</v>
      </c>
      <c r="AQ108" s="15">
        <v>0</v>
      </c>
      <c r="AR108" s="14">
        <v>291</v>
      </c>
      <c r="AS108" s="15">
        <v>0</v>
      </c>
      <c r="AT108" s="14">
        <v>291</v>
      </c>
      <c r="AU108" s="15">
        <v>0</v>
      </c>
      <c r="AV108" s="14">
        <v>291</v>
      </c>
      <c r="AW108" s="15">
        <v>447</v>
      </c>
      <c r="AX108" s="14">
        <v>350</v>
      </c>
      <c r="AY108" s="15">
        <v>977</v>
      </c>
      <c r="AZ108" s="14">
        <v>676</v>
      </c>
      <c r="BA108" s="15">
        <v>8639</v>
      </c>
      <c r="BB108" s="14">
        <v>1836</v>
      </c>
      <c r="BC108" s="15">
        <v>77</v>
      </c>
      <c r="BD108" s="14">
        <v>125</v>
      </c>
      <c r="BE108" s="15">
        <v>47</v>
      </c>
      <c r="BF108" s="14">
        <v>78</v>
      </c>
      <c r="BG108" s="15">
        <v>0</v>
      </c>
      <c r="BH108" s="14">
        <v>291</v>
      </c>
      <c r="BI108" s="15">
        <v>47</v>
      </c>
      <c r="BJ108" s="14">
        <v>78</v>
      </c>
      <c r="BK108" s="15">
        <v>0</v>
      </c>
      <c r="BL108" s="14">
        <v>291</v>
      </c>
      <c r="BM108" s="15">
        <v>0</v>
      </c>
      <c r="BN108" s="14">
        <v>291</v>
      </c>
      <c r="BO108" s="15">
        <v>297</v>
      </c>
      <c r="BP108" s="14">
        <v>259</v>
      </c>
      <c r="BQ108" s="15">
        <v>333</v>
      </c>
      <c r="BR108" s="14">
        <v>322</v>
      </c>
      <c r="BS108" s="15">
        <v>1868</v>
      </c>
      <c r="BT108" s="14">
        <v>649</v>
      </c>
      <c r="BU108" s="15">
        <v>0</v>
      </c>
      <c r="BV108" s="14">
        <v>291</v>
      </c>
      <c r="BW108" s="15">
        <v>4583</v>
      </c>
      <c r="BX108" s="14">
        <v>1398</v>
      </c>
      <c r="BY108" s="15">
        <v>1376</v>
      </c>
      <c r="BZ108" s="14">
        <v>1080</v>
      </c>
      <c r="CA108" s="15">
        <v>62</v>
      </c>
      <c r="CB108" s="14">
        <v>103</v>
      </c>
      <c r="CC108" s="15">
        <v>0</v>
      </c>
      <c r="CD108" s="14">
        <v>291</v>
      </c>
      <c r="CE108" s="15">
        <v>199</v>
      </c>
      <c r="CF108" s="14">
        <v>331</v>
      </c>
      <c r="CG108" s="15">
        <v>0</v>
      </c>
      <c r="CH108" s="14">
        <v>291</v>
      </c>
      <c r="CI108" s="15">
        <v>560</v>
      </c>
      <c r="CJ108" s="14">
        <v>461</v>
      </c>
      <c r="CK108" s="18" t="s">
        <v>61</v>
      </c>
      <c r="CL108" s="14" t="s">
        <v>61</v>
      </c>
      <c r="CM108" s="15">
        <v>61</v>
      </c>
      <c r="CN108" s="14">
        <v>105</v>
      </c>
      <c r="CO108" s="15">
        <v>48</v>
      </c>
      <c r="CP108" s="14">
        <v>78</v>
      </c>
      <c r="CQ108" s="15">
        <v>71</v>
      </c>
      <c r="CR108" s="14">
        <v>118</v>
      </c>
      <c r="CS108" s="15">
        <v>678</v>
      </c>
      <c r="CT108" s="14">
        <v>500</v>
      </c>
      <c r="CU108" s="15">
        <v>0</v>
      </c>
      <c r="CV108" s="14">
        <v>291</v>
      </c>
      <c r="CW108" s="15">
        <v>72</v>
      </c>
      <c r="CX108" s="14">
        <v>122</v>
      </c>
      <c r="CY108" s="15">
        <v>1399</v>
      </c>
      <c r="CZ108" s="14">
        <v>908</v>
      </c>
      <c r="DA108" s="15">
        <v>160</v>
      </c>
      <c r="DB108" s="14">
        <v>206</v>
      </c>
      <c r="DC108" s="15">
        <v>150</v>
      </c>
      <c r="DD108" s="14">
        <v>233</v>
      </c>
      <c r="DE108" s="15">
        <v>0</v>
      </c>
      <c r="DF108" s="14">
        <v>291</v>
      </c>
      <c r="DG108" s="15">
        <v>0</v>
      </c>
      <c r="DH108" s="14">
        <v>291</v>
      </c>
      <c r="DI108" s="15">
        <v>276</v>
      </c>
      <c r="DJ108" s="14">
        <v>353</v>
      </c>
      <c r="DM108"/>
      <c r="DN108"/>
      <c r="DO108"/>
      <c r="DP108"/>
    </row>
    <row r="109" spans="9:120" x14ac:dyDescent="0.25">
      <c r="I109" s="15">
        <v>152441</v>
      </c>
      <c r="J109" s="14">
        <v>10548</v>
      </c>
      <c r="K109" s="15">
        <v>1741</v>
      </c>
      <c r="L109" s="14">
        <v>721</v>
      </c>
      <c r="M109" s="15">
        <v>1670</v>
      </c>
      <c r="N109" s="14">
        <v>1199</v>
      </c>
      <c r="O109" s="15">
        <v>1457</v>
      </c>
      <c r="P109" s="14">
        <v>870</v>
      </c>
      <c r="Q109" s="15">
        <v>365</v>
      </c>
      <c r="R109" s="14">
        <v>280</v>
      </c>
      <c r="S109" s="15">
        <v>4691</v>
      </c>
      <c r="T109" s="14">
        <v>1983</v>
      </c>
      <c r="U109" s="15">
        <v>1867</v>
      </c>
      <c r="V109" s="14">
        <v>1378</v>
      </c>
      <c r="W109" s="15">
        <v>3998</v>
      </c>
      <c r="X109" s="14">
        <v>2132</v>
      </c>
      <c r="Y109" s="15">
        <v>249</v>
      </c>
      <c r="Z109" s="14">
        <v>274</v>
      </c>
      <c r="AA109" s="15">
        <v>38</v>
      </c>
      <c r="AB109" s="14">
        <v>63</v>
      </c>
      <c r="AC109" s="15">
        <v>16060</v>
      </c>
      <c r="AD109" s="14">
        <v>3907</v>
      </c>
      <c r="AE109" s="15">
        <v>17486</v>
      </c>
      <c r="AF109" s="14">
        <v>3100</v>
      </c>
      <c r="AG109" s="15">
        <v>813</v>
      </c>
      <c r="AH109" s="14">
        <v>521</v>
      </c>
      <c r="AI109" s="15">
        <v>233</v>
      </c>
      <c r="AJ109" s="14">
        <v>207</v>
      </c>
      <c r="AK109" s="15">
        <v>4253</v>
      </c>
      <c r="AL109" s="14">
        <v>1651</v>
      </c>
      <c r="AM109" s="15">
        <v>2174</v>
      </c>
      <c r="AN109" s="14">
        <v>884</v>
      </c>
      <c r="AO109" s="15">
        <v>703</v>
      </c>
      <c r="AP109" s="14">
        <v>870</v>
      </c>
      <c r="AQ109" s="15">
        <v>514</v>
      </c>
      <c r="AR109" s="14">
        <v>612</v>
      </c>
      <c r="AS109" s="15">
        <v>2211</v>
      </c>
      <c r="AT109" s="14">
        <v>1215</v>
      </c>
      <c r="AU109" s="15">
        <v>2059</v>
      </c>
      <c r="AV109" s="14">
        <v>986</v>
      </c>
      <c r="AW109" s="15">
        <v>603</v>
      </c>
      <c r="AX109" s="14">
        <v>448</v>
      </c>
      <c r="AY109" s="15">
        <v>5184</v>
      </c>
      <c r="AZ109" s="14">
        <v>2183</v>
      </c>
      <c r="BA109" s="15">
        <v>3765</v>
      </c>
      <c r="BB109" s="14">
        <v>1826</v>
      </c>
      <c r="BC109" s="15">
        <v>3709</v>
      </c>
      <c r="BD109" s="14">
        <v>1403</v>
      </c>
      <c r="BE109" s="15">
        <v>818</v>
      </c>
      <c r="BF109" s="14">
        <v>463</v>
      </c>
      <c r="BG109" s="15">
        <v>1175</v>
      </c>
      <c r="BH109" s="14">
        <v>681</v>
      </c>
      <c r="BI109" s="15">
        <v>1371</v>
      </c>
      <c r="BJ109" s="14">
        <v>797</v>
      </c>
      <c r="BK109" s="15">
        <v>0</v>
      </c>
      <c r="BL109" s="14">
        <v>296</v>
      </c>
      <c r="BM109" s="15">
        <v>0</v>
      </c>
      <c r="BN109" s="14">
        <v>296</v>
      </c>
      <c r="BO109" s="15">
        <v>1173</v>
      </c>
      <c r="BP109" s="14">
        <v>793</v>
      </c>
      <c r="BQ109" s="15">
        <v>486</v>
      </c>
      <c r="BR109" s="14">
        <v>296</v>
      </c>
      <c r="BS109" s="15">
        <v>4908</v>
      </c>
      <c r="BT109" s="14">
        <v>1660</v>
      </c>
      <c r="BU109" s="15">
        <v>1390</v>
      </c>
      <c r="BV109" s="14">
        <v>1444</v>
      </c>
      <c r="BW109" s="15">
        <v>7912</v>
      </c>
      <c r="BX109" s="14">
        <v>2045</v>
      </c>
      <c r="BY109" s="15">
        <v>20749</v>
      </c>
      <c r="BZ109" s="14">
        <v>3397</v>
      </c>
      <c r="CA109" s="15">
        <v>118</v>
      </c>
      <c r="CB109" s="14">
        <v>196</v>
      </c>
      <c r="CC109" s="15">
        <v>3883</v>
      </c>
      <c r="CD109" s="14">
        <v>1190</v>
      </c>
      <c r="CE109" s="15">
        <v>1458</v>
      </c>
      <c r="CF109" s="14">
        <v>1353</v>
      </c>
      <c r="CG109" s="15">
        <v>1020</v>
      </c>
      <c r="CH109" s="14">
        <v>951</v>
      </c>
      <c r="CI109" s="15">
        <v>4689</v>
      </c>
      <c r="CJ109" s="14">
        <v>1531</v>
      </c>
      <c r="CK109" s="15">
        <v>154</v>
      </c>
      <c r="CL109" s="14">
        <v>179</v>
      </c>
      <c r="CM109" s="18" t="s">
        <v>61</v>
      </c>
      <c r="CN109" s="14" t="s">
        <v>61</v>
      </c>
      <c r="CO109" s="15">
        <v>95</v>
      </c>
      <c r="CP109" s="14">
        <v>109</v>
      </c>
      <c r="CQ109" s="15">
        <v>3816</v>
      </c>
      <c r="CR109" s="14">
        <v>1732</v>
      </c>
      <c r="CS109" s="15">
        <v>4965</v>
      </c>
      <c r="CT109" s="14">
        <v>1539</v>
      </c>
      <c r="CU109" s="15">
        <v>455</v>
      </c>
      <c r="CV109" s="14">
        <v>437</v>
      </c>
      <c r="CW109" s="15">
        <v>478</v>
      </c>
      <c r="CX109" s="14">
        <v>500</v>
      </c>
      <c r="CY109" s="15">
        <v>9786</v>
      </c>
      <c r="CZ109" s="14">
        <v>2245</v>
      </c>
      <c r="DA109" s="15">
        <v>3070</v>
      </c>
      <c r="DB109" s="14">
        <v>1589</v>
      </c>
      <c r="DC109" s="15">
        <v>1190</v>
      </c>
      <c r="DD109" s="14">
        <v>536</v>
      </c>
      <c r="DE109" s="15">
        <v>1057</v>
      </c>
      <c r="DF109" s="14">
        <v>639</v>
      </c>
      <c r="DG109" s="15">
        <v>382</v>
      </c>
      <c r="DH109" s="14">
        <v>524</v>
      </c>
      <c r="DI109" s="15">
        <v>269</v>
      </c>
      <c r="DJ109" s="14">
        <v>229</v>
      </c>
      <c r="DM109"/>
      <c r="DN109"/>
      <c r="DO109"/>
      <c r="DP109"/>
    </row>
    <row r="110" spans="9:120" x14ac:dyDescent="0.25">
      <c r="I110" s="15">
        <v>25777</v>
      </c>
      <c r="J110" s="14">
        <v>3187</v>
      </c>
      <c r="K110" s="15">
        <v>325</v>
      </c>
      <c r="L110" s="14">
        <v>333</v>
      </c>
      <c r="M110" s="15">
        <v>25</v>
      </c>
      <c r="N110" s="14">
        <v>44</v>
      </c>
      <c r="O110" s="15">
        <v>745</v>
      </c>
      <c r="P110" s="14">
        <v>533</v>
      </c>
      <c r="Q110" s="15">
        <v>61</v>
      </c>
      <c r="R110" s="14">
        <v>120</v>
      </c>
      <c r="S110" s="15">
        <v>1338</v>
      </c>
      <c r="T110" s="14">
        <v>703</v>
      </c>
      <c r="U110" s="15">
        <v>807</v>
      </c>
      <c r="V110" s="14">
        <v>447</v>
      </c>
      <c r="W110" s="15">
        <v>0</v>
      </c>
      <c r="X110" s="14">
        <v>223</v>
      </c>
      <c r="Y110" s="15">
        <v>0</v>
      </c>
      <c r="Z110" s="14">
        <v>223</v>
      </c>
      <c r="AA110" s="15">
        <v>0</v>
      </c>
      <c r="AB110" s="14">
        <v>223</v>
      </c>
      <c r="AC110" s="15">
        <v>251</v>
      </c>
      <c r="AD110" s="14">
        <v>242</v>
      </c>
      <c r="AE110" s="15">
        <v>24</v>
      </c>
      <c r="AF110" s="14">
        <v>44</v>
      </c>
      <c r="AG110" s="15">
        <v>75</v>
      </c>
      <c r="AH110" s="14">
        <v>123</v>
      </c>
      <c r="AI110" s="15">
        <v>457</v>
      </c>
      <c r="AJ110" s="14">
        <v>289</v>
      </c>
      <c r="AK110" s="15">
        <v>80</v>
      </c>
      <c r="AL110" s="14">
        <v>134</v>
      </c>
      <c r="AM110" s="15">
        <v>439</v>
      </c>
      <c r="AN110" s="14">
        <v>381</v>
      </c>
      <c r="AO110" s="15">
        <v>3520</v>
      </c>
      <c r="AP110" s="14">
        <v>1429</v>
      </c>
      <c r="AQ110" s="15">
        <v>571</v>
      </c>
      <c r="AR110" s="14">
        <v>471</v>
      </c>
      <c r="AS110" s="15">
        <v>82</v>
      </c>
      <c r="AT110" s="14">
        <v>103</v>
      </c>
      <c r="AU110" s="15">
        <v>129</v>
      </c>
      <c r="AV110" s="14">
        <v>196</v>
      </c>
      <c r="AW110" s="15">
        <v>0</v>
      </c>
      <c r="AX110" s="14">
        <v>223</v>
      </c>
      <c r="AY110" s="15">
        <v>0</v>
      </c>
      <c r="AZ110" s="14">
        <v>223</v>
      </c>
      <c r="BA110" s="15">
        <v>407</v>
      </c>
      <c r="BB110" s="14">
        <v>471</v>
      </c>
      <c r="BC110" s="15">
        <v>144</v>
      </c>
      <c r="BD110" s="14">
        <v>127</v>
      </c>
      <c r="BE110" s="15">
        <v>4615</v>
      </c>
      <c r="BF110" s="14">
        <v>1629</v>
      </c>
      <c r="BG110" s="15">
        <v>201</v>
      </c>
      <c r="BH110" s="14">
        <v>213</v>
      </c>
      <c r="BI110" s="15">
        <v>252</v>
      </c>
      <c r="BJ110" s="14">
        <v>210</v>
      </c>
      <c r="BK110" s="15">
        <v>560</v>
      </c>
      <c r="BL110" s="14">
        <v>364</v>
      </c>
      <c r="BM110" s="15">
        <v>2260</v>
      </c>
      <c r="BN110" s="14">
        <v>1028</v>
      </c>
      <c r="BO110" s="15">
        <v>38</v>
      </c>
      <c r="BP110" s="14">
        <v>63</v>
      </c>
      <c r="BQ110" s="15">
        <v>0</v>
      </c>
      <c r="BR110" s="14">
        <v>223</v>
      </c>
      <c r="BS110" s="15">
        <v>0</v>
      </c>
      <c r="BT110" s="14">
        <v>223</v>
      </c>
      <c r="BU110" s="15">
        <v>38</v>
      </c>
      <c r="BV110" s="14">
        <v>67</v>
      </c>
      <c r="BW110" s="15">
        <v>758</v>
      </c>
      <c r="BX110" s="14">
        <v>469</v>
      </c>
      <c r="BY110" s="15">
        <v>262</v>
      </c>
      <c r="BZ110" s="14">
        <v>231</v>
      </c>
      <c r="CA110" s="15">
        <v>2020</v>
      </c>
      <c r="CB110" s="14">
        <v>1029</v>
      </c>
      <c r="CC110" s="15">
        <v>160</v>
      </c>
      <c r="CD110" s="14">
        <v>174</v>
      </c>
      <c r="CE110" s="15">
        <v>296</v>
      </c>
      <c r="CF110" s="14">
        <v>289</v>
      </c>
      <c r="CG110" s="15">
        <v>122</v>
      </c>
      <c r="CH110" s="14">
        <v>136</v>
      </c>
      <c r="CI110" s="15">
        <v>209</v>
      </c>
      <c r="CJ110" s="14">
        <v>268</v>
      </c>
      <c r="CK110" s="15">
        <v>0</v>
      </c>
      <c r="CL110" s="14">
        <v>223</v>
      </c>
      <c r="CM110" s="15">
        <v>0</v>
      </c>
      <c r="CN110" s="14">
        <v>223</v>
      </c>
      <c r="CO110" s="18" t="s">
        <v>61</v>
      </c>
      <c r="CP110" s="14" t="s">
        <v>61</v>
      </c>
      <c r="CQ110" s="15">
        <v>0</v>
      </c>
      <c r="CR110" s="14">
        <v>223</v>
      </c>
      <c r="CS110" s="15">
        <v>1334</v>
      </c>
      <c r="CT110" s="14">
        <v>812</v>
      </c>
      <c r="CU110" s="15">
        <v>0</v>
      </c>
      <c r="CV110" s="14">
        <v>223</v>
      </c>
      <c r="CW110" s="15">
        <v>0</v>
      </c>
      <c r="CX110" s="14">
        <v>223</v>
      </c>
      <c r="CY110" s="15">
        <v>224</v>
      </c>
      <c r="CZ110" s="14">
        <v>217</v>
      </c>
      <c r="DA110" s="15">
        <v>1564</v>
      </c>
      <c r="DB110" s="14">
        <v>973</v>
      </c>
      <c r="DC110" s="15">
        <v>0</v>
      </c>
      <c r="DD110" s="14">
        <v>223</v>
      </c>
      <c r="DE110" s="15">
        <v>736</v>
      </c>
      <c r="DF110" s="14">
        <v>533</v>
      </c>
      <c r="DG110" s="15">
        <v>648</v>
      </c>
      <c r="DH110" s="14">
        <v>549</v>
      </c>
      <c r="DI110" s="15">
        <v>0</v>
      </c>
      <c r="DJ110" s="14">
        <v>223</v>
      </c>
      <c r="DM110"/>
      <c r="DN110"/>
      <c r="DO110"/>
      <c r="DP110"/>
    </row>
    <row r="111" spans="9:120" x14ac:dyDescent="0.25">
      <c r="I111" s="15">
        <v>159778</v>
      </c>
      <c r="J111" s="14">
        <v>11597</v>
      </c>
      <c r="K111" s="15">
        <v>8897</v>
      </c>
      <c r="L111" s="14">
        <v>2131</v>
      </c>
      <c r="M111" s="15">
        <v>343</v>
      </c>
      <c r="N111" s="14">
        <v>300</v>
      </c>
      <c r="O111" s="15">
        <v>2291</v>
      </c>
      <c r="P111" s="14">
        <v>1160</v>
      </c>
      <c r="Q111" s="15">
        <v>4736</v>
      </c>
      <c r="R111" s="14">
        <v>1836</v>
      </c>
      <c r="S111" s="15">
        <v>8019</v>
      </c>
      <c r="T111" s="14">
        <v>2431</v>
      </c>
      <c r="U111" s="15">
        <v>1858</v>
      </c>
      <c r="V111" s="14">
        <v>1182</v>
      </c>
      <c r="W111" s="15">
        <v>765</v>
      </c>
      <c r="X111" s="14">
        <v>713</v>
      </c>
      <c r="Y111" s="15">
        <v>248</v>
      </c>
      <c r="Z111" s="14">
        <v>254</v>
      </c>
      <c r="AA111" s="15">
        <v>394</v>
      </c>
      <c r="AB111" s="14">
        <v>484</v>
      </c>
      <c r="AC111" s="15">
        <v>14168</v>
      </c>
      <c r="AD111" s="14">
        <v>3004</v>
      </c>
      <c r="AE111" s="15">
        <v>11065</v>
      </c>
      <c r="AF111" s="14">
        <v>2592</v>
      </c>
      <c r="AG111" s="15">
        <v>243</v>
      </c>
      <c r="AH111" s="14">
        <v>402</v>
      </c>
      <c r="AI111" s="15">
        <v>333</v>
      </c>
      <c r="AJ111" s="14">
        <v>374</v>
      </c>
      <c r="AK111" s="15">
        <v>3162</v>
      </c>
      <c r="AL111" s="14">
        <v>1151</v>
      </c>
      <c r="AM111" s="15">
        <v>4764</v>
      </c>
      <c r="AN111" s="14">
        <v>1593</v>
      </c>
      <c r="AO111" s="15">
        <v>1052</v>
      </c>
      <c r="AP111" s="14">
        <v>864</v>
      </c>
      <c r="AQ111" s="15">
        <v>2506</v>
      </c>
      <c r="AR111" s="14">
        <v>2041</v>
      </c>
      <c r="AS111" s="15">
        <v>11188</v>
      </c>
      <c r="AT111" s="14">
        <v>3378</v>
      </c>
      <c r="AU111" s="15">
        <v>2602</v>
      </c>
      <c r="AV111" s="14">
        <v>1490</v>
      </c>
      <c r="AW111" s="15">
        <v>84</v>
      </c>
      <c r="AX111" s="14">
        <v>138</v>
      </c>
      <c r="AY111" s="15">
        <v>1450</v>
      </c>
      <c r="AZ111" s="14">
        <v>701</v>
      </c>
      <c r="BA111" s="15">
        <v>1733</v>
      </c>
      <c r="BB111" s="14">
        <v>904</v>
      </c>
      <c r="BC111" s="15">
        <v>5529</v>
      </c>
      <c r="BD111" s="14">
        <v>1806</v>
      </c>
      <c r="BE111" s="15">
        <v>1504</v>
      </c>
      <c r="BF111" s="14">
        <v>1160</v>
      </c>
      <c r="BG111" s="15">
        <v>9029</v>
      </c>
      <c r="BH111" s="14">
        <v>2461</v>
      </c>
      <c r="BI111" s="15">
        <v>4342</v>
      </c>
      <c r="BJ111" s="14">
        <v>1588</v>
      </c>
      <c r="BK111" s="15">
        <v>290</v>
      </c>
      <c r="BL111" s="14">
        <v>243</v>
      </c>
      <c r="BM111" s="15">
        <v>187</v>
      </c>
      <c r="BN111" s="14">
        <v>177</v>
      </c>
      <c r="BO111" s="15">
        <v>2433</v>
      </c>
      <c r="BP111" s="14">
        <v>1517</v>
      </c>
      <c r="BQ111" s="15">
        <v>197</v>
      </c>
      <c r="BR111" s="14">
        <v>238</v>
      </c>
      <c r="BS111" s="15">
        <v>2230</v>
      </c>
      <c r="BT111" s="14">
        <v>1219</v>
      </c>
      <c r="BU111" s="15">
        <v>621</v>
      </c>
      <c r="BV111" s="14">
        <v>543</v>
      </c>
      <c r="BW111" s="15">
        <v>4800</v>
      </c>
      <c r="BX111" s="14">
        <v>1691</v>
      </c>
      <c r="BY111" s="15">
        <v>7102</v>
      </c>
      <c r="BZ111" s="14">
        <v>1676</v>
      </c>
      <c r="CA111" s="15">
        <v>0</v>
      </c>
      <c r="CB111" s="14">
        <v>287</v>
      </c>
      <c r="CC111" s="15">
        <v>4462</v>
      </c>
      <c r="CD111" s="14">
        <v>2091</v>
      </c>
      <c r="CE111" s="15">
        <v>669</v>
      </c>
      <c r="CF111" s="14">
        <v>482</v>
      </c>
      <c r="CG111" s="15">
        <v>430</v>
      </c>
      <c r="CH111" s="14">
        <v>497</v>
      </c>
      <c r="CI111" s="15">
        <v>2562</v>
      </c>
      <c r="CJ111" s="14">
        <v>1256</v>
      </c>
      <c r="CK111" s="15">
        <v>805</v>
      </c>
      <c r="CL111" s="14">
        <v>913</v>
      </c>
      <c r="CM111" s="15">
        <v>4765</v>
      </c>
      <c r="CN111" s="14">
        <v>2102</v>
      </c>
      <c r="CO111" s="15">
        <v>63</v>
      </c>
      <c r="CP111" s="14">
        <v>112</v>
      </c>
      <c r="CQ111" s="18" t="s">
        <v>61</v>
      </c>
      <c r="CR111" s="14" t="s">
        <v>61</v>
      </c>
      <c r="CS111" s="15">
        <v>8701</v>
      </c>
      <c r="CT111" s="14">
        <v>2089</v>
      </c>
      <c r="CU111" s="15">
        <v>2062</v>
      </c>
      <c r="CV111" s="14">
        <v>1241</v>
      </c>
      <c r="CW111" s="15">
        <v>0</v>
      </c>
      <c r="CX111" s="14">
        <v>287</v>
      </c>
      <c r="CY111" s="15">
        <v>8650</v>
      </c>
      <c r="CZ111" s="14">
        <v>2526</v>
      </c>
      <c r="DA111" s="15">
        <v>1412</v>
      </c>
      <c r="DB111" s="14">
        <v>911</v>
      </c>
      <c r="DC111" s="15">
        <v>2201</v>
      </c>
      <c r="DD111" s="14">
        <v>1455</v>
      </c>
      <c r="DE111" s="15">
        <v>2831</v>
      </c>
      <c r="DF111" s="14">
        <v>1402</v>
      </c>
      <c r="DG111" s="15">
        <v>0</v>
      </c>
      <c r="DH111" s="14">
        <v>287</v>
      </c>
      <c r="DI111" s="15">
        <v>0</v>
      </c>
      <c r="DJ111" s="14">
        <v>287</v>
      </c>
      <c r="DM111"/>
      <c r="DN111"/>
      <c r="DO111"/>
      <c r="DP111"/>
    </row>
    <row r="112" spans="9:120" x14ac:dyDescent="0.25">
      <c r="I112" s="15">
        <v>486558</v>
      </c>
      <c r="J112" s="14">
        <v>20955</v>
      </c>
      <c r="K112" s="15">
        <v>8636</v>
      </c>
      <c r="L112" s="14">
        <v>2633</v>
      </c>
      <c r="M112" s="15">
        <v>11613</v>
      </c>
      <c r="N112" s="14">
        <v>3256</v>
      </c>
      <c r="O112" s="15">
        <v>16521</v>
      </c>
      <c r="P112" s="14">
        <v>3719</v>
      </c>
      <c r="Q112" s="15">
        <v>15251</v>
      </c>
      <c r="R112" s="14">
        <v>3182</v>
      </c>
      <c r="S112" s="15">
        <v>68959</v>
      </c>
      <c r="T112" s="14">
        <v>7058</v>
      </c>
      <c r="U112" s="15">
        <v>16361</v>
      </c>
      <c r="V112" s="14">
        <v>3311</v>
      </c>
      <c r="W112" s="15">
        <v>924</v>
      </c>
      <c r="X112" s="14">
        <v>551</v>
      </c>
      <c r="Y112" s="15">
        <v>704</v>
      </c>
      <c r="Z112" s="14">
        <v>533</v>
      </c>
      <c r="AA112" s="15">
        <v>460</v>
      </c>
      <c r="AB112" s="14">
        <v>400</v>
      </c>
      <c r="AC112" s="15">
        <v>26668</v>
      </c>
      <c r="AD112" s="14">
        <v>4238</v>
      </c>
      <c r="AE112" s="15">
        <v>16671</v>
      </c>
      <c r="AF112" s="14">
        <v>3792</v>
      </c>
      <c r="AG112" s="15">
        <v>3718</v>
      </c>
      <c r="AH112" s="14">
        <v>1263</v>
      </c>
      <c r="AI112" s="15">
        <v>2033</v>
      </c>
      <c r="AJ112" s="14">
        <v>1171</v>
      </c>
      <c r="AK112" s="15">
        <v>20169</v>
      </c>
      <c r="AL112" s="14">
        <v>3942</v>
      </c>
      <c r="AM112" s="15">
        <v>6985</v>
      </c>
      <c r="AN112" s="14">
        <v>2350</v>
      </c>
      <c r="AO112" s="15">
        <v>3946</v>
      </c>
      <c r="AP112" s="14">
        <v>1452</v>
      </c>
      <c r="AQ112" s="15">
        <v>11598</v>
      </c>
      <c r="AR112" s="14">
        <v>2743</v>
      </c>
      <c r="AS112" s="15">
        <v>5153</v>
      </c>
      <c r="AT112" s="14">
        <v>1839</v>
      </c>
      <c r="AU112" s="15">
        <v>31149</v>
      </c>
      <c r="AV112" s="14">
        <v>5628</v>
      </c>
      <c r="AW112" s="15">
        <v>1318</v>
      </c>
      <c r="AX112" s="14">
        <v>889</v>
      </c>
      <c r="AY112" s="15">
        <v>4724</v>
      </c>
      <c r="AZ112" s="14">
        <v>1564</v>
      </c>
      <c r="BA112" s="15">
        <v>7139</v>
      </c>
      <c r="BB112" s="14">
        <v>2275</v>
      </c>
      <c r="BC112" s="15">
        <v>13775</v>
      </c>
      <c r="BD112" s="14">
        <v>3091</v>
      </c>
      <c r="BE112" s="15">
        <v>6088</v>
      </c>
      <c r="BF112" s="14">
        <v>2182</v>
      </c>
      <c r="BG112" s="15">
        <v>7773</v>
      </c>
      <c r="BH112" s="14">
        <v>2477</v>
      </c>
      <c r="BI112" s="15">
        <v>12061</v>
      </c>
      <c r="BJ112" s="14">
        <v>2517</v>
      </c>
      <c r="BK112" s="15">
        <v>1027</v>
      </c>
      <c r="BL112" s="14">
        <v>614</v>
      </c>
      <c r="BM112" s="15">
        <v>4893</v>
      </c>
      <c r="BN112" s="14">
        <v>2391</v>
      </c>
      <c r="BO112" s="15">
        <v>8324</v>
      </c>
      <c r="BP112" s="14">
        <v>2790</v>
      </c>
      <c r="BQ112" s="15">
        <v>1067</v>
      </c>
      <c r="BR112" s="14">
        <v>637</v>
      </c>
      <c r="BS112" s="15">
        <v>7058</v>
      </c>
      <c r="BT112" s="14">
        <v>2884</v>
      </c>
      <c r="BU112" s="15">
        <v>11752</v>
      </c>
      <c r="BV112" s="14">
        <v>2780</v>
      </c>
      <c r="BW112" s="15">
        <v>16624</v>
      </c>
      <c r="BX112" s="14">
        <v>4092</v>
      </c>
      <c r="BY112" s="15">
        <v>12183</v>
      </c>
      <c r="BZ112" s="14">
        <v>3708</v>
      </c>
      <c r="CA112" s="15">
        <v>2452</v>
      </c>
      <c r="CB112" s="14">
        <v>1624</v>
      </c>
      <c r="CC112" s="15">
        <v>8317</v>
      </c>
      <c r="CD112" s="14">
        <v>1971</v>
      </c>
      <c r="CE112" s="15">
        <v>22969</v>
      </c>
      <c r="CF112" s="14">
        <v>4302</v>
      </c>
      <c r="CG112" s="15">
        <v>4373</v>
      </c>
      <c r="CH112" s="14">
        <v>1618</v>
      </c>
      <c r="CI112" s="15">
        <v>7161</v>
      </c>
      <c r="CJ112" s="14">
        <v>2092</v>
      </c>
      <c r="CK112" s="15">
        <v>975</v>
      </c>
      <c r="CL112" s="14">
        <v>613</v>
      </c>
      <c r="CM112" s="15">
        <v>5249</v>
      </c>
      <c r="CN112" s="14">
        <v>1965</v>
      </c>
      <c r="CO112" s="15">
        <v>1936</v>
      </c>
      <c r="CP112" s="14">
        <v>836</v>
      </c>
      <c r="CQ112" s="15">
        <v>13044</v>
      </c>
      <c r="CR112" s="14">
        <v>3538</v>
      </c>
      <c r="CS112" s="18" t="s">
        <v>61</v>
      </c>
      <c r="CT112" s="14" t="s">
        <v>61</v>
      </c>
      <c r="CU112" s="15">
        <v>4123</v>
      </c>
      <c r="CV112" s="14">
        <v>1574</v>
      </c>
      <c r="CW112" s="15">
        <v>52</v>
      </c>
      <c r="CX112" s="14">
        <v>88</v>
      </c>
      <c r="CY112" s="15">
        <v>13713</v>
      </c>
      <c r="CZ112" s="14">
        <v>2694</v>
      </c>
      <c r="DA112" s="15">
        <v>8847</v>
      </c>
      <c r="DB112" s="14">
        <v>2397</v>
      </c>
      <c r="DC112" s="15">
        <v>2221</v>
      </c>
      <c r="DD112" s="14">
        <v>1231</v>
      </c>
      <c r="DE112" s="15">
        <v>5927</v>
      </c>
      <c r="DF112" s="14">
        <v>1723</v>
      </c>
      <c r="DG112" s="15">
        <v>1874</v>
      </c>
      <c r="DH112" s="14">
        <v>1022</v>
      </c>
      <c r="DI112" s="15">
        <v>4180</v>
      </c>
      <c r="DJ112" s="14">
        <v>2074</v>
      </c>
      <c r="DM112"/>
      <c r="DN112"/>
      <c r="DO112"/>
      <c r="DP112"/>
    </row>
    <row r="113" spans="9:120" x14ac:dyDescent="0.25">
      <c r="I113" s="15">
        <v>77780</v>
      </c>
      <c r="J113" s="14">
        <v>6769</v>
      </c>
      <c r="K113" s="15">
        <v>93</v>
      </c>
      <c r="L113" s="14">
        <v>114</v>
      </c>
      <c r="M113" s="15">
        <v>1798</v>
      </c>
      <c r="N113" s="14">
        <v>1320</v>
      </c>
      <c r="O113" s="15">
        <v>8147</v>
      </c>
      <c r="P113" s="14">
        <v>2522</v>
      </c>
      <c r="Q113" s="15">
        <v>316</v>
      </c>
      <c r="R113" s="14">
        <v>262</v>
      </c>
      <c r="S113" s="15">
        <v>12187</v>
      </c>
      <c r="T113" s="14">
        <v>2104</v>
      </c>
      <c r="U113" s="15">
        <v>3987</v>
      </c>
      <c r="V113" s="14">
        <v>1226</v>
      </c>
      <c r="W113" s="15">
        <v>119</v>
      </c>
      <c r="X113" s="14">
        <v>148</v>
      </c>
      <c r="Y113" s="15">
        <v>0</v>
      </c>
      <c r="Z113" s="14">
        <v>267</v>
      </c>
      <c r="AA113" s="15">
        <v>138</v>
      </c>
      <c r="AB113" s="14">
        <v>168</v>
      </c>
      <c r="AC113" s="15">
        <v>2097</v>
      </c>
      <c r="AD113" s="14">
        <v>1007</v>
      </c>
      <c r="AE113" s="15">
        <v>966</v>
      </c>
      <c r="AF113" s="14">
        <v>644</v>
      </c>
      <c r="AG113" s="15">
        <v>932</v>
      </c>
      <c r="AH113" s="14">
        <v>930</v>
      </c>
      <c r="AI113" s="15">
        <v>7692</v>
      </c>
      <c r="AJ113" s="14">
        <v>2177</v>
      </c>
      <c r="AK113" s="15">
        <v>1831</v>
      </c>
      <c r="AL113" s="14">
        <v>767</v>
      </c>
      <c r="AM113" s="15">
        <v>517</v>
      </c>
      <c r="AN113" s="14">
        <v>475</v>
      </c>
      <c r="AO113" s="15">
        <v>483</v>
      </c>
      <c r="AP113" s="14">
        <v>348</v>
      </c>
      <c r="AQ113" s="15">
        <v>299</v>
      </c>
      <c r="AR113" s="14">
        <v>340</v>
      </c>
      <c r="AS113" s="15">
        <v>235</v>
      </c>
      <c r="AT113" s="14">
        <v>266</v>
      </c>
      <c r="AU113" s="15">
        <v>46</v>
      </c>
      <c r="AV113" s="14">
        <v>98</v>
      </c>
      <c r="AW113" s="15">
        <v>148</v>
      </c>
      <c r="AX113" s="14">
        <v>237</v>
      </c>
      <c r="AY113" s="15">
        <v>426</v>
      </c>
      <c r="AZ113" s="14">
        <v>302</v>
      </c>
      <c r="BA113" s="15">
        <v>246</v>
      </c>
      <c r="BB113" s="14">
        <v>253</v>
      </c>
      <c r="BC113" s="15">
        <v>261</v>
      </c>
      <c r="BD113" s="14">
        <v>243</v>
      </c>
      <c r="BE113" s="15">
        <v>914</v>
      </c>
      <c r="BF113" s="14">
        <v>545</v>
      </c>
      <c r="BG113" s="15">
        <v>127</v>
      </c>
      <c r="BH113" s="14">
        <v>134</v>
      </c>
      <c r="BI113" s="15">
        <v>1255</v>
      </c>
      <c r="BJ113" s="14">
        <v>929</v>
      </c>
      <c r="BK113" s="15">
        <v>1929</v>
      </c>
      <c r="BL113" s="14">
        <v>1099</v>
      </c>
      <c r="BM113" s="15">
        <v>118</v>
      </c>
      <c r="BN113" s="14">
        <v>121</v>
      </c>
      <c r="BO113" s="15">
        <v>4549</v>
      </c>
      <c r="BP113" s="14">
        <v>1568</v>
      </c>
      <c r="BQ113" s="15">
        <v>0</v>
      </c>
      <c r="BR113" s="14">
        <v>267</v>
      </c>
      <c r="BS113" s="15">
        <v>247</v>
      </c>
      <c r="BT113" s="14">
        <v>240</v>
      </c>
      <c r="BU113" s="15">
        <v>518</v>
      </c>
      <c r="BV113" s="14">
        <v>480</v>
      </c>
      <c r="BW113" s="15">
        <v>1462</v>
      </c>
      <c r="BX113" s="14">
        <v>752</v>
      </c>
      <c r="BY113" s="15">
        <v>1167</v>
      </c>
      <c r="BZ113" s="14">
        <v>840</v>
      </c>
      <c r="CA113" s="15">
        <v>0</v>
      </c>
      <c r="CB113" s="14">
        <v>267</v>
      </c>
      <c r="CC113" s="15">
        <v>1527</v>
      </c>
      <c r="CD113" s="14">
        <v>1163</v>
      </c>
      <c r="CE113" s="15">
        <v>886</v>
      </c>
      <c r="CF113" s="14">
        <v>947</v>
      </c>
      <c r="CG113" s="15">
        <v>2525</v>
      </c>
      <c r="CH113" s="14">
        <v>1094</v>
      </c>
      <c r="CI113" s="15">
        <v>557</v>
      </c>
      <c r="CJ113" s="14">
        <v>347</v>
      </c>
      <c r="CK113" s="15">
        <v>0</v>
      </c>
      <c r="CL113" s="14">
        <v>267</v>
      </c>
      <c r="CM113" s="15">
        <v>838</v>
      </c>
      <c r="CN113" s="14">
        <v>716</v>
      </c>
      <c r="CO113" s="15">
        <v>875</v>
      </c>
      <c r="CP113" s="14">
        <v>1215</v>
      </c>
      <c r="CQ113" s="15">
        <v>459</v>
      </c>
      <c r="CR113" s="14">
        <v>385</v>
      </c>
      <c r="CS113" s="15">
        <v>5305</v>
      </c>
      <c r="CT113" s="14">
        <v>1508</v>
      </c>
      <c r="CU113" s="18" t="s">
        <v>61</v>
      </c>
      <c r="CV113" s="14" t="s">
        <v>61</v>
      </c>
      <c r="CW113" s="15">
        <v>297</v>
      </c>
      <c r="CX113" s="14">
        <v>494</v>
      </c>
      <c r="CY113" s="15">
        <v>3005</v>
      </c>
      <c r="CZ113" s="14">
        <v>2000</v>
      </c>
      <c r="DA113" s="15">
        <v>3792</v>
      </c>
      <c r="DB113" s="14">
        <v>1538</v>
      </c>
      <c r="DC113" s="15">
        <v>0</v>
      </c>
      <c r="DD113" s="14">
        <v>267</v>
      </c>
      <c r="DE113" s="15">
        <v>338</v>
      </c>
      <c r="DF113" s="14">
        <v>323</v>
      </c>
      <c r="DG113" s="15">
        <v>2126</v>
      </c>
      <c r="DH113" s="14">
        <v>1168</v>
      </c>
      <c r="DI113" s="15">
        <v>383</v>
      </c>
      <c r="DJ113" s="14">
        <v>446</v>
      </c>
      <c r="DM113"/>
      <c r="DN113"/>
      <c r="DO113"/>
      <c r="DP113"/>
    </row>
    <row r="114" spans="9:120" x14ac:dyDescent="0.25">
      <c r="I114" s="15">
        <v>22529</v>
      </c>
      <c r="J114" s="14">
        <v>2945</v>
      </c>
      <c r="K114" s="15">
        <v>0</v>
      </c>
      <c r="L114" s="14">
        <v>211</v>
      </c>
      <c r="M114" s="15">
        <v>184</v>
      </c>
      <c r="N114" s="14">
        <v>181</v>
      </c>
      <c r="O114" s="15">
        <v>65</v>
      </c>
      <c r="P114" s="14">
        <v>76</v>
      </c>
      <c r="Q114" s="15">
        <v>0</v>
      </c>
      <c r="R114" s="14">
        <v>211</v>
      </c>
      <c r="S114" s="15">
        <v>1001</v>
      </c>
      <c r="T114" s="14">
        <v>506</v>
      </c>
      <c r="U114" s="15">
        <v>326</v>
      </c>
      <c r="V114" s="14">
        <v>238</v>
      </c>
      <c r="W114" s="15">
        <v>1287</v>
      </c>
      <c r="X114" s="14">
        <v>585</v>
      </c>
      <c r="Y114" s="15">
        <v>87</v>
      </c>
      <c r="Z114" s="14">
        <v>111</v>
      </c>
      <c r="AA114" s="15">
        <v>9</v>
      </c>
      <c r="AB114" s="14">
        <v>15</v>
      </c>
      <c r="AC114" s="15">
        <v>2063</v>
      </c>
      <c r="AD114" s="14">
        <v>1237</v>
      </c>
      <c r="AE114" s="15">
        <v>496</v>
      </c>
      <c r="AF114" s="14">
        <v>395</v>
      </c>
      <c r="AG114" s="15">
        <v>49</v>
      </c>
      <c r="AH114" s="14">
        <v>71</v>
      </c>
      <c r="AI114" s="15">
        <v>0</v>
      </c>
      <c r="AJ114" s="14">
        <v>211</v>
      </c>
      <c r="AK114" s="15">
        <v>370</v>
      </c>
      <c r="AL114" s="14">
        <v>415</v>
      </c>
      <c r="AM114" s="15">
        <v>0</v>
      </c>
      <c r="AN114" s="14">
        <v>211</v>
      </c>
      <c r="AO114" s="15">
        <v>91</v>
      </c>
      <c r="AP114" s="14">
        <v>93</v>
      </c>
      <c r="AQ114" s="15">
        <v>0</v>
      </c>
      <c r="AR114" s="14">
        <v>211</v>
      </c>
      <c r="AS114" s="15">
        <v>176</v>
      </c>
      <c r="AT114" s="14">
        <v>146</v>
      </c>
      <c r="AU114" s="15">
        <v>0</v>
      </c>
      <c r="AV114" s="14">
        <v>211</v>
      </c>
      <c r="AW114" s="15">
        <v>824</v>
      </c>
      <c r="AX114" s="14">
        <v>365</v>
      </c>
      <c r="AY114" s="15">
        <v>300</v>
      </c>
      <c r="AZ114" s="14">
        <v>294</v>
      </c>
      <c r="BA114" s="15">
        <v>3599</v>
      </c>
      <c r="BB114" s="14">
        <v>1075</v>
      </c>
      <c r="BC114" s="15">
        <v>201</v>
      </c>
      <c r="BD114" s="14">
        <v>209</v>
      </c>
      <c r="BE114" s="15">
        <v>85</v>
      </c>
      <c r="BF114" s="14">
        <v>116</v>
      </c>
      <c r="BG114" s="15">
        <v>0</v>
      </c>
      <c r="BH114" s="14">
        <v>211</v>
      </c>
      <c r="BI114" s="15">
        <v>51</v>
      </c>
      <c r="BJ114" s="14">
        <v>86</v>
      </c>
      <c r="BK114" s="15">
        <v>236</v>
      </c>
      <c r="BL114" s="14">
        <v>207</v>
      </c>
      <c r="BM114" s="15">
        <v>0</v>
      </c>
      <c r="BN114" s="14">
        <v>211</v>
      </c>
      <c r="BO114" s="15">
        <v>58</v>
      </c>
      <c r="BP114" s="14">
        <v>75</v>
      </c>
      <c r="BQ114" s="15">
        <v>2760</v>
      </c>
      <c r="BR114" s="14">
        <v>827</v>
      </c>
      <c r="BS114" s="15">
        <v>751</v>
      </c>
      <c r="BT114" s="14">
        <v>390</v>
      </c>
      <c r="BU114" s="15">
        <v>0</v>
      </c>
      <c r="BV114" s="14">
        <v>211</v>
      </c>
      <c r="BW114" s="15">
        <v>4056</v>
      </c>
      <c r="BX114" s="14">
        <v>1050</v>
      </c>
      <c r="BY114" s="15">
        <v>539</v>
      </c>
      <c r="BZ114" s="14">
        <v>455</v>
      </c>
      <c r="CA114" s="15">
        <v>30</v>
      </c>
      <c r="CB114" s="14">
        <v>50</v>
      </c>
      <c r="CC114" s="15">
        <v>50</v>
      </c>
      <c r="CD114" s="14">
        <v>65</v>
      </c>
      <c r="CE114" s="15">
        <v>0</v>
      </c>
      <c r="CF114" s="14">
        <v>211</v>
      </c>
      <c r="CG114" s="15">
        <v>100</v>
      </c>
      <c r="CH114" s="14">
        <v>122</v>
      </c>
      <c r="CI114" s="15">
        <v>524</v>
      </c>
      <c r="CJ114" s="14">
        <v>339</v>
      </c>
      <c r="CK114" s="15">
        <v>227</v>
      </c>
      <c r="CL114" s="14">
        <v>154</v>
      </c>
      <c r="CM114" s="15">
        <v>134</v>
      </c>
      <c r="CN114" s="14">
        <v>157</v>
      </c>
      <c r="CO114" s="15">
        <v>153</v>
      </c>
      <c r="CP114" s="14">
        <v>214</v>
      </c>
      <c r="CQ114" s="15">
        <v>125</v>
      </c>
      <c r="CR114" s="14">
        <v>104</v>
      </c>
      <c r="CS114" s="15">
        <v>565</v>
      </c>
      <c r="CT114" s="14">
        <v>449</v>
      </c>
      <c r="CU114" s="15">
        <v>0</v>
      </c>
      <c r="CV114" s="14">
        <v>211</v>
      </c>
      <c r="CW114" s="18" t="s">
        <v>61</v>
      </c>
      <c r="CX114" s="14" t="s">
        <v>61</v>
      </c>
      <c r="CY114" s="15">
        <v>400</v>
      </c>
      <c r="CZ114" s="14">
        <v>361</v>
      </c>
      <c r="DA114" s="15">
        <v>128</v>
      </c>
      <c r="DB114" s="14">
        <v>115</v>
      </c>
      <c r="DC114" s="15">
        <v>0</v>
      </c>
      <c r="DD114" s="14">
        <v>211</v>
      </c>
      <c r="DE114" s="15">
        <v>377</v>
      </c>
      <c r="DF114" s="14">
        <v>488</v>
      </c>
      <c r="DG114" s="15">
        <v>52</v>
      </c>
      <c r="DH114" s="14">
        <v>86</v>
      </c>
      <c r="DI114" s="15">
        <v>0</v>
      </c>
      <c r="DJ114" s="14">
        <v>211</v>
      </c>
      <c r="DM114"/>
      <c r="DN114"/>
      <c r="DO114"/>
      <c r="DP114"/>
    </row>
    <row r="115" spans="9:120" x14ac:dyDescent="0.25">
      <c r="I115" s="15">
        <v>259507</v>
      </c>
      <c r="J115" s="14">
        <v>12319</v>
      </c>
      <c r="K115" s="15">
        <v>2671</v>
      </c>
      <c r="L115" s="14">
        <v>1201</v>
      </c>
      <c r="M115" s="15">
        <v>3296</v>
      </c>
      <c r="N115" s="14">
        <v>1952</v>
      </c>
      <c r="O115" s="15">
        <v>3807</v>
      </c>
      <c r="P115" s="14">
        <v>1454</v>
      </c>
      <c r="Q115" s="15">
        <v>1233</v>
      </c>
      <c r="R115" s="14">
        <v>1034</v>
      </c>
      <c r="S115" s="15">
        <v>17088</v>
      </c>
      <c r="T115" s="14">
        <v>3674</v>
      </c>
      <c r="U115" s="15">
        <v>3229</v>
      </c>
      <c r="V115" s="14">
        <v>1571</v>
      </c>
      <c r="W115" s="15">
        <v>2468</v>
      </c>
      <c r="X115" s="14">
        <v>921</v>
      </c>
      <c r="Y115" s="15">
        <v>1265</v>
      </c>
      <c r="Z115" s="14">
        <v>828</v>
      </c>
      <c r="AA115" s="15">
        <v>10593</v>
      </c>
      <c r="AB115" s="14">
        <v>2299</v>
      </c>
      <c r="AC115" s="15">
        <v>18165</v>
      </c>
      <c r="AD115" s="14">
        <v>3554</v>
      </c>
      <c r="AE115" s="15">
        <v>11927</v>
      </c>
      <c r="AF115" s="14">
        <v>3210</v>
      </c>
      <c r="AG115" s="15">
        <v>2347</v>
      </c>
      <c r="AH115" s="14">
        <v>1394</v>
      </c>
      <c r="AI115" s="15">
        <v>1159</v>
      </c>
      <c r="AJ115" s="14">
        <v>787</v>
      </c>
      <c r="AK115" s="15">
        <v>7576</v>
      </c>
      <c r="AL115" s="14">
        <v>2202</v>
      </c>
      <c r="AM115" s="15">
        <v>2892</v>
      </c>
      <c r="AN115" s="14">
        <v>1856</v>
      </c>
      <c r="AO115" s="15">
        <v>1135</v>
      </c>
      <c r="AP115" s="14">
        <v>758</v>
      </c>
      <c r="AQ115" s="15">
        <v>2103</v>
      </c>
      <c r="AR115" s="14">
        <v>1418</v>
      </c>
      <c r="AS115" s="15">
        <v>2051</v>
      </c>
      <c r="AT115" s="14">
        <v>1056</v>
      </c>
      <c r="AU115" s="15">
        <v>2148</v>
      </c>
      <c r="AV115" s="14">
        <v>926</v>
      </c>
      <c r="AW115" s="15">
        <v>1494</v>
      </c>
      <c r="AX115" s="14">
        <v>932</v>
      </c>
      <c r="AY115" s="15">
        <v>24822</v>
      </c>
      <c r="AZ115" s="14">
        <v>4371</v>
      </c>
      <c r="BA115" s="15">
        <v>4104</v>
      </c>
      <c r="BB115" s="14">
        <v>1347</v>
      </c>
      <c r="BC115" s="15">
        <v>5733</v>
      </c>
      <c r="BD115" s="14">
        <v>2245</v>
      </c>
      <c r="BE115" s="15">
        <v>462</v>
      </c>
      <c r="BF115" s="14">
        <v>292</v>
      </c>
      <c r="BG115" s="15">
        <v>1858</v>
      </c>
      <c r="BH115" s="14">
        <v>1007</v>
      </c>
      <c r="BI115" s="15">
        <v>4262</v>
      </c>
      <c r="BJ115" s="14">
        <v>2141</v>
      </c>
      <c r="BK115" s="15">
        <v>866</v>
      </c>
      <c r="BL115" s="14">
        <v>1090</v>
      </c>
      <c r="BM115" s="15">
        <v>523</v>
      </c>
      <c r="BN115" s="14">
        <v>475</v>
      </c>
      <c r="BO115" s="15">
        <v>748</v>
      </c>
      <c r="BP115" s="14">
        <v>469</v>
      </c>
      <c r="BQ115" s="15">
        <v>372</v>
      </c>
      <c r="BR115" s="14">
        <v>515</v>
      </c>
      <c r="BS115" s="15">
        <v>6825</v>
      </c>
      <c r="BT115" s="14">
        <v>1687</v>
      </c>
      <c r="BU115" s="15">
        <v>1098</v>
      </c>
      <c r="BV115" s="14">
        <v>735</v>
      </c>
      <c r="BW115" s="15">
        <v>17525</v>
      </c>
      <c r="BX115" s="14">
        <v>3087</v>
      </c>
      <c r="BY115" s="15">
        <v>23829</v>
      </c>
      <c r="BZ115" s="14">
        <v>4041</v>
      </c>
      <c r="CA115" s="15">
        <v>201</v>
      </c>
      <c r="CB115" s="14">
        <v>325</v>
      </c>
      <c r="CC115" s="15">
        <v>7708</v>
      </c>
      <c r="CD115" s="14">
        <v>2181</v>
      </c>
      <c r="CE115" s="15">
        <v>781</v>
      </c>
      <c r="CF115" s="14">
        <v>611</v>
      </c>
      <c r="CG115" s="15">
        <v>2137</v>
      </c>
      <c r="CH115" s="14">
        <v>2081</v>
      </c>
      <c r="CI115" s="15">
        <v>11796</v>
      </c>
      <c r="CJ115" s="14">
        <v>2546</v>
      </c>
      <c r="CK115" s="15">
        <v>1543</v>
      </c>
      <c r="CL115" s="14">
        <v>1150</v>
      </c>
      <c r="CM115" s="15">
        <v>8339</v>
      </c>
      <c r="CN115" s="14">
        <v>2247</v>
      </c>
      <c r="CO115" s="15">
        <v>98</v>
      </c>
      <c r="CP115" s="14">
        <v>179</v>
      </c>
      <c r="CQ115" s="15">
        <v>5842</v>
      </c>
      <c r="CR115" s="14">
        <v>1776</v>
      </c>
      <c r="CS115" s="15">
        <v>12938</v>
      </c>
      <c r="CT115" s="14">
        <v>3212</v>
      </c>
      <c r="CU115" s="15">
        <v>1551</v>
      </c>
      <c r="CV115" s="14">
        <v>822</v>
      </c>
      <c r="CW115" s="15">
        <v>676</v>
      </c>
      <c r="CX115" s="14">
        <v>599</v>
      </c>
      <c r="CY115" s="18" t="s">
        <v>61</v>
      </c>
      <c r="CZ115" s="14" t="s">
        <v>61</v>
      </c>
      <c r="DA115" s="15">
        <v>4373</v>
      </c>
      <c r="DB115" s="14">
        <v>1700</v>
      </c>
      <c r="DC115" s="15">
        <v>6779</v>
      </c>
      <c r="DD115" s="14">
        <v>2481</v>
      </c>
      <c r="DE115" s="15">
        <v>2648</v>
      </c>
      <c r="DF115" s="14">
        <v>1525</v>
      </c>
      <c r="DG115" s="15">
        <v>423</v>
      </c>
      <c r="DH115" s="14">
        <v>429</v>
      </c>
      <c r="DI115" s="15">
        <v>1306</v>
      </c>
      <c r="DJ115" s="14">
        <v>872</v>
      </c>
      <c r="DM115"/>
      <c r="DN115"/>
      <c r="DO115"/>
      <c r="DP115"/>
    </row>
    <row r="116" spans="9:120" x14ac:dyDescent="0.25">
      <c r="I116" s="15">
        <v>191784</v>
      </c>
      <c r="J116" s="14">
        <v>12094</v>
      </c>
      <c r="K116" s="15">
        <v>1322</v>
      </c>
      <c r="L116" s="14">
        <v>1150</v>
      </c>
      <c r="M116" s="15">
        <v>5644</v>
      </c>
      <c r="N116" s="14">
        <v>2055</v>
      </c>
      <c r="O116" s="15">
        <v>5971</v>
      </c>
      <c r="P116" s="14">
        <v>2284</v>
      </c>
      <c r="Q116" s="15">
        <v>658</v>
      </c>
      <c r="R116" s="14">
        <v>531</v>
      </c>
      <c r="S116" s="15">
        <v>39468</v>
      </c>
      <c r="T116" s="14">
        <v>5451</v>
      </c>
      <c r="U116" s="15">
        <v>4883</v>
      </c>
      <c r="V116" s="14">
        <v>1316</v>
      </c>
      <c r="W116" s="15">
        <v>642</v>
      </c>
      <c r="X116" s="14">
        <v>450</v>
      </c>
      <c r="Y116" s="15">
        <v>202</v>
      </c>
      <c r="Z116" s="14">
        <v>198</v>
      </c>
      <c r="AA116" s="15">
        <v>243</v>
      </c>
      <c r="AB116" s="14">
        <v>260</v>
      </c>
      <c r="AC116" s="15">
        <v>5378</v>
      </c>
      <c r="AD116" s="14">
        <v>1314</v>
      </c>
      <c r="AE116" s="15">
        <v>3107</v>
      </c>
      <c r="AF116" s="14">
        <v>1650</v>
      </c>
      <c r="AG116" s="15">
        <v>4246</v>
      </c>
      <c r="AH116" s="14">
        <v>1482</v>
      </c>
      <c r="AI116" s="15">
        <v>12661</v>
      </c>
      <c r="AJ116" s="14">
        <v>3237</v>
      </c>
      <c r="AK116" s="15">
        <v>3931</v>
      </c>
      <c r="AL116" s="14">
        <v>1438</v>
      </c>
      <c r="AM116" s="15">
        <v>1912</v>
      </c>
      <c r="AN116" s="14">
        <v>1321</v>
      </c>
      <c r="AO116" s="15">
        <v>1685</v>
      </c>
      <c r="AP116" s="14">
        <v>993</v>
      </c>
      <c r="AQ116" s="15">
        <v>1694</v>
      </c>
      <c r="AR116" s="14">
        <v>1174</v>
      </c>
      <c r="AS116" s="15">
        <v>886</v>
      </c>
      <c r="AT116" s="14">
        <v>626</v>
      </c>
      <c r="AU116" s="15">
        <v>1011</v>
      </c>
      <c r="AV116" s="14">
        <v>588</v>
      </c>
      <c r="AW116" s="15">
        <v>717</v>
      </c>
      <c r="AX116" s="14">
        <v>653</v>
      </c>
      <c r="AY116" s="15">
        <v>629</v>
      </c>
      <c r="AZ116" s="14">
        <v>445</v>
      </c>
      <c r="BA116" s="15">
        <v>1448</v>
      </c>
      <c r="BB116" s="14">
        <v>796</v>
      </c>
      <c r="BC116" s="15">
        <v>2871</v>
      </c>
      <c r="BD116" s="14">
        <v>1443</v>
      </c>
      <c r="BE116" s="15">
        <v>1323</v>
      </c>
      <c r="BF116" s="14">
        <v>656</v>
      </c>
      <c r="BG116" s="15">
        <v>737</v>
      </c>
      <c r="BH116" s="14">
        <v>784</v>
      </c>
      <c r="BI116" s="15">
        <v>3727</v>
      </c>
      <c r="BJ116" s="14">
        <v>2288</v>
      </c>
      <c r="BK116" s="15">
        <v>5094</v>
      </c>
      <c r="BL116" s="14">
        <v>1449</v>
      </c>
      <c r="BM116" s="15">
        <v>323</v>
      </c>
      <c r="BN116" s="14">
        <v>245</v>
      </c>
      <c r="BO116" s="15">
        <v>5310</v>
      </c>
      <c r="BP116" s="14">
        <v>1954</v>
      </c>
      <c r="BQ116" s="15">
        <v>282</v>
      </c>
      <c r="BR116" s="14">
        <v>305</v>
      </c>
      <c r="BS116" s="15">
        <v>721</v>
      </c>
      <c r="BT116" s="14">
        <v>604</v>
      </c>
      <c r="BU116" s="15">
        <v>1012</v>
      </c>
      <c r="BV116" s="14">
        <v>599</v>
      </c>
      <c r="BW116" s="15">
        <v>4140</v>
      </c>
      <c r="BX116" s="14">
        <v>1494</v>
      </c>
      <c r="BY116" s="15">
        <v>2143</v>
      </c>
      <c r="BZ116" s="14">
        <v>1189</v>
      </c>
      <c r="CA116" s="15">
        <v>515</v>
      </c>
      <c r="CB116" s="14">
        <v>426</v>
      </c>
      <c r="CC116" s="15">
        <v>2727</v>
      </c>
      <c r="CD116" s="14">
        <v>1146</v>
      </c>
      <c r="CE116" s="15">
        <v>1986</v>
      </c>
      <c r="CF116" s="14">
        <v>1131</v>
      </c>
      <c r="CG116" s="15">
        <v>26235</v>
      </c>
      <c r="CH116" s="14">
        <v>4414</v>
      </c>
      <c r="CI116" s="15">
        <v>2893</v>
      </c>
      <c r="CJ116" s="14">
        <v>1410</v>
      </c>
      <c r="CK116" s="15">
        <v>220</v>
      </c>
      <c r="CL116" s="14">
        <v>197</v>
      </c>
      <c r="CM116" s="15">
        <v>3047</v>
      </c>
      <c r="CN116" s="14">
        <v>1800</v>
      </c>
      <c r="CO116" s="15">
        <v>866</v>
      </c>
      <c r="CP116" s="14">
        <v>729</v>
      </c>
      <c r="CQ116" s="15">
        <v>789</v>
      </c>
      <c r="CR116" s="14">
        <v>511</v>
      </c>
      <c r="CS116" s="15">
        <v>11338</v>
      </c>
      <c r="CT116" s="14">
        <v>3003</v>
      </c>
      <c r="CU116" s="15">
        <v>4020</v>
      </c>
      <c r="CV116" s="14">
        <v>1681</v>
      </c>
      <c r="CW116" s="15">
        <v>981</v>
      </c>
      <c r="CX116" s="14">
        <v>803</v>
      </c>
      <c r="CY116" s="15">
        <v>7266</v>
      </c>
      <c r="CZ116" s="14">
        <v>2764</v>
      </c>
      <c r="DA116" s="18" t="s">
        <v>61</v>
      </c>
      <c r="DB116" s="14" t="s">
        <v>61</v>
      </c>
      <c r="DC116" s="15">
        <v>62</v>
      </c>
      <c r="DD116" s="14">
        <v>107</v>
      </c>
      <c r="DE116" s="15">
        <v>2180</v>
      </c>
      <c r="DF116" s="14">
        <v>1074</v>
      </c>
      <c r="DG116" s="15">
        <v>638</v>
      </c>
      <c r="DH116" s="14">
        <v>524</v>
      </c>
      <c r="DI116" s="15">
        <v>0</v>
      </c>
      <c r="DJ116" s="14">
        <v>277</v>
      </c>
      <c r="DM116"/>
      <c r="DN116"/>
      <c r="DO116"/>
      <c r="DP116"/>
    </row>
    <row r="117" spans="9:120" x14ac:dyDescent="0.25">
      <c r="I117" s="15">
        <v>39609</v>
      </c>
      <c r="J117" s="14">
        <v>4590</v>
      </c>
      <c r="K117" s="15">
        <v>41</v>
      </c>
      <c r="L117" s="14">
        <v>69</v>
      </c>
      <c r="M117" s="15">
        <v>1326</v>
      </c>
      <c r="N117" s="14">
        <v>1210</v>
      </c>
      <c r="O117" s="15">
        <v>0</v>
      </c>
      <c r="P117" s="14">
        <v>269</v>
      </c>
      <c r="Q117" s="15">
        <v>0</v>
      </c>
      <c r="R117" s="14">
        <v>269</v>
      </c>
      <c r="S117" s="15">
        <v>760</v>
      </c>
      <c r="T117" s="14">
        <v>511</v>
      </c>
      <c r="U117" s="15">
        <v>608</v>
      </c>
      <c r="V117" s="14">
        <v>553</v>
      </c>
      <c r="W117" s="15">
        <v>84</v>
      </c>
      <c r="X117" s="14">
        <v>148</v>
      </c>
      <c r="Y117" s="15">
        <v>556</v>
      </c>
      <c r="Z117" s="14">
        <v>506</v>
      </c>
      <c r="AA117" s="15">
        <v>480</v>
      </c>
      <c r="AB117" s="14">
        <v>466</v>
      </c>
      <c r="AC117" s="15">
        <v>1842</v>
      </c>
      <c r="AD117" s="14">
        <v>825</v>
      </c>
      <c r="AE117" s="15">
        <v>485</v>
      </c>
      <c r="AF117" s="14">
        <v>354</v>
      </c>
      <c r="AG117" s="15">
        <v>0</v>
      </c>
      <c r="AH117" s="14">
        <v>269</v>
      </c>
      <c r="AI117" s="15">
        <v>88</v>
      </c>
      <c r="AJ117" s="14">
        <v>158</v>
      </c>
      <c r="AK117" s="15">
        <v>356</v>
      </c>
      <c r="AL117" s="14">
        <v>338</v>
      </c>
      <c r="AM117" s="15">
        <v>366</v>
      </c>
      <c r="AN117" s="14">
        <v>311</v>
      </c>
      <c r="AO117" s="15">
        <v>0</v>
      </c>
      <c r="AP117" s="14">
        <v>269</v>
      </c>
      <c r="AQ117" s="15">
        <v>161</v>
      </c>
      <c r="AR117" s="14">
        <v>198</v>
      </c>
      <c r="AS117" s="15">
        <v>851</v>
      </c>
      <c r="AT117" s="14">
        <v>732</v>
      </c>
      <c r="AU117" s="15">
        <v>60</v>
      </c>
      <c r="AV117" s="14">
        <v>117</v>
      </c>
      <c r="AW117" s="15">
        <v>0</v>
      </c>
      <c r="AX117" s="14">
        <v>269</v>
      </c>
      <c r="AY117" s="15">
        <v>4249</v>
      </c>
      <c r="AZ117" s="14">
        <v>1182</v>
      </c>
      <c r="BA117" s="15">
        <v>191</v>
      </c>
      <c r="BB117" s="14">
        <v>169</v>
      </c>
      <c r="BC117" s="15">
        <v>657</v>
      </c>
      <c r="BD117" s="14">
        <v>379</v>
      </c>
      <c r="BE117" s="15">
        <v>0</v>
      </c>
      <c r="BF117" s="14">
        <v>269</v>
      </c>
      <c r="BG117" s="15">
        <v>44</v>
      </c>
      <c r="BH117" s="14">
        <v>75</v>
      </c>
      <c r="BI117" s="15">
        <v>160</v>
      </c>
      <c r="BJ117" s="14">
        <v>190</v>
      </c>
      <c r="BK117" s="15">
        <v>39</v>
      </c>
      <c r="BL117" s="14">
        <v>62</v>
      </c>
      <c r="BM117" s="15">
        <v>0</v>
      </c>
      <c r="BN117" s="14">
        <v>269</v>
      </c>
      <c r="BO117" s="15">
        <v>25</v>
      </c>
      <c r="BP117" s="14">
        <v>42</v>
      </c>
      <c r="BQ117" s="15">
        <v>107</v>
      </c>
      <c r="BR117" s="14">
        <v>185</v>
      </c>
      <c r="BS117" s="15">
        <v>906</v>
      </c>
      <c r="BT117" s="14">
        <v>537</v>
      </c>
      <c r="BU117" s="15">
        <v>0</v>
      </c>
      <c r="BV117" s="14">
        <v>269</v>
      </c>
      <c r="BW117" s="15">
        <v>611</v>
      </c>
      <c r="BX117" s="14">
        <v>416</v>
      </c>
      <c r="BY117" s="15">
        <v>2552</v>
      </c>
      <c r="BZ117" s="14">
        <v>985</v>
      </c>
      <c r="CA117" s="15">
        <v>268</v>
      </c>
      <c r="CB117" s="14">
        <v>399</v>
      </c>
      <c r="CC117" s="15">
        <v>7925</v>
      </c>
      <c r="CD117" s="14">
        <v>2201</v>
      </c>
      <c r="CE117" s="15">
        <v>229</v>
      </c>
      <c r="CF117" s="14">
        <v>363</v>
      </c>
      <c r="CG117" s="15">
        <v>0</v>
      </c>
      <c r="CH117" s="14">
        <v>269</v>
      </c>
      <c r="CI117" s="15">
        <v>4908</v>
      </c>
      <c r="CJ117" s="14">
        <v>1396</v>
      </c>
      <c r="CK117" s="15">
        <v>238</v>
      </c>
      <c r="CL117" s="14">
        <v>292</v>
      </c>
      <c r="CM117" s="15">
        <v>647</v>
      </c>
      <c r="CN117" s="14">
        <v>493</v>
      </c>
      <c r="CO117" s="15">
        <v>0</v>
      </c>
      <c r="CP117" s="14">
        <v>269</v>
      </c>
      <c r="CQ117" s="15">
        <v>1160</v>
      </c>
      <c r="CR117" s="14">
        <v>833</v>
      </c>
      <c r="CS117" s="15">
        <v>968</v>
      </c>
      <c r="CT117" s="14">
        <v>650</v>
      </c>
      <c r="CU117" s="15">
        <v>112</v>
      </c>
      <c r="CV117" s="14">
        <v>144</v>
      </c>
      <c r="CW117" s="15">
        <v>208</v>
      </c>
      <c r="CX117" s="14">
        <v>205</v>
      </c>
      <c r="CY117" s="15">
        <v>4999</v>
      </c>
      <c r="CZ117" s="14">
        <v>1573</v>
      </c>
      <c r="DA117" s="15">
        <v>192</v>
      </c>
      <c r="DB117" s="14">
        <v>199</v>
      </c>
      <c r="DC117" s="18" t="s">
        <v>61</v>
      </c>
      <c r="DD117" s="14" t="s">
        <v>61</v>
      </c>
      <c r="DE117" s="15">
        <v>150</v>
      </c>
      <c r="DF117" s="14">
        <v>188</v>
      </c>
      <c r="DG117" s="15">
        <v>0</v>
      </c>
      <c r="DH117" s="14">
        <v>269</v>
      </c>
      <c r="DI117" s="15">
        <v>182</v>
      </c>
      <c r="DJ117" s="14">
        <v>232</v>
      </c>
      <c r="DM117"/>
      <c r="DN117"/>
      <c r="DO117"/>
      <c r="DP117"/>
    </row>
    <row r="118" spans="9:120" x14ac:dyDescent="0.25">
      <c r="I118" s="15">
        <v>93065</v>
      </c>
      <c r="J118" s="14">
        <v>6949</v>
      </c>
      <c r="K118" s="15">
        <v>552</v>
      </c>
      <c r="L118" s="14">
        <v>523</v>
      </c>
      <c r="M118" s="15">
        <v>798</v>
      </c>
      <c r="N118" s="14">
        <v>549</v>
      </c>
      <c r="O118" s="15">
        <v>1854</v>
      </c>
      <c r="P118" s="14">
        <v>674</v>
      </c>
      <c r="Q118" s="15">
        <v>518</v>
      </c>
      <c r="R118" s="14">
        <v>299</v>
      </c>
      <c r="S118" s="15">
        <v>4506</v>
      </c>
      <c r="T118" s="14">
        <v>1080</v>
      </c>
      <c r="U118" s="15">
        <v>1890</v>
      </c>
      <c r="V118" s="14">
        <v>806</v>
      </c>
      <c r="W118" s="15">
        <v>359</v>
      </c>
      <c r="X118" s="14">
        <v>356</v>
      </c>
      <c r="Y118" s="15">
        <v>351</v>
      </c>
      <c r="Z118" s="14">
        <v>522</v>
      </c>
      <c r="AA118" s="15">
        <v>98</v>
      </c>
      <c r="AB118" s="14">
        <v>118</v>
      </c>
      <c r="AC118" s="15">
        <v>4492</v>
      </c>
      <c r="AD118" s="14">
        <v>1416</v>
      </c>
      <c r="AE118" s="15">
        <v>1656</v>
      </c>
      <c r="AF118" s="14">
        <v>684</v>
      </c>
      <c r="AG118" s="15">
        <v>550</v>
      </c>
      <c r="AH118" s="14">
        <v>532</v>
      </c>
      <c r="AI118" s="15">
        <v>902</v>
      </c>
      <c r="AJ118" s="14">
        <v>771</v>
      </c>
      <c r="AK118" s="15">
        <v>20299</v>
      </c>
      <c r="AL118" s="14">
        <v>3115</v>
      </c>
      <c r="AM118" s="15">
        <v>2563</v>
      </c>
      <c r="AN118" s="14">
        <v>921</v>
      </c>
      <c r="AO118" s="15">
        <v>2300</v>
      </c>
      <c r="AP118" s="14">
        <v>936</v>
      </c>
      <c r="AQ118" s="15">
        <v>752</v>
      </c>
      <c r="AR118" s="14">
        <v>696</v>
      </c>
      <c r="AS118" s="15">
        <v>287</v>
      </c>
      <c r="AT118" s="14">
        <v>215</v>
      </c>
      <c r="AU118" s="15">
        <v>331</v>
      </c>
      <c r="AV118" s="14">
        <v>302</v>
      </c>
      <c r="AW118" s="15">
        <v>448</v>
      </c>
      <c r="AX118" s="14">
        <v>427</v>
      </c>
      <c r="AY118" s="15">
        <v>1088</v>
      </c>
      <c r="AZ118" s="14">
        <v>700</v>
      </c>
      <c r="BA118" s="15">
        <v>992</v>
      </c>
      <c r="BB118" s="14">
        <v>1121</v>
      </c>
      <c r="BC118" s="15">
        <v>6317</v>
      </c>
      <c r="BD118" s="14">
        <v>1567</v>
      </c>
      <c r="BE118" s="15">
        <v>16741</v>
      </c>
      <c r="BF118" s="14">
        <v>2575</v>
      </c>
      <c r="BG118" s="15">
        <v>810</v>
      </c>
      <c r="BH118" s="14">
        <v>987</v>
      </c>
      <c r="BI118" s="15">
        <v>1716</v>
      </c>
      <c r="BJ118" s="14">
        <v>890</v>
      </c>
      <c r="BK118" s="15">
        <v>154</v>
      </c>
      <c r="BL118" s="14">
        <v>164</v>
      </c>
      <c r="BM118" s="15">
        <v>853</v>
      </c>
      <c r="BN118" s="14">
        <v>685</v>
      </c>
      <c r="BO118" s="15">
        <v>1049</v>
      </c>
      <c r="BP118" s="14">
        <v>897</v>
      </c>
      <c r="BQ118" s="15">
        <v>69</v>
      </c>
      <c r="BR118" s="14">
        <v>116</v>
      </c>
      <c r="BS118" s="15">
        <v>632</v>
      </c>
      <c r="BT118" s="14">
        <v>422</v>
      </c>
      <c r="BU118" s="15">
        <v>123</v>
      </c>
      <c r="BV118" s="14">
        <v>115</v>
      </c>
      <c r="BW118" s="15">
        <v>1291</v>
      </c>
      <c r="BX118" s="14">
        <v>512</v>
      </c>
      <c r="BY118" s="15">
        <v>1817</v>
      </c>
      <c r="BZ118" s="14">
        <v>1007</v>
      </c>
      <c r="CA118" s="15">
        <v>497</v>
      </c>
      <c r="CB118" s="14">
        <v>373</v>
      </c>
      <c r="CC118" s="15">
        <v>1674</v>
      </c>
      <c r="CD118" s="14">
        <v>1063</v>
      </c>
      <c r="CE118" s="15">
        <v>89</v>
      </c>
      <c r="CF118" s="14">
        <v>137</v>
      </c>
      <c r="CG118" s="15">
        <v>1444</v>
      </c>
      <c r="CH118" s="14">
        <v>768</v>
      </c>
      <c r="CI118" s="15">
        <v>2211</v>
      </c>
      <c r="CJ118" s="14">
        <v>1428</v>
      </c>
      <c r="CK118" s="15">
        <v>0</v>
      </c>
      <c r="CL118" s="14">
        <v>218</v>
      </c>
      <c r="CM118" s="15">
        <v>1142</v>
      </c>
      <c r="CN118" s="14">
        <v>626</v>
      </c>
      <c r="CO118" s="15">
        <v>235</v>
      </c>
      <c r="CP118" s="14">
        <v>159</v>
      </c>
      <c r="CQ118" s="15">
        <v>856</v>
      </c>
      <c r="CR118" s="14">
        <v>469</v>
      </c>
      <c r="CS118" s="15">
        <v>3039</v>
      </c>
      <c r="CT118" s="14">
        <v>983</v>
      </c>
      <c r="CU118" s="15">
        <v>476</v>
      </c>
      <c r="CV118" s="14">
        <v>398</v>
      </c>
      <c r="CW118" s="15">
        <v>75</v>
      </c>
      <c r="CX118" s="14">
        <v>123</v>
      </c>
      <c r="CY118" s="15">
        <v>771</v>
      </c>
      <c r="CZ118" s="14">
        <v>543</v>
      </c>
      <c r="DA118" s="15">
        <v>1013</v>
      </c>
      <c r="DB118" s="14">
        <v>634</v>
      </c>
      <c r="DC118" s="15">
        <v>256</v>
      </c>
      <c r="DD118" s="14">
        <v>229</v>
      </c>
      <c r="DE118" s="18" t="s">
        <v>61</v>
      </c>
      <c r="DF118" s="14" t="s">
        <v>61</v>
      </c>
      <c r="DG118" s="15">
        <v>129</v>
      </c>
      <c r="DH118" s="14">
        <v>104</v>
      </c>
      <c r="DI118" s="15">
        <v>521</v>
      </c>
      <c r="DJ118" s="14">
        <v>478</v>
      </c>
      <c r="DM118"/>
      <c r="DN118"/>
      <c r="DO118"/>
      <c r="DP118"/>
    </row>
    <row r="119" spans="9:120" x14ac:dyDescent="0.25">
      <c r="I119" s="15">
        <v>28046</v>
      </c>
      <c r="J119" s="14">
        <v>4226</v>
      </c>
      <c r="K119" s="15">
        <v>172</v>
      </c>
      <c r="L119" s="14">
        <v>257</v>
      </c>
      <c r="M119" s="15">
        <v>0</v>
      </c>
      <c r="N119" s="14">
        <v>269</v>
      </c>
      <c r="O119" s="15">
        <v>1511</v>
      </c>
      <c r="P119" s="14">
        <v>915</v>
      </c>
      <c r="Q119" s="15">
        <v>0</v>
      </c>
      <c r="R119" s="14">
        <v>269</v>
      </c>
      <c r="S119" s="15">
        <v>2784</v>
      </c>
      <c r="T119" s="14">
        <v>1647</v>
      </c>
      <c r="U119" s="15">
        <v>4390</v>
      </c>
      <c r="V119" s="14">
        <v>1357</v>
      </c>
      <c r="W119" s="15">
        <v>0</v>
      </c>
      <c r="X119" s="14">
        <v>269</v>
      </c>
      <c r="Y119" s="15">
        <v>0</v>
      </c>
      <c r="Z119" s="14">
        <v>269</v>
      </c>
      <c r="AA119" s="15">
        <v>0</v>
      </c>
      <c r="AB119" s="14">
        <v>269</v>
      </c>
      <c r="AC119" s="15">
        <v>396</v>
      </c>
      <c r="AD119" s="14">
        <v>347</v>
      </c>
      <c r="AE119" s="15">
        <v>745</v>
      </c>
      <c r="AF119" s="14">
        <v>553</v>
      </c>
      <c r="AG119" s="15">
        <v>25</v>
      </c>
      <c r="AH119" s="14">
        <v>41</v>
      </c>
      <c r="AI119" s="15">
        <v>942</v>
      </c>
      <c r="AJ119" s="14">
        <v>849</v>
      </c>
      <c r="AK119" s="15">
        <v>415</v>
      </c>
      <c r="AL119" s="14">
        <v>444</v>
      </c>
      <c r="AM119" s="15">
        <v>132</v>
      </c>
      <c r="AN119" s="14">
        <v>217</v>
      </c>
      <c r="AO119" s="15">
        <v>462</v>
      </c>
      <c r="AP119" s="14">
        <v>641</v>
      </c>
      <c r="AQ119" s="15">
        <v>532</v>
      </c>
      <c r="AR119" s="14">
        <v>514</v>
      </c>
      <c r="AS119" s="15">
        <v>519</v>
      </c>
      <c r="AT119" s="14">
        <v>743</v>
      </c>
      <c r="AU119" s="15">
        <v>107</v>
      </c>
      <c r="AV119" s="14">
        <v>144</v>
      </c>
      <c r="AW119" s="15">
        <v>0</v>
      </c>
      <c r="AX119" s="14">
        <v>269</v>
      </c>
      <c r="AY119" s="15">
        <v>51</v>
      </c>
      <c r="AZ119" s="14">
        <v>92</v>
      </c>
      <c r="BA119" s="15">
        <v>252</v>
      </c>
      <c r="BB119" s="14">
        <v>470</v>
      </c>
      <c r="BC119" s="15">
        <v>570</v>
      </c>
      <c r="BD119" s="14">
        <v>597</v>
      </c>
      <c r="BE119" s="15">
        <v>218</v>
      </c>
      <c r="BF119" s="14">
        <v>277</v>
      </c>
      <c r="BG119" s="15">
        <v>0</v>
      </c>
      <c r="BH119" s="14">
        <v>269</v>
      </c>
      <c r="BI119" s="15">
        <v>421</v>
      </c>
      <c r="BJ119" s="14">
        <v>418</v>
      </c>
      <c r="BK119" s="15">
        <v>2528</v>
      </c>
      <c r="BL119" s="14">
        <v>1395</v>
      </c>
      <c r="BM119" s="15">
        <v>1711</v>
      </c>
      <c r="BN119" s="14">
        <v>1394</v>
      </c>
      <c r="BO119" s="15">
        <v>416</v>
      </c>
      <c r="BP119" s="14">
        <v>383</v>
      </c>
      <c r="BQ119" s="15">
        <v>0</v>
      </c>
      <c r="BR119" s="14">
        <v>269</v>
      </c>
      <c r="BS119" s="15">
        <v>0</v>
      </c>
      <c r="BT119" s="14">
        <v>269</v>
      </c>
      <c r="BU119" s="15">
        <v>707</v>
      </c>
      <c r="BV119" s="14">
        <v>527</v>
      </c>
      <c r="BW119" s="15">
        <v>146</v>
      </c>
      <c r="BX119" s="14">
        <v>144</v>
      </c>
      <c r="BY119" s="15">
        <v>34</v>
      </c>
      <c r="BZ119" s="14">
        <v>84</v>
      </c>
      <c r="CA119" s="15">
        <v>233</v>
      </c>
      <c r="CB119" s="14">
        <v>228</v>
      </c>
      <c r="CC119" s="15">
        <v>56</v>
      </c>
      <c r="CD119" s="14">
        <v>90</v>
      </c>
      <c r="CE119" s="15">
        <v>62</v>
      </c>
      <c r="CF119" s="14">
        <v>79</v>
      </c>
      <c r="CG119" s="15">
        <v>14</v>
      </c>
      <c r="CH119" s="14">
        <v>25</v>
      </c>
      <c r="CI119" s="15">
        <v>95</v>
      </c>
      <c r="CJ119" s="14">
        <v>118</v>
      </c>
      <c r="CK119" s="15">
        <v>0</v>
      </c>
      <c r="CL119" s="14">
        <v>269</v>
      </c>
      <c r="CM119" s="15">
        <v>220</v>
      </c>
      <c r="CN119" s="14">
        <v>235</v>
      </c>
      <c r="CO119" s="15">
        <v>258</v>
      </c>
      <c r="CP119" s="14">
        <v>183</v>
      </c>
      <c r="CQ119" s="15">
        <v>495</v>
      </c>
      <c r="CR119" s="14">
        <v>638</v>
      </c>
      <c r="CS119" s="15">
        <v>1990</v>
      </c>
      <c r="CT119" s="14">
        <v>1143</v>
      </c>
      <c r="CU119" s="15">
        <v>3226</v>
      </c>
      <c r="CV119" s="14">
        <v>1437</v>
      </c>
      <c r="CW119" s="15">
        <v>75</v>
      </c>
      <c r="CX119" s="14">
        <v>137</v>
      </c>
      <c r="CY119" s="15">
        <v>580</v>
      </c>
      <c r="CZ119" s="14">
        <v>459</v>
      </c>
      <c r="DA119" s="15">
        <v>556</v>
      </c>
      <c r="DB119" s="14">
        <v>469</v>
      </c>
      <c r="DC119" s="15">
        <v>0</v>
      </c>
      <c r="DD119" s="14">
        <v>269</v>
      </c>
      <c r="DE119" s="15">
        <v>0</v>
      </c>
      <c r="DF119" s="14">
        <v>269</v>
      </c>
      <c r="DG119" s="18" t="s">
        <v>61</v>
      </c>
      <c r="DH119" s="14" t="s">
        <v>61</v>
      </c>
      <c r="DI119" s="15">
        <v>0</v>
      </c>
      <c r="DJ119" s="14">
        <v>269</v>
      </c>
      <c r="DM119"/>
      <c r="DN119"/>
      <c r="DO119"/>
      <c r="DP119"/>
    </row>
    <row r="120" spans="9:120" x14ac:dyDescent="0.25">
      <c r="I120" s="15">
        <v>31732</v>
      </c>
      <c r="J120" s="14">
        <v>4381</v>
      </c>
      <c r="K120" s="15">
        <v>629</v>
      </c>
      <c r="L120" s="14">
        <v>711</v>
      </c>
      <c r="M120" s="15">
        <v>156</v>
      </c>
      <c r="N120" s="14">
        <v>259</v>
      </c>
      <c r="O120" s="15">
        <v>288</v>
      </c>
      <c r="P120" s="14">
        <v>356</v>
      </c>
      <c r="Q120" s="15">
        <v>0</v>
      </c>
      <c r="R120" s="14">
        <v>285</v>
      </c>
      <c r="S120" s="15">
        <v>1177</v>
      </c>
      <c r="T120" s="14">
        <v>949</v>
      </c>
      <c r="U120" s="15">
        <v>388</v>
      </c>
      <c r="V120" s="14">
        <v>492</v>
      </c>
      <c r="W120" s="15">
        <v>899</v>
      </c>
      <c r="X120" s="14">
        <v>653</v>
      </c>
      <c r="Y120" s="15">
        <v>0</v>
      </c>
      <c r="Z120" s="14">
        <v>285</v>
      </c>
      <c r="AA120" s="15">
        <v>0</v>
      </c>
      <c r="AB120" s="14">
        <v>285</v>
      </c>
      <c r="AC120" s="15">
        <v>11262</v>
      </c>
      <c r="AD120" s="14">
        <v>2512</v>
      </c>
      <c r="AE120" s="15">
        <v>207</v>
      </c>
      <c r="AF120" s="14">
        <v>334</v>
      </c>
      <c r="AG120" s="15">
        <v>0</v>
      </c>
      <c r="AH120" s="14">
        <v>285</v>
      </c>
      <c r="AI120" s="15">
        <v>0</v>
      </c>
      <c r="AJ120" s="14">
        <v>285</v>
      </c>
      <c r="AK120" s="15">
        <v>1642</v>
      </c>
      <c r="AL120" s="14">
        <v>1175</v>
      </c>
      <c r="AM120" s="15">
        <v>109</v>
      </c>
      <c r="AN120" s="14">
        <v>173</v>
      </c>
      <c r="AO120" s="15">
        <v>0</v>
      </c>
      <c r="AP120" s="14">
        <v>285</v>
      </c>
      <c r="AQ120" s="15">
        <v>112</v>
      </c>
      <c r="AR120" s="14">
        <v>184</v>
      </c>
      <c r="AS120" s="15">
        <v>254</v>
      </c>
      <c r="AT120" s="14">
        <v>211</v>
      </c>
      <c r="AU120" s="15">
        <v>109</v>
      </c>
      <c r="AV120" s="14">
        <v>130</v>
      </c>
      <c r="AW120" s="15">
        <v>0</v>
      </c>
      <c r="AX120" s="14">
        <v>285</v>
      </c>
      <c r="AY120" s="15">
        <v>59</v>
      </c>
      <c r="AZ120" s="14">
        <v>106</v>
      </c>
      <c r="BA120" s="15">
        <v>2004</v>
      </c>
      <c r="BB120" s="14">
        <v>960</v>
      </c>
      <c r="BC120" s="15">
        <v>89</v>
      </c>
      <c r="BD120" s="14">
        <v>149</v>
      </c>
      <c r="BE120" s="15">
        <v>50</v>
      </c>
      <c r="BF120" s="14">
        <v>83</v>
      </c>
      <c r="BG120" s="15">
        <v>170</v>
      </c>
      <c r="BH120" s="14">
        <v>198</v>
      </c>
      <c r="BI120" s="15">
        <v>221</v>
      </c>
      <c r="BJ120" s="14">
        <v>258</v>
      </c>
      <c r="BK120" s="15">
        <v>0</v>
      </c>
      <c r="BL120" s="14">
        <v>285</v>
      </c>
      <c r="BM120" s="15">
        <v>0</v>
      </c>
      <c r="BN120" s="14">
        <v>285</v>
      </c>
      <c r="BO120" s="15">
        <v>0</v>
      </c>
      <c r="BP120" s="14">
        <v>285</v>
      </c>
      <c r="BQ120" s="15">
        <v>0</v>
      </c>
      <c r="BR120" s="14">
        <v>285</v>
      </c>
      <c r="BS120" s="15">
        <v>1244</v>
      </c>
      <c r="BT120" s="14">
        <v>830</v>
      </c>
      <c r="BU120" s="15">
        <v>364</v>
      </c>
      <c r="BV120" s="14">
        <v>603</v>
      </c>
      <c r="BW120" s="15">
        <v>4768</v>
      </c>
      <c r="BX120" s="14">
        <v>1546</v>
      </c>
      <c r="BY120" s="15">
        <v>146</v>
      </c>
      <c r="BZ120" s="14">
        <v>240</v>
      </c>
      <c r="CA120" s="15">
        <v>0</v>
      </c>
      <c r="CB120" s="14">
        <v>285</v>
      </c>
      <c r="CC120" s="15">
        <v>69</v>
      </c>
      <c r="CD120" s="14">
        <v>127</v>
      </c>
      <c r="CE120" s="15">
        <v>0</v>
      </c>
      <c r="CF120" s="14">
        <v>285</v>
      </c>
      <c r="CG120" s="15">
        <v>0</v>
      </c>
      <c r="CH120" s="14">
        <v>285</v>
      </c>
      <c r="CI120" s="15">
        <v>1516</v>
      </c>
      <c r="CJ120" s="14">
        <v>772</v>
      </c>
      <c r="CK120" s="15">
        <v>684</v>
      </c>
      <c r="CL120" s="14">
        <v>829</v>
      </c>
      <c r="CM120" s="15">
        <v>109</v>
      </c>
      <c r="CN120" s="14">
        <v>173</v>
      </c>
      <c r="CO120" s="15">
        <v>0</v>
      </c>
      <c r="CP120" s="14">
        <v>285</v>
      </c>
      <c r="CQ120" s="15">
        <v>30</v>
      </c>
      <c r="CR120" s="14">
        <v>56</v>
      </c>
      <c r="CS120" s="15">
        <v>977</v>
      </c>
      <c r="CT120" s="14">
        <v>742</v>
      </c>
      <c r="CU120" s="15">
        <v>882</v>
      </c>
      <c r="CV120" s="14">
        <v>1289</v>
      </c>
      <c r="CW120" s="15">
        <v>0</v>
      </c>
      <c r="CX120" s="14">
        <v>285</v>
      </c>
      <c r="CY120" s="15">
        <v>392</v>
      </c>
      <c r="CZ120" s="14">
        <v>320</v>
      </c>
      <c r="DA120" s="15">
        <v>0</v>
      </c>
      <c r="DB120" s="14">
        <v>285</v>
      </c>
      <c r="DC120" s="15">
        <v>141</v>
      </c>
      <c r="DD120" s="14">
        <v>135</v>
      </c>
      <c r="DE120" s="15">
        <v>585</v>
      </c>
      <c r="DF120" s="14">
        <v>815</v>
      </c>
      <c r="DG120" s="15">
        <v>0</v>
      </c>
      <c r="DH120" s="14">
        <v>285</v>
      </c>
      <c r="DI120" s="18" t="s">
        <v>61</v>
      </c>
      <c r="DJ120" s="14" t="s">
        <v>61</v>
      </c>
      <c r="DM120"/>
      <c r="DN120"/>
      <c r="DO120"/>
      <c r="DP120"/>
    </row>
  </sheetData>
  <mergeCells count="4">
    <mergeCell ref="B7:B9"/>
    <mergeCell ref="C7:D8"/>
    <mergeCell ref="E7:F8"/>
    <mergeCell ref="G7:H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H332"/>
  <sheetViews>
    <sheetView tabSelected="1" topLeftCell="B1" zoomScale="10" zoomScaleNormal="10" workbookViewId="0">
      <selection activeCell="B1" sqref="B1:HH1"/>
    </sheetView>
  </sheetViews>
  <sheetFormatPr defaultRowHeight="15" x14ac:dyDescent="0.25"/>
  <cols>
    <col min="1" max="1" width="33.42578125" hidden="1" customWidth="1"/>
    <col min="2" max="2" width="150.85546875" customWidth="1"/>
    <col min="3" max="3" width="67.28515625" customWidth="1"/>
    <col min="4" max="49" width="8.7109375" customWidth="1"/>
    <col min="50" max="176" width="9.140625" customWidth="1"/>
    <col min="198" max="198" width="9.140625" customWidth="1"/>
  </cols>
  <sheetData>
    <row r="1" spans="1:216" ht="255.75" thickBot="1" x14ac:dyDescent="3.7">
      <c r="B1" s="240" t="s">
        <v>222</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c r="DV1" s="241"/>
      <c r="DW1" s="241"/>
      <c r="DX1" s="241"/>
      <c r="DY1" s="241"/>
      <c r="DZ1" s="241"/>
      <c r="EA1" s="241"/>
      <c r="EB1" s="241"/>
      <c r="EC1" s="241"/>
      <c r="ED1" s="241"/>
      <c r="EE1" s="241"/>
      <c r="EF1" s="241"/>
      <c r="EG1" s="241"/>
      <c r="EH1" s="241"/>
      <c r="EI1" s="241"/>
      <c r="EJ1" s="241"/>
      <c r="EK1" s="241"/>
      <c r="EL1" s="241"/>
      <c r="EM1" s="241"/>
      <c r="EN1" s="241"/>
      <c r="EO1" s="241"/>
      <c r="EP1" s="241"/>
      <c r="EQ1" s="241"/>
      <c r="ER1" s="241"/>
      <c r="ES1" s="241"/>
      <c r="ET1" s="241"/>
      <c r="EU1" s="241"/>
      <c r="EV1" s="241"/>
      <c r="EW1" s="241"/>
      <c r="EX1" s="241"/>
      <c r="EY1" s="241"/>
      <c r="EZ1" s="241"/>
      <c r="FA1" s="241"/>
      <c r="FB1" s="241"/>
      <c r="FC1" s="241"/>
      <c r="FD1" s="241"/>
      <c r="FE1" s="241"/>
      <c r="FF1" s="241"/>
      <c r="FG1" s="241"/>
      <c r="FH1" s="241"/>
      <c r="FI1" s="241"/>
      <c r="FJ1" s="241"/>
      <c r="FK1" s="241"/>
      <c r="FL1" s="241"/>
      <c r="FM1" s="241"/>
      <c r="FN1" s="241"/>
      <c r="FO1" s="241"/>
      <c r="FP1" s="241"/>
      <c r="FQ1" s="241"/>
      <c r="FR1" s="241"/>
      <c r="FS1" s="241"/>
      <c r="FT1" s="241"/>
      <c r="FU1" s="241"/>
      <c r="FV1" s="241"/>
      <c r="FW1" s="241"/>
      <c r="FX1" s="241"/>
      <c r="FY1" s="241"/>
      <c r="FZ1" s="241"/>
      <c r="GA1" s="241"/>
      <c r="GB1" s="241"/>
      <c r="GC1" s="241"/>
      <c r="GD1" s="241"/>
      <c r="GE1" s="241"/>
      <c r="GF1" s="241"/>
      <c r="GG1" s="241"/>
      <c r="GH1" s="241"/>
      <c r="GI1" s="241"/>
      <c r="GJ1" s="241"/>
      <c r="GK1" s="241"/>
      <c r="GL1" s="241"/>
      <c r="GM1" s="241"/>
      <c r="GN1" s="241"/>
      <c r="GO1" s="241"/>
      <c r="GP1" s="241"/>
      <c r="GQ1" s="241"/>
      <c r="GR1" s="241"/>
      <c r="GS1" s="241"/>
      <c r="GT1" s="241"/>
      <c r="GU1" s="241"/>
      <c r="GV1" s="241"/>
      <c r="GW1" s="241"/>
      <c r="GX1" s="241"/>
      <c r="GY1" s="241"/>
      <c r="GZ1" s="241"/>
      <c r="HA1" s="241"/>
      <c r="HB1" s="241"/>
      <c r="HC1" s="241"/>
      <c r="HD1" s="241"/>
      <c r="HE1" s="241"/>
      <c r="HF1" s="241"/>
      <c r="HG1" s="241"/>
      <c r="HH1" s="242"/>
    </row>
    <row r="2" spans="1:216" ht="153.75" thickBot="1" x14ac:dyDescent="1.4">
      <c r="B2" s="231" t="s">
        <v>115</v>
      </c>
      <c r="C2" s="232" t="s">
        <v>116</v>
      </c>
      <c r="D2" s="190" t="s">
        <v>223</v>
      </c>
      <c r="E2" s="190"/>
      <c r="F2" s="190"/>
      <c r="G2" s="190"/>
      <c r="H2" s="190"/>
      <c r="I2" s="190"/>
      <c r="J2" s="190"/>
      <c r="K2" s="190"/>
      <c r="L2" s="56"/>
      <c r="M2" s="56"/>
      <c r="N2" s="56"/>
      <c r="O2" s="56"/>
      <c r="P2" s="56"/>
      <c r="Q2" s="56"/>
      <c r="R2" s="56"/>
      <c r="S2" s="56"/>
      <c r="T2" s="5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243" t="str">
        <f>IF(C2="(All)","States with largest migration inflows in "&amp;C3&amp;" were:","In "&amp;C3&amp;" residents from "&amp;C2&amp;" migrated the most to:")</f>
        <v>States with largest migration inflows in 2012 were:</v>
      </c>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244"/>
      <c r="DK2" s="244"/>
      <c r="DL2" s="244"/>
      <c r="DM2" s="244"/>
      <c r="DN2" s="244"/>
      <c r="DO2" s="244"/>
      <c r="DP2" s="244"/>
      <c r="DQ2" s="244"/>
      <c r="DR2" s="244"/>
      <c r="DS2" s="244"/>
      <c r="DT2" s="244"/>
      <c r="DU2" s="244"/>
      <c r="DV2" s="244"/>
      <c r="DW2" s="244"/>
      <c r="DX2" s="244"/>
      <c r="DY2" s="244"/>
      <c r="DZ2" s="244"/>
      <c r="EA2" s="244"/>
      <c r="EB2" s="244"/>
      <c r="EC2" s="244"/>
      <c r="ED2" s="244"/>
      <c r="EE2" s="244"/>
      <c r="EF2" s="244"/>
      <c r="EG2" s="244"/>
      <c r="EH2" s="244"/>
      <c r="EI2" s="244"/>
      <c r="EJ2" s="245"/>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56"/>
      <c r="HB2" s="56"/>
      <c r="HC2" s="56"/>
      <c r="HD2" s="56"/>
      <c r="HE2" s="56"/>
      <c r="HF2" s="56"/>
      <c r="HG2" s="56"/>
      <c r="HH2" s="217"/>
    </row>
    <row r="3" spans="1:216" ht="153.75" thickBot="1" x14ac:dyDescent="1.4">
      <c r="B3" s="231" t="s">
        <v>122</v>
      </c>
      <c r="C3" s="233">
        <v>2012</v>
      </c>
      <c r="D3" s="190" t="s">
        <v>171</v>
      </c>
      <c r="E3" s="181"/>
      <c r="F3" s="181"/>
      <c r="G3" s="181"/>
      <c r="H3" s="181"/>
      <c r="I3" s="181"/>
      <c r="J3" s="181"/>
      <c r="K3" s="181"/>
      <c r="L3" s="56"/>
      <c r="M3" s="56"/>
      <c r="N3" s="56"/>
      <c r="O3" s="56"/>
      <c r="P3" s="56"/>
      <c r="Q3" s="56"/>
      <c r="R3" s="56"/>
      <c r="S3" s="5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246" t="str">
        <f>IF(C2="(All)",'Formula Table'!B2&amp;", "&amp;'Formula Table'!B3&amp;", and "&amp;'Formula Table'!B4,'Formula Table'!B2&amp;", "&amp;'Formula Table'!B3&amp;", and "&amp;'Formula Table'!B4&amp;"; possibly due to:")</f>
        <v xml:space="preserve"> Florida,  Texas, and  California</v>
      </c>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G3" s="247"/>
      <c r="DH3" s="247"/>
      <c r="DI3" s="247"/>
      <c r="DJ3" s="247"/>
      <c r="DK3" s="247"/>
      <c r="DL3" s="247"/>
      <c r="DM3" s="247"/>
      <c r="DN3" s="247"/>
      <c r="DO3" s="247"/>
      <c r="DP3" s="247"/>
      <c r="DQ3" s="247"/>
      <c r="DR3" s="247"/>
      <c r="DS3" s="247"/>
      <c r="DT3" s="247"/>
      <c r="DU3" s="247"/>
      <c r="DV3" s="247"/>
      <c r="DW3" s="247"/>
      <c r="DX3" s="247"/>
      <c r="DY3" s="247"/>
      <c r="DZ3" s="247"/>
      <c r="EA3" s="247"/>
      <c r="EB3" s="247"/>
      <c r="EC3" s="247"/>
      <c r="ED3" s="247"/>
      <c r="EE3" s="247"/>
      <c r="EF3" s="247"/>
      <c r="EG3" s="247"/>
      <c r="EH3" s="247"/>
      <c r="EI3" s="247"/>
      <c r="EJ3" s="248"/>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56"/>
      <c r="HB3" s="56"/>
      <c r="HC3" s="56"/>
      <c r="HD3" s="56"/>
      <c r="HE3" s="56"/>
      <c r="HF3" s="56"/>
      <c r="HG3" s="56"/>
      <c r="HH3" s="217"/>
    </row>
    <row r="4" spans="1:216" ht="92.25" hidden="1" customHeight="1" x14ac:dyDescent="1.35">
      <c r="B4" s="218"/>
      <c r="C4" s="190"/>
      <c r="D4" s="190"/>
      <c r="E4" s="190"/>
      <c r="F4" s="190"/>
      <c r="G4" s="190"/>
      <c r="H4" s="190"/>
      <c r="I4" s="190"/>
      <c r="J4" s="190"/>
      <c r="K4" s="190"/>
      <c r="L4" s="190"/>
      <c r="M4" s="56"/>
      <c r="N4" s="56"/>
      <c r="O4" s="56"/>
      <c r="P4" s="56"/>
      <c r="Q4" s="56"/>
      <c r="R4" s="56"/>
      <c r="S4" s="5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249"/>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0"/>
      <c r="EB4" s="250"/>
      <c r="EC4" s="250"/>
      <c r="ED4" s="250"/>
      <c r="EE4" s="250"/>
      <c r="EF4" s="250"/>
      <c r="EG4" s="250"/>
      <c r="EH4" s="250"/>
      <c r="EI4" s="250"/>
      <c r="EJ4" s="251"/>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56"/>
      <c r="HB4" s="56"/>
      <c r="HC4" s="56"/>
      <c r="HD4" s="56"/>
      <c r="HE4" s="56"/>
      <c r="HF4" s="56"/>
      <c r="HG4" s="56"/>
      <c r="HH4" s="217"/>
    </row>
    <row r="5" spans="1:216" ht="165" hidden="1" x14ac:dyDescent="1.35">
      <c r="B5" s="234" t="s">
        <v>117</v>
      </c>
      <c r="C5" s="235"/>
      <c r="D5" s="190"/>
      <c r="E5" s="190"/>
      <c r="F5" s="190"/>
      <c r="G5" s="190"/>
      <c r="H5" s="190"/>
      <c r="I5" s="190"/>
      <c r="J5" s="190"/>
      <c r="K5" s="190"/>
      <c r="L5" s="190"/>
      <c r="M5" s="56"/>
      <c r="N5" s="56"/>
      <c r="O5" s="56"/>
      <c r="P5" s="56"/>
      <c r="Q5" s="56"/>
      <c r="R5" s="56"/>
      <c r="S5" s="5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249"/>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c r="DM5" s="250"/>
      <c r="DN5" s="250"/>
      <c r="DO5" s="250"/>
      <c r="DP5" s="250"/>
      <c r="DQ5" s="250"/>
      <c r="DR5" s="250"/>
      <c r="DS5" s="250"/>
      <c r="DT5" s="250"/>
      <c r="DU5" s="250"/>
      <c r="DV5" s="250"/>
      <c r="DW5" s="250"/>
      <c r="DX5" s="250"/>
      <c r="DY5" s="250"/>
      <c r="DZ5" s="250"/>
      <c r="EA5" s="250"/>
      <c r="EB5" s="250"/>
      <c r="EC5" s="250"/>
      <c r="ED5" s="250"/>
      <c r="EE5" s="250"/>
      <c r="EF5" s="250"/>
      <c r="EG5" s="250"/>
      <c r="EH5" s="250"/>
      <c r="EI5" s="250"/>
      <c r="EJ5" s="251"/>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56"/>
      <c r="HB5" s="56"/>
      <c r="HC5" s="56"/>
      <c r="HD5" s="56"/>
      <c r="HE5" s="56"/>
      <c r="HF5" s="56"/>
      <c r="HG5" s="56"/>
      <c r="HH5" s="217"/>
    </row>
    <row r="6" spans="1:216" ht="165" hidden="1" x14ac:dyDescent="1.35">
      <c r="A6" s="63" t="s">
        <v>187</v>
      </c>
      <c r="B6" s="180">
        <v>2012</v>
      </c>
      <c r="C6" s="236"/>
      <c r="D6" s="219"/>
      <c r="E6" s="219"/>
      <c r="F6" s="219"/>
      <c r="G6" s="219"/>
      <c r="H6" s="219"/>
      <c r="I6" s="219"/>
      <c r="J6" s="219"/>
      <c r="K6" s="219"/>
      <c r="L6" s="190"/>
      <c r="M6" s="56"/>
      <c r="N6" s="56"/>
      <c r="O6" s="56"/>
      <c r="P6" s="56"/>
      <c r="Q6" s="56"/>
      <c r="R6" s="56"/>
      <c r="S6" s="5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249"/>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c r="CN6" s="250"/>
      <c r="CO6" s="250"/>
      <c r="CP6" s="250"/>
      <c r="CQ6" s="250"/>
      <c r="CR6" s="250"/>
      <c r="CS6" s="250"/>
      <c r="CT6" s="250"/>
      <c r="CU6" s="250"/>
      <c r="CV6" s="250"/>
      <c r="CW6" s="250"/>
      <c r="CX6" s="250"/>
      <c r="CY6" s="250"/>
      <c r="CZ6" s="250"/>
      <c r="DA6" s="250"/>
      <c r="DB6" s="250"/>
      <c r="DC6" s="250"/>
      <c r="DD6" s="250"/>
      <c r="DE6" s="250"/>
      <c r="DF6" s="250"/>
      <c r="DG6" s="250"/>
      <c r="DH6" s="250"/>
      <c r="DI6" s="250"/>
      <c r="DJ6" s="250"/>
      <c r="DK6" s="250"/>
      <c r="DL6" s="250"/>
      <c r="DM6" s="250"/>
      <c r="DN6" s="250"/>
      <c r="DO6" s="250"/>
      <c r="DP6" s="250"/>
      <c r="DQ6" s="250"/>
      <c r="DR6" s="250"/>
      <c r="DS6" s="250"/>
      <c r="DT6" s="250"/>
      <c r="DU6" s="250"/>
      <c r="DV6" s="250"/>
      <c r="DW6" s="250"/>
      <c r="DX6" s="250"/>
      <c r="DY6" s="250"/>
      <c r="DZ6" s="250"/>
      <c r="EA6" s="250"/>
      <c r="EB6" s="250"/>
      <c r="EC6" s="250"/>
      <c r="ED6" s="250"/>
      <c r="EE6" s="250"/>
      <c r="EF6" s="250"/>
      <c r="EG6" s="250"/>
      <c r="EH6" s="250"/>
      <c r="EI6" s="250"/>
      <c r="EJ6" s="251"/>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56"/>
      <c r="HB6" s="56"/>
      <c r="HC6" s="56"/>
      <c r="HD6" s="56"/>
      <c r="HE6" s="56"/>
      <c r="HF6" s="56"/>
      <c r="HG6" s="56"/>
      <c r="HH6" s="217"/>
    </row>
    <row r="7" spans="1:216" ht="165" hidden="1" x14ac:dyDescent="1.35">
      <c r="A7" s="63">
        <f>RANK(GETPIVOTDATA(" Alabama",$B$5,"Year",$C$3),$C$7:$C$58)</f>
        <v>26</v>
      </c>
      <c r="B7" s="220" t="s">
        <v>118</v>
      </c>
      <c r="C7" s="236">
        <v>105219</v>
      </c>
      <c r="D7" s="219"/>
      <c r="E7" s="219"/>
      <c r="F7" s="219"/>
      <c r="G7" s="219"/>
      <c r="H7" s="219"/>
      <c r="I7" s="219"/>
      <c r="J7" s="219"/>
      <c r="K7" s="219"/>
      <c r="L7" s="190"/>
      <c r="M7" s="56"/>
      <c r="N7" s="56"/>
      <c r="O7" s="56"/>
      <c r="P7" s="56"/>
      <c r="Q7" s="56"/>
      <c r="R7" s="56"/>
      <c r="S7" s="5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249"/>
      <c r="AS7" s="250"/>
      <c r="AT7" s="250"/>
      <c r="AU7" s="250"/>
      <c r="AV7" s="250"/>
      <c r="AW7" s="250"/>
      <c r="AX7" s="250"/>
      <c r="AY7" s="250"/>
      <c r="AZ7" s="250"/>
      <c r="BA7" s="250"/>
      <c r="BB7" s="250"/>
      <c r="BC7" s="250"/>
      <c r="BD7" s="250"/>
      <c r="BE7" s="250"/>
      <c r="BF7" s="250"/>
      <c r="BG7" s="250"/>
      <c r="BH7" s="250"/>
      <c r="BI7" s="250"/>
      <c r="BJ7" s="250"/>
      <c r="BK7" s="250"/>
      <c r="BL7" s="250"/>
      <c r="BM7" s="250"/>
      <c r="BN7" s="250"/>
      <c r="BO7" s="250"/>
      <c r="BP7" s="250"/>
      <c r="BQ7" s="250"/>
      <c r="BR7" s="250"/>
      <c r="BS7" s="250"/>
      <c r="BT7" s="250"/>
      <c r="BU7" s="250"/>
      <c r="BV7" s="250"/>
      <c r="BW7" s="250"/>
      <c r="BX7" s="250"/>
      <c r="BY7" s="250"/>
      <c r="BZ7" s="250"/>
      <c r="CA7" s="250"/>
      <c r="CB7" s="250"/>
      <c r="CC7" s="250"/>
      <c r="CD7" s="250"/>
      <c r="CE7" s="250"/>
      <c r="CF7" s="250"/>
      <c r="CG7" s="250"/>
      <c r="CH7" s="250"/>
      <c r="CI7" s="250"/>
      <c r="CJ7" s="250"/>
      <c r="CK7" s="250"/>
      <c r="CL7" s="250"/>
      <c r="CM7" s="250"/>
      <c r="CN7" s="250"/>
      <c r="CO7" s="250"/>
      <c r="CP7" s="250"/>
      <c r="CQ7" s="250"/>
      <c r="CR7" s="250"/>
      <c r="CS7" s="250"/>
      <c r="CT7" s="250"/>
      <c r="CU7" s="250"/>
      <c r="CV7" s="250"/>
      <c r="CW7" s="250"/>
      <c r="CX7" s="250"/>
      <c r="CY7" s="250"/>
      <c r="CZ7" s="250"/>
      <c r="DA7" s="250"/>
      <c r="DB7" s="250"/>
      <c r="DC7" s="250"/>
      <c r="DD7" s="250"/>
      <c r="DE7" s="250"/>
      <c r="DF7" s="250"/>
      <c r="DG7" s="250"/>
      <c r="DH7" s="250"/>
      <c r="DI7" s="250"/>
      <c r="DJ7" s="250"/>
      <c r="DK7" s="250"/>
      <c r="DL7" s="250"/>
      <c r="DM7" s="250"/>
      <c r="DN7" s="250"/>
      <c r="DO7" s="250"/>
      <c r="DP7" s="250"/>
      <c r="DQ7" s="250"/>
      <c r="DR7" s="250"/>
      <c r="DS7" s="250"/>
      <c r="DT7" s="250"/>
      <c r="DU7" s="250"/>
      <c r="DV7" s="250"/>
      <c r="DW7" s="250"/>
      <c r="DX7" s="250"/>
      <c r="DY7" s="250"/>
      <c r="DZ7" s="250"/>
      <c r="EA7" s="250"/>
      <c r="EB7" s="250"/>
      <c r="EC7" s="250"/>
      <c r="ED7" s="250"/>
      <c r="EE7" s="250"/>
      <c r="EF7" s="250"/>
      <c r="EG7" s="250"/>
      <c r="EH7" s="250"/>
      <c r="EI7" s="250"/>
      <c r="EJ7" s="251"/>
      <c r="EK7" s="166"/>
      <c r="EL7" s="166"/>
      <c r="EM7" s="166"/>
      <c r="EN7" s="166"/>
      <c r="EO7" s="166"/>
      <c r="EP7" s="166"/>
      <c r="EQ7" s="166"/>
      <c r="ER7" s="166"/>
      <c r="ES7" s="166"/>
      <c r="ET7" s="166"/>
      <c r="EU7" s="166"/>
      <c r="EV7" s="166"/>
      <c r="EW7" s="166"/>
      <c r="EX7" s="166"/>
      <c r="EY7" s="166"/>
      <c r="EZ7" s="166"/>
      <c r="FA7" s="166"/>
      <c r="FB7" s="166"/>
      <c r="FC7" s="166"/>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56"/>
      <c r="HB7" s="56"/>
      <c r="HC7" s="56"/>
      <c r="HD7" s="56"/>
      <c r="HE7" s="56"/>
      <c r="HF7" s="56"/>
      <c r="HG7" s="56"/>
      <c r="HH7" s="217"/>
    </row>
    <row r="8" spans="1:216" ht="165" hidden="1" x14ac:dyDescent="1.35">
      <c r="A8" s="63">
        <f>RANK(GETPIVOTDATA(" Alaska",$B$5,"Year",$C$3),$C$7:$C$58)</f>
        <v>47</v>
      </c>
      <c r="B8" s="220" t="s">
        <v>119</v>
      </c>
      <c r="C8" s="236">
        <v>33440</v>
      </c>
      <c r="D8" s="219"/>
      <c r="E8" s="219"/>
      <c r="F8" s="219"/>
      <c r="G8" s="219"/>
      <c r="H8" s="219"/>
      <c r="I8" s="219"/>
      <c r="J8" s="219"/>
      <c r="K8" s="219"/>
      <c r="L8" s="190"/>
      <c r="M8" s="56"/>
      <c r="N8" s="56"/>
      <c r="O8" s="56"/>
      <c r="P8" s="56"/>
      <c r="Q8" s="56"/>
      <c r="R8" s="56"/>
      <c r="S8" s="5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249"/>
      <c r="AS8" s="250"/>
      <c r="AT8" s="250"/>
      <c r="AU8" s="250"/>
      <c r="AV8" s="250"/>
      <c r="AW8" s="250"/>
      <c r="AX8" s="250"/>
      <c r="AY8" s="250"/>
      <c r="AZ8" s="250"/>
      <c r="BA8" s="250"/>
      <c r="BB8" s="250"/>
      <c r="BC8" s="250"/>
      <c r="BD8" s="250"/>
      <c r="BE8" s="250"/>
      <c r="BF8" s="250"/>
      <c r="BG8" s="250"/>
      <c r="BH8" s="250"/>
      <c r="BI8" s="250"/>
      <c r="BJ8" s="250"/>
      <c r="BK8" s="250"/>
      <c r="BL8" s="250"/>
      <c r="BM8" s="250"/>
      <c r="BN8" s="250"/>
      <c r="BO8" s="250"/>
      <c r="BP8" s="250"/>
      <c r="BQ8" s="250"/>
      <c r="BR8" s="250"/>
      <c r="BS8" s="250"/>
      <c r="BT8" s="250"/>
      <c r="BU8" s="250"/>
      <c r="BV8" s="250"/>
      <c r="BW8" s="250"/>
      <c r="BX8" s="250"/>
      <c r="BY8" s="250"/>
      <c r="BZ8" s="250"/>
      <c r="CA8" s="250"/>
      <c r="CB8" s="250"/>
      <c r="CC8" s="250"/>
      <c r="CD8" s="250"/>
      <c r="CE8" s="250"/>
      <c r="CF8" s="250"/>
      <c r="CG8" s="250"/>
      <c r="CH8" s="250"/>
      <c r="CI8" s="250"/>
      <c r="CJ8" s="250"/>
      <c r="CK8" s="250"/>
      <c r="CL8" s="250"/>
      <c r="CM8" s="250"/>
      <c r="CN8" s="250"/>
      <c r="CO8" s="250"/>
      <c r="CP8" s="250"/>
      <c r="CQ8" s="250"/>
      <c r="CR8" s="250"/>
      <c r="CS8" s="250"/>
      <c r="CT8" s="250"/>
      <c r="CU8" s="250"/>
      <c r="CV8" s="250"/>
      <c r="CW8" s="250"/>
      <c r="CX8" s="250"/>
      <c r="CY8" s="250"/>
      <c r="CZ8" s="250"/>
      <c r="DA8" s="250"/>
      <c r="DB8" s="250"/>
      <c r="DC8" s="250"/>
      <c r="DD8" s="250"/>
      <c r="DE8" s="250"/>
      <c r="DF8" s="250"/>
      <c r="DG8" s="250"/>
      <c r="DH8" s="250"/>
      <c r="DI8" s="250"/>
      <c r="DJ8" s="250"/>
      <c r="DK8" s="250"/>
      <c r="DL8" s="250"/>
      <c r="DM8" s="250"/>
      <c r="DN8" s="250"/>
      <c r="DO8" s="250"/>
      <c r="DP8" s="250"/>
      <c r="DQ8" s="250"/>
      <c r="DR8" s="250"/>
      <c r="DS8" s="250"/>
      <c r="DT8" s="250"/>
      <c r="DU8" s="250"/>
      <c r="DV8" s="250"/>
      <c r="DW8" s="250"/>
      <c r="DX8" s="250"/>
      <c r="DY8" s="250"/>
      <c r="DZ8" s="250"/>
      <c r="EA8" s="250"/>
      <c r="EB8" s="250"/>
      <c r="EC8" s="250"/>
      <c r="ED8" s="250"/>
      <c r="EE8" s="250"/>
      <c r="EF8" s="250"/>
      <c r="EG8" s="250"/>
      <c r="EH8" s="250"/>
      <c r="EI8" s="250"/>
      <c r="EJ8" s="251"/>
      <c r="EK8" s="166"/>
      <c r="EL8" s="166"/>
      <c r="EM8" s="166"/>
      <c r="EN8" s="166"/>
      <c r="EO8" s="166"/>
      <c r="EP8" s="166"/>
      <c r="EQ8" s="166"/>
      <c r="ER8" s="166"/>
      <c r="ES8" s="166"/>
      <c r="ET8" s="166"/>
      <c r="EU8" s="166"/>
      <c r="EV8" s="166"/>
      <c r="EW8" s="166"/>
      <c r="EX8" s="166"/>
      <c r="EY8" s="166"/>
      <c r="EZ8" s="166"/>
      <c r="FA8" s="166"/>
      <c r="FB8" s="166"/>
      <c r="FC8" s="166"/>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56"/>
      <c r="HB8" s="56"/>
      <c r="HC8" s="56"/>
      <c r="HD8" s="56"/>
      <c r="HE8" s="56"/>
      <c r="HF8" s="56"/>
      <c r="HG8" s="56"/>
      <c r="HH8" s="217"/>
    </row>
    <row r="9" spans="1:216" ht="165" hidden="1" x14ac:dyDescent="1.35">
      <c r="A9" s="63">
        <f>RANK(GETPIVOTDATA(" Arizona",$B$5,"Year",$C$3),$C$7:$C$58)</f>
        <v>8</v>
      </c>
      <c r="B9" s="220" t="s">
        <v>120</v>
      </c>
      <c r="C9" s="236">
        <v>234248</v>
      </c>
      <c r="D9" s="219"/>
      <c r="E9" s="219"/>
      <c r="F9" s="219"/>
      <c r="G9" s="219"/>
      <c r="H9" s="219"/>
      <c r="I9" s="219"/>
      <c r="J9" s="219"/>
      <c r="K9" s="219"/>
      <c r="L9" s="190"/>
      <c r="M9" s="56"/>
      <c r="N9" s="56"/>
      <c r="O9" s="56"/>
      <c r="P9" s="56"/>
      <c r="Q9" s="56"/>
      <c r="R9" s="56"/>
      <c r="S9" s="5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249"/>
      <c r="AS9" s="250"/>
      <c r="AT9" s="250"/>
      <c r="AU9" s="250"/>
      <c r="AV9" s="250"/>
      <c r="AW9" s="250"/>
      <c r="AX9" s="250"/>
      <c r="AY9" s="250"/>
      <c r="AZ9" s="250"/>
      <c r="BA9" s="250"/>
      <c r="BB9" s="250"/>
      <c r="BC9" s="250"/>
      <c r="BD9" s="250"/>
      <c r="BE9" s="250"/>
      <c r="BF9" s="250"/>
      <c r="BG9" s="250"/>
      <c r="BH9" s="250"/>
      <c r="BI9" s="250"/>
      <c r="BJ9" s="250"/>
      <c r="BK9" s="250"/>
      <c r="BL9" s="250"/>
      <c r="BM9" s="250"/>
      <c r="BN9" s="250"/>
      <c r="BO9" s="250"/>
      <c r="BP9" s="250"/>
      <c r="BQ9" s="250"/>
      <c r="BR9" s="250"/>
      <c r="BS9" s="250"/>
      <c r="BT9" s="250"/>
      <c r="BU9" s="250"/>
      <c r="BV9" s="250"/>
      <c r="BW9" s="250"/>
      <c r="BX9" s="250"/>
      <c r="BY9" s="250"/>
      <c r="BZ9" s="250"/>
      <c r="CA9" s="250"/>
      <c r="CB9" s="250"/>
      <c r="CC9" s="250"/>
      <c r="CD9" s="250"/>
      <c r="CE9" s="250"/>
      <c r="CF9" s="250"/>
      <c r="CG9" s="250"/>
      <c r="CH9" s="250"/>
      <c r="CI9" s="250"/>
      <c r="CJ9" s="250"/>
      <c r="CK9" s="250"/>
      <c r="CL9" s="250"/>
      <c r="CM9" s="250"/>
      <c r="CN9" s="250"/>
      <c r="CO9" s="250"/>
      <c r="CP9" s="250"/>
      <c r="CQ9" s="250"/>
      <c r="CR9" s="250"/>
      <c r="CS9" s="250"/>
      <c r="CT9" s="250"/>
      <c r="CU9" s="250"/>
      <c r="CV9" s="250"/>
      <c r="CW9" s="250"/>
      <c r="CX9" s="250"/>
      <c r="CY9" s="250"/>
      <c r="CZ9" s="250"/>
      <c r="DA9" s="250"/>
      <c r="DB9" s="250"/>
      <c r="DC9" s="250"/>
      <c r="DD9" s="250"/>
      <c r="DE9" s="250"/>
      <c r="DF9" s="250"/>
      <c r="DG9" s="250"/>
      <c r="DH9" s="250"/>
      <c r="DI9" s="250"/>
      <c r="DJ9" s="250"/>
      <c r="DK9" s="250"/>
      <c r="DL9" s="250"/>
      <c r="DM9" s="250"/>
      <c r="DN9" s="250"/>
      <c r="DO9" s="250"/>
      <c r="DP9" s="250"/>
      <c r="DQ9" s="250"/>
      <c r="DR9" s="250"/>
      <c r="DS9" s="250"/>
      <c r="DT9" s="250"/>
      <c r="DU9" s="250"/>
      <c r="DV9" s="250"/>
      <c r="DW9" s="250"/>
      <c r="DX9" s="250"/>
      <c r="DY9" s="250"/>
      <c r="DZ9" s="250"/>
      <c r="EA9" s="250"/>
      <c r="EB9" s="250"/>
      <c r="EC9" s="250"/>
      <c r="ED9" s="250"/>
      <c r="EE9" s="250"/>
      <c r="EF9" s="250"/>
      <c r="EG9" s="250"/>
      <c r="EH9" s="250"/>
      <c r="EI9" s="250"/>
      <c r="EJ9" s="251"/>
      <c r="EK9" s="166"/>
      <c r="EL9" s="166"/>
      <c r="EM9" s="166"/>
      <c r="EN9" s="166"/>
      <c r="EO9" s="166"/>
      <c r="EP9" s="166"/>
      <c r="EQ9" s="166"/>
      <c r="ER9" s="166"/>
      <c r="ES9" s="166"/>
      <c r="ET9" s="166"/>
      <c r="EU9" s="166"/>
      <c r="EV9" s="166"/>
      <c r="EW9" s="166"/>
      <c r="EX9" s="166"/>
      <c r="EY9" s="166"/>
      <c r="EZ9" s="166"/>
      <c r="FA9" s="166"/>
      <c r="FB9" s="166"/>
      <c r="FC9" s="166"/>
      <c r="FD9" s="166"/>
      <c r="FE9" s="166"/>
      <c r="FF9" s="166"/>
      <c r="FG9" s="166"/>
      <c r="FH9" s="166"/>
      <c r="FI9" s="166"/>
      <c r="FJ9" s="166"/>
      <c r="FK9" s="166"/>
      <c r="FL9" s="166"/>
      <c r="FM9" s="166"/>
      <c r="FN9" s="166"/>
      <c r="FO9" s="166"/>
      <c r="FP9" s="166"/>
      <c r="FQ9" s="166"/>
      <c r="FR9" s="166"/>
      <c r="FS9" s="166"/>
      <c r="FT9" s="166"/>
      <c r="FU9" s="166"/>
      <c r="FV9" s="166"/>
      <c r="FW9" s="166"/>
      <c r="FX9" s="166"/>
      <c r="FY9" s="166"/>
      <c r="FZ9" s="166"/>
      <c r="GA9" s="166"/>
      <c r="GB9" s="166"/>
      <c r="GC9" s="166"/>
      <c r="GD9" s="166"/>
      <c r="GE9" s="166"/>
      <c r="GF9" s="166"/>
      <c r="GG9" s="166"/>
      <c r="GH9" s="166"/>
      <c r="GI9" s="166"/>
      <c r="GJ9" s="166"/>
      <c r="GK9" s="166"/>
      <c r="GL9" s="166"/>
      <c r="GM9" s="166"/>
      <c r="GN9" s="166"/>
      <c r="GO9" s="166"/>
      <c r="GP9" s="166"/>
      <c r="GQ9" s="166"/>
      <c r="GR9" s="166"/>
      <c r="GS9" s="166"/>
      <c r="GT9" s="166"/>
      <c r="GU9" s="166"/>
      <c r="GV9" s="166"/>
      <c r="GW9" s="166"/>
      <c r="GX9" s="166"/>
      <c r="GY9" s="166"/>
      <c r="GZ9" s="166"/>
      <c r="HA9" s="56"/>
      <c r="HB9" s="56"/>
      <c r="HC9" s="56"/>
      <c r="HD9" s="56"/>
      <c r="HE9" s="56"/>
      <c r="HF9" s="56"/>
      <c r="HG9" s="56"/>
      <c r="HH9" s="217"/>
    </row>
    <row r="10" spans="1:216" ht="165" hidden="1" x14ac:dyDescent="1.35">
      <c r="A10" s="63">
        <f>RANK(GETPIVOTDATA(" Arkansas",$B$5,"Year",$C$3),$C$7:$C$58)</f>
        <v>33</v>
      </c>
      <c r="B10" s="220" t="s">
        <v>123</v>
      </c>
      <c r="C10" s="236">
        <v>76948</v>
      </c>
      <c r="D10" s="219"/>
      <c r="E10" s="219"/>
      <c r="F10" s="219"/>
      <c r="G10" s="219"/>
      <c r="H10" s="219"/>
      <c r="I10" s="219"/>
      <c r="J10" s="219"/>
      <c r="K10" s="219"/>
      <c r="L10" s="190"/>
      <c r="M10" s="56"/>
      <c r="N10" s="56"/>
      <c r="O10" s="56"/>
      <c r="P10" s="56"/>
      <c r="Q10" s="56"/>
      <c r="R10" s="56"/>
      <c r="S10" s="5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249"/>
      <c r="AS10" s="250"/>
      <c r="AT10" s="250"/>
      <c r="AU10" s="250"/>
      <c r="AV10" s="250"/>
      <c r="AW10" s="250"/>
      <c r="AX10" s="250"/>
      <c r="AY10" s="250"/>
      <c r="AZ10" s="250"/>
      <c r="BA10" s="250"/>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0"/>
      <c r="BZ10" s="250"/>
      <c r="CA10" s="250"/>
      <c r="CB10" s="250"/>
      <c r="CC10" s="250"/>
      <c r="CD10" s="250"/>
      <c r="CE10" s="250"/>
      <c r="CF10" s="250"/>
      <c r="CG10" s="250"/>
      <c r="CH10" s="250"/>
      <c r="CI10" s="250"/>
      <c r="CJ10" s="250"/>
      <c r="CK10" s="250"/>
      <c r="CL10" s="250"/>
      <c r="CM10" s="250"/>
      <c r="CN10" s="250"/>
      <c r="CO10" s="250"/>
      <c r="CP10" s="250"/>
      <c r="CQ10" s="250"/>
      <c r="CR10" s="250"/>
      <c r="CS10" s="250"/>
      <c r="CT10" s="250"/>
      <c r="CU10" s="250"/>
      <c r="CV10" s="250"/>
      <c r="CW10" s="250"/>
      <c r="CX10" s="250"/>
      <c r="CY10" s="250"/>
      <c r="CZ10" s="250"/>
      <c r="DA10" s="250"/>
      <c r="DB10" s="250"/>
      <c r="DC10" s="250"/>
      <c r="DD10" s="250"/>
      <c r="DE10" s="250"/>
      <c r="DF10" s="250"/>
      <c r="DG10" s="250"/>
      <c r="DH10" s="250"/>
      <c r="DI10" s="250"/>
      <c r="DJ10" s="250"/>
      <c r="DK10" s="250"/>
      <c r="DL10" s="250"/>
      <c r="DM10" s="250"/>
      <c r="DN10" s="250"/>
      <c r="DO10" s="250"/>
      <c r="DP10" s="250"/>
      <c r="DQ10" s="250"/>
      <c r="DR10" s="250"/>
      <c r="DS10" s="250"/>
      <c r="DT10" s="250"/>
      <c r="DU10" s="250"/>
      <c r="DV10" s="250"/>
      <c r="DW10" s="250"/>
      <c r="DX10" s="250"/>
      <c r="DY10" s="250"/>
      <c r="DZ10" s="250"/>
      <c r="EA10" s="250"/>
      <c r="EB10" s="250"/>
      <c r="EC10" s="250"/>
      <c r="ED10" s="250"/>
      <c r="EE10" s="250"/>
      <c r="EF10" s="250"/>
      <c r="EG10" s="250"/>
      <c r="EH10" s="250"/>
      <c r="EI10" s="250"/>
      <c r="EJ10" s="251"/>
      <c r="EK10" s="166"/>
      <c r="EL10" s="166"/>
      <c r="EM10" s="166"/>
      <c r="EN10" s="166"/>
      <c r="EO10" s="166"/>
      <c r="EP10" s="166"/>
      <c r="EQ10" s="166"/>
      <c r="ER10" s="166"/>
      <c r="ES10" s="166"/>
      <c r="ET10" s="166"/>
      <c r="EU10" s="166"/>
      <c r="EV10" s="166"/>
      <c r="EW10" s="166"/>
      <c r="EX10" s="166"/>
      <c r="EY10" s="166"/>
      <c r="EZ10" s="166"/>
      <c r="FA10" s="166"/>
      <c r="FB10" s="166"/>
      <c r="FC10" s="166"/>
      <c r="FD10" s="166"/>
      <c r="FE10" s="166"/>
      <c r="FF10" s="166"/>
      <c r="FG10" s="166"/>
      <c r="FH10" s="166"/>
      <c r="FI10" s="166"/>
      <c r="FJ10" s="166"/>
      <c r="FK10" s="166"/>
      <c r="FL10" s="166"/>
      <c r="FM10" s="166"/>
      <c r="FN10" s="166"/>
      <c r="FO10" s="166"/>
      <c r="FP10" s="166"/>
      <c r="FQ10" s="166"/>
      <c r="FR10" s="166"/>
      <c r="FS10" s="166"/>
      <c r="FT10" s="166"/>
      <c r="FU10" s="166"/>
      <c r="FV10" s="166"/>
      <c r="FW10" s="166"/>
      <c r="FX10" s="166"/>
      <c r="FY10" s="166"/>
      <c r="FZ10" s="166"/>
      <c r="GA10" s="166"/>
      <c r="GB10" s="166"/>
      <c r="GC10" s="166"/>
      <c r="GD10" s="166"/>
      <c r="GE10" s="166"/>
      <c r="GF10" s="166"/>
      <c r="GG10" s="166"/>
      <c r="GH10" s="166"/>
      <c r="GI10" s="166"/>
      <c r="GJ10" s="166"/>
      <c r="GK10" s="166"/>
      <c r="GL10" s="166"/>
      <c r="GM10" s="166"/>
      <c r="GN10" s="166"/>
      <c r="GO10" s="166"/>
      <c r="GP10" s="166"/>
      <c r="GQ10" s="166"/>
      <c r="GR10" s="166"/>
      <c r="GS10" s="166"/>
      <c r="GT10" s="166"/>
      <c r="GU10" s="166"/>
      <c r="GV10" s="166"/>
      <c r="GW10" s="166"/>
      <c r="GX10" s="166"/>
      <c r="GY10" s="166"/>
      <c r="GZ10" s="166"/>
      <c r="HA10" s="56"/>
      <c r="HB10" s="56"/>
      <c r="HC10" s="56"/>
      <c r="HD10" s="56"/>
      <c r="HE10" s="56"/>
      <c r="HF10" s="56"/>
      <c r="HG10" s="56"/>
      <c r="HH10" s="217"/>
    </row>
    <row r="11" spans="1:216" ht="165" hidden="1" x14ac:dyDescent="1.35">
      <c r="A11" s="63">
        <f>RANK(GETPIVOTDATA(" California",$B$5,"Year",$C$3),$C$7:$C$58)</f>
        <v>3</v>
      </c>
      <c r="B11" s="220" t="s">
        <v>124</v>
      </c>
      <c r="C11" s="236">
        <v>495964</v>
      </c>
      <c r="D11" s="219"/>
      <c r="E11" s="219"/>
      <c r="F11" s="219"/>
      <c r="G11" s="219"/>
      <c r="H11" s="219"/>
      <c r="I11" s="219"/>
      <c r="J11" s="219"/>
      <c r="K11" s="219"/>
      <c r="L11" s="190"/>
      <c r="M11" s="56"/>
      <c r="N11" s="56"/>
      <c r="O11" s="56"/>
      <c r="P11" s="56"/>
      <c r="Q11" s="56"/>
      <c r="R11" s="56"/>
      <c r="S11" s="5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249"/>
      <c r="AS11" s="250"/>
      <c r="AT11" s="250"/>
      <c r="AU11" s="250"/>
      <c r="AV11" s="250"/>
      <c r="AW11" s="250"/>
      <c r="AX11" s="250"/>
      <c r="AY11" s="250"/>
      <c r="AZ11" s="250"/>
      <c r="BA11" s="250"/>
      <c r="BB11" s="250"/>
      <c r="BC11" s="250"/>
      <c r="BD11" s="250"/>
      <c r="BE11" s="250"/>
      <c r="BF11" s="250"/>
      <c r="BG11" s="250"/>
      <c r="BH11" s="250"/>
      <c r="BI11" s="250"/>
      <c r="BJ11" s="250"/>
      <c r="BK11" s="250"/>
      <c r="BL11" s="250"/>
      <c r="BM11" s="250"/>
      <c r="BN11" s="250"/>
      <c r="BO11" s="250"/>
      <c r="BP11" s="250"/>
      <c r="BQ11" s="250"/>
      <c r="BR11" s="250"/>
      <c r="BS11" s="250"/>
      <c r="BT11" s="250"/>
      <c r="BU11" s="250"/>
      <c r="BV11" s="250"/>
      <c r="BW11" s="250"/>
      <c r="BX11" s="250"/>
      <c r="BY11" s="250"/>
      <c r="BZ11" s="250"/>
      <c r="CA11" s="250"/>
      <c r="CB11" s="250"/>
      <c r="CC11" s="250"/>
      <c r="CD11" s="250"/>
      <c r="CE11" s="250"/>
      <c r="CF11" s="250"/>
      <c r="CG11" s="250"/>
      <c r="CH11" s="250"/>
      <c r="CI11" s="250"/>
      <c r="CJ11" s="250"/>
      <c r="CK11" s="250"/>
      <c r="CL11" s="250"/>
      <c r="CM11" s="250"/>
      <c r="CN11" s="250"/>
      <c r="CO11" s="250"/>
      <c r="CP11" s="250"/>
      <c r="CQ11" s="250"/>
      <c r="CR11" s="250"/>
      <c r="CS11" s="250"/>
      <c r="CT11" s="250"/>
      <c r="CU11" s="250"/>
      <c r="CV11" s="250"/>
      <c r="CW11" s="250"/>
      <c r="CX11" s="250"/>
      <c r="CY11" s="250"/>
      <c r="CZ11" s="250"/>
      <c r="DA11" s="250"/>
      <c r="DB11" s="250"/>
      <c r="DC11" s="250"/>
      <c r="DD11" s="250"/>
      <c r="DE11" s="250"/>
      <c r="DF11" s="250"/>
      <c r="DG11" s="250"/>
      <c r="DH11" s="250"/>
      <c r="DI11" s="250"/>
      <c r="DJ11" s="250"/>
      <c r="DK11" s="250"/>
      <c r="DL11" s="250"/>
      <c r="DM11" s="250"/>
      <c r="DN11" s="250"/>
      <c r="DO11" s="250"/>
      <c r="DP11" s="250"/>
      <c r="DQ11" s="250"/>
      <c r="DR11" s="250"/>
      <c r="DS11" s="250"/>
      <c r="DT11" s="250"/>
      <c r="DU11" s="250"/>
      <c r="DV11" s="250"/>
      <c r="DW11" s="250"/>
      <c r="DX11" s="250"/>
      <c r="DY11" s="250"/>
      <c r="DZ11" s="250"/>
      <c r="EA11" s="250"/>
      <c r="EB11" s="250"/>
      <c r="EC11" s="250"/>
      <c r="ED11" s="250"/>
      <c r="EE11" s="250"/>
      <c r="EF11" s="250"/>
      <c r="EG11" s="250"/>
      <c r="EH11" s="250"/>
      <c r="EI11" s="250"/>
      <c r="EJ11" s="251"/>
      <c r="EK11" s="166"/>
      <c r="EL11" s="166"/>
      <c r="EM11" s="166"/>
      <c r="EN11" s="166"/>
      <c r="EO11" s="166"/>
      <c r="EP11" s="166"/>
      <c r="EQ11" s="166"/>
      <c r="ER11" s="166"/>
      <c r="ES11" s="166"/>
      <c r="ET11" s="166"/>
      <c r="EU11" s="166"/>
      <c r="EV11" s="166"/>
      <c r="EW11" s="166"/>
      <c r="EX11" s="166"/>
      <c r="EY11" s="166"/>
      <c r="EZ11" s="166"/>
      <c r="FA11" s="166"/>
      <c r="FB11" s="166"/>
      <c r="FC11" s="166"/>
      <c r="FD11" s="166"/>
      <c r="FE11" s="166"/>
      <c r="FF11" s="166"/>
      <c r="FG11" s="166"/>
      <c r="FH11" s="166"/>
      <c r="FI11" s="166"/>
      <c r="FJ11" s="166"/>
      <c r="FK11" s="166"/>
      <c r="FL11" s="166"/>
      <c r="FM11" s="166"/>
      <c r="FN11" s="166"/>
      <c r="FO11" s="166"/>
      <c r="FP11" s="166"/>
      <c r="FQ11" s="166"/>
      <c r="FR11" s="166"/>
      <c r="FS11" s="166"/>
      <c r="FT11" s="166"/>
      <c r="FU11" s="166"/>
      <c r="FV11" s="166"/>
      <c r="FW11" s="166"/>
      <c r="FX11" s="166"/>
      <c r="FY11" s="166"/>
      <c r="FZ11" s="166"/>
      <c r="GA11" s="166"/>
      <c r="GB11" s="166"/>
      <c r="GC11" s="166"/>
      <c r="GD11" s="166"/>
      <c r="GE11" s="166"/>
      <c r="GF11" s="166"/>
      <c r="GG11" s="166"/>
      <c r="GH11" s="166"/>
      <c r="GI11" s="166"/>
      <c r="GJ11" s="166"/>
      <c r="GK11" s="166"/>
      <c r="GL11" s="166"/>
      <c r="GM11" s="166"/>
      <c r="GN11" s="166"/>
      <c r="GO11" s="166"/>
      <c r="GP11" s="166"/>
      <c r="GQ11" s="166"/>
      <c r="GR11" s="166"/>
      <c r="GS11" s="166"/>
      <c r="GT11" s="166"/>
      <c r="GU11" s="166"/>
      <c r="GV11" s="166"/>
      <c r="GW11" s="166"/>
      <c r="GX11" s="166"/>
      <c r="GY11" s="166"/>
      <c r="GZ11" s="166"/>
      <c r="HA11" s="56"/>
      <c r="HB11" s="56"/>
      <c r="HC11" s="56"/>
      <c r="HD11" s="56"/>
      <c r="HE11" s="56"/>
      <c r="HF11" s="56"/>
      <c r="HG11" s="56"/>
      <c r="HH11" s="217"/>
    </row>
    <row r="12" spans="1:216" ht="165" hidden="1" x14ac:dyDescent="1.35">
      <c r="A12" s="63">
        <f>RANK(GETPIVOTDATA(" Colorado",$B$5,"Year",$C$3),$C$7:$C$58)</f>
        <v>12</v>
      </c>
      <c r="B12" s="220" t="s">
        <v>125</v>
      </c>
      <c r="C12" s="236">
        <v>206204</v>
      </c>
      <c r="D12" s="219"/>
      <c r="E12" s="219"/>
      <c r="F12" s="219"/>
      <c r="G12" s="219"/>
      <c r="H12" s="219"/>
      <c r="I12" s="219"/>
      <c r="J12" s="219"/>
      <c r="K12" s="219"/>
      <c r="L12" s="190"/>
      <c r="M12" s="56"/>
      <c r="N12" s="56"/>
      <c r="O12" s="56"/>
      <c r="P12" s="56"/>
      <c r="Q12" s="56"/>
      <c r="R12" s="56"/>
      <c r="S12" s="5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249"/>
      <c r="AS12" s="250"/>
      <c r="AT12" s="250"/>
      <c r="AU12" s="250"/>
      <c r="AV12" s="250"/>
      <c r="AW12" s="250"/>
      <c r="AX12" s="250"/>
      <c r="AY12" s="250"/>
      <c r="AZ12" s="250"/>
      <c r="BA12" s="250"/>
      <c r="BB12" s="250"/>
      <c r="BC12" s="250"/>
      <c r="BD12" s="250"/>
      <c r="BE12" s="250"/>
      <c r="BF12" s="250"/>
      <c r="BG12" s="250"/>
      <c r="BH12" s="250"/>
      <c r="BI12" s="250"/>
      <c r="BJ12" s="250"/>
      <c r="BK12" s="250"/>
      <c r="BL12" s="250"/>
      <c r="BM12" s="250"/>
      <c r="BN12" s="250"/>
      <c r="BO12" s="250"/>
      <c r="BP12" s="250"/>
      <c r="BQ12" s="250"/>
      <c r="BR12" s="250"/>
      <c r="BS12" s="250"/>
      <c r="BT12" s="250"/>
      <c r="BU12" s="250"/>
      <c r="BV12" s="250"/>
      <c r="BW12" s="250"/>
      <c r="BX12" s="250"/>
      <c r="BY12" s="250"/>
      <c r="BZ12" s="250"/>
      <c r="CA12" s="250"/>
      <c r="CB12" s="250"/>
      <c r="CC12" s="250"/>
      <c r="CD12" s="250"/>
      <c r="CE12" s="250"/>
      <c r="CF12" s="250"/>
      <c r="CG12" s="250"/>
      <c r="CH12" s="250"/>
      <c r="CI12" s="250"/>
      <c r="CJ12" s="250"/>
      <c r="CK12" s="250"/>
      <c r="CL12" s="250"/>
      <c r="CM12" s="250"/>
      <c r="CN12" s="250"/>
      <c r="CO12" s="250"/>
      <c r="CP12" s="250"/>
      <c r="CQ12" s="250"/>
      <c r="CR12" s="250"/>
      <c r="CS12" s="250"/>
      <c r="CT12" s="250"/>
      <c r="CU12" s="250"/>
      <c r="CV12" s="250"/>
      <c r="CW12" s="250"/>
      <c r="CX12" s="250"/>
      <c r="CY12" s="250"/>
      <c r="CZ12" s="250"/>
      <c r="DA12" s="250"/>
      <c r="DB12" s="250"/>
      <c r="DC12" s="250"/>
      <c r="DD12" s="250"/>
      <c r="DE12" s="250"/>
      <c r="DF12" s="250"/>
      <c r="DG12" s="250"/>
      <c r="DH12" s="250"/>
      <c r="DI12" s="250"/>
      <c r="DJ12" s="250"/>
      <c r="DK12" s="250"/>
      <c r="DL12" s="250"/>
      <c r="DM12" s="250"/>
      <c r="DN12" s="250"/>
      <c r="DO12" s="250"/>
      <c r="DP12" s="250"/>
      <c r="DQ12" s="250"/>
      <c r="DR12" s="250"/>
      <c r="DS12" s="250"/>
      <c r="DT12" s="250"/>
      <c r="DU12" s="250"/>
      <c r="DV12" s="250"/>
      <c r="DW12" s="250"/>
      <c r="DX12" s="250"/>
      <c r="DY12" s="250"/>
      <c r="DZ12" s="250"/>
      <c r="EA12" s="250"/>
      <c r="EB12" s="250"/>
      <c r="EC12" s="250"/>
      <c r="ED12" s="250"/>
      <c r="EE12" s="250"/>
      <c r="EF12" s="250"/>
      <c r="EG12" s="250"/>
      <c r="EH12" s="250"/>
      <c r="EI12" s="250"/>
      <c r="EJ12" s="251"/>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56"/>
      <c r="HB12" s="56"/>
      <c r="HC12" s="56"/>
      <c r="HD12" s="56"/>
      <c r="HE12" s="56"/>
      <c r="HF12" s="56"/>
      <c r="HG12" s="56"/>
      <c r="HH12" s="217"/>
    </row>
    <row r="13" spans="1:216" ht="165" hidden="1" x14ac:dyDescent="1.35">
      <c r="A13" s="63">
        <f>RANK(GETPIVOTDATA(" Connecticut",$B$5,"Year",$C$3),$C$7:$C$58)</f>
        <v>32</v>
      </c>
      <c r="B13" s="220" t="s">
        <v>126</v>
      </c>
      <c r="C13" s="236">
        <v>83539</v>
      </c>
      <c r="D13" s="219"/>
      <c r="E13" s="219"/>
      <c r="F13" s="219"/>
      <c r="G13" s="219"/>
      <c r="H13" s="219"/>
      <c r="I13" s="219"/>
      <c r="J13" s="219"/>
      <c r="K13" s="219"/>
      <c r="L13" s="190"/>
      <c r="M13" s="56"/>
      <c r="N13" s="56"/>
      <c r="O13" s="56"/>
      <c r="P13" s="56"/>
      <c r="Q13" s="56"/>
      <c r="R13" s="56"/>
      <c r="S13" s="5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249"/>
      <c r="AS13" s="250"/>
      <c r="AT13" s="250"/>
      <c r="AU13" s="250"/>
      <c r="AV13" s="250"/>
      <c r="AW13" s="250"/>
      <c r="AX13" s="250"/>
      <c r="AY13" s="250"/>
      <c r="AZ13" s="250"/>
      <c r="BA13" s="250"/>
      <c r="BB13" s="250"/>
      <c r="BC13" s="250"/>
      <c r="BD13" s="250"/>
      <c r="BE13" s="250"/>
      <c r="BF13" s="250"/>
      <c r="BG13" s="250"/>
      <c r="BH13" s="250"/>
      <c r="BI13" s="250"/>
      <c r="BJ13" s="250"/>
      <c r="BK13" s="250"/>
      <c r="BL13" s="250"/>
      <c r="BM13" s="250"/>
      <c r="BN13" s="250"/>
      <c r="BO13" s="250"/>
      <c r="BP13" s="250"/>
      <c r="BQ13" s="250"/>
      <c r="BR13" s="250"/>
      <c r="BS13" s="250"/>
      <c r="BT13" s="250"/>
      <c r="BU13" s="250"/>
      <c r="BV13" s="250"/>
      <c r="BW13" s="250"/>
      <c r="BX13" s="250"/>
      <c r="BY13" s="250"/>
      <c r="BZ13" s="250"/>
      <c r="CA13" s="250"/>
      <c r="CB13" s="250"/>
      <c r="CC13" s="250"/>
      <c r="CD13" s="250"/>
      <c r="CE13" s="250"/>
      <c r="CF13" s="250"/>
      <c r="CG13" s="250"/>
      <c r="CH13" s="250"/>
      <c r="CI13" s="250"/>
      <c r="CJ13" s="250"/>
      <c r="CK13" s="250"/>
      <c r="CL13" s="250"/>
      <c r="CM13" s="250"/>
      <c r="CN13" s="250"/>
      <c r="CO13" s="250"/>
      <c r="CP13" s="250"/>
      <c r="CQ13" s="250"/>
      <c r="CR13" s="250"/>
      <c r="CS13" s="250"/>
      <c r="CT13" s="250"/>
      <c r="CU13" s="250"/>
      <c r="CV13" s="250"/>
      <c r="CW13" s="250"/>
      <c r="CX13" s="250"/>
      <c r="CY13" s="250"/>
      <c r="CZ13" s="250"/>
      <c r="DA13" s="250"/>
      <c r="DB13" s="250"/>
      <c r="DC13" s="250"/>
      <c r="DD13" s="250"/>
      <c r="DE13" s="250"/>
      <c r="DF13" s="250"/>
      <c r="DG13" s="250"/>
      <c r="DH13" s="250"/>
      <c r="DI13" s="250"/>
      <c r="DJ13" s="250"/>
      <c r="DK13" s="250"/>
      <c r="DL13" s="250"/>
      <c r="DM13" s="250"/>
      <c r="DN13" s="250"/>
      <c r="DO13" s="250"/>
      <c r="DP13" s="250"/>
      <c r="DQ13" s="250"/>
      <c r="DR13" s="250"/>
      <c r="DS13" s="250"/>
      <c r="DT13" s="250"/>
      <c r="DU13" s="250"/>
      <c r="DV13" s="250"/>
      <c r="DW13" s="250"/>
      <c r="DX13" s="250"/>
      <c r="DY13" s="250"/>
      <c r="DZ13" s="250"/>
      <c r="EA13" s="250"/>
      <c r="EB13" s="250"/>
      <c r="EC13" s="250"/>
      <c r="ED13" s="250"/>
      <c r="EE13" s="250"/>
      <c r="EF13" s="250"/>
      <c r="EG13" s="250"/>
      <c r="EH13" s="250"/>
      <c r="EI13" s="250"/>
      <c r="EJ13" s="251"/>
      <c r="EK13" s="166"/>
      <c r="EL13" s="166"/>
      <c r="EM13" s="166"/>
      <c r="EN13" s="166"/>
      <c r="EO13" s="166"/>
      <c r="EP13" s="166"/>
      <c r="EQ13" s="166"/>
      <c r="ER13" s="166"/>
      <c r="ES13" s="166"/>
      <c r="ET13" s="166"/>
      <c r="EU13" s="166"/>
      <c r="EV13" s="166"/>
      <c r="EW13" s="166"/>
      <c r="EX13" s="166"/>
      <c r="EY13" s="166"/>
      <c r="EZ13" s="166"/>
      <c r="FA13" s="166"/>
      <c r="FB13" s="166"/>
      <c r="FC13" s="166"/>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56"/>
      <c r="HB13" s="56"/>
      <c r="HC13" s="56"/>
      <c r="HD13" s="56"/>
      <c r="HE13" s="56"/>
      <c r="HF13" s="56"/>
      <c r="HG13" s="56"/>
      <c r="HH13" s="217"/>
    </row>
    <row r="14" spans="1:216" ht="165" hidden="1" x14ac:dyDescent="1.35">
      <c r="A14" s="63">
        <f>RANK(GETPIVOTDATA(" Delaware",$B$5,"Year",$C$3),$C$7:$C$58)</f>
        <v>45</v>
      </c>
      <c r="B14" s="220" t="s">
        <v>127</v>
      </c>
      <c r="C14" s="236">
        <v>34813</v>
      </c>
      <c r="D14" s="219"/>
      <c r="E14" s="219"/>
      <c r="F14" s="219"/>
      <c r="G14" s="219"/>
      <c r="H14" s="219"/>
      <c r="I14" s="219"/>
      <c r="J14" s="219"/>
      <c r="K14" s="219"/>
      <c r="L14" s="190"/>
      <c r="M14" s="56"/>
      <c r="N14" s="56"/>
      <c r="O14" s="56"/>
      <c r="P14" s="56"/>
      <c r="Q14" s="56"/>
      <c r="R14" s="56"/>
      <c r="S14" s="5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249"/>
      <c r="AS14" s="250"/>
      <c r="AT14" s="250"/>
      <c r="AU14" s="250"/>
      <c r="AV14" s="250"/>
      <c r="AW14" s="250"/>
      <c r="AX14" s="250"/>
      <c r="AY14" s="250"/>
      <c r="AZ14" s="250"/>
      <c r="BA14" s="250"/>
      <c r="BB14" s="250"/>
      <c r="BC14" s="250"/>
      <c r="BD14" s="250"/>
      <c r="BE14" s="250"/>
      <c r="BF14" s="250"/>
      <c r="BG14" s="250"/>
      <c r="BH14" s="250"/>
      <c r="BI14" s="250"/>
      <c r="BJ14" s="250"/>
      <c r="BK14" s="250"/>
      <c r="BL14" s="250"/>
      <c r="BM14" s="250"/>
      <c r="BN14" s="250"/>
      <c r="BO14" s="250"/>
      <c r="BP14" s="250"/>
      <c r="BQ14" s="250"/>
      <c r="BR14" s="250"/>
      <c r="BS14" s="250"/>
      <c r="BT14" s="250"/>
      <c r="BU14" s="250"/>
      <c r="BV14" s="250"/>
      <c r="BW14" s="250"/>
      <c r="BX14" s="250"/>
      <c r="BY14" s="250"/>
      <c r="BZ14" s="250"/>
      <c r="CA14" s="250"/>
      <c r="CB14" s="250"/>
      <c r="CC14" s="250"/>
      <c r="CD14" s="250"/>
      <c r="CE14" s="250"/>
      <c r="CF14" s="250"/>
      <c r="CG14" s="250"/>
      <c r="CH14" s="250"/>
      <c r="CI14" s="250"/>
      <c r="CJ14" s="250"/>
      <c r="CK14" s="250"/>
      <c r="CL14" s="250"/>
      <c r="CM14" s="250"/>
      <c r="CN14" s="250"/>
      <c r="CO14" s="250"/>
      <c r="CP14" s="250"/>
      <c r="CQ14" s="250"/>
      <c r="CR14" s="250"/>
      <c r="CS14" s="250"/>
      <c r="CT14" s="250"/>
      <c r="CU14" s="250"/>
      <c r="CV14" s="250"/>
      <c r="CW14" s="250"/>
      <c r="CX14" s="250"/>
      <c r="CY14" s="250"/>
      <c r="CZ14" s="250"/>
      <c r="DA14" s="250"/>
      <c r="DB14" s="250"/>
      <c r="DC14" s="250"/>
      <c r="DD14" s="250"/>
      <c r="DE14" s="250"/>
      <c r="DF14" s="250"/>
      <c r="DG14" s="250"/>
      <c r="DH14" s="250"/>
      <c r="DI14" s="250"/>
      <c r="DJ14" s="250"/>
      <c r="DK14" s="250"/>
      <c r="DL14" s="250"/>
      <c r="DM14" s="250"/>
      <c r="DN14" s="250"/>
      <c r="DO14" s="250"/>
      <c r="DP14" s="250"/>
      <c r="DQ14" s="250"/>
      <c r="DR14" s="250"/>
      <c r="DS14" s="250"/>
      <c r="DT14" s="250"/>
      <c r="DU14" s="250"/>
      <c r="DV14" s="250"/>
      <c r="DW14" s="250"/>
      <c r="DX14" s="250"/>
      <c r="DY14" s="250"/>
      <c r="DZ14" s="250"/>
      <c r="EA14" s="250"/>
      <c r="EB14" s="250"/>
      <c r="EC14" s="250"/>
      <c r="ED14" s="250"/>
      <c r="EE14" s="250"/>
      <c r="EF14" s="250"/>
      <c r="EG14" s="250"/>
      <c r="EH14" s="250"/>
      <c r="EI14" s="250"/>
      <c r="EJ14" s="251"/>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56"/>
      <c r="HB14" s="56"/>
      <c r="HC14" s="56"/>
      <c r="HD14" s="56"/>
      <c r="HE14" s="56"/>
      <c r="HF14" s="56"/>
      <c r="HG14" s="56"/>
      <c r="HH14" s="217"/>
    </row>
    <row r="15" spans="1:216" ht="165" hidden="1" x14ac:dyDescent="1.35">
      <c r="A15" s="63">
        <f>RANK(GETPIVOTDATA(" District of Columbia ",$B$5,"Year",$C$3),$C$7:$C$58)</f>
        <v>39</v>
      </c>
      <c r="B15" s="220" t="s">
        <v>128</v>
      </c>
      <c r="C15" s="236">
        <v>53830</v>
      </c>
      <c r="D15" s="219"/>
      <c r="E15" s="219"/>
      <c r="F15" s="219"/>
      <c r="G15" s="219"/>
      <c r="H15" s="219"/>
      <c r="I15" s="219"/>
      <c r="J15" s="219"/>
      <c r="K15" s="219"/>
      <c r="L15" s="190"/>
      <c r="M15" s="56"/>
      <c r="N15" s="56"/>
      <c r="O15" s="56"/>
      <c r="P15" s="56"/>
      <c r="Q15" s="56"/>
      <c r="R15" s="56"/>
      <c r="S15" s="5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249"/>
      <c r="AS15" s="250"/>
      <c r="AT15" s="250"/>
      <c r="AU15" s="250"/>
      <c r="AV15" s="250"/>
      <c r="AW15" s="250"/>
      <c r="AX15" s="250"/>
      <c r="AY15" s="250"/>
      <c r="AZ15" s="250"/>
      <c r="BA15" s="250"/>
      <c r="BB15" s="250"/>
      <c r="BC15" s="250"/>
      <c r="BD15" s="250"/>
      <c r="BE15" s="250"/>
      <c r="BF15" s="250"/>
      <c r="BG15" s="250"/>
      <c r="BH15" s="250"/>
      <c r="BI15" s="250"/>
      <c r="BJ15" s="250"/>
      <c r="BK15" s="250"/>
      <c r="BL15" s="250"/>
      <c r="BM15" s="250"/>
      <c r="BN15" s="250"/>
      <c r="BO15" s="250"/>
      <c r="BP15" s="250"/>
      <c r="BQ15" s="250"/>
      <c r="BR15" s="250"/>
      <c r="BS15" s="250"/>
      <c r="BT15" s="250"/>
      <c r="BU15" s="250"/>
      <c r="BV15" s="250"/>
      <c r="BW15" s="250"/>
      <c r="BX15" s="250"/>
      <c r="BY15" s="250"/>
      <c r="BZ15" s="250"/>
      <c r="CA15" s="250"/>
      <c r="CB15" s="250"/>
      <c r="CC15" s="250"/>
      <c r="CD15" s="250"/>
      <c r="CE15" s="250"/>
      <c r="CF15" s="250"/>
      <c r="CG15" s="250"/>
      <c r="CH15" s="250"/>
      <c r="CI15" s="250"/>
      <c r="CJ15" s="250"/>
      <c r="CK15" s="250"/>
      <c r="CL15" s="250"/>
      <c r="CM15" s="250"/>
      <c r="CN15" s="250"/>
      <c r="CO15" s="250"/>
      <c r="CP15" s="250"/>
      <c r="CQ15" s="250"/>
      <c r="CR15" s="250"/>
      <c r="CS15" s="250"/>
      <c r="CT15" s="250"/>
      <c r="CU15" s="250"/>
      <c r="CV15" s="250"/>
      <c r="CW15" s="250"/>
      <c r="CX15" s="250"/>
      <c r="CY15" s="250"/>
      <c r="CZ15" s="250"/>
      <c r="DA15" s="250"/>
      <c r="DB15" s="250"/>
      <c r="DC15" s="250"/>
      <c r="DD15" s="250"/>
      <c r="DE15" s="250"/>
      <c r="DF15" s="250"/>
      <c r="DG15" s="250"/>
      <c r="DH15" s="250"/>
      <c r="DI15" s="250"/>
      <c r="DJ15" s="250"/>
      <c r="DK15" s="250"/>
      <c r="DL15" s="250"/>
      <c r="DM15" s="250"/>
      <c r="DN15" s="250"/>
      <c r="DO15" s="250"/>
      <c r="DP15" s="250"/>
      <c r="DQ15" s="250"/>
      <c r="DR15" s="250"/>
      <c r="DS15" s="250"/>
      <c r="DT15" s="250"/>
      <c r="DU15" s="250"/>
      <c r="DV15" s="250"/>
      <c r="DW15" s="250"/>
      <c r="DX15" s="250"/>
      <c r="DY15" s="250"/>
      <c r="DZ15" s="250"/>
      <c r="EA15" s="250"/>
      <c r="EB15" s="250"/>
      <c r="EC15" s="250"/>
      <c r="ED15" s="250"/>
      <c r="EE15" s="250"/>
      <c r="EF15" s="250"/>
      <c r="EG15" s="250"/>
      <c r="EH15" s="250"/>
      <c r="EI15" s="250"/>
      <c r="EJ15" s="251"/>
      <c r="EK15" s="166"/>
      <c r="EL15" s="166"/>
      <c r="EM15" s="166"/>
      <c r="EN15" s="166"/>
      <c r="EO15" s="166"/>
      <c r="EP15" s="166"/>
      <c r="EQ15" s="166"/>
      <c r="ER15" s="166"/>
      <c r="ES15" s="166"/>
      <c r="ET15" s="166"/>
      <c r="EU15" s="166"/>
      <c r="EV15" s="166"/>
      <c r="EW15" s="166"/>
      <c r="EX15" s="166"/>
      <c r="EY15" s="166"/>
      <c r="EZ15" s="166"/>
      <c r="FA15" s="166"/>
      <c r="FB15" s="166"/>
      <c r="FC15" s="166"/>
      <c r="FD15" s="166"/>
      <c r="FE15" s="166"/>
      <c r="FF15" s="166"/>
      <c r="FG15" s="166"/>
      <c r="FH15" s="166"/>
      <c r="FI15" s="166"/>
      <c r="FJ15" s="166"/>
      <c r="FK15" s="166"/>
      <c r="FL15" s="166"/>
      <c r="FM15" s="166"/>
      <c r="FN15" s="166"/>
      <c r="FO15" s="166"/>
      <c r="FP15" s="166"/>
      <c r="FQ15" s="166"/>
      <c r="FR15" s="166"/>
      <c r="FS15" s="166"/>
      <c r="FT15" s="166"/>
      <c r="FU15" s="166"/>
      <c r="FV15" s="166"/>
      <c r="FW15" s="166"/>
      <c r="FX15" s="166"/>
      <c r="FY15" s="166"/>
      <c r="FZ15" s="166"/>
      <c r="GA15" s="166"/>
      <c r="GB15" s="166"/>
      <c r="GC15" s="166"/>
      <c r="GD15" s="166"/>
      <c r="GE15" s="166"/>
      <c r="GF15" s="166"/>
      <c r="GG15" s="166"/>
      <c r="GH15" s="166"/>
      <c r="GI15" s="166"/>
      <c r="GJ15" s="166"/>
      <c r="GK15" s="166"/>
      <c r="GL15" s="166"/>
      <c r="GM15" s="166"/>
      <c r="GN15" s="166"/>
      <c r="GO15" s="166"/>
      <c r="GP15" s="166"/>
      <c r="GQ15" s="166"/>
      <c r="GR15" s="166"/>
      <c r="GS15" s="166"/>
      <c r="GT15" s="166"/>
      <c r="GU15" s="166"/>
      <c r="GV15" s="166"/>
      <c r="GW15" s="166"/>
      <c r="GX15" s="166"/>
      <c r="GY15" s="166"/>
      <c r="GZ15" s="166"/>
      <c r="HA15" s="56"/>
      <c r="HB15" s="56"/>
      <c r="HC15" s="56"/>
      <c r="HD15" s="56"/>
      <c r="HE15" s="56"/>
      <c r="HF15" s="56"/>
      <c r="HG15" s="56"/>
      <c r="HH15" s="217"/>
    </row>
    <row r="16" spans="1:216" ht="165" hidden="1" x14ac:dyDescent="1.35">
      <c r="A16" s="63">
        <f>RANK(GETPIVOTDATA(" Florida",$B$5,"Year",$C$3),$C$7:$C$58)</f>
        <v>1</v>
      </c>
      <c r="B16" s="220" t="s">
        <v>129</v>
      </c>
      <c r="C16" s="236">
        <v>558786</v>
      </c>
      <c r="D16" s="219"/>
      <c r="E16" s="219"/>
      <c r="F16" s="219"/>
      <c r="G16" s="219"/>
      <c r="H16" s="219"/>
      <c r="I16" s="219"/>
      <c r="J16" s="219"/>
      <c r="K16" s="219"/>
      <c r="L16" s="190"/>
      <c r="M16" s="56"/>
      <c r="N16" s="56"/>
      <c r="O16" s="56"/>
      <c r="P16" s="56"/>
      <c r="Q16" s="56"/>
      <c r="R16" s="56"/>
      <c r="S16" s="5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249"/>
      <c r="AS16" s="250"/>
      <c r="AT16" s="250"/>
      <c r="AU16" s="250"/>
      <c r="AV16" s="250"/>
      <c r="AW16" s="250"/>
      <c r="AX16" s="250"/>
      <c r="AY16" s="250"/>
      <c r="AZ16" s="250"/>
      <c r="BA16" s="250"/>
      <c r="BB16" s="250"/>
      <c r="BC16" s="250"/>
      <c r="BD16" s="250"/>
      <c r="BE16" s="250"/>
      <c r="BF16" s="250"/>
      <c r="BG16" s="250"/>
      <c r="BH16" s="250"/>
      <c r="BI16" s="250"/>
      <c r="BJ16" s="250"/>
      <c r="BK16" s="250"/>
      <c r="BL16" s="250"/>
      <c r="BM16" s="250"/>
      <c r="BN16" s="250"/>
      <c r="BO16" s="250"/>
      <c r="BP16" s="250"/>
      <c r="BQ16" s="250"/>
      <c r="BR16" s="250"/>
      <c r="BS16" s="250"/>
      <c r="BT16" s="250"/>
      <c r="BU16" s="250"/>
      <c r="BV16" s="250"/>
      <c r="BW16" s="250"/>
      <c r="BX16" s="250"/>
      <c r="BY16" s="250"/>
      <c r="BZ16" s="250"/>
      <c r="CA16" s="250"/>
      <c r="CB16" s="250"/>
      <c r="CC16" s="250"/>
      <c r="CD16" s="250"/>
      <c r="CE16" s="250"/>
      <c r="CF16" s="250"/>
      <c r="CG16" s="250"/>
      <c r="CH16" s="250"/>
      <c r="CI16" s="250"/>
      <c r="CJ16" s="250"/>
      <c r="CK16" s="250"/>
      <c r="CL16" s="250"/>
      <c r="CM16" s="250"/>
      <c r="CN16" s="250"/>
      <c r="CO16" s="250"/>
      <c r="CP16" s="250"/>
      <c r="CQ16" s="250"/>
      <c r="CR16" s="250"/>
      <c r="CS16" s="250"/>
      <c r="CT16" s="250"/>
      <c r="CU16" s="250"/>
      <c r="CV16" s="250"/>
      <c r="CW16" s="250"/>
      <c r="CX16" s="250"/>
      <c r="CY16" s="250"/>
      <c r="CZ16" s="250"/>
      <c r="DA16" s="250"/>
      <c r="DB16" s="250"/>
      <c r="DC16" s="250"/>
      <c r="DD16" s="250"/>
      <c r="DE16" s="250"/>
      <c r="DF16" s="250"/>
      <c r="DG16" s="250"/>
      <c r="DH16" s="250"/>
      <c r="DI16" s="250"/>
      <c r="DJ16" s="250"/>
      <c r="DK16" s="250"/>
      <c r="DL16" s="250"/>
      <c r="DM16" s="250"/>
      <c r="DN16" s="250"/>
      <c r="DO16" s="250"/>
      <c r="DP16" s="250"/>
      <c r="DQ16" s="250"/>
      <c r="DR16" s="250"/>
      <c r="DS16" s="250"/>
      <c r="DT16" s="250"/>
      <c r="DU16" s="250"/>
      <c r="DV16" s="250"/>
      <c r="DW16" s="250"/>
      <c r="DX16" s="250"/>
      <c r="DY16" s="250"/>
      <c r="DZ16" s="250"/>
      <c r="EA16" s="250"/>
      <c r="EB16" s="250"/>
      <c r="EC16" s="250"/>
      <c r="ED16" s="250"/>
      <c r="EE16" s="250"/>
      <c r="EF16" s="250"/>
      <c r="EG16" s="250"/>
      <c r="EH16" s="250"/>
      <c r="EI16" s="250"/>
      <c r="EJ16" s="251"/>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166"/>
      <c r="FK16" s="166"/>
      <c r="FL16" s="166"/>
      <c r="FM16" s="166"/>
      <c r="FN16" s="166"/>
      <c r="FO16" s="166"/>
      <c r="FP16" s="166"/>
      <c r="FQ16" s="166"/>
      <c r="FR16" s="166"/>
      <c r="FS16" s="166"/>
      <c r="FT16" s="166"/>
      <c r="FU16" s="166"/>
      <c r="FV16" s="166"/>
      <c r="FW16" s="166"/>
      <c r="FX16" s="166"/>
      <c r="FY16" s="166"/>
      <c r="FZ16" s="166"/>
      <c r="GA16" s="166"/>
      <c r="GB16" s="166"/>
      <c r="GC16" s="166"/>
      <c r="GD16" s="166"/>
      <c r="GE16" s="166"/>
      <c r="GF16" s="166"/>
      <c r="GG16" s="166"/>
      <c r="GH16" s="166"/>
      <c r="GI16" s="166"/>
      <c r="GJ16" s="166"/>
      <c r="GK16" s="166"/>
      <c r="GL16" s="166"/>
      <c r="GM16" s="166"/>
      <c r="GN16" s="166"/>
      <c r="GO16" s="166"/>
      <c r="GP16" s="166"/>
      <c r="GQ16" s="166"/>
      <c r="GR16" s="166"/>
      <c r="GS16" s="166"/>
      <c r="GT16" s="166"/>
      <c r="GU16" s="166"/>
      <c r="GV16" s="166"/>
      <c r="GW16" s="166"/>
      <c r="GX16" s="166"/>
      <c r="GY16" s="166"/>
      <c r="GZ16" s="166"/>
      <c r="HA16" s="56"/>
      <c r="HB16" s="56"/>
      <c r="HC16" s="56"/>
      <c r="HD16" s="56"/>
      <c r="HE16" s="56"/>
      <c r="HF16" s="56"/>
      <c r="HG16" s="56"/>
      <c r="HH16" s="217"/>
    </row>
    <row r="17" spans="1:216" ht="165" hidden="1" x14ac:dyDescent="1.35">
      <c r="A17" s="63">
        <f>RANK(GETPIVOTDATA(" Georgia",$B$5,"Year",$C$3),$C$7:$C$58)</f>
        <v>4</v>
      </c>
      <c r="B17" s="220" t="s">
        <v>130</v>
      </c>
      <c r="C17" s="236">
        <v>279196</v>
      </c>
      <c r="D17" s="219"/>
      <c r="E17" s="219"/>
      <c r="F17" s="219"/>
      <c r="G17" s="219"/>
      <c r="H17" s="219"/>
      <c r="I17" s="219"/>
      <c r="J17" s="219"/>
      <c r="K17" s="219"/>
      <c r="L17" s="190"/>
      <c r="M17" s="56"/>
      <c r="N17" s="56"/>
      <c r="O17" s="56"/>
      <c r="P17" s="56"/>
      <c r="Q17" s="56"/>
      <c r="R17" s="56"/>
      <c r="S17" s="5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249"/>
      <c r="AS17" s="250"/>
      <c r="AT17" s="250"/>
      <c r="AU17" s="250"/>
      <c r="AV17" s="250"/>
      <c r="AW17" s="250"/>
      <c r="AX17" s="250"/>
      <c r="AY17" s="250"/>
      <c r="AZ17" s="250"/>
      <c r="BA17" s="250"/>
      <c r="BB17" s="250"/>
      <c r="BC17" s="250"/>
      <c r="BD17" s="250"/>
      <c r="BE17" s="250"/>
      <c r="BF17" s="250"/>
      <c r="BG17" s="250"/>
      <c r="BH17" s="250"/>
      <c r="BI17" s="250"/>
      <c r="BJ17" s="250"/>
      <c r="BK17" s="250"/>
      <c r="BL17" s="250"/>
      <c r="BM17" s="250"/>
      <c r="BN17" s="250"/>
      <c r="BO17" s="250"/>
      <c r="BP17" s="250"/>
      <c r="BQ17" s="250"/>
      <c r="BR17" s="250"/>
      <c r="BS17" s="250"/>
      <c r="BT17" s="250"/>
      <c r="BU17" s="250"/>
      <c r="BV17" s="250"/>
      <c r="BW17" s="250"/>
      <c r="BX17" s="250"/>
      <c r="BY17" s="250"/>
      <c r="BZ17" s="250"/>
      <c r="CA17" s="250"/>
      <c r="CB17" s="250"/>
      <c r="CC17" s="250"/>
      <c r="CD17" s="250"/>
      <c r="CE17" s="250"/>
      <c r="CF17" s="250"/>
      <c r="CG17" s="250"/>
      <c r="CH17" s="250"/>
      <c r="CI17" s="250"/>
      <c r="CJ17" s="250"/>
      <c r="CK17" s="250"/>
      <c r="CL17" s="250"/>
      <c r="CM17" s="250"/>
      <c r="CN17" s="250"/>
      <c r="CO17" s="250"/>
      <c r="CP17" s="250"/>
      <c r="CQ17" s="250"/>
      <c r="CR17" s="250"/>
      <c r="CS17" s="250"/>
      <c r="CT17" s="250"/>
      <c r="CU17" s="250"/>
      <c r="CV17" s="250"/>
      <c r="CW17" s="250"/>
      <c r="CX17" s="250"/>
      <c r="CY17" s="250"/>
      <c r="CZ17" s="250"/>
      <c r="DA17" s="250"/>
      <c r="DB17" s="250"/>
      <c r="DC17" s="250"/>
      <c r="DD17" s="250"/>
      <c r="DE17" s="250"/>
      <c r="DF17" s="250"/>
      <c r="DG17" s="250"/>
      <c r="DH17" s="250"/>
      <c r="DI17" s="250"/>
      <c r="DJ17" s="250"/>
      <c r="DK17" s="250"/>
      <c r="DL17" s="250"/>
      <c r="DM17" s="250"/>
      <c r="DN17" s="250"/>
      <c r="DO17" s="250"/>
      <c r="DP17" s="250"/>
      <c r="DQ17" s="250"/>
      <c r="DR17" s="250"/>
      <c r="DS17" s="250"/>
      <c r="DT17" s="250"/>
      <c r="DU17" s="250"/>
      <c r="DV17" s="250"/>
      <c r="DW17" s="250"/>
      <c r="DX17" s="250"/>
      <c r="DY17" s="250"/>
      <c r="DZ17" s="250"/>
      <c r="EA17" s="250"/>
      <c r="EB17" s="250"/>
      <c r="EC17" s="250"/>
      <c r="ED17" s="250"/>
      <c r="EE17" s="250"/>
      <c r="EF17" s="250"/>
      <c r="EG17" s="250"/>
      <c r="EH17" s="250"/>
      <c r="EI17" s="250"/>
      <c r="EJ17" s="251"/>
      <c r="EK17" s="166"/>
      <c r="EL17" s="166"/>
      <c r="EM17" s="166"/>
      <c r="EN17" s="166"/>
      <c r="EO17" s="166"/>
      <c r="EP17" s="166"/>
      <c r="EQ17" s="166"/>
      <c r="ER17" s="166"/>
      <c r="ES17" s="166"/>
      <c r="ET17" s="166"/>
      <c r="EU17" s="166"/>
      <c r="EV17" s="166"/>
      <c r="EW17" s="166"/>
      <c r="EX17" s="166"/>
      <c r="EY17" s="166"/>
      <c r="EZ17" s="166"/>
      <c r="FA17" s="166"/>
      <c r="FB17" s="166"/>
      <c r="FC17" s="166"/>
      <c r="FD17" s="166"/>
      <c r="FE17" s="166"/>
      <c r="FF17" s="166"/>
      <c r="FG17" s="166"/>
      <c r="FH17" s="166"/>
      <c r="FI17" s="166"/>
      <c r="FJ17" s="166"/>
      <c r="FK17" s="166"/>
      <c r="FL17" s="166"/>
      <c r="FM17" s="166"/>
      <c r="FN17" s="166"/>
      <c r="FO17" s="166"/>
      <c r="FP17" s="166"/>
      <c r="FQ17" s="166"/>
      <c r="FR17" s="166"/>
      <c r="FS17" s="166"/>
      <c r="FT17" s="166"/>
      <c r="FU17" s="166"/>
      <c r="FV17" s="166"/>
      <c r="FW17" s="166"/>
      <c r="FX17" s="166"/>
      <c r="FY17" s="166"/>
      <c r="FZ17" s="166"/>
      <c r="GA17" s="166"/>
      <c r="GB17" s="166"/>
      <c r="GC17" s="166"/>
      <c r="GD17" s="166"/>
      <c r="GE17" s="166"/>
      <c r="GF17" s="166"/>
      <c r="GG17" s="166"/>
      <c r="GH17" s="166"/>
      <c r="GI17" s="166"/>
      <c r="GJ17" s="166"/>
      <c r="GK17" s="166"/>
      <c r="GL17" s="166"/>
      <c r="GM17" s="166"/>
      <c r="GN17" s="166"/>
      <c r="GO17" s="166"/>
      <c r="GP17" s="166"/>
      <c r="GQ17" s="166"/>
      <c r="GR17" s="166"/>
      <c r="GS17" s="166"/>
      <c r="GT17" s="166"/>
      <c r="GU17" s="166"/>
      <c r="GV17" s="166"/>
      <c r="GW17" s="166"/>
      <c r="GX17" s="166"/>
      <c r="GY17" s="166"/>
      <c r="GZ17" s="166"/>
      <c r="HA17" s="56"/>
      <c r="HB17" s="56"/>
      <c r="HC17" s="56"/>
      <c r="HD17" s="56"/>
      <c r="HE17" s="56"/>
      <c r="HF17" s="56"/>
      <c r="HG17" s="56"/>
      <c r="HH17" s="217"/>
    </row>
    <row r="18" spans="1:216" ht="165" hidden="1" x14ac:dyDescent="1.35">
      <c r="A18" s="63">
        <f>RANK(GETPIVOTDATA(" Hawaii",$B$5,"Year",$C$3),$C$7:$C$58)</f>
        <v>37</v>
      </c>
      <c r="B18" s="220" t="s">
        <v>131</v>
      </c>
      <c r="C18" s="236">
        <v>55481</v>
      </c>
      <c r="D18" s="219"/>
      <c r="E18" s="219"/>
      <c r="F18" s="219"/>
      <c r="G18" s="219"/>
      <c r="H18" s="219"/>
      <c r="I18" s="219"/>
      <c r="J18" s="219"/>
      <c r="K18" s="219"/>
      <c r="L18" s="190"/>
      <c r="M18" s="56"/>
      <c r="N18" s="56"/>
      <c r="O18" s="56"/>
      <c r="P18" s="56"/>
      <c r="Q18" s="56"/>
      <c r="R18" s="56"/>
      <c r="S18" s="5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249"/>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c r="DM18" s="250"/>
      <c r="DN18" s="250"/>
      <c r="DO18" s="250"/>
      <c r="DP18" s="250"/>
      <c r="DQ18" s="250"/>
      <c r="DR18" s="250"/>
      <c r="DS18" s="250"/>
      <c r="DT18" s="250"/>
      <c r="DU18" s="250"/>
      <c r="DV18" s="250"/>
      <c r="DW18" s="250"/>
      <c r="DX18" s="250"/>
      <c r="DY18" s="250"/>
      <c r="DZ18" s="250"/>
      <c r="EA18" s="250"/>
      <c r="EB18" s="250"/>
      <c r="EC18" s="250"/>
      <c r="ED18" s="250"/>
      <c r="EE18" s="250"/>
      <c r="EF18" s="250"/>
      <c r="EG18" s="250"/>
      <c r="EH18" s="250"/>
      <c r="EI18" s="250"/>
      <c r="EJ18" s="251"/>
      <c r="EK18" s="166"/>
      <c r="EL18" s="166"/>
      <c r="EM18" s="166"/>
      <c r="EN18" s="166"/>
      <c r="EO18" s="166"/>
      <c r="EP18" s="166"/>
      <c r="EQ18" s="166"/>
      <c r="ER18" s="166"/>
      <c r="ES18" s="166"/>
      <c r="ET18" s="166"/>
      <c r="EU18" s="166"/>
      <c r="EV18" s="166"/>
      <c r="EW18" s="166"/>
      <c r="EX18" s="166"/>
      <c r="EY18" s="166"/>
      <c r="EZ18" s="166"/>
      <c r="FA18" s="166"/>
      <c r="FB18" s="166"/>
      <c r="FC18" s="166"/>
      <c r="FD18" s="166"/>
      <c r="FE18" s="166"/>
      <c r="FF18" s="166"/>
      <c r="FG18" s="166"/>
      <c r="FH18" s="166"/>
      <c r="FI18" s="166"/>
      <c r="FJ18" s="166"/>
      <c r="FK18" s="166"/>
      <c r="FL18" s="166"/>
      <c r="FM18" s="166"/>
      <c r="FN18" s="166"/>
      <c r="FO18" s="166"/>
      <c r="FP18" s="166"/>
      <c r="FQ18" s="166"/>
      <c r="FR18" s="166"/>
      <c r="FS18" s="166"/>
      <c r="FT18" s="166"/>
      <c r="FU18" s="166"/>
      <c r="FV18" s="166"/>
      <c r="FW18" s="166"/>
      <c r="FX18" s="166"/>
      <c r="FY18" s="166"/>
      <c r="FZ18" s="166"/>
      <c r="GA18" s="166"/>
      <c r="GB18" s="166"/>
      <c r="GC18" s="166"/>
      <c r="GD18" s="166"/>
      <c r="GE18" s="166"/>
      <c r="GF18" s="166"/>
      <c r="GG18" s="166"/>
      <c r="GH18" s="166"/>
      <c r="GI18" s="166"/>
      <c r="GJ18" s="166"/>
      <c r="GK18" s="166"/>
      <c r="GL18" s="166"/>
      <c r="GM18" s="166"/>
      <c r="GN18" s="166"/>
      <c r="GO18" s="166"/>
      <c r="GP18" s="166"/>
      <c r="GQ18" s="166"/>
      <c r="GR18" s="166"/>
      <c r="GS18" s="166"/>
      <c r="GT18" s="166"/>
      <c r="GU18" s="166"/>
      <c r="GV18" s="166"/>
      <c r="GW18" s="166"/>
      <c r="GX18" s="166"/>
      <c r="GY18" s="166"/>
      <c r="GZ18" s="166"/>
      <c r="HA18" s="56"/>
      <c r="HB18" s="56"/>
      <c r="HC18" s="56"/>
      <c r="HD18" s="56"/>
      <c r="HE18" s="56"/>
      <c r="HF18" s="56"/>
      <c r="HG18" s="56"/>
      <c r="HH18" s="217"/>
    </row>
    <row r="19" spans="1:216" ht="165" hidden="1" x14ac:dyDescent="1.35">
      <c r="A19" s="63">
        <f>RANK(GETPIVOTDATA(" Idaho",$B$5,"Year",$C$3),$C$7:$C$58)</f>
        <v>36</v>
      </c>
      <c r="B19" s="220" t="s">
        <v>132</v>
      </c>
      <c r="C19" s="236">
        <v>59419</v>
      </c>
      <c r="D19" s="219"/>
      <c r="E19" s="219"/>
      <c r="F19" s="219"/>
      <c r="G19" s="219"/>
      <c r="H19" s="219"/>
      <c r="I19" s="219"/>
      <c r="J19" s="219"/>
      <c r="K19" s="219"/>
      <c r="L19" s="190"/>
      <c r="M19" s="56"/>
      <c r="N19" s="56"/>
      <c r="O19" s="56"/>
      <c r="P19" s="56"/>
      <c r="Q19" s="56"/>
      <c r="R19" s="56"/>
      <c r="S19" s="5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249"/>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0"/>
      <c r="BZ19" s="250"/>
      <c r="CA19" s="250"/>
      <c r="CB19" s="250"/>
      <c r="CC19" s="250"/>
      <c r="CD19" s="250"/>
      <c r="CE19" s="250"/>
      <c r="CF19" s="250"/>
      <c r="CG19" s="250"/>
      <c r="CH19" s="250"/>
      <c r="CI19" s="250"/>
      <c r="CJ19" s="250"/>
      <c r="CK19" s="250"/>
      <c r="CL19" s="250"/>
      <c r="CM19" s="250"/>
      <c r="CN19" s="250"/>
      <c r="CO19" s="250"/>
      <c r="CP19" s="250"/>
      <c r="CQ19" s="250"/>
      <c r="CR19" s="250"/>
      <c r="CS19" s="250"/>
      <c r="CT19" s="250"/>
      <c r="CU19" s="250"/>
      <c r="CV19" s="250"/>
      <c r="CW19" s="250"/>
      <c r="CX19" s="250"/>
      <c r="CY19" s="250"/>
      <c r="CZ19" s="250"/>
      <c r="DA19" s="250"/>
      <c r="DB19" s="250"/>
      <c r="DC19" s="250"/>
      <c r="DD19" s="250"/>
      <c r="DE19" s="250"/>
      <c r="DF19" s="250"/>
      <c r="DG19" s="250"/>
      <c r="DH19" s="250"/>
      <c r="DI19" s="250"/>
      <c r="DJ19" s="250"/>
      <c r="DK19" s="250"/>
      <c r="DL19" s="250"/>
      <c r="DM19" s="250"/>
      <c r="DN19" s="250"/>
      <c r="DO19" s="250"/>
      <c r="DP19" s="250"/>
      <c r="DQ19" s="250"/>
      <c r="DR19" s="250"/>
      <c r="DS19" s="250"/>
      <c r="DT19" s="250"/>
      <c r="DU19" s="250"/>
      <c r="DV19" s="250"/>
      <c r="DW19" s="250"/>
      <c r="DX19" s="250"/>
      <c r="DY19" s="250"/>
      <c r="DZ19" s="250"/>
      <c r="EA19" s="250"/>
      <c r="EB19" s="250"/>
      <c r="EC19" s="250"/>
      <c r="ED19" s="250"/>
      <c r="EE19" s="250"/>
      <c r="EF19" s="250"/>
      <c r="EG19" s="250"/>
      <c r="EH19" s="250"/>
      <c r="EI19" s="250"/>
      <c r="EJ19" s="251"/>
      <c r="EK19" s="166"/>
      <c r="EL19" s="166"/>
      <c r="EM19" s="166"/>
      <c r="EN19" s="166"/>
      <c r="EO19" s="166"/>
      <c r="EP19" s="166"/>
      <c r="EQ19" s="166"/>
      <c r="ER19" s="166"/>
      <c r="ES19" s="166"/>
      <c r="ET19" s="166"/>
      <c r="EU19" s="166"/>
      <c r="EV19" s="166"/>
      <c r="EW19" s="166"/>
      <c r="EX19" s="166"/>
      <c r="EY19" s="166"/>
      <c r="EZ19" s="166"/>
      <c r="FA19" s="166"/>
      <c r="FB19" s="166"/>
      <c r="FC19" s="166"/>
      <c r="FD19" s="166"/>
      <c r="FE19" s="166"/>
      <c r="FF19" s="166"/>
      <c r="FG19" s="166"/>
      <c r="FH19" s="166"/>
      <c r="FI19" s="166"/>
      <c r="FJ19" s="166"/>
      <c r="FK19" s="166"/>
      <c r="FL19" s="166"/>
      <c r="FM19" s="166"/>
      <c r="FN19" s="166"/>
      <c r="FO19" s="166"/>
      <c r="FP19" s="166"/>
      <c r="FQ19" s="166"/>
      <c r="FR19" s="166"/>
      <c r="FS19" s="166"/>
      <c r="FT19" s="166"/>
      <c r="FU19" s="166"/>
      <c r="FV19" s="166"/>
      <c r="FW19" s="166"/>
      <c r="FX19" s="166"/>
      <c r="FY19" s="166"/>
      <c r="FZ19" s="166"/>
      <c r="GA19" s="166"/>
      <c r="GB19" s="166"/>
      <c r="GC19" s="166"/>
      <c r="GD19" s="166"/>
      <c r="GE19" s="166"/>
      <c r="GF19" s="166"/>
      <c r="GG19" s="166"/>
      <c r="GH19" s="166"/>
      <c r="GI19" s="166"/>
      <c r="GJ19" s="166"/>
      <c r="GK19" s="166"/>
      <c r="GL19" s="166"/>
      <c r="GM19" s="166"/>
      <c r="GN19" s="166"/>
      <c r="GO19" s="166"/>
      <c r="GP19" s="166"/>
      <c r="GQ19" s="166"/>
      <c r="GR19" s="166"/>
      <c r="GS19" s="166"/>
      <c r="GT19" s="166"/>
      <c r="GU19" s="166"/>
      <c r="GV19" s="166"/>
      <c r="GW19" s="166"/>
      <c r="GX19" s="166"/>
      <c r="GY19" s="166"/>
      <c r="GZ19" s="166"/>
      <c r="HA19" s="56"/>
      <c r="HB19" s="56"/>
      <c r="HC19" s="56"/>
      <c r="HD19" s="56"/>
      <c r="HE19" s="56"/>
      <c r="HF19" s="56"/>
      <c r="HG19" s="56"/>
      <c r="HH19" s="217"/>
    </row>
    <row r="20" spans="1:216" ht="165" hidden="1" x14ac:dyDescent="1.35">
      <c r="A20" s="63">
        <f>RANK(GETPIVOTDATA(" Illinois",$B$5,"Year",$C$3),$C$7:$C$58)</f>
        <v>11</v>
      </c>
      <c r="B20" s="220" t="s">
        <v>133</v>
      </c>
      <c r="C20" s="236">
        <v>210804</v>
      </c>
      <c r="D20" s="219"/>
      <c r="E20" s="219"/>
      <c r="F20" s="219"/>
      <c r="G20" s="219"/>
      <c r="H20" s="219"/>
      <c r="I20" s="219"/>
      <c r="J20" s="219"/>
      <c r="K20" s="219"/>
      <c r="L20" s="190"/>
      <c r="M20" s="56"/>
      <c r="N20" s="56"/>
      <c r="O20" s="56"/>
      <c r="P20" s="56"/>
      <c r="Q20" s="56"/>
      <c r="R20" s="56"/>
      <c r="S20" s="5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249"/>
      <c r="AS20" s="250"/>
      <c r="AT20" s="250"/>
      <c r="AU20" s="250"/>
      <c r="AV20" s="250"/>
      <c r="AW20" s="250"/>
      <c r="AX20" s="250"/>
      <c r="AY20" s="250"/>
      <c r="AZ20" s="250"/>
      <c r="BA20" s="250"/>
      <c r="BB20" s="250"/>
      <c r="BC20" s="250"/>
      <c r="BD20" s="250"/>
      <c r="BE20" s="250"/>
      <c r="BF20" s="250"/>
      <c r="BG20" s="250"/>
      <c r="BH20" s="250"/>
      <c r="BI20" s="250"/>
      <c r="BJ20" s="250"/>
      <c r="BK20" s="250"/>
      <c r="BL20" s="250"/>
      <c r="BM20" s="250"/>
      <c r="BN20" s="250"/>
      <c r="BO20" s="250"/>
      <c r="BP20" s="250"/>
      <c r="BQ20" s="250"/>
      <c r="BR20" s="250"/>
      <c r="BS20" s="250"/>
      <c r="BT20" s="250"/>
      <c r="BU20" s="250"/>
      <c r="BV20" s="250"/>
      <c r="BW20" s="250"/>
      <c r="BX20" s="250"/>
      <c r="BY20" s="250"/>
      <c r="BZ20" s="250"/>
      <c r="CA20" s="250"/>
      <c r="CB20" s="250"/>
      <c r="CC20" s="250"/>
      <c r="CD20" s="250"/>
      <c r="CE20" s="250"/>
      <c r="CF20" s="250"/>
      <c r="CG20" s="250"/>
      <c r="CH20" s="250"/>
      <c r="CI20" s="250"/>
      <c r="CJ20" s="250"/>
      <c r="CK20" s="250"/>
      <c r="CL20" s="250"/>
      <c r="CM20" s="250"/>
      <c r="CN20" s="250"/>
      <c r="CO20" s="250"/>
      <c r="CP20" s="250"/>
      <c r="CQ20" s="250"/>
      <c r="CR20" s="250"/>
      <c r="CS20" s="250"/>
      <c r="CT20" s="250"/>
      <c r="CU20" s="250"/>
      <c r="CV20" s="250"/>
      <c r="CW20" s="250"/>
      <c r="CX20" s="250"/>
      <c r="CY20" s="250"/>
      <c r="CZ20" s="250"/>
      <c r="DA20" s="250"/>
      <c r="DB20" s="250"/>
      <c r="DC20" s="250"/>
      <c r="DD20" s="250"/>
      <c r="DE20" s="250"/>
      <c r="DF20" s="250"/>
      <c r="DG20" s="250"/>
      <c r="DH20" s="250"/>
      <c r="DI20" s="250"/>
      <c r="DJ20" s="250"/>
      <c r="DK20" s="250"/>
      <c r="DL20" s="250"/>
      <c r="DM20" s="250"/>
      <c r="DN20" s="250"/>
      <c r="DO20" s="250"/>
      <c r="DP20" s="250"/>
      <c r="DQ20" s="250"/>
      <c r="DR20" s="250"/>
      <c r="DS20" s="250"/>
      <c r="DT20" s="250"/>
      <c r="DU20" s="250"/>
      <c r="DV20" s="250"/>
      <c r="DW20" s="250"/>
      <c r="DX20" s="250"/>
      <c r="DY20" s="250"/>
      <c r="DZ20" s="250"/>
      <c r="EA20" s="250"/>
      <c r="EB20" s="250"/>
      <c r="EC20" s="250"/>
      <c r="ED20" s="250"/>
      <c r="EE20" s="250"/>
      <c r="EF20" s="250"/>
      <c r="EG20" s="250"/>
      <c r="EH20" s="250"/>
      <c r="EI20" s="250"/>
      <c r="EJ20" s="251"/>
      <c r="EK20" s="166"/>
      <c r="EL20" s="166"/>
      <c r="EM20" s="166"/>
      <c r="EN20" s="166"/>
      <c r="EO20" s="166"/>
      <c r="EP20" s="166"/>
      <c r="EQ20" s="166"/>
      <c r="ER20" s="166"/>
      <c r="ES20" s="166"/>
      <c r="ET20" s="166"/>
      <c r="EU20" s="166"/>
      <c r="EV20" s="166"/>
      <c r="EW20" s="166"/>
      <c r="EX20" s="166"/>
      <c r="EY20" s="166"/>
      <c r="EZ20" s="166"/>
      <c r="FA20" s="166"/>
      <c r="FB20" s="166"/>
      <c r="FC20" s="166"/>
      <c r="FD20" s="166"/>
      <c r="FE20" s="166"/>
      <c r="FF20" s="166"/>
      <c r="FG20" s="166"/>
      <c r="FH20" s="166"/>
      <c r="FI20" s="166"/>
      <c r="FJ20" s="166"/>
      <c r="FK20" s="166"/>
      <c r="FL20" s="166"/>
      <c r="FM20" s="166"/>
      <c r="FN20" s="166"/>
      <c r="FO20" s="166"/>
      <c r="FP20" s="166"/>
      <c r="FQ20" s="166"/>
      <c r="FR20" s="166"/>
      <c r="FS20" s="166"/>
      <c r="FT20" s="166"/>
      <c r="FU20" s="166"/>
      <c r="FV20" s="166"/>
      <c r="FW20" s="166"/>
      <c r="FX20" s="166"/>
      <c r="FY20" s="166"/>
      <c r="FZ20" s="166"/>
      <c r="GA20" s="166"/>
      <c r="GB20" s="166"/>
      <c r="GC20" s="166"/>
      <c r="GD20" s="166"/>
      <c r="GE20" s="166"/>
      <c r="GF20" s="166"/>
      <c r="GG20" s="166"/>
      <c r="GH20" s="166"/>
      <c r="GI20" s="166"/>
      <c r="GJ20" s="166"/>
      <c r="GK20" s="166"/>
      <c r="GL20" s="166"/>
      <c r="GM20" s="166"/>
      <c r="GN20" s="166"/>
      <c r="GO20" s="166"/>
      <c r="GP20" s="166"/>
      <c r="GQ20" s="166"/>
      <c r="GR20" s="166"/>
      <c r="GS20" s="166"/>
      <c r="GT20" s="166"/>
      <c r="GU20" s="166"/>
      <c r="GV20" s="166"/>
      <c r="GW20" s="166"/>
      <c r="GX20" s="166"/>
      <c r="GY20" s="166"/>
      <c r="GZ20" s="166"/>
      <c r="HA20" s="56"/>
      <c r="HB20" s="56"/>
      <c r="HC20" s="56"/>
      <c r="HD20" s="56"/>
      <c r="HE20" s="56"/>
      <c r="HF20" s="56"/>
      <c r="HG20" s="56"/>
      <c r="HH20" s="217"/>
    </row>
    <row r="21" spans="1:216" ht="165" hidden="1" x14ac:dyDescent="1.35">
      <c r="A21" s="63">
        <f>RANK(GETPIVOTDATA(" Indiana",$B$5,"Year",$C$3),$C$7:$C$58)</f>
        <v>20</v>
      </c>
      <c r="B21" s="220" t="s">
        <v>134</v>
      </c>
      <c r="C21" s="236">
        <v>134273</v>
      </c>
      <c r="D21" s="219"/>
      <c r="E21" s="219"/>
      <c r="F21" s="219"/>
      <c r="G21" s="219"/>
      <c r="H21" s="219"/>
      <c r="I21" s="219"/>
      <c r="J21" s="219"/>
      <c r="K21" s="219"/>
      <c r="L21" s="190"/>
      <c r="M21" s="56"/>
      <c r="N21" s="56"/>
      <c r="O21" s="56"/>
      <c r="P21" s="56"/>
      <c r="Q21" s="56"/>
      <c r="R21" s="56"/>
      <c r="S21" s="5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249"/>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c r="BS21" s="250"/>
      <c r="BT21" s="250"/>
      <c r="BU21" s="250"/>
      <c r="BV21" s="250"/>
      <c r="BW21" s="250"/>
      <c r="BX21" s="250"/>
      <c r="BY21" s="250"/>
      <c r="BZ21" s="250"/>
      <c r="CA21" s="250"/>
      <c r="CB21" s="250"/>
      <c r="CC21" s="250"/>
      <c r="CD21" s="250"/>
      <c r="CE21" s="250"/>
      <c r="CF21" s="250"/>
      <c r="CG21" s="250"/>
      <c r="CH21" s="250"/>
      <c r="CI21" s="250"/>
      <c r="CJ21" s="250"/>
      <c r="CK21" s="250"/>
      <c r="CL21" s="250"/>
      <c r="CM21" s="250"/>
      <c r="CN21" s="250"/>
      <c r="CO21" s="250"/>
      <c r="CP21" s="250"/>
      <c r="CQ21" s="250"/>
      <c r="CR21" s="250"/>
      <c r="CS21" s="250"/>
      <c r="CT21" s="250"/>
      <c r="CU21" s="250"/>
      <c r="CV21" s="250"/>
      <c r="CW21" s="250"/>
      <c r="CX21" s="250"/>
      <c r="CY21" s="250"/>
      <c r="CZ21" s="250"/>
      <c r="DA21" s="250"/>
      <c r="DB21" s="250"/>
      <c r="DC21" s="250"/>
      <c r="DD21" s="250"/>
      <c r="DE21" s="250"/>
      <c r="DF21" s="250"/>
      <c r="DG21" s="250"/>
      <c r="DH21" s="250"/>
      <c r="DI21" s="250"/>
      <c r="DJ21" s="250"/>
      <c r="DK21" s="250"/>
      <c r="DL21" s="250"/>
      <c r="DM21" s="250"/>
      <c r="DN21" s="250"/>
      <c r="DO21" s="250"/>
      <c r="DP21" s="250"/>
      <c r="DQ21" s="250"/>
      <c r="DR21" s="250"/>
      <c r="DS21" s="250"/>
      <c r="DT21" s="250"/>
      <c r="DU21" s="250"/>
      <c r="DV21" s="250"/>
      <c r="DW21" s="250"/>
      <c r="DX21" s="250"/>
      <c r="DY21" s="250"/>
      <c r="DZ21" s="250"/>
      <c r="EA21" s="250"/>
      <c r="EB21" s="250"/>
      <c r="EC21" s="250"/>
      <c r="ED21" s="250"/>
      <c r="EE21" s="250"/>
      <c r="EF21" s="250"/>
      <c r="EG21" s="250"/>
      <c r="EH21" s="250"/>
      <c r="EI21" s="250"/>
      <c r="EJ21" s="251"/>
      <c r="EK21" s="166"/>
      <c r="EL21" s="166"/>
      <c r="EM21" s="166"/>
      <c r="EN21" s="166"/>
      <c r="EO21" s="166"/>
      <c r="EP21" s="166"/>
      <c r="EQ21" s="166"/>
      <c r="ER21" s="166"/>
      <c r="ES21" s="166"/>
      <c r="ET21" s="166"/>
      <c r="EU21" s="166"/>
      <c r="EV21" s="166"/>
      <c r="EW21" s="166"/>
      <c r="EX21" s="166"/>
      <c r="EY21" s="166"/>
      <c r="EZ21" s="166"/>
      <c r="FA21" s="166"/>
      <c r="FB21" s="166"/>
      <c r="FC21" s="166"/>
      <c r="FD21" s="166"/>
      <c r="FE21" s="166"/>
      <c r="FF21" s="166"/>
      <c r="FG21" s="166"/>
      <c r="FH21" s="166"/>
      <c r="FI21" s="166"/>
      <c r="FJ21" s="166"/>
      <c r="FK21" s="166"/>
      <c r="FL21" s="166"/>
      <c r="FM21" s="166"/>
      <c r="FN21" s="166"/>
      <c r="FO21" s="166"/>
      <c r="FP21" s="166"/>
      <c r="FQ21" s="166"/>
      <c r="FR21" s="166"/>
      <c r="FS21" s="166"/>
      <c r="FT21" s="166"/>
      <c r="FU21" s="166"/>
      <c r="FV21" s="166"/>
      <c r="FW21" s="166"/>
      <c r="FX21" s="166"/>
      <c r="FY21" s="166"/>
      <c r="FZ21" s="166"/>
      <c r="GA21" s="166"/>
      <c r="GB21" s="166"/>
      <c r="GC21" s="166"/>
      <c r="GD21" s="166"/>
      <c r="GE21" s="166"/>
      <c r="GF21" s="166"/>
      <c r="GG21" s="166"/>
      <c r="GH21" s="166"/>
      <c r="GI21" s="166"/>
      <c r="GJ21" s="166"/>
      <c r="GK21" s="166"/>
      <c r="GL21" s="166"/>
      <c r="GM21" s="166"/>
      <c r="GN21" s="166"/>
      <c r="GO21" s="166"/>
      <c r="GP21" s="166"/>
      <c r="GQ21" s="166"/>
      <c r="GR21" s="166"/>
      <c r="GS21" s="166"/>
      <c r="GT21" s="166"/>
      <c r="GU21" s="166"/>
      <c r="GV21" s="166"/>
      <c r="GW21" s="166"/>
      <c r="GX21" s="166"/>
      <c r="GY21" s="166"/>
      <c r="GZ21" s="166"/>
      <c r="HA21" s="56"/>
      <c r="HB21" s="56"/>
      <c r="HC21" s="56"/>
      <c r="HD21" s="56"/>
      <c r="HE21" s="56"/>
      <c r="HF21" s="56"/>
      <c r="HG21" s="56"/>
      <c r="HH21" s="217"/>
    </row>
    <row r="22" spans="1:216" ht="165" hidden="1" x14ac:dyDescent="1.35">
      <c r="A22" s="63">
        <f>RANK(GETPIVOTDATA(" Iowa",$B$5,"Year",$C$3),$C$7:$C$58)</f>
        <v>34</v>
      </c>
      <c r="B22" s="220" t="s">
        <v>135</v>
      </c>
      <c r="C22" s="236">
        <v>76546</v>
      </c>
      <c r="D22" s="219"/>
      <c r="E22" s="219"/>
      <c r="F22" s="219"/>
      <c r="G22" s="219"/>
      <c r="H22" s="219"/>
      <c r="I22" s="219"/>
      <c r="J22" s="219"/>
      <c r="K22" s="219"/>
      <c r="L22" s="190"/>
      <c r="M22" s="56"/>
      <c r="N22" s="56"/>
      <c r="O22" s="56"/>
      <c r="P22" s="56"/>
      <c r="Q22" s="56"/>
      <c r="R22" s="56"/>
      <c r="S22" s="5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249"/>
      <c r="AS22" s="250"/>
      <c r="AT22" s="250"/>
      <c r="AU22" s="250"/>
      <c r="AV22" s="250"/>
      <c r="AW22" s="250"/>
      <c r="AX22" s="250"/>
      <c r="AY22" s="250"/>
      <c r="AZ22" s="250"/>
      <c r="BA22" s="250"/>
      <c r="BB22" s="250"/>
      <c r="BC22" s="250"/>
      <c r="BD22" s="250"/>
      <c r="BE22" s="250"/>
      <c r="BF22" s="250"/>
      <c r="BG22" s="250"/>
      <c r="BH22" s="250"/>
      <c r="BI22" s="250"/>
      <c r="BJ22" s="250"/>
      <c r="BK22" s="250"/>
      <c r="BL22" s="250"/>
      <c r="BM22" s="250"/>
      <c r="BN22" s="250"/>
      <c r="BO22" s="250"/>
      <c r="BP22" s="250"/>
      <c r="BQ22" s="250"/>
      <c r="BR22" s="250"/>
      <c r="BS22" s="250"/>
      <c r="BT22" s="250"/>
      <c r="BU22" s="250"/>
      <c r="BV22" s="250"/>
      <c r="BW22" s="250"/>
      <c r="BX22" s="250"/>
      <c r="BY22" s="250"/>
      <c r="BZ22" s="250"/>
      <c r="CA22" s="250"/>
      <c r="CB22" s="250"/>
      <c r="CC22" s="250"/>
      <c r="CD22" s="250"/>
      <c r="CE22" s="250"/>
      <c r="CF22" s="250"/>
      <c r="CG22" s="250"/>
      <c r="CH22" s="250"/>
      <c r="CI22" s="250"/>
      <c r="CJ22" s="250"/>
      <c r="CK22" s="250"/>
      <c r="CL22" s="250"/>
      <c r="CM22" s="250"/>
      <c r="CN22" s="250"/>
      <c r="CO22" s="250"/>
      <c r="CP22" s="250"/>
      <c r="CQ22" s="250"/>
      <c r="CR22" s="250"/>
      <c r="CS22" s="250"/>
      <c r="CT22" s="250"/>
      <c r="CU22" s="250"/>
      <c r="CV22" s="250"/>
      <c r="CW22" s="250"/>
      <c r="CX22" s="250"/>
      <c r="CY22" s="250"/>
      <c r="CZ22" s="250"/>
      <c r="DA22" s="250"/>
      <c r="DB22" s="250"/>
      <c r="DC22" s="250"/>
      <c r="DD22" s="250"/>
      <c r="DE22" s="250"/>
      <c r="DF22" s="250"/>
      <c r="DG22" s="250"/>
      <c r="DH22" s="250"/>
      <c r="DI22" s="250"/>
      <c r="DJ22" s="250"/>
      <c r="DK22" s="250"/>
      <c r="DL22" s="250"/>
      <c r="DM22" s="250"/>
      <c r="DN22" s="250"/>
      <c r="DO22" s="250"/>
      <c r="DP22" s="250"/>
      <c r="DQ22" s="250"/>
      <c r="DR22" s="250"/>
      <c r="DS22" s="250"/>
      <c r="DT22" s="250"/>
      <c r="DU22" s="250"/>
      <c r="DV22" s="250"/>
      <c r="DW22" s="250"/>
      <c r="DX22" s="250"/>
      <c r="DY22" s="250"/>
      <c r="DZ22" s="250"/>
      <c r="EA22" s="250"/>
      <c r="EB22" s="250"/>
      <c r="EC22" s="250"/>
      <c r="ED22" s="250"/>
      <c r="EE22" s="250"/>
      <c r="EF22" s="250"/>
      <c r="EG22" s="250"/>
      <c r="EH22" s="250"/>
      <c r="EI22" s="250"/>
      <c r="EJ22" s="251"/>
      <c r="EK22" s="166"/>
      <c r="EL22" s="166"/>
      <c r="EM22" s="166"/>
      <c r="EN22" s="166"/>
      <c r="EO22" s="166"/>
      <c r="EP22" s="166"/>
      <c r="EQ22" s="166"/>
      <c r="ER22" s="166"/>
      <c r="ES22" s="166"/>
      <c r="ET22" s="166"/>
      <c r="EU22" s="166"/>
      <c r="EV22" s="166"/>
      <c r="EW22" s="166"/>
      <c r="EX22" s="166"/>
      <c r="EY22" s="166"/>
      <c r="EZ22" s="166"/>
      <c r="FA22" s="166"/>
      <c r="FB22" s="166"/>
      <c r="FC22" s="166"/>
      <c r="FD22" s="166"/>
      <c r="FE22" s="166"/>
      <c r="FF22" s="166"/>
      <c r="FG22" s="166"/>
      <c r="FH22" s="166"/>
      <c r="FI22" s="166"/>
      <c r="FJ22" s="166"/>
      <c r="FK22" s="166"/>
      <c r="FL22" s="166"/>
      <c r="FM22" s="166"/>
      <c r="FN22" s="166"/>
      <c r="FO22" s="166"/>
      <c r="FP22" s="166"/>
      <c r="FQ22" s="166"/>
      <c r="FR22" s="166"/>
      <c r="FS22" s="166"/>
      <c r="FT22" s="166"/>
      <c r="FU22" s="166"/>
      <c r="FV22" s="166"/>
      <c r="FW22" s="166"/>
      <c r="FX22" s="166"/>
      <c r="FY22" s="166"/>
      <c r="FZ22" s="166"/>
      <c r="GA22" s="166"/>
      <c r="GB22" s="166"/>
      <c r="GC22" s="166"/>
      <c r="GD22" s="166"/>
      <c r="GE22" s="166"/>
      <c r="GF22" s="166"/>
      <c r="GG22" s="166"/>
      <c r="GH22" s="166"/>
      <c r="GI22" s="166"/>
      <c r="GJ22" s="166"/>
      <c r="GK22" s="166"/>
      <c r="GL22" s="166"/>
      <c r="GM22" s="166"/>
      <c r="GN22" s="166"/>
      <c r="GO22" s="166"/>
      <c r="GP22" s="166"/>
      <c r="GQ22" s="166"/>
      <c r="GR22" s="166"/>
      <c r="GS22" s="166"/>
      <c r="GT22" s="166"/>
      <c r="GU22" s="166"/>
      <c r="GV22" s="166"/>
      <c r="GW22" s="166"/>
      <c r="GX22" s="166"/>
      <c r="GY22" s="166"/>
      <c r="GZ22" s="166"/>
      <c r="HA22" s="56"/>
      <c r="HB22" s="56"/>
      <c r="HC22" s="56"/>
      <c r="HD22" s="56"/>
      <c r="HE22" s="56"/>
      <c r="HF22" s="56"/>
      <c r="HG22" s="56"/>
      <c r="HH22" s="217"/>
    </row>
    <row r="23" spans="1:216" ht="165" hidden="1" x14ac:dyDescent="1.35">
      <c r="A23" s="63">
        <f>RANK(GETPIVOTDATA(" Kansas",$B$5,"Year",$C$3),$C$7:$C$58)</f>
        <v>30</v>
      </c>
      <c r="B23" s="220" t="s">
        <v>136</v>
      </c>
      <c r="C23" s="236">
        <v>88366</v>
      </c>
      <c r="D23" s="219"/>
      <c r="E23" s="219"/>
      <c r="F23" s="219"/>
      <c r="G23" s="219"/>
      <c r="H23" s="219"/>
      <c r="I23" s="219"/>
      <c r="J23" s="219"/>
      <c r="K23" s="219"/>
      <c r="L23" s="190"/>
      <c r="M23" s="56"/>
      <c r="N23" s="56"/>
      <c r="O23" s="56"/>
      <c r="P23" s="56"/>
      <c r="Q23" s="56"/>
      <c r="R23" s="56"/>
      <c r="S23" s="5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249"/>
      <c r="AS23" s="250"/>
      <c r="AT23" s="250"/>
      <c r="AU23" s="250"/>
      <c r="AV23" s="250"/>
      <c r="AW23" s="250"/>
      <c r="AX23" s="250"/>
      <c r="AY23" s="250"/>
      <c r="AZ23" s="250"/>
      <c r="BA23" s="250"/>
      <c r="BB23" s="250"/>
      <c r="BC23" s="250"/>
      <c r="BD23" s="250"/>
      <c r="BE23" s="250"/>
      <c r="BF23" s="250"/>
      <c r="BG23" s="250"/>
      <c r="BH23" s="250"/>
      <c r="BI23" s="250"/>
      <c r="BJ23" s="250"/>
      <c r="BK23" s="250"/>
      <c r="BL23" s="250"/>
      <c r="BM23" s="250"/>
      <c r="BN23" s="250"/>
      <c r="BO23" s="250"/>
      <c r="BP23" s="250"/>
      <c r="BQ23" s="250"/>
      <c r="BR23" s="250"/>
      <c r="BS23" s="250"/>
      <c r="BT23" s="250"/>
      <c r="BU23" s="250"/>
      <c r="BV23" s="250"/>
      <c r="BW23" s="250"/>
      <c r="BX23" s="250"/>
      <c r="BY23" s="250"/>
      <c r="BZ23" s="250"/>
      <c r="CA23" s="250"/>
      <c r="CB23" s="250"/>
      <c r="CC23" s="250"/>
      <c r="CD23" s="250"/>
      <c r="CE23" s="250"/>
      <c r="CF23" s="250"/>
      <c r="CG23" s="250"/>
      <c r="CH23" s="250"/>
      <c r="CI23" s="250"/>
      <c r="CJ23" s="250"/>
      <c r="CK23" s="250"/>
      <c r="CL23" s="250"/>
      <c r="CM23" s="250"/>
      <c r="CN23" s="250"/>
      <c r="CO23" s="250"/>
      <c r="CP23" s="250"/>
      <c r="CQ23" s="250"/>
      <c r="CR23" s="250"/>
      <c r="CS23" s="250"/>
      <c r="CT23" s="250"/>
      <c r="CU23" s="250"/>
      <c r="CV23" s="250"/>
      <c r="CW23" s="250"/>
      <c r="CX23" s="250"/>
      <c r="CY23" s="250"/>
      <c r="CZ23" s="250"/>
      <c r="DA23" s="250"/>
      <c r="DB23" s="250"/>
      <c r="DC23" s="250"/>
      <c r="DD23" s="250"/>
      <c r="DE23" s="250"/>
      <c r="DF23" s="250"/>
      <c r="DG23" s="250"/>
      <c r="DH23" s="250"/>
      <c r="DI23" s="250"/>
      <c r="DJ23" s="250"/>
      <c r="DK23" s="250"/>
      <c r="DL23" s="250"/>
      <c r="DM23" s="250"/>
      <c r="DN23" s="250"/>
      <c r="DO23" s="250"/>
      <c r="DP23" s="250"/>
      <c r="DQ23" s="250"/>
      <c r="DR23" s="250"/>
      <c r="DS23" s="250"/>
      <c r="DT23" s="250"/>
      <c r="DU23" s="250"/>
      <c r="DV23" s="250"/>
      <c r="DW23" s="250"/>
      <c r="DX23" s="250"/>
      <c r="DY23" s="250"/>
      <c r="DZ23" s="250"/>
      <c r="EA23" s="250"/>
      <c r="EB23" s="250"/>
      <c r="EC23" s="250"/>
      <c r="ED23" s="250"/>
      <c r="EE23" s="250"/>
      <c r="EF23" s="250"/>
      <c r="EG23" s="250"/>
      <c r="EH23" s="250"/>
      <c r="EI23" s="250"/>
      <c r="EJ23" s="251"/>
      <c r="EK23" s="166"/>
      <c r="EL23" s="166"/>
      <c r="EM23" s="166"/>
      <c r="EN23" s="166"/>
      <c r="EO23" s="166"/>
      <c r="EP23" s="166"/>
      <c r="EQ23" s="166"/>
      <c r="ER23" s="166"/>
      <c r="ES23" s="166"/>
      <c r="ET23" s="166"/>
      <c r="EU23" s="166"/>
      <c r="EV23" s="166"/>
      <c r="EW23" s="166"/>
      <c r="EX23" s="166"/>
      <c r="EY23" s="166"/>
      <c r="EZ23" s="166"/>
      <c r="FA23" s="166"/>
      <c r="FB23" s="166"/>
      <c r="FC23" s="166"/>
      <c r="FD23" s="166"/>
      <c r="FE23" s="166"/>
      <c r="FF23" s="166"/>
      <c r="FG23" s="166"/>
      <c r="FH23" s="166"/>
      <c r="FI23" s="166"/>
      <c r="FJ23" s="166"/>
      <c r="FK23" s="166"/>
      <c r="FL23" s="166"/>
      <c r="FM23" s="166"/>
      <c r="FN23" s="166"/>
      <c r="FO23" s="166"/>
      <c r="FP23" s="166"/>
      <c r="FQ23" s="166"/>
      <c r="FR23" s="166"/>
      <c r="FS23" s="166"/>
      <c r="FT23" s="166"/>
      <c r="FU23" s="166"/>
      <c r="FV23" s="166"/>
      <c r="FW23" s="166"/>
      <c r="FX23" s="166"/>
      <c r="FY23" s="166"/>
      <c r="FZ23" s="166"/>
      <c r="GA23" s="166"/>
      <c r="GB23" s="166"/>
      <c r="GC23" s="166"/>
      <c r="GD23" s="166"/>
      <c r="GE23" s="166"/>
      <c r="GF23" s="166"/>
      <c r="GG23" s="166"/>
      <c r="GH23" s="166"/>
      <c r="GI23" s="166"/>
      <c r="GJ23" s="166"/>
      <c r="GK23" s="166"/>
      <c r="GL23" s="166"/>
      <c r="GM23" s="166"/>
      <c r="GN23" s="166"/>
      <c r="GO23" s="166"/>
      <c r="GP23" s="166"/>
      <c r="GQ23" s="166"/>
      <c r="GR23" s="166"/>
      <c r="GS23" s="166"/>
      <c r="GT23" s="166"/>
      <c r="GU23" s="166"/>
      <c r="GV23" s="166"/>
      <c r="GW23" s="166"/>
      <c r="GX23" s="166"/>
      <c r="GY23" s="166"/>
      <c r="GZ23" s="166"/>
      <c r="HA23" s="56"/>
      <c r="HB23" s="56"/>
      <c r="HC23" s="56"/>
      <c r="HD23" s="56"/>
      <c r="HE23" s="56"/>
      <c r="HF23" s="56"/>
      <c r="HG23" s="56"/>
      <c r="HH23" s="217"/>
    </row>
    <row r="24" spans="1:216" ht="165" hidden="1" x14ac:dyDescent="1.35">
      <c r="A24" s="63">
        <f>RANK(GETPIVOTDATA(" Kentucky",$B$5,"Year",$C$3),$C$7:$C$58)</f>
        <v>24</v>
      </c>
      <c r="B24" s="220" t="s">
        <v>137</v>
      </c>
      <c r="C24" s="236">
        <v>112957</v>
      </c>
      <c r="D24" s="219"/>
      <c r="E24" s="219"/>
      <c r="F24" s="219"/>
      <c r="G24" s="219"/>
      <c r="H24" s="219"/>
      <c r="I24" s="219"/>
      <c r="J24" s="219"/>
      <c r="K24" s="219"/>
      <c r="L24" s="190"/>
      <c r="M24" s="56"/>
      <c r="N24" s="56"/>
      <c r="O24" s="56"/>
      <c r="P24" s="56"/>
      <c r="Q24" s="56"/>
      <c r="R24" s="56"/>
      <c r="S24" s="5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249"/>
      <c r="AS24" s="250"/>
      <c r="AT24" s="250"/>
      <c r="AU24" s="250"/>
      <c r="AV24" s="250"/>
      <c r="AW24" s="250"/>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c r="BV24" s="250"/>
      <c r="BW24" s="250"/>
      <c r="BX24" s="250"/>
      <c r="BY24" s="250"/>
      <c r="BZ24" s="250"/>
      <c r="CA24" s="250"/>
      <c r="CB24" s="250"/>
      <c r="CC24" s="250"/>
      <c r="CD24" s="250"/>
      <c r="CE24" s="250"/>
      <c r="CF24" s="250"/>
      <c r="CG24" s="250"/>
      <c r="CH24" s="250"/>
      <c r="CI24" s="250"/>
      <c r="CJ24" s="250"/>
      <c r="CK24" s="250"/>
      <c r="CL24" s="250"/>
      <c r="CM24" s="250"/>
      <c r="CN24" s="250"/>
      <c r="CO24" s="250"/>
      <c r="CP24" s="250"/>
      <c r="CQ24" s="250"/>
      <c r="CR24" s="250"/>
      <c r="CS24" s="250"/>
      <c r="CT24" s="250"/>
      <c r="CU24" s="250"/>
      <c r="CV24" s="250"/>
      <c r="CW24" s="250"/>
      <c r="CX24" s="250"/>
      <c r="CY24" s="250"/>
      <c r="CZ24" s="250"/>
      <c r="DA24" s="250"/>
      <c r="DB24" s="250"/>
      <c r="DC24" s="250"/>
      <c r="DD24" s="250"/>
      <c r="DE24" s="250"/>
      <c r="DF24" s="250"/>
      <c r="DG24" s="250"/>
      <c r="DH24" s="250"/>
      <c r="DI24" s="250"/>
      <c r="DJ24" s="250"/>
      <c r="DK24" s="250"/>
      <c r="DL24" s="250"/>
      <c r="DM24" s="250"/>
      <c r="DN24" s="250"/>
      <c r="DO24" s="250"/>
      <c r="DP24" s="250"/>
      <c r="DQ24" s="250"/>
      <c r="DR24" s="250"/>
      <c r="DS24" s="250"/>
      <c r="DT24" s="250"/>
      <c r="DU24" s="250"/>
      <c r="DV24" s="250"/>
      <c r="DW24" s="250"/>
      <c r="DX24" s="250"/>
      <c r="DY24" s="250"/>
      <c r="DZ24" s="250"/>
      <c r="EA24" s="250"/>
      <c r="EB24" s="250"/>
      <c r="EC24" s="250"/>
      <c r="ED24" s="250"/>
      <c r="EE24" s="250"/>
      <c r="EF24" s="250"/>
      <c r="EG24" s="250"/>
      <c r="EH24" s="250"/>
      <c r="EI24" s="250"/>
      <c r="EJ24" s="251"/>
      <c r="EK24" s="166"/>
      <c r="EL24" s="166"/>
      <c r="EM24" s="166"/>
      <c r="EN24" s="166"/>
      <c r="EO24" s="166"/>
      <c r="EP24" s="166"/>
      <c r="EQ24" s="166"/>
      <c r="ER24" s="166"/>
      <c r="ES24" s="166"/>
      <c r="ET24" s="166"/>
      <c r="EU24" s="166"/>
      <c r="EV24" s="166"/>
      <c r="EW24" s="166"/>
      <c r="EX24" s="166"/>
      <c r="EY24" s="166"/>
      <c r="EZ24" s="166"/>
      <c r="FA24" s="166"/>
      <c r="FB24" s="166"/>
      <c r="FC24" s="166"/>
      <c r="FD24" s="166"/>
      <c r="FE24" s="166"/>
      <c r="FF24" s="166"/>
      <c r="FG24" s="166"/>
      <c r="FH24" s="166"/>
      <c r="FI24" s="166"/>
      <c r="FJ24" s="166"/>
      <c r="FK24" s="166"/>
      <c r="FL24" s="166"/>
      <c r="FM24" s="166"/>
      <c r="FN24" s="166"/>
      <c r="FO24" s="166"/>
      <c r="FP24" s="166"/>
      <c r="FQ24" s="166"/>
      <c r="FR24" s="166"/>
      <c r="FS24" s="166"/>
      <c r="FT24" s="166"/>
      <c r="FU24" s="166"/>
      <c r="FV24" s="166"/>
      <c r="FW24" s="166"/>
      <c r="FX24" s="166"/>
      <c r="FY24" s="166"/>
      <c r="FZ24" s="166"/>
      <c r="GA24" s="166"/>
      <c r="GB24" s="166"/>
      <c r="GC24" s="166"/>
      <c r="GD24" s="166"/>
      <c r="GE24" s="166"/>
      <c r="GF24" s="166"/>
      <c r="GG24" s="166"/>
      <c r="GH24" s="166"/>
      <c r="GI24" s="166"/>
      <c r="GJ24" s="166"/>
      <c r="GK24" s="166"/>
      <c r="GL24" s="166"/>
      <c r="GM24" s="166"/>
      <c r="GN24" s="166"/>
      <c r="GO24" s="166"/>
      <c r="GP24" s="166"/>
      <c r="GQ24" s="166"/>
      <c r="GR24" s="166"/>
      <c r="GS24" s="166"/>
      <c r="GT24" s="166"/>
      <c r="GU24" s="166"/>
      <c r="GV24" s="166"/>
      <c r="GW24" s="166"/>
      <c r="GX24" s="166"/>
      <c r="GY24" s="166"/>
      <c r="GZ24" s="166"/>
      <c r="HA24" s="56"/>
      <c r="HB24" s="56"/>
      <c r="HC24" s="56"/>
      <c r="HD24" s="56"/>
      <c r="HE24" s="56"/>
      <c r="HF24" s="56"/>
      <c r="HG24" s="56"/>
      <c r="HH24" s="217"/>
    </row>
    <row r="25" spans="1:216" ht="165" hidden="1" x14ac:dyDescent="1.35">
      <c r="A25" s="63">
        <f>RANK(GETPIVOTDATA(" Louisiana",$B$5,"Year",$C$3),$C$7:$C$58)</f>
        <v>29</v>
      </c>
      <c r="B25" s="220" t="s">
        <v>138</v>
      </c>
      <c r="C25" s="236">
        <v>91870</v>
      </c>
      <c r="D25" s="219"/>
      <c r="E25" s="219"/>
      <c r="F25" s="219"/>
      <c r="G25" s="219"/>
      <c r="H25" s="219"/>
      <c r="I25" s="219"/>
      <c r="J25" s="219"/>
      <c r="K25" s="219"/>
      <c r="L25" s="190"/>
      <c r="M25" s="56"/>
      <c r="N25" s="56"/>
      <c r="O25" s="56"/>
      <c r="P25" s="56"/>
      <c r="Q25" s="56"/>
      <c r="R25" s="56"/>
      <c r="S25" s="5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249"/>
      <c r="AS25" s="250"/>
      <c r="AT25" s="250"/>
      <c r="AU25" s="250"/>
      <c r="AV25" s="250"/>
      <c r="AW25" s="250"/>
      <c r="AX25" s="250"/>
      <c r="AY25" s="250"/>
      <c r="AZ25" s="250"/>
      <c r="BA25" s="250"/>
      <c r="BB25" s="250"/>
      <c r="BC25" s="250"/>
      <c r="BD25" s="250"/>
      <c r="BE25" s="250"/>
      <c r="BF25" s="250"/>
      <c r="BG25" s="250"/>
      <c r="BH25" s="250"/>
      <c r="BI25" s="250"/>
      <c r="BJ25" s="250"/>
      <c r="BK25" s="250"/>
      <c r="BL25" s="250"/>
      <c r="BM25" s="250"/>
      <c r="BN25" s="250"/>
      <c r="BO25" s="250"/>
      <c r="BP25" s="250"/>
      <c r="BQ25" s="250"/>
      <c r="BR25" s="250"/>
      <c r="BS25" s="250"/>
      <c r="BT25" s="250"/>
      <c r="BU25" s="250"/>
      <c r="BV25" s="250"/>
      <c r="BW25" s="250"/>
      <c r="BX25" s="250"/>
      <c r="BY25" s="250"/>
      <c r="BZ25" s="250"/>
      <c r="CA25" s="250"/>
      <c r="CB25" s="250"/>
      <c r="CC25" s="250"/>
      <c r="CD25" s="250"/>
      <c r="CE25" s="250"/>
      <c r="CF25" s="250"/>
      <c r="CG25" s="250"/>
      <c r="CH25" s="250"/>
      <c r="CI25" s="250"/>
      <c r="CJ25" s="250"/>
      <c r="CK25" s="250"/>
      <c r="CL25" s="250"/>
      <c r="CM25" s="250"/>
      <c r="CN25" s="250"/>
      <c r="CO25" s="250"/>
      <c r="CP25" s="250"/>
      <c r="CQ25" s="250"/>
      <c r="CR25" s="250"/>
      <c r="CS25" s="250"/>
      <c r="CT25" s="250"/>
      <c r="CU25" s="250"/>
      <c r="CV25" s="250"/>
      <c r="CW25" s="250"/>
      <c r="CX25" s="250"/>
      <c r="CY25" s="250"/>
      <c r="CZ25" s="250"/>
      <c r="DA25" s="250"/>
      <c r="DB25" s="250"/>
      <c r="DC25" s="250"/>
      <c r="DD25" s="250"/>
      <c r="DE25" s="250"/>
      <c r="DF25" s="250"/>
      <c r="DG25" s="250"/>
      <c r="DH25" s="250"/>
      <c r="DI25" s="250"/>
      <c r="DJ25" s="250"/>
      <c r="DK25" s="250"/>
      <c r="DL25" s="250"/>
      <c r="DM25" s="250"/>
      <c r="DN25" s="250"/>
      <c r="DO25" s="250"/>
      <c r="DP25" s="250"/>
      <c r="DQ25" s="250"/>
      <c r="DR25" s="250"/>
      <c r="DS25" s="250"/>
      <c r="DT25" s="250"/>
      <c r="DU25" s="250"/>
      <c r="DV25" s="250"/>
      <c r="DW25" s="250"/>
      <c r="DX25" s="250"/>
      <c r="DY25" s="250"/>
      <c r="DZ25" s="250"/>
      <c r="EA25" s="250"/>
      <c r="EB25" s="250"/>
      <c r="EC25" s="250"/>
      <c r="ED25" s="250"/>
      <c r="EE25" s="250"/>
      <c r="EF25" s="250"/>
      <c r="EG25" s="250"/>
      <c r="EH25" s="250"/>
      <c r="EI25" s="250"/>
      <c r="EJ25" s="251"/>
      <c r="EK25" s="166"/>
      <c r="EL25" s="166"/>
      <c r="EM25" s="166"/>
      <c r="EN25" s="166"/>
      <c r="EO25" s="166"/>
      <c r="EP25" s="166"/>
      <c r="EQ25" s="166"/>
      <c r="ER25" s="166"/>
      <c r="ES25" s="166"/>
      <c r="ET25" s="166"/>
      <c r="EU25" s="166"/>
      <c r="EV25" s="166"/>
      <c r="EW25" s="166"/>
      <c r="EX25" s="166"/>
      <c r="EY25" s="166"/>
      <c r="EZ25" s="166"/>
      <c r="FA25" s="166"/>
      <c r="FB25" s="166"/>
      <c r="FC25" s="166"/>
      <c r="FD25" s="166"/>
      <c r="FE25" s="166"/>
      <c r="FF25" s="166"/>
      <c r="FG25" s="166"/>
      <c r="FH25" s="166"/>
      <c r="FI25" s="166"/>
      <c r="FJ25" s="166"/>
      <c r="FK25" s="166"/>
      <c r="FL25" s="166"/>
      <c r="FM25" s="166"/>
      <c r="FN25" s="166"/>
      <c r="FO25" s="166"/>
      <c r="FP25" s="166"/>
      <c r="FQ25" s="166"/>
      <c r="FR25" s="166"/>
      <c r="FS25" s="166"/>
      <c r="FT25" s="166"/>
      <c r="FU25" s="166"/>
      <c r="FV25" s="166"/>
      <c r="FW25" s="166"/>
      <c r="FX25" s="166"/>
      <c r="FY25" s="166"/>
      <c r="FZ25" s="166"/>
      <c r="GA25" s="166"/>
      <c r="GB25" s="166"/>
      <c r="GC25" s="166"/>
      <c r="GD25" s="166"/>
      <c r="GE25" s="166"/>
      <c r="GF25" s="166"/>
      <c r="GG25" s="166"/>
      <c r="GH25" s="166"/>
      <c r="GI25" s="166"/>
      <c r="GJ25" s="166"/>
      <c r="GK25" s="166"/>
      <c r="GL25" s="166"/>
      <c r="GM25" s="166"/>
      <c r="GN25" s="166"/>
      <c r="GO25" s="166"/>
      <c r="GP25" s="166"/>
      <c r="GQ25" s="166"/>
      <c r="GR25" s="166"/>
      <c r="GS25" s="166"/>
      <c r="GT25" s="166"/>
      <c r="GU25" s="166"/>
      <c r="GV25" s="166"/>
      <c r="GW25" s="166"/>
      <c r="GX25" s="166"/>
      <c r="GY25" s="166"/>
      <c r="GZ25" s="166"/>
      <c r="HA25" s="56"/>
      <c r="HB25" s="56"/>
      <c r="HC25" s="56"/>
      <c r="HD25" s="56"/>
      <c r="HE25" s="56"/>
      <c r="HF25" s="56"/>
      <c r="HG25" s="56"/>
      <c r="HH25" s="217"/>
    </row>
    <row r="26" spans="1:216" ht="165" hidden="1" x14ac:dyDescent="1.35">
      <c r="A26" s="63">
        <f>RANK(GETPIVOTDATA("Maine",$B$5,"Year",$C$3),$C$7:$C$58)</f>
        <v>49</v>
      </c>
      <c r="B26" s="220" t="s">
        <v>139</v>
      </c>
      <c r="C26" s="236">
        <v>27561</v>
      </c>
      <c r="D26" s="219"/>
      <c r="E26" s="219"/>
      <c r="F26" s="219"/>
      <c r="G26" s="219"/>
      <c r="H26" s="219"/>
      <c r="I26" s="219"/>
      <c r="J26" s="219"/>
      <c r="K26" s="219"/>
      <c r="L26" s="190"/>
      <c r="M26" s="56"/>
      <c r="N26" s="56"/>
      <c r="O26" s="56"/>
      <c r="P26" s="56"/>
      <c r="Q26" s="56"/>
      <c r="R26" s="56"/>
      <c r="S26" s="5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249"/>
      <c r="AS26" s="250"/>
      <c r="AT26" s="250"/>
      <c r="AU26" s="250"/>
      <c r="AV26" s="250"/>
      <c r="AW26" s="250"/>
      <c r="AX26" s="250"/>
      <c r="AY26" s="250"/>
      <c r="AZ26" s="250"/>
      <c r="BA26" s="250"/>
      <c r="BB26" s="250"/>
      <c r="BC26" s="250"/>
      <c r="BD26" s="250"/>
      <c r="BE26" s="250"/>
      <c r="BF26" s="250"/>
      <c r="BG26" s="250"/>
      <c r="BH26" s="250"/>
      <c r="BI26" s="250"/>
      <c r="BJ26" s="250"/>
      <c r="BK26" s="250"/>
      <c r="BL26" s="250"/>
      <c r="BM26" s="250"/>
      <c r="BN26" s="250"/>
      <c r="BO26" s="250"/>
      <c r="BP26" s="250"/>
      <c r="BQ26" s="250"/>
      <c r="BR26" s="250"/>
      <c r="BS26" s="250"/>
      <c r="BT26" s="250"/>
      <c r="BU26" s="250"/>
      <c r="BV26" s="250"/>
      <c r="BW26" s="250"/>
      <c r="BX26" s="250"/>
      <c r="BY26" s="250"/>
      <c r="BZ26" s="250"/>
      <c r="CA26" s="250"/>
      <c r="CB26" s="250"/>
      <c r="CC26" s="250"/>
      <c r="CD26" s="250"/>
      <c r="CE26" s="250"/>
      <c r="CF26" s="250"/>
      <c r="CG26" s="250"/>
      <c r="CH26" s="250"/>
      <c r="CI26" s="250"/>
      <c r="CJ26" s="250"/>
      <c r="CK26" s="250"/>
      <c r="CL26" s="250"/>
      <c r="CM26" s="250"/>
      <c r="CN26" s="250"/>
      <c r="CO26" s="250"/>
      <c r="CP26" s="250"/>
      <c r="CQ26" s="250"/>
      <c r="CR26" s="250"/>
      <c r="CS26" s="250"/>
      <c r="CT26" s="250"/>
      <c r="CU26" s="250"/>
      <c r="CV26" s="250"/>
      <c r="CW26" s="250"/>
      <c r="CX26" s="250"/>
      <c r="CY26" s="250"/>
      <c r="CZ26" s="250"/>
      <c r="DA26" s="250"/>
      <c r="DB26" s="250"/>
      <c r="DC26" s="250"/>
      <c r="DD26" s="250"/>
      <c r="DE26" s="250"/>
      <c r="DF26" s="250"/>
      <c r="DG26" s="250"/>
      <c r="DH26" s="250"/>
      <c r="DI26" s="250"/>
      <c r="DJ26" s="250"/>
      <c r="DK26" s="250"/>
      <c r="DL26" s="250"/>
      <c r="DM26" s="250"/>
      <c r="DN26" s="250"/>
      <c r="DO26" s="250"/>
      <c r="DP26" s="250"/>
      <c r="DQ26" s="250"/>
      <c r="DR26" s="250"/>
      <c r="DS26" s="250"/>
      <c r="DT26" s="250"/>
      <c r="DU26" s="250"/>
      <c r="DV26" s="250"/>
      <c r="DW26" s="250"/>
      <c r="DX26" s="250"/>
      <c r="DY26" s="250"/>
      <c r="DZ26" s="250"/>
      <c r="EA26" s="250"/>
      <c r="EB26" s="250"/>
      <c r="EC26" s="250"/>
      <c r="ED26" s="250"/>
      <c r="EE26" s="250"/>
      <c r="EF26" s="250"/>
      <c r="EG26" s="250"/>
      <c r="EH26" s="250"/>
      <c r="EI26" s="250"/>
      <c r="EJ26" s="251"/>
      <c r="EK26" s="166"/>
      <c r="EL26" s="166"/>
      <c r="EM26" s="166"/>
      <c r="EN26" s="166"/>
      <c r="EO26" s="166"/>
      <c r="EP26" s="166"/>
      <c r="EQ26" s="166"/>
      <c r="ER26" s="166"/>
      <c r="ES26" s="166"/>
      <c r="ET26" s="166"/>
      <c r="EU26" s="166"/>
      <c r="EV26" s="166"/>
      <c r="EW26" s="166"/>
      <c r="EX26" s="166"/>
      <c r="EY26" s="166"/>
      <c r="EZ26" s="166"/>
      <c r="FA26" s="166"/>
      <c r="FB26" s="166"/>
      <c r="FC26" s="166"/>
      <c r="FD26" s="166"/>
      <c r="FE26" s="166"/>
      <c r="FF26" s="166"/>
      <c r="FG26" s="166"/>
      <c r="FH26" s="166"/>
      <c r="FI26" s="166"/>
      <c r="FJ26" s="166"/>
      <c r="FK26" s="166"/>
      <c r="FL26" s="166"/>
      <c r="FM26" s="166"/>
      <c r="FN26" s="166"/>
      <c r="FO26" s="166"/>
      <c r="FP26" s="166"/>
      <c r="FQ26" s="166"/>
      <c r="FR26" s="166"/>
      <c r="FS26" s="166"/>
      <c r="FT26" s="166"/>
      <c r="FU26" s="166"/>
      <c r="FV26" s="166"/>
      <c r="FW26" s="166"/>
      <c r="FX26" s="166"/>
      <c r="FY26" s="166"/>
      <c r="FZ26" s="166"/>
      <c r="GA26" s="166"/>
      <c r="GB26" s="166"/>
      <c r="GC26" s="166"/>
      <c r="GD26" s="166"/>
      <c r="GE26" s="166"/>
      <c r="GF26" s="166"/>
      <c r="GG26" s="166"/>
      <c r="GH26" s="166"/>
      <c r="GI26" s="166"/>
      <c r="GJ26" s="166"/>
      <c r="GK26" s="166"/>
      <c r="GL26" s="166"/>
      <c r="GM26" s="166"/>
      <c r="GN26" s="166"/>
      <c r="GO26" s="166"/>
      <c r="GP26" s="166"/>
      <c r="GQ26" s="166"/>
      <c r="GR26" s="166"/>
      <c r="GS26" s="166"/>
      <c r="GT26" s="166"/>
      <c r="GU26" s="166"/>
      <c r="GV26" s="166"/>
      <c r="GW26" s="166"/>
      <c r="GX26" s="166"/>
      <c r="GY26" s="166"/>
      <c r="GZ26" s="166"/>
      <c r="HA26" s="56"/>
      <c r="HB26" s="56"/>
      <c r="HC26" s="56"/>
      <c r="HD26" s="56"/>
      <c r="HE26" s="56"/>
      <c r="HF26" s="56"/>
      <c r="HG26" s="56"/>
      <c r="HH26" s="217"/>
    </row>
    <row r="27" spans="1:216" ht="165" hidden="1" x14ac:dyDescent="1.35">
      <c r="A27" s="63">
        <f>RANK(GETPIVOTDATA(" Maryland",$B$5,"Year",$C$3),$C$7:$C$58)</f>
        <v>17</v>
      </c>
      <c r="B27" s="220" t="s">
        <v>140</v>
      </c>
      <c r="C27" s="236">
        <v>155277</v>
      </c>
      <c r="D27" s="219"/>
      <c r="E27" s="219"/>
      <c r="F27" s="219"/>
      <c r="G27" s="219"/>
      <c r="H27" s="219"/>
      <c r="I27" s="219"/>
      <c r="J27" s="219"/>
      <c r="K27" s="219"/>
      <c r="L27" s="190"/>
      <c r="M27" s="56"/>
      <c r="N27" s="56"/>
      <c r="O27" s="56"/>
      <c r="P27" s="56"/>
      <c r="Q27" s="56"/>
      <c r="R27" s="56"/>
      <c r="S27" s="5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249"/>
      <c r="AS27" s="250"/>
      <c r="AT27" s="250"/>
      <c r="AU27" s="250"/>
      <c r="AV27" s="250"/>
      <c r="AW27" s="250"/>
      <c r="AX27" s="250"/>
      <c r="AY27" s="250"/>
      <c r="AZ27" s="250"/>
      <c r="BA27" s="250"/>
      <c r="BB27" s="250"/>
      <c r="BC27" s="250"/>
      <c r="BD27" s="250"/>
      <c r="BE27" s="250"/>
      <c r="BF27" s="250"/>
      <c r="BG27" s="250"/>
      <c r="BH27" s="250"/>
      <c r="BI27" s="250"/>
      <c r="BJ27" s="250"/>
      <c r="BK27" s="250"/>
      <c r="BL27" s="250"/>
      <c r="BM27" s="250"/>
      <c r="BN27" s="250"/>
      <c r="BO27" s="250"/>
      <c r="BP27" s="250"/>
      <c r="BQ27" s="250"/>
      <c r="BR27" s="250"/>
      <c r="BS27" s="250"/>
      <c r="BT27" s="250"/>
      <c r="BU27" s="250"/>
      <c r="BV27" s="250"/>
      <c r="BW27" s="250"/>
      <c r="BX27" s="250"/>
      <c r="BY27" s="250"/>
      <c r="BZ27" s="250"/>
      <c r="CA27" s="250"/>
      <c r="CB27" s="250"/>
      <c r="CC27" s="250"/>
      <c r="CD27" s="250"/>
      <c r="CE27" s="250"/>
      <c r="CF27" s="250"/>
      <c r="CG27" s="250"/>
      <c r="CH27" s="250"/>
      <c r="CI27" s="250"/>
      <c r="CJ27" s="250"/>
      <c r="CK27" s="250"/>
      <c r="CL27" s="250"/>
      <c r="CM27" s="250"/>
      <c r="CN27" s="250"/>
      <c r="CO27" s="250"/>
      <c r="CP27" s="250"/>
      <c r="CQ27" s="250"/>
      <c r="CR27" s="250"/>
      <c r="CS27" s="250"/>
      <c r="CT27" s="250"/>
      <c r="CU27" s="250"/>
      <c r="CV27" s="250"/>
      <c r="CW27" s="250"/>
      <c r="CX27" s="250"/>
      <c r="CY27" s="250"/>
      <c r="CZ27" s="250"/>
      <c r="DA27" s="250"/>
      <c r="DB27" s="250"/>
      <c r="DC27" s="250"/>
      <c r="DD27" s="250"/>
      <c r="DE27" s="250"/>
      <c r="DF27" s="250"/>
      <c r="DG27" s="250"/>
      <c r="DH27" s="250"/>
      <c r="DI27" s="250"/>
      <c r="DJ27" s="250"/>
      <c r="DK27" s="250"/>
      <c r="DL27" s="250"/>
      <c r="DM27" s="250"/>
      <c r="DN27" s="250"/>
      <c r="DO27" s="250"/>
      <c r="DP27" s="250"/>
      <c r="DQ27" s="250"/>
      <c r="DR27" s="250"/>
      <c r="DS27" s="250"/>
      <c r="DT27" s="250"/>
      <c r="DU27" s="250"/>
      <c r="DV27" s="250"/>
      <c r="DW27" s="250"/>
      <c r="DX27" s="250"/>
      <c r="DY27" s="250"/>
      <c r="DZ27" s="250"/>
      <c r="EA27" s="250"/>
      <c r="EB27" s="250"/>
      <c r="EC27" s="250"/>
      <c r="ED27" s="250"/>
      <c r="EE27" s="250"/>
      <c r="EF27" s="250"/>
      <c r="EG27" s="250"/>
      <c r="EH27" s="250"/>
      <c r="EI27" s="250"/>
      <c r="EJ27" s="251"/>
      <c r="EK27" s="166"/>
      <c r="EL27" s="166"/>
      <c r="EM27" s="166"/>
      <c r="EN27" s="166"/>
      <c r="EO27" s="166"/>
      <c r="EP27" s="166"/>
      <c r="EQ27" s="166"/>
      <c r="ER27" s="166"/>
      <c r="ES27" s="166"/>
      <c r="ET27" s="166"/>
      <c r="EU27" s="166"/>
      <c r="EV27" s="166"/>
      <c r="EW27" s="166"/>
      <c r="EX27" s="166"/>
      <c r="EY27" s="166"/>
      <c r="EZ27" s="166"/>
      <c r="FA27" s="166"/>
      <c r="FB27" s="166"/>
      <c r="FC27" s="166"/>
      <c r="FD27" s="166"/>
      <c r="FE27" s="166"/>
      <c r="FF27" s="166"/>
      <c r="FG27" s="166"/>
      <c r="FH27" s="166"/>
      <c r="FI27" s="166"/>
      <c r="FJ27" s="166"/>
      <c r="FK27" s="166"/>
      <c r="FL27" s="166"/>
      <c r="FM27" s="166"/>
      <c r="FN27" s="166"/>
      <c r="FO27" s="166"/>
      <c r="FP27" s="166"/>
      <c r="FQ27" s="166"/>
      <c r="FR27" s="166"/>
      <c r="FS27" s="166"/>
      <c r="FT27" s="166"/>
      <c r="FU27" s="166"/>
      <c r="FV27" s="166"/>
      <c r="FW27" s="166"/>
      <c r="FX27" s="166"/>
      <c r="FY27" s="166"/>
      <c r="FZ27" s="166"/>
      <c r="GA27" s="166"/>
      <c r="GB27" s="166"/>
      <c r="GC27" s="166"/>
      <c r="GD27" s="166"/>
      <c r="GE27" s="166"/>
      <c r="GF27" s="166"/>
      <c r="GG27" s="166"/>
      <c r="GH27" s="166"/>
      <c r="GI27" s="166"/>
      <c r="GJ27" s="166"/>
      <c r="GK27" s="166"/>
      <c r="GL27" s="166"/>
      <c r="GM27" s="166"/>
      <c r="GN27" s="166"/>
      <c r="GO27" s="166"/>
      <c r="GP27" s="166"/>
      <c r="GQ27" s="166"/>
      <c r="GR27" s="166"/>
      <c r="GS27" s="166"/>
      <c r="GT27" s="166"/>
      <c r="GU27" s="166"/>
      <c r="GV27" s="166"/>
      <c r="GW27" s="166"/>
      <c r="GX27" s="166"/>
      <c r="GY27" s="166"/>
      <c r="GZ27" s="166"/>
      <c r="HA27" s="56"/>
      <c r="HB27" s="56"/>
      <c r="HC27" s="56"/>
      <c r="HD27" s="56"/>
      <c r="HE27" s="56"/>
      <c r="HF27" s="56"/>
      <c r="HG27" s="56"/>
      <c r="HH27" s="217"/>
    </row>
    <row r="28" spans="1:216" ht="165" hidden="1" x14ac:dyDescent="1.35">
      <c r="A28" s="63">
        <f>RANK(GETPIVOTDATA(" Massachusetts",$B$5,"Year",$C$3),$C$7:$C$58)</f>
        <v>18</v>
      </c>
      <c r="B28" s="220" t="s">
        <v>141</v>
      </c>
      <c r="C28" s="236">
        <v>146633</v>
      </c>
      <c r="D28" s="219"/>
      <c r="E28" s="219"/>
      <c r="F28" s="219"/>
      <c r="G28" s="219"/>
      <c r="H28" s="219"/>
      <c r="I28" s="219"/>
      <c r="J28" s="219"/>
      <c r="K28" s="219"/>
      <c r="L28" s="190"/>
      <c r="M28" s="56"/>
      <c r="N28" s="56"/>
      <c r="O28" s="56"/>
      <c r="P28" s="56"/>
      <c r="Q28" s="56"/>
      <c r="R28" s="56"/>
      <c r="S28" s="5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249"/>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0"/>
      <c r="BX28" s="250"/>
      <c r="BY28" s="250"/>
      <c r="BZ28" s="250"/>
      <c r="CA28" s="250"/>
      <c r="CB28" s="250"/>
      <c r="CC28" s="250"/>
      <c r="CD28" s="250"/>
      <c r="CE28" s="250"/>
      <c r="CF28" s="250"/>
      <c r="CG28" s="250"/>
      <c r="CH28" s="250"/>
      <c r="CI28" s="250"/>
      <c r="CJ28" s="250"/>
      <c r="CK28" s="250"/>
      <c r="CL28" s="250"/>
      <c r="CM28" s="250"/>
      <c r="CN28" s="250"/>
      <c r="CO28" s="250"/>
      <c r="CP28" s="250"/>
      <c r="CQ28" s="250"/>
      <c r="CR28" s="250"/>
      <c r="CS28" s="250"/>
      <c r="CT28" s="250"/>
      <c r="CU28" s="250"/>
      <c r="CV28" s="250"/>
      <c r="CW28" s="250"/>
      <c r="CX28" s="250"/>
      <c r="CY28" s="250"/>
      <c r="CZ28" s="250"/>
      <c r="DA28" s="250"/>
      <c r="DB28" s="250"/>
      <c r="DC28" s="250"/>
      <c r="DD28" s="250"/>
      <c r="DE28" s="250"/>
      <c r="DF28" s="250"/>
      <c r="DG28" s="250"/>
      <c r="DH28" s="250"/>
      <c r="DI28" s="250"/>
      <c r="DJ28" s="250"/>
      <c r="DK28" s="250"/>
      <c r="DL28" s="250"/>
      <c r="DM28" s="250"/>
      <c r="DN28" s="250"/>
      <c r="DO28" s="250"/>
      <c r="DP28" s="250"/>
      <c r="DQ28" s="250"/>
      <c r="DR28" s="250"/>
      <c r="DS28" s="250"/>
      <c r="DT28" s="250"/>
      <c r="DU28" s="250"/>
      <c r="DV28" s="250"/>
      <c r="DW28" s="250"/>
      <c r="DX28" s="250"/>
      <c r="DY28" s="250"/>
      <c r="DZ28" s="250"/>
      <c r="EA28" s="250"/>
      <c r="EB28" s="250"/>
      <c r="EC28" s="250"/>
      <c r="ED28" s="250"/>
      <c r="EE28" s="250"/>
      <c r="EF28" s="250"/>
      <c r="EG28" s="250"/>
      <c r="EH28" s="250"/>
      <c r="EI28" s="250"/>
      <c r="EJ28" s="251"/>
      <c r="EK28" s="166"/>
      <c r="EL28" s="166"/>
      <c r="EM28" s="166"/>
      <c r="EN28" s="166"/>
      <c r="EO28" s="166"/>
      <c r="EP28" s="166"/>
      <c r="EQ28" s="166"/>
      <c r="ER28" s="166"/>
      <c r="ES28" s="166"/>
      <c r="ET28" s="166"/>
      <c r="EU28" s="166"/>
      <c r="EV28" s="166"/>
      <c r="EW28" s="166"/>
      <c r="EX28" s="166"/>
      <c r="EY28" s="166"/>
      <c r="EZ28" s="166"/>
      <c r="FA28" s="166"/>
      <c r="FB28" s="166"/>
      <c r="FC28" s="166"/>
      <c r="FD28" s="166"/>
      <c r="FE28" s="166"/>
      <c r="FF28" s="166"/>
      <c r="FG28" s="166"/>
      <c r="FH28" s="166"/>
      <c r="FI28" s="166"/>
      <c r="FJ28" s="166"/>
      <c r="FK28" s="166"/>
      <c r="FL28" s="166"/>
      <c r="FM28" s="166"/>
      <c r="FN28" s="166"/>
      <c r="FO28" s="166"/>
      <c r="FP28" s="166"/>
      <c r="FQ28" s="166"/>
      <c r="FR28" s="166"/>
      <c r="FS28" s="166"/>
      <c r="FT28" s="166"/>
      <c r="FU28" s="166"/>
      <c r="FV28" s="166"/>
      <c r="FW28" s="166"/>
      <c r="FX28" s="166"/>
      <c r="FY28" s="166"/>
      <c r="FZ28" s="166"/>
      <c r="GA28" s="166"/>
      <c r="GB28" s="166"/>
      <c r="GC28" s="166"/>
      <c r="GD28" s="166"/>
      <c r="GE28" s="166"/>
      <c r="GF28" s="166"/>
      <c r="GG28" s="166"/>
      <c r="GH28" s="166"/>
      <c r="GI28" s="166"/>
      <c r="GJ28" s="166"/>
      <c r="GK28" s="166"/>
      <c r="GL28" s="166"/>
      <c r="GM28" s="166"/>
      <c r="GN28" s="166"/>
      <c r="GO28" s="166"/>
      <c r="GP28" s="166"/>
      <c r="GQ28" s="166"/>
      <c r="GR28" s="166"/>
      <c r="GS28" s="166"/>
      <c r="GT28" s="166"/>
      <c r="GU28" s="166"/>
      <c r="GV28" s="166"/>
      <c r="GW28" s="166"/>
      <c r="GX28" s="166"/>
      <c r="GY28" s="166"/>
      <c r="GZ28" s="166"/>
      <c r="HA28" s="56"/>
      <c r="HB28" s="56"/>
      <c r="HC28" s="56"/>
      <c r="HD28" s="56"/>
      <c r="HE28" s="56"/>
      <c r="HF28" s="56"/>
      <c r="HG28" s="56"/>
      <c r="HH28" s="217"/>
    </row>
    <row r="29" spans="1:216" ht="165" hidden="1" x14ac:dyDescent="1.35">
      <c r="A29" s="63">
        <f>RANK(GETPIVOTDATA(" Michigan",$B$5,"Year",$C$3),$C$7:$C$58)</f>
        <v>19</v>
      </c>
      <c r="B29" s="220" t="s">
        <v>142</v>
      </c>
      <c r="C29" s="236">
        <v>134763</v>
      </c>
      <c r="D29" s="219"/>
      <c r="E29" s="219"/>
      <c r="F29" s="219"/>
      <c r="G29" s="219"/>
      <c r="H29" s="219"/>
      <c r="I29" s="219"/>
      <c r="J29" s="219"/>
      <c r="K29" s="219"/>
      <c r="L29" s="190"/>
      <c r="M29" s="56"/>
      <c r="N29" s="56"/>
      <c r="O29" s="56"/>
      <c r="P29" s="56"/>
      <c r="Q29" s="56"/>
      <c r="R29" s="56"/>
      <c r="S29" s="5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249"/>
      <c r="AS29" s="250"/>
      <c r="AT29" s="250"/>
      <c r="AU29" s="250"/>
      <c r="AV29" s="250"/>
      <c r="AW29" s="250"/>
      <c r="AX29" s="250"/>
      <c r="AY29" s="250"/>
      <c r="AZ29" s="250"/>
      <c r="BA29" s="250"/>
      <c r="BB29" s="250"/>
      <c r="BC29" s="250"/>
      <c r="BD29" s="250"/>
      <c r="BE29" s="250"/>
      <c r="BF29" s="250"/>
      <c r="BG29" s="250"/>
      <c r="BH29" s="250"/>
      <c r="BI29" s="250"/>
      <c r="BJ29" s="250"/>
      <c r="BK29" s="250"/>
      <c r="BL29" s="250"/>
      <c r="BM29" s="250"/>
      <c r="BN29" s="250"/>
      <c r="BO29" s="250"/>
      <c r="BP29" s="250"/>
      <c r="BQ29" s="250"/>
      <c r="BR29" s="250"/>
      <c r="BS29" s="250"/>
      <c r="BT29" s="250"/>
      <c r="BU29" s="250"/>
      <c r="BV29" s="250"/>
      <c r="BW29" s="250"/>
      <c r="BX29" s="250"/>
      <c r="BY29" s="250"/>
      <c r="BZ29" s="250"/>
      <c r="CA29" s="250"/>
      <c r="CB29" s="250"/>
      <c r="CC29" s="250"/>
      <c r="CD29" s="250"/>
      <c r="CE29" s="250"/>
      <c r="CF29" s="250"/>
      <c r="CG29" s="250"/>
      <c r="CH29" s="250"/>
      <c r="CI29" s="250"/>
      <c r="CJ29" s="250"/>
      <c r="CK29" s="250"/>
      <c r="CL29" s="250"/>
      <c r="CM29" s="250"/>
      <c r="CN29" s="250"/>
      <c r="CO29" s="250"/>
      <c r="CP29" s="250"/>
      <c r="CQ29" s="250"/>
      <c r="CR29" s="250"/>
      <c r="CS29" s="250"/>
      <c r="CT29" s="250"/>
      <c r="CU29" s="250"/>
      <c r="CV29" s="250"/>
      <c r="CW29" s="250"/>
      <c r="CX29" s="250"/>
      <c r="CY29" s="250"/>
      <c r="CZ29" s="250"/>
      <c r="DA29" s="250"/>
      <c r="DB29" s="250"/>
      <c r="DC29" s="250"/>
      <c r="DD29" s="250"/>
      <c r="DE29" s="250"/>
      <c r="DF29" s="250"/>
      <c r="DG29" s="250"/>
      <c r="DH29" s="250"/>
      <c r="DI29" s="250"/>
      <c r="DJ29" s="250"/>
      <c r="DK29" s="250"/>
      <c r="DL29" s="250"/>
      <c r="DM29" s="250"/>
      <c r="DN29" s="250"/>
      <c r="DO29" s="250"/>
      <c r="DP29" s="250"/>
      <c r="DQ29" s="250"/>
      <c r="DR29" s="250"/>
      <c r="DS29" s="250"/>
      <c r="DT29" s="250"/>
      <c r="DU29" s="250"/>
      <c r="DV29" s="250"/>
      <c r="DW29" s="250"/>
      <c r="DX29" s="250"/>
      <c r="DY29" s="250"/>
      <c r="DZ29" s="250"/>
      <c r="EA29" s="250"/>
      <c r="EB29" s="250"/>
      <c r="EC29" s="250"/>
      <c r="ED29" s="250"/>
      <c r="EE29" s="250"/>
      <c r="EF29" s="250"/>
      <c r="EG29" s="250"/>
      <c r="EH29" s="250"/>
      <c r="EI29" s="250"/>
      <c r="EJ29" s="251"/>
      <c r="EK29" s="166"/>
      <c r="EL29" s="166"/>
      <c r="EM29" s="166"/>
      <c r="EN29" s="166"/>
      <c r="EO29" s="166"/>
      <c r="EP29" s="166"/>
      <c r="EQ29" s="166"/>
      <c r="ER29" s="166"/>
      <c r="ES29" s="166"/>
      <c r="ET29" s="166"/>
      <c r="EU29" s="166"/>
      <c r="EV29" s="166"/>
      <c r="EW29" s="166"/>
      <c r="EX29" s="166"/>
      <c r="EY29" s="166"/>
      <c r="EZ29" s="166"/>
      <c r="FA29" s="166"/>
      <c r="FB29" s="166"/>
      <c r="FC29" s="166"/>
      <c r="FD29" s="166"/>
      <c r="FE29" s="166"/>
      <c r="FF29" s="166"/>
      <c r="FG29" s="166"/>
      <c r="FH29" s="166"/>
      <c r="FI29" s="166"/>
      <c r="FJ29" s="166"/>
      <c r="FK29" s="166"/>
      <c r="FL29" s="166"/>
      <c r="FM29" s="166"/>
      <c r="FN29" s="166"/>
      <c r="FO29" s="166"/>
      <c r="FP29" s="166"/>
      <c r="FQ29" s="166"/>
      <c r="FR29" s="166"/>
      <c r="FS29" s="166"/>
      <c r="FT29" s="166"/>
      <c r="FU29" s="166"/>
      <c r="FV29" s="166"/>
      <c r="FW29" s="166"/>
      <c r="FX29" s="166"/>
      <c r="FY29" s="166"/>
      <c r="FZ29" s="166"/>
      <c r="GA29" s="166"/>
      <c r="GB29" s="166"/>
      <c r="GC29" s="166"/>
      <c r="GD29" s="166"/>
      <c r="GE29" s="166"/>
      <c r="GF29" s="166"/>
      <c r="GG29" s="166"/>
      <c r="GH29" s="166"/>
      <c r="GI29" s="166"/>
      <c r="GJ29" s="166"/>
      <c r="GK29" s="166"/>
      <c r="GL29" s="166"/>
      <c r="GM29" s="166"/>
      <c r="GN29" s="166"/>
      <c r="GO29" s="166"/>
      <c r="GP29" s="166"/>
      <c r="GQ29" s="166"/>
      <c r="GR29" s="166"/>
      <c r="GS29" s="166"/>
      <c r="GT29" s="166"/>
      <c r="GU29" s="166"/>
      <c r="GV29" s="166"/>
      <c r="GW29" s="166"/>
      <c r="GX29" s="166"/>
      <c r="GY29" s="166"/>
      <c r="GZ29" s="166"/>
      <c r="HA29" s="56"/>
      <c r="HB29" s="56"/>
      <c r="HC29" s="56"/>
      <c r="HD29" s="56"/>
      <c r="HE29" s="56"/>
      <c r="HF29" s="56"/>
      <c r="HG29" s="56"/>
      <c r="HH29" s="217"/>
    </row>
    <row r="30" spans="1:216" ht="165" hidden="1" x14ac:dyDescent="1.35">
      <c r="A30" s="63">
        <f>RANK(GETPIVOTDATA(" Minnesota",$B$5,"Year",$C$3),$C$7:$C$58)</f>
        <v>27</v>
      </c>
      <c r="B30" s="220" t="s">
        <v>143</v>
      </c>
      <c r="C30" s="236">
        <v>101176</v>
      </c>
      <c r="D30" s="219"/>
      <c r="E30" s="219"/>
      <c r="F30" s="219"/>
      <c r="G30" s="219"/>
      <c r="H30" s="219"/>
      <c r="I30" s="219"/>
      <c r="J30" s="219"/>
      <c r="K30" s="219"/>
      <c r="L30" s="190"/>
      <c r="M30" s="56"/>
      <c r="N30" s="56"/>
      <c r="O30" s="56"/>
      <c r="P30" s="56"/>
      <c r="Q30" s="56"/>
      <c r="R30" s="56"/>
      <c r="S30" s="5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249"/>
      <c r="AS30" s="250"/>
      <c r="AT30" s="250"/>
      <c r="AU30" s="250"/>
      <c r="AV30" s="250"/>
      <c r="AW30" s="250"/>
      <c r="AX30" s="250"/>
      <c r="AY30" s="250"/>
      <c r="AZ30" s="250"/>
      <c r="BA30" s="250"/>
      <c r="BB30" s="250"/>
      <c r="BC30" s="250"/>
      <c r="BD30" s="250"/>
      <c r="BE30" s="250"/>
      <c r="BF30" s="250"/>
      <c r="BG30" s="250"/>
      <c r="BH30" s="250"/>
      <c r="BI30" s="250"/>
      <c r="BJ30" s="250"/>
      <c r="BK30" s="250"/>
      <c r="BL30" s="250"/>
      <c r="BM30" s="250"/>
      <c r="BN30" s="250"/>
      <c r="BO30" s="250"/>
      <c r="BP30" s="250"/>
      <c r="BQ30" s="250"/>
      <c r="BR30" s="250"/>
      <c r="BS30" s="250"/>
      <c r="BT30" s="250"/>
      <c r="BU30" s="250"/>
      <c r="BV30" s="250"/>
      <c r="BW30" s="250"/>
      <c r="BX30" s="250"/>
      <c r="BY30" s="250"/>
      <c r="BZ30" s="250"/>
      <c r="CA30" s="250"/>
      <c r="CB30" s="250"/>
      <c r="CC30" s="250"/>
      <c r="CD30" s="250"/>
      <c r="CE30" s="250"/>
      <c r="CF30" s="250"/>
      <c r="CG30" s="250"/>
      <c r="CH30" s="250"/>
      <c r="CI30" s="250"/>
      <c r="CJ30" s="250"/>
      <c r="CK30" s="250"/>
      <c r="CL30" s="250"/>
      <c r="CM30" s="250"/>
      <c r="CN30" s="250"/>
      <c r="CO30" s="250"/>
      <c r="CP30" s="250"/>
      <c r="CQ30" s="250"/>
      <c r="CR30" s="250"/>
      <c r="CS30" s="250"/>
      <c r="CT30" s="250"/>
      <c r="CU30" s="250"/>
      <c r="CV30" s="250"/>
      <c r="CW30" s="250"/>
      <c r="CX30" s="250"/>
      <c r="CY30" s="250"/>
      <c r="CZ30" s="250"/>
      <c r="DA30" s="250"/>
      <c r="DB30" s="250"/>
      <c r="DC30" s="250"/>
      <c r="DD30" s="250"/>
      <c r="DE30" s="250"/>
      <c r="DF30" s="250"/>
      <c r="DG30" s="250"/>
      <c r="DH30" s="250"/>
      <c r="DI30" s="250"/>
      <c r="DJ30" s="250"/>
      <c r="DK30" s="250"/>
      <c r="DL30" s="250"/>
      <c r="DM30" s="250"/>
      <c r="DN30" s="250"/>
      <c r="DO30" s="250"/>
      <c r="DP30" s="250"/>
      <c r="DQ30" s="250"/>
      <c r="DR30" s="250"/>
      <c r="DS30" s="250"/>
      <c r="DT30" s="250"/>
      <c r="DU30" s="250"/>
      <c r="DV30" s="250"/>
      <c r="DW30" s="250"/>
      <c r="DX30" s="250"/>
      <c r="DY30" s="250"/>
      <c r="DZ30" s="250"/>
      <c r="EA30" s="250"/>
      <c r="EB30" s="250"/>
      <c r="EC30" s="250"/>
      <c r="ED30" s="250"/>
      <c r="EE30" s="250"/>
      <c r="EF30" s="250"/>
      <c r="EG30" s="250"/>
      <c r="EH30" s="250"/>
      <c r="EI30" s="250"/>
      <c r="EJ30" s="251"/>
      <c r="EK30" s="166"/>
      <c r="EL30" s="166"/>
      <c r="EM30" s="166"/>
      <c r="EN30" s="166"/>
      <c r="EO30" s="166"/>
      <c r="EP30" s="166"/>
      <c r="EQ30" s="166"/>
      <c r="ER30" s="166"/>
      <c r="ES30" s="166"/>
      <c r="ET30" s="166"/>
      <c r="EU30" s="166"/>
      <c r="EV30" s="166"/>
      <c r="EW30" s="166"/>
      <c r="EX30" s="166"/>
      <c r="EY30" s="166"/>
      <c r="EZ30" s="166"/>
      <c r="FA30" s="166"/>
      <c r="FB30" s="166"/>
      <c r="FC30" s="166"/>
      <c r="FD30" s="166"/>
      <c r="FE30" s="166"/>
      <c r="FF30" s="166"/>
      <c r="FG30" s="166"/>
      <c r="FH30" s="166"/>
      <c r="FI30" s="166"/>
      <c r="FJ30" s="166"/>
      <c r="FK30" s="166"/>
      <c r="FL30" s="166"/>
      <c r="FM30" s="166"/>
      <c r="FN30" s="166"/>
      <c r="FO30" s="166"/>
      <c r="FP30" s="166"/>
      <c r="FQ30" s="166"/>
      <c r="FR30" s="166"/>
      <c r="FS30" s="166"/>
      <c r="FT30" s="166"/>
      <c r="FU30" s="166"/>
      <c r="FV30" s="166"/>
      <c r="FW30" s="166"/>
      <c r="FX30" s="166"/>
      <c r="FY30" s="166"/>
      <c r="FZ30" s="166"/>
      <c r="GA30" s="166"/>
      <c r="GB30" s="166"/>
      <c r="GC30" s="166"/>
      <c r="GD30" s="166"/>
      <c r="GE30" s="166"/>
      <c r="GF30" s="166"/>
      <c r="GG30" s="166"/>
      <c r="GH30" s="166"/>
      <c r="GI30" s="166"/>
      <c r="GJ30" s="166"/>
      <c r="GK30" s="166"/>
      <c r="GL30" s="166"/>
      <c r="GM30" s="166"/>
      <c r="GN30" s="166"/>
      <c r="GO30" s="166"/>
      <c r="GP30" s="166"/>
      <c r="GQ30" s="166"/>
      <c r="GR30" s="166"/>
      <c r="GS30" s="166"/>
      <c r="GT30" s="166"/>
      <c r="GU30" s="166"/>
      <c r="GV30" s="166"/>
      <c r="GW30" s="166"/>
      <c r="GX30" s="166"/>
      <c r="GY30" s="166"/>
      <c r="GZ30" s="166"/>
      <c r="HA30" s="56"/>
      <c r="HB30" s="56"/>
      <c r="HC30" s="56"/>
      <c r="HD30" s="56"/>
      <c r="HE30" s="56"/>
      <c r="HF30" s="56"/>
      <c r="HG30" s="56"/>
      <c r="HH30" s="217"/>
    </row>
    <row r="31" spans="1:216" ht="165" hidden="1" x14ac:dyDescent="1.35">
      <c r="A31" s="63">
        <f>RANK(GETPIVOTDATA(" Mississippi",$B$5,"Year",$C$3),$C$7:$C$58)</f>
        <v>35</v>
      </c>
      <c r="B31" s="220" t="s">
        <v>144</v>
      </c>
      <c r="C31" s="236">
        <v>73581</v>
      </c>
      <c r="D31" s="219"/>
      <c r="E31" s="219"/>
      <c r="F31" s="219"/>
      <c r="G31" s="219"/>
      <c r="H31" s="219"/>
      <c r="I31" s="219"/>
      <c r="J31" s="219"/>
      <c r="K31" s="219"/>
      <c r="L31" s="190"/>
      <c r="M31" s="56"/>
      <c r="N31" s="56"/>
      <c r="O31" s="56"/>
      <c r="P31" s="56"/>
      <c r="Q31" s="56"/>
      <c r="R31" s="56"/>
      <c r="S31" s="5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249"/>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S31" s="250"/>
      <c r="BT31" s="250"/>
      <c r="BU31" s="250"/>
      <c r="BV31" s="250"/>
      <c r="BW31" s="250"/>
      <c r="BX31" s="250"/>
      <c r="BY31" s="250"/>
      <c r="BZ31" s="250"/>
      <c r="CA31" s="250"/>
      <c r="CB31" s="250"/>
      <c r="CC31" s="250"/>
      <c r="CD31" s="250"/>
      <c r="CE31" s="250"/>
      <c r="CF31" s="250"/>
      <c r="CG31" s="250"/>
      <c r="CH31" s="250"/>
      <c r="CI31" s="250"/>
      <c r="CJ31" s="250"/>
      <c r="CK31" s="250"/>
      <c r="CL31" s="250"/>
      <c r="CM31" s="250"/>
      <c r="CN31" s="250"/>
      <c r="CO31" s="250"/>
      <c r="CP31" s="250"/>
      <c r="CQ31" s="250"/>
      <c r="CR31" s="250"/>
      <c r="CS31" s="250"/>
      <c r="CT31" s="250"/>
      <c r="CU31" s="250"/>
      <c r="CV31" s="250"/>
      <c r="CW31" s="250"/>
      <c r="CX31" s="250"/>
      <c r="CY31" s="250"/>
      <c r="CZ31" s="250"/>
      <c r="DA31" s="250"/>
      <c r="DB31" s="250"/>
      <c r="DC31" s="250"/>
      <c r="DD31" s="250"/>
      <c r="DE31" s="250"/>
      <c r="DF31" s="250"/>
      <c r="DG31" s="250"/>
      <c r="DH31" s="250"/>
      <c r="DI31" s="250"/>
      <c r="DJ31" s="250"/>
      <c r="DK31" s="250"/>
      <c r="DL31" s="250"/>
      <c r="DM31" s="250"/>
      <c r="DN31" s="250"/>
      <c r="DO31" s="250"/>
      <c r="DP31" s="250"/>
      <c r="DQ31" s="250"/>
      <c r="DR31" s="250"/>
      <c r="DS31" s="250"/>
      <c r="DT31" s="250"/>
      <c r="DU31" s="250"/>
      <c r="DV31" s="250"/>
      <c r="DW31" s="250"/>
      <c r="DX31" s="250"/>
      <c r="DY31" s="250"/>
      <c r="DZ31" s="250"/>
      <c r="EA31" s="250"/>
      <c r="EB31" s="250"/>
      <c r="EC31" s="250"/>
      <c r="ED31" s="250"/>
      <c r="EE31" s="250"/>
      <c r="EF31" s="250"/>
      <c r="EG31" s="250"/>
      <c r="EH31" s="250"/>
      <c r="EI31" s="250"/>
      <c r="EJ31" s="251"/>
      <c r="EK31" s="166"/>
      <c r="EL31" s="166"/>
      <c r="EM31" s="166"/>
      <c r="EN31" s="166"/>
      <c r="EO31" s="166"/>
      <c r="EP31" s="166"/>
      <c r="EQ31" s="166"/>
      <c r="ER31" s="166"/>
      <c r="ES31" s="166"/>
      <c r="ET31" s="166"/>
      <c r="EU31" s="166"/>
      <c r="EV31" s="166"/>
      <c r="EW31" s="166"/>
      <c r="EX31" s="166"/>
      <c r="EY31" s="166"/>
      <c r="EZ31" s="166"/>
      <c r="FA31" s="166"/>
      <c r="FB31" s="166"/>
      <c r="FC31" s="166"/>
      <c r="FD31" s="166"/>
      <c r="FE31" s="166"/>
      <c r="FF31" s="166"/>
      <c r="FG31" s="166"/>
      <c r="FH31" s="166"/>
      <c r="FI31" s="166"/>
      <c r="FJ31" s="166"/>
      <c r="FK31" s="166"/>
      <c r="FL31" s="166"/>
      <c r="FM31" s="166"/>
      <c r="FN31" s="166"/>
      <c r="FO31" s="166"/>
      <c r="FP31" s="166"/>
      <c r="FQ31" s="166"/>
      <c r="FR31" s="166"/>
      <c r="FS31" s="166"/>
      <c r="FT31" s="166"/>
      <c r="FU31" s="166"/>
      <c r="FV31" s="166"/>
      <c r="FW31" s="166"/>
      <c r="FX31" s="166"/>
      <c r="FY31" s="166"/>
      <c r="FZ31" s="166"/>
      <c r="GA31" s="166"/>
      <c r="GB31" s="166"/>
      <c r="GC31" s="166"/>
      <c r="GD31" s="166"/>
      <c r="GE31" s="166"/>
      <c r="GF31" s="166"/>
      <c r="GG31" s="166"/>
      <c r="GH31" s="166"/>
      <c r="GI31" s="166"/>
      <c r="GJ31" s="166"/>
      <c r="GK31" s="166"/>
      <c r="GL31" s="166"/>
      <c r="GM31" s="166"/>
      <c r="GN31" s="166"/>
      <c r="GO31" s="166"/>
      <c r="GP31" s="166"/>
      <c r="GQ31" s="166"/>
      <c r="GR31" s="166"/>
      <c r="GS31" s="166"/>
      <c r="GT31" s="166"/>
      <c r="GU31" s="166"/>
      <c r="GV31" s="166"/>
      <c r="GW31" s="166"/>
      <c r="GX31" s="166"/>
      <c r="GY31" s="166"/>
      <c r="GZ31" s="166"/>
      <c r="HA31" s="56"/>
      <c r="HB31" s="56"/>
      <c r="HC31" s="56"/>
      <c r="HD31" s="56"/>
      <c r="HE31" s="56"/>
      <c r="HF31" s="56"/>
      <c r="HG31" s="56"/>
      <c r="HH31" s="217"/>
    </row>
    <row r="32" spans="1:216" ht="165" hidden="1" x14ac:dyDescent="1.35">
      <c r="A32" s="63">
        <f>RANK(GETPIVOTDATA(" Missouri",$B$5,"Year",$C$3),$C$7:$C$58)</f>
        <v>15</v>
      </c>
      <c r="B32" s="220" t="s">
        <v>145</v>
      </c>
      <c r="C32" s="236">
        <v>163756</v>
      </c>
      <c r="D32" s="219"/>
      <c r="E32" s="219"/>
      <c r="F32" s="219"/>
      <c r="G32" s="219"/>
      <c r="H32" s="219"/>
      <c r="I32" s="219"/>
      <c r="J32" s="219"/>
      <c r="K32" s="219"/>
      <c r="L32" s="190"/>
      <c r="M32" s="56"/>
      <c r="N32" s="56"/>
      <c r="O32" s="56"/>
      <c r="P32" s="56"/>
      <c r="Q32" s="56"/>
      <c r="R32" s="56"/>
      <c r="S32" s="5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249"/>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S32" s="250"/>
      <c r="BT32" s="250"/>
      <c r="BU32" s="250"/>
      <c r="BV32" s="250"/>
      <c r="BW32" s="250"/>
      <c r="BX32" s="250"/>
      <c r="BY32" s="250"/>
      <c r="BZ32" s="250"/>
      <c r="CA32" s="250"/>
      <c r="CB32" s="250"/>
      <c r="CC32" s="250"/>
      <c r="CD32" s="250"/>
      <c r="CE32" s="250"/>
      <c r="CF32" s="250"/>
      <c r="CG32" s="250"/>
      <c r="CH32" s="250"/>
      <c r="CI32" s="250"/>
      <c r="CJ32" s="250"/>
      <c r="CK32" s="250"/>
      <c r="CL32" s="250"/>
      <c r="CM32" s="250"/>
      <c r="CN32" s="250"/>
      <c r="CO32" s="250"/>
      <c r="CP32" s="250"/>
      <c r="CQ32" s="250"/>
      <c r="CR32" s="250"/>
      <c r="CS32" s="250"/>
      <c r="CT32" s="250"/>
      <c r="CU32" s="250"/>
      <c r="CV32" s="250"/>
      <c r="CW32" s="250"/>
      <c r="CX32" s="250"/>
      <c r="CY32" s="250"/>
      <c r="CZ32" s="250"/>
      <c r="DA32" s="250"/>
      <c r="DB32" s="250"/>
      <c r="DC32" s="250"/>
      <c r="DD32" s="250"/>
      <c r="DE32" s="250"/>
      <c r="DF32" s="250"/>
      <c r="DG32" s="250"/>
      <c r="DH32" s="250"/>
      <c r="DI32" s="250"/>
      <c r="DJ32" s="250"/>
      <c r="DK32" s="250"/>
      <c r="DL32" s="250"/>
      <c r="DM32" s="250"/>
      <c r="DN32" s="250"/>
      <c r="DO32" s="250"/>
      <c r="DP32" s="250"/>
      <c r="DQ32" s="250"/>
      <c r="DR32" s="250"/>
      <c r="DS32" s="250"/>
      <c r="DT32" s="250"/>
      <c r="DU32" s="250"/>
      <c r="DV32" s="250"/>
      <c r="DW32" s="250"/>
      <c r="DX32" s="250"/>
      <c r="DY32" s="250"/>
      <c r="DZ32" s="250"/>
      <c r="EA32" s="250"/>
      <c r="EB32" s="250"/>
      <c r="EC32" s="250"/>
      <c r="ED32" s="250"/>
      <c r="EE32" s="250"/>
      <c r="EF32" s="250"/>
      <c r="EG32" s="250"/>
      <c r="EH32" s="250"/>
      <c r="EI32" s="250"/>
      <c r="EJ32" s="251"/>
      <c r="EK32" s="166"/>
      <c r="EL32" s="166"/>
      <c r="EM32" s="166"/>
      <c r="EN32" s="166"/>
      <c r="EO32" s="166"/>
      <c r="EP32" s="166"/>
      <c r="EQ32" s="166"/>
      <c r="ER32" s="166"/>
      <c r="ES32" s="166"/>
      <c r="ET32" s="166"/>
      <c r="EU32" s="166"/>
      <c r="EV32" s="166"/>
      <c r="EW32" s="166"/>
      <c r="EX32" s="166"/>
      <c r="EY32" s="166"/>
      <c r="EZ32" s="166"/>
      <c r="FA32" s="166"/>
      <c r="FB32" s="166"/>
      <c r="FC32" s="166"/>
      <c r="FD32" s="166"/>
      <c r="FE32" s="166"/>
      <c r="FF32" s="166"/>
      <c r="FG32" s="166"/>
      <c r="FH32" s="166"/>
      <c r="FI32" s="166"/>
      <c r="FJ32" s="166"/>
      <c r="FK32" s="166"/>
      <c r="FL32" s="166"/>
      <c r="FM32" s="166"/>
      <c r="FN32" s="166"/>
      <c r="FO32" s="166"/>
      <c r="FP32" s="166"/>
      <c r="FQ32" s="166"/>
      <c r="FR32" s="166"/>
      <c r="FS32" s="166"/>
      <c r="FT32" s="166"/>
      <c r="FU32" s="166"/>
      <c r="FV32" s="166"/>
      <c r="FW32" s="166"/>
      <c r="FX32" s="166"/>
      <c r="FY32" s="166"/>
      <c r="FZ32" s="166"/>
      <c r="GA32" s="166"/>
      <c r="GB32" s="166"/>
      <c r="GC32" s="166"/>
      <c r="GD32" s="166"/>
      <c r="GE32" s="166"/>
      <c r="GF32" s="166"/>
      <c r="GG32" s="166"/>
      <c r="GH32" s="166"/>
      <c r="GI32" s="166"/>
      <c r="GJ32" s="166"/>
      <c r="GK32" s="166"/>
      <c r="GL32" s="166"/>
      <c r="GM32" s="166"/>
      <c r="GN32" s="166"/>
      <c r="GO32" s="166"/>
      <c r="GP32" s="166"/>
      <c r="GQ32" s="166"/>
      <c r="GR32" s="166"/>
      <c r="GS32" s="166"/>
      <c r="GT32" s="166"/>
      <c r="GU32" s="166"/>
      <c r="GV32" s="166"/>
      <c r="GW32" s="166"/>
      <c r="GX32" s="166"/>
      <c r="GY32" s="166"/>
      <c r="GZ32" s="166"/>
      <c r="HA32" s="56"/>
      <c r="HB32" s="56"/>
      <c r="HC32" s="56"/>
      <c r="HD32" s="56"/>
      <c r="HE32" s="56"/>
      <c r="HF32" s="56"/>
      <c r="HG32" s="56"/>
      <c r="HH32" s="217"/>
    </row>
    <row r="33" spans="1:216" ht="165" hidden="1" x14ac:dyDescent="1.35">
      <c r="A33" s="63">
        <f>RANK(GETPIVOTDATA(" Montana",$B$5,"Year",$C$3),$C$7:$C$58)</f>
        <v>44</v>
      </c>
      <c r="B33" s="220" t="s">
        <v>146</v>
      </c>
      <c r="C33" s="236">
        <v>37690</v>
      </c>
      <c r="D33" s="219"/>
      <c r="E33" s="219"/>
      <c r="F33" s="219"/>
      <c r="G33" s="219"/>
      <c r="H33" s="219"/>
      <c r="I33" s="219"/>
      <c r="J33" s="219"/>
      <c r="K33" s="219"/>
      <c r="L33" s="190"/>
      <c r="M33" s="56"/>
      <c r="N33" s="56"/>
      <c r="O33" s="56"/>
      <c r="P33" s="56"/>
      <c r="Q33" s="56"/>
      <c r="R33" s="56"/>
      <c r="S33" s="5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249"/>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S33" s="250"/>
      <c r="BT33" s="250"/>
      <c r="BU33" s="250"/>
      <c r="BV33" s="250"/>
      <c r="BW33" s="250"/>
      <c r="BX33" s="250"/>
      <c r="BY33" s="250"/>
      <c r="BZ33" s="250"/>
      <c r="CA33" s="250"/>
      <c r="CB33" s="250"/>
      <c r="CC33" s="250"/>
      <c r="CD33" s="250"/>
      <c r="CE33" s="250"/>
      <c r="CF33" s="250"/>
      <c r="CG33" s="250"/>
      <c r="CH33" s="250"/>
      <c r="CI33" s="250"/>
      <c r="CJ33" s="250"/>
      <c r="CK33" s="250"/>
      <c r="CL33" s="250"/>
      <c r="CM33" s="250"/>
      <c r="CN33" s="250"/>
      <c r="CO33" s="250"/>
      <c r="CP33" s="250"/>
      <c r="CQ33" s="250"/>
      <c r="CR33" s="250"/>
      <c r="CS33" s="250"/>
      <c r="CT33" s="250"/>
      <c r="CU33" s="250"/>
      <c r="CV33" s="250"/>
      <c r="CW33" s="250"/>
      <c r="CX33" s="250"/>
      <c r="CY33" s="250"/>
      <c r="CZ33" s="250"/>
      <c r="DA33" s="250"/>
      <c r="DB33" s="250"/>
      <c r="DC33" s="250"/>
      <c r="DD33" s="250"/>
      <c r="DE33" s="250"/>
      <c r="DF33" s="250"/>
      <c r="DG33" s="250"/>
      <c r="DH33" s="250"/>
      <c r="DI33" s="250"/>
      <c r="DJ33" s="250"/>
      <c r="DK33" s="250"/>
      <c r="DL33" s="250"/>
      <c r="DM33" s="250"/>
      <c r="DN33" s="250"/>
      <c r="DO33" s="250"/>
      <c r="DP33" s="250"/>
      <c r="DQ33" s="250"/>
      <c r="DR33" s="250"/>
      <c r="DS33" s="250"/>
      <c r="DT33" s="250"/>
      <c r="DU33" s="250"/>
      <c r="DV33" s="250"/>
      <c r="DW33" s="250"/>
      <c r="DX33" s="250"/>
      <c r="DY33" s="250"/>
      <c r="DZ33" s="250"/>
      <c r="EA33" s="250"/>
      <c r="EB33" s="250"/>
      <c r="EC33" s="250"/>
      <c r="ED33" s="250"/>
      <c r="EE33" s="250"/>
      <c r="EF33" s="250"/>
      <c r="EG33" s="250"/>
      <c r="EH33" s="250"/>
      <c r="EI33" s="250"/>
      <c r="EJ33" s="251"/>
      <c r="EK33" s="166"/>
      <c r="EL33" s="166"/>
      <c r="EM33" s="166"/>
      <c r="EN33" s="166"/>
      <c r="EO33" s="166"/>
      <c r="EP33" s="166"/>
      <c r="EQ33" s="166"/>
      <c r="ER33" s="166"/>
      <c r="ES33" s="166"/>
      <c r="ET33" s="166"/>
      <c r="EU33" s="166"/>
      <c r="EV33" s="166"/>
      <c r="EW33" s="166"/>
      <c r="EX33" s="166"/>
      <c r="EY33" s="166"/>
      <c r="EZ33" s="166"/>
      <c r="FA33" s="166"/>
      <c r="FB33" s="166"/>
      <c r="FC33" s="166"/>
      <c r="FD33" s="166"/>
      <c r="FE33" s="166"/>
      <c r="FF33" s="166"/>
      <c r="FG33" s="166"/>
      <c r="FH33" s="166"/>
      <c r="FI33" s="166"/>
      <c r="FJ33" s="166"/>
      <c r="FK33" s="166"/>
      <c r="FL33" s="166"/>
      <c r="FM33" s="166"/>
      <c r="FN33" s="166"/>
      <c r="FO33" s="166"/>
      <c r="FP33" s="166"/>
      <c r="FQ33" s="166"/>
      <c r="FR33" s="166"/>
      <c r="FS33" s="166"/>
      <c r="FT33" s="166"/>
      <c r="FU33" s="166"/>
      <c r="FV33" s="166"/>
      <c r="FW33" s="166"/>
      <c r="FX33" s="166"/>
      <c r="FY33" s="166"/>
      <c r="FZ33" s="166"/>
      <c r="GA33" s="166"/>
      <c r="GB33" s="166"/>
      <c r="GC33" s="166"/>
      <c r="GD33" s="166"/>
      <c r="GE33" s="166"/>
      <c r="GF33" s="166"/>
      <c r="GG33" s="166"/>
      <c r="GH33" s="166"/>
      <c r="GI33" s="166"/>
      <c r="GJ33" s="166"/>
      <c r="GK33" s="166"/>
      <c r="GL33" s="166"/>
      <c r="GM33" s="166"/>
      <c r="GN33" s="166"/>
      <c r="GO33" s="166"/>
      <c r="GP33" s="166"/>
      <c r="GQ33" s="166"/>
      <c r="GR33" s="166"/>
      <c r="GS33" s="166"/>
      <c r="GT33" s="166"/>
      <c r="GU33" s="166"/>
      <c r="GV33" s="166"/>
      <c r="GW33" s="166"/>
      <c r="GX33" s="166"/>
      <c r="GY33" s="166"/>
      <c r="GZ33" s="166"/>
      <c r="HA33" s="56"/>
      <c r="HB33" s="56"/>
      <c r="HC33" s="56"/>
      <c r="HD33" s="56"/>
      <c r="HE33" s="56"/>
      <c r="HF33" s="56"/>
      <c r="HG33" s="56"/>
      <c r="HH33" s="217"/>
    </row>
    <row r="34" spans="1:216" ht="165" hidden="1" x14ac:dyDescent="1.35">
      <c r="A34" s="63">
        <f>RANK(GETPIVOTDATA(" Nebraska",$B$5,"Year",$C$3),$C$7:$C$58)</f>
        <v>42</v>
      </c>
      <c r="B34" s="220" t="s">
        <v>147</v>
      </c>
      <c r="C34" s="236">
        <v>43266</v>
      </c>
      <c r="D34" s="219"/>
      <c r="E34" s="219"/>
      <c r="F34" s="219"/>
      <c r="G34" s="219"/>
      <c r="H34" s="219"/>
      <c r="I34" s="219"/>
      <c r="J34" s="219"/>
      <c r="K34" s="219"/>
      <c r="L34" s="190"/>
      <c r="M34" s="56"/>
      <c r="N34" s="56"/>
      <c r="O34" s="56"/>
      <c r="P34" s="56"/>
      <c r="Q34" s="56"/>
      <c r="R34" s="56"/>
      <c r="S34" s="5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249"/>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250"/>
      <c r="BT34" s="250"/>
      <c r="BU34" s="250"/>
      <c r="BV34" s="250"/>
      <c r="BW34" s="250"/>
      <c r="BX34" s="250"/>
      <c r="BY34" s="250"/>
      <c r="BZ34" s="250"/>
      <c r="CA34" s="250"/>
      <c r="CB34" s="250"/>
      <c r="CC34" s="250"/>
      <c r="CD34" s="250"/>
      <c r="CE34" s="250"/>
      <c r="CF34" s="250"/>
      <c r="CG34" s="250"/>
      <c r="CH34" s="250"/>
      <c r="CI34" s="250"/>
      <c r="CJ34" s="250"/>
      <c r="CK34" s="250"/>
      <c r="CL34" s="250"/>
      <c r="CM34" s="250"/>
      <c r="CN34" s="250"/>
      <c r="CO34" s="250"/>
      <c r="CP34" s="250"/>
      <c r="CQ34" s="250"/>
      <c r="CR34" s="250"/>
      <c r="CS34" s="250"/>
      <c r="CT34" s="250"/>
      <c r="CU34" s="250"/>
      <c r="CV34" s="250"/>
      <c r="CW34" s="250"/>
      <c r="CX34" s="250"/>
      <c r="CY34" s="250"/>
      <c r="CZ34" s="250"/>
      <c r="DA34" s="250"/>
      <c r="DB34" s="250"/>
      <c r="DC34" s="250"/>
      <c r="DD34" s="250"/>
      <c r="DE34" s="250"/>
      <c r="DF34" s="250"/>
      <c r="DG34" s="250"/>
      <c r="DH34" s="250"/>
      <c r="DI34" s="250"/>
      <c r="DJ34" s="250"/>
      <c r="DK34" s="250"/>
      <c r="DL34" s="250"/>
      <c r="DM34" s="250"/>
      <c r="DN34" s="250"/>
      <c r="DO34" s="250"/>
      <c r="DP34" s="250"/>
      <c r="DQ34" s="250"/>
      <c r="DR34" s="250"/>
      <c r="DS34" s="250"/>
      <c r="DT34" s="250"/>
      <c r="DU34" s="250"/>
      <c r="DV34" s="250"/>
      <c r="DW34" s="250"/>
      <c r="DX34" s="250"/>
      <c r="DY34" s="250"/>
      <c r="DZ34" s="250"/>
      <c r="EA34" s="250"/>
      <c r="EB34" s="250"/>
      <c r="EC34" s="250"/>
      <c r="ED34" s="250"/>
      <c r="EE34" s="250"/>
      <c r="EF34" s="250"/>
      <c r="EG34" s="250"/>
      <c r="EH34" s="250"/>
      <c r="EI34" s="250"/>
      <c r="EJ34" s="251"/>
      <c r="EK34" s="166"/>
      <c r="EL34" s="166"/>
      <c r="EM34" s="166"/>
      <c r="EN34" s="166"/>
      <c r="EO34" s="166"/>
      <c r="EP34" s="166"/>
      <c r="EQ34" s="166"/>
      <c r="ER34" s="166"/>
      <c r="ES34" s="166"/>
      <c r="ET34" s="166"/>
      <c r="EU34" s="166"/>
      <c r="EV34" s="166"/>
      <c r="EW34" s="166"/>
      <c r="EX34" s="166"/>
      <c r="EY34" s="166"/>
      <c r="EZ34" s="166"/>
      <c r="FA34" s="166"/>
      <c r="FB34" s="166"/>
      <c r="FC34" s="166"/>
      <c r="FD34" s="166"/>
      <c r="FE34" s="166"/>
      <c r="FF34" s="166"/>
      <c r="FG34" s="166"/>
      <c r="FH34" s="166"/>
      <c r="FI34" s="166"/>
      <c r="FJ34" s="166"/>
      <c r="FK34" s="166"/>
      <c r="FL34" s="166"/>
      <c r="FM34" s="166"/>
      <c r="FN34" s="166"/>
      <c r="FO34" s="166"/>
      <c r="FP34" s="166"/>
      <c r="FQ34" s="166"/>
      <c r="FR34" s="166"/>
      <c r="FS34" s="166"/>
      <c r="FT34" s="166"/>
      <c r="FU34" s="166"/>
      <c r="FV34" s="166"/>
      <c r="FW34" s="166"/>
      <c r="FX34" s="166"/>
      <c r="FY34" s="166"/>
      <c r="FZ34" s="166"/>
      <c r="GA34" s="166"/>
      <c r="GB34" s="166"/>
      <c r="GC34" s="166"/>
      <c r="GD34" s="166"/>
      <c r="GE34" s="166"/>
      <c r="GF34" s="166"/>
      <c r="GG34" s="166"/>
      <c r="GH34" s="166"/>
      <c r="GI34" s="166"/>
      <c r="GJ34" s="166"/>
      <c r="GK34" s="166"/>
      <c r="GL34" s="166"/>
      <c r="GM34" s="166"/>
      <c r="GN34" s="166"/>
      <c r="GO34" s="166"/>
      <c r="GP34" s="166"/>
      <c r="GQ34" s="166"/>
      <c r="GR34" s="166"/>
      <c r="GS34" s="166"/>
      <c r="GT34" s="166"/>
      <c r="GU34" s="166"/>
      <c r="GV34" s="166"/>
      <c r="GW34" s="166"/>
      <c r="GX34" s="166"/>
      <c r="GY34" s="166"/>
      <c r="GZ34" s="166"/>
      <c r="HA34" s="56"/>
      <c r="HB34" s="56"/>
      <c r="HC34" s="56"/>
      <c r="HD34" s="56"/>
      <c r="HE34" s="56"/>
      <c r="HF34" s="56"/>
      <c r="HG34" s="56"/>
      <c r="HH34" s="217"/>
    </row>
    <row r="35" spans="1:216" ht="165" hidden="1" x14ac:dyDescent="1.35">
      <c r="A35" s="63">
        <f>RANK(GETPIVOTDATA(" Nevada",$B$5,"Year",$C$3),$C$7:$C$58)</f>
        <v>22</v>
      </c>
      <c r="B35" s="220" t="s">
        <v>148</v>
      </c>
      <c r="C35" s="236">
        <v>124522</v>
      </c>
      <c r="D35" s="219"/>
      <c r="E35" s="219"/>
      <c r="F35" s="219"/>
      <c r="G35" s="219"/>
      <c r="H35" s="219"/>
      <c r="I35" s="219"/>
      <c r="J35" s="219"/>
      <c r="K35" s="219"/>
      <c r="L35" s="190"/>
      <c r="M35" s="56"/>
      <c r="N35" s="56"/>
      <c r="O35" s="56"/>
      <c r="P35" s="56"/>
      <c r="Q35" s="56"/>
      <c r="R35" s="56"/>
      <c r="S35" s="5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249"/>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c r="DV35" s="250"/>
      <c r="DW35" s="250"/>
      <c r="DX35" s="250"/>
      <c r="DY35" s="250"/>
      <c r="DZ35" s="250"/>
      <c r="EA35" s="250"/>
      <c r="EB35" s="250"/>
      <c r="EC35" s="250"/>
      <c r="ED35" s="250"/>
      <c r="EE35" s="250"/>
      <c r="EF35" s="250"/>
      <c r="EG35" s="250"/>
      <c r="EH35" s="250"/>
      <c r="EI35" s="250"/>
      <c r="EJ35" s="251"/>
      <c r="EK35" s="166"/>
      <c r="EL35" s="166"/>
      <c r="EM35" s="166"/>
      <c r="EN35" s="166"/>
      <c r="EO35" s="166"/>
      <c r="EP35" s="166"/>
      <c r="EQ35" s="166"/>
      <c r="ER35" s="166"/>
      <c r="ES35" s="166"/>
      <c r="ET35" s="166"/>
      <c r="EU35" s="166"/>
      <c r="EV35" s="166"/>
      <c r="EW35" s="166"/>
      <c r="EX35" s="166"/>
      <c r="EY35" s="166"/>
      <c r="EZ35" s="166"/>
      <c r="FA35" s="166"/>
      <c r="FB35" s="166"/>
      <c r="FC35" s="166"/>
      <c r="FD35" s="166"/>
      <c r="FE35" s="166"/>
      <c r="FF35" s="166"/>
      <c r="FG35" s="166"/>
      <c r="FH35" s="166"/>
      <c r="FI35" s="166"/>
      <c r="FJ35" s="166"/>
      <c r="FK35" s="166"/>
      <c r="FL35" s="166"/>
      <c r="FM35" s="166"/>
      <c r="FN35" s="166"/>
      <c r="FO35" s="166"/>
      <c r="FP35" s="166"/>
      <c r="FQ35" s="166"/>
      <c r="FR35" s="166"/>
      <c r="FS35" s="166"/>
      <c r="FT35" s="166"/>
      <c r="FU35" s="166"/>
      <c r="FV35" s="166"/>
      <c r="FW35" s="166"/>
      <c r="FX35" s="166"/>
      <c r="FY35" s="166"/>
      <c r="FZ35" s="166"/>
      <c r="GA35" s="166"/>
      <c r="GB35" s="166"/>
      <c r="GC35" s="166"/>
      <c r="GD35" s="166"/>
      <c r="GE35" s="166"/>
      <c r="GF35" s="166"/>
      <c r="GG35" s="166"/>
      <c r="GH35" s="166"/>
      <c r="GI35" s="166"/>
      <c r="GJ35" s="166"/>
      <c r="GK35" s="166"/>
      <c r="GL35" s="166"/>
      <c r="GM35" s="166"/>
      <c r="GN35" s="166"/>
      <c r="GO35" s="166"/>
      <c r="GP35" s="166"/>
      <c r="GQ35" s="166"/>
      <c r="GR35" s="166"/>
      <c r="GS35" s="166"/>
      <c r="GT35" s="166"/>
      <c r="GU35" s="166"/>
      <c r="GV35" s="166"/>
      <c r="GW35" s="166"/>
      <c r="GX35" s="166"/>
      <c r="GY35" s="166"/>
      <c r="GZ35" s="166"/>
      <c r="HA35" s="56"/>
      <c r="HB35" s="56"/>
      <c r="HC35" s="56"/>
      <c r="HD35" s="56"/>
      <c r="HE35" s="56"/>
      <c r="HF35" s="56"/>
      <c r="HG35" s="56"/>
      <c r="HH35" s="217"/>
    </row>
    <row r="36" spans="1:216" ht="165" hidden="1" x14ac:dyDescent="1.35">
      <c r="A36" s="63">
        <f>RANK(GETPIVOTDATA(" New Hampshire",$B$5,"Year",$C$3),$C$7:$C$58)</f>
        <v>40</v>
      </c>
      <c r="B36" s="220" t="s">
        <v>149</v>
      </c>
      <c r="C36" s="236">
        <v>50559</v>
      </c>
      <c r="D36" s="219"/>
      <c r="E36" s="219"/>
      <c r="F36" s="219"/>
      <c r="G36" s="219"/>
      <c r="H36" s="219"/>
      <c r="I36" s="219"/>
      <c r="J36" s="219"/>
      <c r="K36" s="219"/>
      <c r="L36" s="190"/>
      <c r="M36" s="56"/>
      <c r="N36" s="56"/>
      <c r="O36" s="56"/>
      <c r="P36" s="56"/>
      <c r="Q36" s="56"/>
      <c r="R36" s="56"/>
      <c r="S36" s="5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249"/>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E36" s="250"/>
      <c r="DF36" s="250"/>
      <c r="DG36" s="250"/>
      <c r="DH36" s="250"/>
      <c r="DI36" s="250"/>
      <c r="DJ36" s="250"/>
      <c r="DK36" s="250"/>
      <c r="DL36" s="250"/>
      <c r="DM36" s="250"/>
      <c r="DN36" s="250"/>
      <c r="DO36" s="250"/>
      <c r="DP36" s="250"/>
      <c r="DQ36" s="250"/>
      <c r="DR36" s="250"/>
      <c r="DS36" s="250"/>
      <c r="DT36" s="250"/>
      <c r="DU36" s="250"/>
      <c r="DV36" s="250"/>
      <c r="DW36" s="250"/>
      <c r="DX36" s="250"/>
      <c r="DY36" s="250"/>
      <c r="DZ36" s="250"/>
      <c r="EA36" s="250"/>
      <c r="EB36" s="250"/>
      <c r="EC36" s="250"/>
      <c r="ED36" s="250"/>
      <c r="EE36" s="250"/>
      <c r="EF36" s="250"/>
      <c r="EG36" s="250"/>
      <c r="EH36" s="250"/>
      <c r="EI36" s="250"/>
      <c r="EJ36" s="251"/>
      <c r="EK36" s="166"/>
      <c r="EL36" s="166"/>
      <c r="EM36" s="166"/>
      <c r="EN36" s="166"/>
      <c r="EO36" s="166"/>
      <c r="EP36" s="166"/>
      <c r="EQ36" s="166"/>
      <c r="ER36" s="166"/>
      <c r="ES36" s="166"/>
      <c r="ET36" s="166"/>
      <c r="EU36" s="166"/>
      <c r="EV36" s="166"/>
      <c r="EW36" s="166"/>
      <c r="EX36" s="166"/>
      <c r="EY36" s="166"/>
      <c r="EZ36" s="166"/>
      <c r="FA36" s="166"/>
      <c r="FB36" s="166"/>
      <c r="FC36" s="166"/>
      <c r="FD36" s="166"/>
      <c r="FE36" s="166"/>
      <c r="FF36" s="166"/>
      <c r="FG36" s="166"/>
      <c r="FH36" s="166"/>
      <c r="FI36" s="166"/>
      <c r="FJ36" s="166"/>
      <c r="FK36" s="166"/>
      <c r="FL36" s="166"/>
      <c r="FM36" s="166"/>
      <c r="FN36" s="166"/>
      <c r="FO36" s="166"/>
      <c r="FP36" s="166"/>
      <c r="FQ36" s="166"/>
      <c r="FR36" s="166"/>
      <c r="FS36" s="166"/>
      <c r="FT36" s="166"/>
      <c r="FU36" s="166"/>
      <c r="FV36" s="166"/>
      <c r="FW36" s="166"/>
      <c r="FX36" s="166"/>
      <c r="FY36" s="166"/>
      <c r="FZ36" s="166"/>
      <c r="GA36" s="166"/>
      <c r="GB36" s="166"/>
      <c r="GC36" s="166"/>
      <c r="GD36" s="166"/>
      <c r="GE36" s="166"/>
      <c r="GF36" s="166"/>
      <c r="GG36" s="166"/>
      <c r="GH36" s="166"/>
      <c r="GI36" s="166"/>
      <c r="GJ36" s="166"/>
      <c r="GK36" s="166"/>
      <c r="GL36" s="166"/>
      <c r="GM36" s="166"/>
      <c r="GN36" s="166"/>
      <c r="GO36" s="166"/>
      <c r="GP36" s="166"/>
      <c r="GQ36" s="166"/>
      <c r="GR36" s="166"/>
      <c r="GS36" s="166"/>
      <c r="GT36" s="166"/>
      <c r="GU36" s="166"/>
      <c r="GV36" s="166"/>
      <c r="GW36" s="166"/>
      <c r="GX36" s="166"/>
      <c r="GY36" s="166"/>
      <c r="GZ36" s="166"/>
      <c r="HA36" s="56"/>
      <c r="HB36" s="56"/>
      <c r="HC36" s="56"/>
      <c r="HD36" s="56"/>
      <c r="HE36" s="56"/>
      <c r="HF36" s="56"/>
      <c r="HG36" s="56"/>
      <c r="HH36" s="217"/>
    </row>
    <row r="37" spans="1:216" ht="165" hidden="1" x14ac:dyDescent="1.35">
      <c r="A37" s="63">
        <f>RANK(GETPIVOTDATA(" New Jersey",$B$5,"Year",$C$3),$C$7:$C$58)</f>
        <v>21</v>
      </c>
      <c r="B37" s="220" t="s">
        <v>150</v>
      </c>
      <c r="C37" s="236">
        <v>132797</v>
      </c>
      <c r="D37" s="219"/>
      <c r="E37" s="219"/>
      <c r="F37" s="219"/>
      <c r="G37" s="219"/>
      <c r="H37" s="219"/>
      <c r="I37" s="219"/>
      <c r="J37" s="219"/>
      <c r="K37" s="219"/>
      <c r="L37" s="190"/>
      <c r="M37" s="56"/>
      <c r="N37" s="56"/>
      <c r="O37" s="56"/>
      <c r="P37" s="56"/>
      <c r="Q37" s="56"/>
      <c r="R37" s="56"/>
      <c r="S37" s="5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249"/>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0"/>
      <c r="BR37" s="250"/>
      <c r="BS37" s="250"/>
      <c r="BT37" s="250"/>
      <c r="BU37" s="250"/>
      <c r="BV37" s="250"/>
      <c r="BW37" s="250"/>
      <c r="BX37" s="250"/>
      <c r="BY37" s="250"/>
      <c r="BZ37" s="250"/>
      <c r="CA37" s="250"/>
      <c r="CB37" s="250"/>
      <c r="CC37" s="250"/>
      <c r="CD37" s="250"/>
      <c r="CE37" s="250"/>
      <c r="CF37" s="250"/>
      <c r="CG37" s="250"/>
      <c r="CH37" s="250"/>
      <c r="CI37" s="250"/>
      <c r="CJ37" s="250"/>
      <c r="CK37" s="250"/>
      <c r="CL37" s="250"/>
      <c r="CM37" s="250"/>
      <c r="CN37" s="250"/>
      <c r="CO37" s="250"/>
      <c r="CP37" s="250"/>
      <c r="CQ37" s="250"/>
      <c r="CR37" s="250"/>
      <c r="CS37" s="250"/>
      <c r="CT37" s="250"/>
      <c r="CU37" s="250"/>
      <c r="CV37" s="250"/>
      <c r="CW37" s="250"/>
      <c r="CX37" s="250"/>
      <c r="CY37" s="250"/>
      <c r="CZ37" s="250"/>
      <c r="DA37" s="250"/>
      <c r="DB37" s="250"/>
      <c r="DC37" s="250"/>
      <c r="DD37" s="250"/>
      <c r="DE37" s="250"/>
      <c r="DF37" s="250"/>
      <c r="DG37" s="250"/>
      <c r="DH37" s="250"/>
      <c r="DI37" s="250"/>
      <c r="DJ37" s="250"/>
      <c r="DK37" s="250"/>
      <c r="DL37" s="250"/>
      <c r="DM37" s="250"/>
      <c r="DN37" s="250"/>
      <c r="DO37" s="250"/>
      <c r="DP37" s="250"/>
      <c r="DQ37" s="250"/>
      <c r="DR37" s="250"/>
      <c r="DS37" s="250"/>
      <c r="DT37" s="250"/>
      <c r="DU37" s="250"/>
      <c r="DV37" s="250"/>
      <c r="DW37" s="250"/>
      <c r="DX37" s="250"/>
      <c r="DY37" s="250"/>
      <c r="DZ37" s="250"/>
      <c r="EA37" s="250"/>
      <c r="EB37" s="250"/>
      <c r="EC37" s="250"/>
      <c r="ED37" s="250"/>
      <c r="EE37" s="250"/>
      <c r="EF37" s="250"/>
      <c r="EG37" s="250"/>
      <c r="EH37" s="250"/>
      <c r="EI37" s="250"/>
      <c r="EJ37" s="251"/>
      <c r="EK37" s="166"/>
      <c r="EL37" s="166"/>
      <c r="EM37" s="166"/>
      <c r="EN37" s="166"/>
      <c r="EO37" s="166"/>
      <c r="EP37" s="166"/>
      <c r="EQ37" s="166"/>
      <c r="ER37" s="166"/>
      <c r="ES37" s="166"/>
      <c r="ET37" s="166"/>
      <c r="EU37" s="166"/>
      <c r="EV37" s="166"/>
      <c r="EW37" s="166"/>
      <c r="EX37" s="166"/>
      <c r="EY37" s="166"/>
      <c r="EZ37" s="166"/>
      <c r="FA37" s="166"/>
      <c r="FB37" s="166"/>
      <c r="FC37" s="166"/>
      <c r="FD37" s="166"/>
      <c r="FE37" s="166"/>
      <c r="FF37" s="166"/>
      <c r="FG37" s="166"/>
      <c r="FH37" s="166"/>
      <c r="FI37" s="166"/>
      <c r="FJ37" s="166"/>
      <c r="FK37" s="166"/>
      <c r="FL37" s="166"/>
      <c r="FM37" s="166"/>
      <c r="FN37" s="166"/>
      <c r="FO37" s="166"/>
      <c r="FP37" s="166"/>
      <c r="FQ37" s="166"/>
      <c r="FR37" s="166"/>
      <c r="FS37" s="166"/>
      <c r="FT37" s="166"/>
      <c r="FU37" s="166"/>
      <c r="FV37" s="166"/>
      <c r="FW37" s="166"/>
      <c r="FX37" s="166"/>
      <c r="FY37" s="166"/>
      <c r="FZ37" s="166"/>
      <c r="GA37" s="166"/>
      <c r="GB37" s="166"/>
      <c r="GC37" s="166"/>
      <c r="GD37" s="166"/>
      <c r="GE37" s="166"/>
      <c r="GF37" s="166"/>
      <c r="GG37" s="166"/>
      <c r="GH37" s="166"/>
      <c r="GI37" s="166"/>
      <c r="GJ37" s="166"/>
      <c r="GK37" s="166"/>
      <c r="GL37" s="166"/>
      <c r="GM37" s="166"/>
      <c r="GN37" s="166"/>
      <c r="GO37" s="166"/>
      <c r="GP37" s="166"/>
      <c r="GQ37" s="166"/>
      <c r="GR37" s="166"/>
      <c r="GS37" s="166"/>
      <c r="GT37" s="166"/>
      <c r="GU37" s="166"/>
      <c r="GV37" s="166"/>
      <c r="GW37" s="166"/>
      <c r="GX37" s="166"/>
      <c r="GY37" s="166"/>
      <c r="GZ37" s="166"/>
      <c r="HA37" s="56"/>
      <c r="HB37" s="56"/>
      <c r="HC37" s="56"/>
      <c r="HD37" s="56"/>
      <c r="HE37" s="56"/>
      <c r="HF37" s="56"/>
      <c r="HG37" s="56"/>
      <c r="HH37" s="217"/>
    </row>
    <row r="38" spans="1:216" ht="165" hidden="1" x14ac:dyDescent="1.35">
      <c r="A38" s="63">
        <f>RANK(GETPIVOTDATA(" New Mexico",$B$5,"Year",$C$3),$C$7:$C$58)</f>
        <v>38</v>
      </c>
      <c r="B38" s="220" t="s">
        <v>151</v>
      </c>
      <c r="C38" s="236">
        <v>55122</v>
      </c>
      <c r="D38" s="219"/>
      <c r="E38" s="219"/>
      <c r="F38" s="219"/>
      <c r="G38" s="219"/>
      <c r="H38" s="219"/>
      <c r="I38" s="219"/>
      <c r="J38" s="219"/>
      <c r="K38" s="219"/>
      <c r="L38" s="190"/>
      <c r="M38" s="56"/>
      <c r="N38" s="56"/>
      <c r="O38" s="56"/>
      <c r="P38" s="56"/>
      <c r="Q38" s="56"/>
      <c r="R38" s="56"/>
      <c r="S38" s="5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249"/>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0"/>
      <c r="BR38" s="250"/>
      <c r="BS38" s="250"/>
      <c r="BT38" s="250"/>
      <c r="BU38" s="250"/>
      <c r="BV38" s="250"/>
      <c r="BW38" s="250"/>
      <c r="BX38" s="250"/>
      <c r="BY38" s="250"/>
      <c r="BZ38" s="250"/>
      <c r="CA38" s="250"/>
      <c r="CB38" s="250"/>
      <c r="CC38" s="250"/>
      <c r="CD38" s="250"/>
      <c r="CE38" s="250"/>
      <c r="CF38" s="250"/>
      <c r="CG38" s="250"/>
      <c r="CH38" s="250"/>
      <c r="CI38" s="250"/>
      <c r="CJ38" s="250"/>
      <c r="CK38" s="250"/>
      <c r="CL38" s="250"/>
      <c r="CM38" s="250"/>
      <c r="CN38" s="250"/>
      <c r="CO38" s="250"/>
      <c r="CP38" s="250"/>
      <c r="CQ38" s="250"/>
      <c r="CR38" s="250"/>
      <c r="CS38" s="250"/>
      <c r="CT38" s="250"/>
      <c r="CU38" s="250"/>
      <c r="CV38" s="250"/>
      <c r="CW38" s="250"/>
      <c r="CX38" s="250"/>
      <c r="CY38" s="250"/>
      <c r="CZ38" s="250"/>
      <c r="DA38" s="250"/>
      <c r="DB38" s="250"/>
      <c r="DC38" s="250"/>
      <c r="DD38" s="250"/>
      <c r="DE38" s="250"/>
      <c r="DF38" s="250"/>
      <c r="DG38" s="250"/>
      <c r="DH38" s="250"/>
      <c r="DI38" s="250"/>
      <c r="DJ38" s="250"/>
      <c r="DK38" s="250"/>
      <c r="DL38" s="250"/>
      <c r="DM38" s="250"/>
      <c r="DN38" s="250"/>
      <c r="DO38" s="250"/>
      <c r="DP38" s="250"/>
      <c r="DQ38" s="250"/>
      <c r="DR38" s="250"/>
      <c r="DS38" s="250"/>
      <c r="DT38" s="250"/>
      <c r="DU38" s="250"/>
      <c r="DV38" s="250"/>
      <c r="DW38" s="250"/>
      <c r="DX38" s="250"/>
      <c r="DY38" s="250"/>
      <c r="DZ38" s="250"/>
      <c r="EA38" s="250"/>
      <c r="EB38" s="250"/>
      <c r="EC38" s="250"/>
      <c r="ED38" s="250"/>
      <c r="EE38" s="250"/>
      <c r="EF38" s="250"/>
      <c r="EG38" s="250"/>
      <c r="EH38" s="250"/>
      <c r="EI38" s="250"/>
      <c r="EJ38" s="251"/>
      <c r="EK38" s="166"/>
      <c r="EL38" s="166"/>
      <c r="EM38" s="166"/>
      <c r="EN38" s="166"/>
      <c r="EO38" s="166"/>
      <c r="EP38" s="166"/>
      <c r="EQ38" s="166"/>
      <c r="ER38" s="166"/>
      <c r="ES38" s="166"/>
      <c r="ET38" s="166"/>
      <c r="EU38" s="166"/>
      <c r="EV38" s="166"/>
      <c r="EW38" s="166"/>
      <c r="EX38" s="166"/>
      <c r="EY38" s="166"/>
      <c r="EZ38" s="166"/>
      <c r="FA38" s="166"/>
      <c r="FB38" s="166"/>
      <c r="FC38" s="166"/>
      <c r="FD38" s="166"/>
      <c r="FE38" s="166"/>
      <c r="FF38" s="166"/>
      <c r="FG38" s="166"/>
      <c r="FH38" s="166"/>
      <c r="FI38" s="166"/>
      <c r="FJ38" s="166"/>
      <c r="FK38" s="166"/>
      <c r="FL38" s="166"/>
      <c r="FM38" s="166"/>
      <c r="FN38" s="166"/>
      <c r="FO38" s="166"/>
      <c r="FP38" s="166"/>
      <c r="FQ38" s="166"/>
      <c r="FR38" s="166"/>
      <c r="FS38" s="166"/>
      <c r="FT38" s="166"/>
      <c r="FU38" s="166"/>
      <c r="FV38" s="166"/>
      <c r="FW38" s="166"/>
      <c r="FX38" s="166"/>
      <c r="FY38" s="166"/>
      <c r="FZ38" s="166"/>
      <c r="GA38" s="166"/>
      <c r="GB38" s="166"/>
      <c r="GC38" s="166"/>
      <c r="GD38" s="166"/>
      <c r="GE38" s="166"/>
      <c r="GF38" s="166"/>
      <c r="GG38" s="166"/>
      <c r="GH38" s="166"/>
      <c r="GI38" s="166"/>
      <c r="GJ38" s="166"/>
      <c r="GK38" s="166"/>
      <c r="GL38" s="166"/>
      <c r="GM38" s="166"/>
      <c r="GN38" s="166"/>
      <c r="GO38" s="166"/>
      <c r="GP38" s="166"/>
      <c r="GQ38" s="166"/>
      <c r="GR38" s="166"/>
      <c r="GS38" s="166"/>
      <c r="GT38" s="166"/>
      <c r="GU38" s="166"/>
      <c r="GV38" s="166"/>
      <c r="GW38" s="166"/>
      <c r="GX38" s="166"/>
      <c r="GY38" s="166"/>
      <c r="GZ38" s="166"/>
      <c r="HA38" s="56"/>
      <c r="HB38" s="56"/>
      <c r="HC38" s="56"/>
      <c r="HD38" s="56"/>
      <c r="HE38" s="56"/>
      <c r="HF38" s="56"/>
      <c r="HG38" s="56"/>
      <c r="HH38" s="217"/>
    </row>
    <row r="39" spans="1:216" ht="165" hidden="1" x14ac:dyDescent="1.35">
      <c r="A39" s="63">
        <f>RANK(GETPIVOTDATA(" New York",$B$5,"Year",$C$3),$C$7:$C$58)</f>
        <v>5</v>
      </c>
      <c r="B39" s="220" t="s">
        <v>152</v>
      </c>
      <c r="C39" s="236">
        <v>277374</v>
      </c>
      <c r="D39" s="219"/>
      <c r="E39" s="219"/>
      <c r="F39" s="219"/>
      <c r="G39" s="219"/>
      <c r="H39" s="219"/>
      <c r="I39" s="219"/>
      <c r="J39" s="219"/>
      <c r="K39" s="219"/>
      <c r="L39" s="190"/>
      <c r="M39" s="56"/>
      <c r="N39" s="56"/>
      <c r="O39" s="56"/>
      <c r="P39" s="56"/>
      <c r="Q39" s="56"/>
      <c r="R39" s="56"/>
      <c r="S39" s="5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249"/>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0"/>
      <c r="BR39" s="250"/>
      <c r="BS39" s="250"/>
      <c r="BT39" s="250"/>
      <c r="BU39" s="250"/>
      <c r="BV39" s="250"/>
      <c r="BW39" s="250"/>
      <c r="BX39" s="250"/>
      <c r="BY39" s="250"/>
      <c r="BZ39" s="250"/>
      <c r="CA39" s="250"/>
      <c r="CB39" s="250"/>
      <c r="CC39" s="250"/>
      <c r="CD39" s="250"/>
      <c r="CE39" s="250"/>
      <c r="CF39" s="250"/>
      <c r="CG39" s="250"/>
      <c r="CH39" s="250"/>
      <c r="CI39" s="250"/>
      <c r="CJ39" s="250"/>
      <c r="CK39" s="250"/>
      <c r="CL39" s="250"/>
      <c r="CM39" s="250"/>
      <c r="CN39" s="250"/>
      <c r="CO39" s="250"/>
      <c r="CP39" s="250"/>
      <c r="CQ39" s="250"/>
      <c r="CR39" s="250"/>
      <c r="CS39" s="250"/>
      <c r="CT39" s="250"/>
      <c r="CU39" s="250"/>
      <c r="CV39" s="250"/>
      <c r="CW39" s="250"/>
      <c r="CX39" s="250"/>
      <c r="CY39" s="250"/>
      <c r="CZ39" s="250"/>
      <c r="DA39" s="250"/>
      <c r="DB39" s="250"/>
      <c r="DC39" s="250"/>
      <c r="DD39" s="250"/>
      <c r="DE39" s="250"/>
      <c r="DF39" s="250"/>
      <c r="DG39" s="250"/>
      <c r="DH39" s="250"/>
      <c r="DI39" s="250"/>
      <c r="DJ39" s="250"/>
      <c r="DK39" s="250"/>
      <c r="DL39" s="250"/>
      <c r="DM39" s="250"/>
      <c r="DN39" s="250"/>
      <c r="DO39" s="250"/>
      <c r="DP39" s="250"/>
      <c r="DQ39" s="250"/>
      <c r="DR39" s="250"/>
      <c r="DS39" s="250"/>
      <c r="DT39" s="250"/>
      <c r="DU39" s="250"/>
      <c r="DV39" s="250"/>
      <c r="DW39" s="250"/>
      <c r="DX39" s="250"/>
      <c r="DY39" s="250"/>
      <c r="DZ39" s="250"/>
      <c r="EA39" s="250"/>
      <c r="EB39" s="250"/>
      <c r="EC39" s="250"/>
      <c r="ED39" s="250"/>
      <c r="EE39" s="250"/>
      <c r="EF39" s="250"/>
      <c r="EG39" s="250"/>
      <c r="EH39" s="250"/>
      <c r="EI39" s="250"/>
      <c r="EJ39" s="251"/>
      <c r="EK39" s="166"/>
      <c r="EL39" s="166"/>
      <c r="EM39" s="166"/>
      <c r="EN39" s="166"/>
      <c r="EO39" s="166"/>
      <c r="EP39" s="166"/>
      <c r="EQ39" s="166"/>
      <c r="ER39" s="166"/>
      <c r="ES39" s="166"/>
      <c r="ET39" s="166"/>
      <c r="EU39" s="166"/>
      <c r="EV39" s="166"/>
      <c r="EW39" s="166"/>
      <c r="EX39" s="166"/>
      <c r="EY39" s="166"/>
      <c r="EZ39" s="166"/>
      <c r="FA39" s="166"/>
      <c r="FB39" s="166"/>
      <c r="FC39" s="166"/>
      <c r="FD39" s="166"/>
      <c r="FE39" s="166"/>
      <c r="FF39" s="166"/>
      <c r="FG39" s="166"/>
      <c r="FH39" s="166"/>
      <c r="FI39" s="166"/>
      <c r="FJ39" s="166"/>
      <c r="FK39" s="166"/>
      <c r="FL39" s="166"/>
      <c r="FM39" s="166"/>
      <c r="FN39" s="166"/>
      <c r="FO39" s="166"/>
      <c r="FP39" s="166"/>
      <c r="FQ39" s="166"/>
      <c r="FR39" s="166"/>
      <c r="FS39" s="166"/>
      <c r="FT39" s="166"/>
      <c r="FU39" s="166"/>
      <c r="FV39" s="166"/>
      <c r="FW39" s="166"/>
      <c r="FX39" s="166"/>
      <c r="FY39" s="166"/>
      <c r="FZ39" s="166"/>
      <c r="GA39" s="166"/>
      <c r="GB39" s="166"/>
      <c r="GC39" s="166"/>
      <c r="GD39" s="166"/>
      <c r="GE39" s="166"/>
      <c r="GF39" s="166"/>
      <c r="GG39" s="166"/>
      <c r="GH39" s="166"/>
      <c r="GI39" s="166"/>
      <c r="GJ39" s="166"/>
      <c r="GK39" s="166"/>
      <c r="GL39" s="166"/>
      <c r="GM39" s="166"/>
      <c r="GN39" s="166"/>
      <c r="GO39" s="166"/>
      <c r="GP39" s="166"/>
      <c r="GQ39" s="166"/>
      <c r="GR39" s="166"/>
      <c r="GS39" s="166"/>
      <c r="GT39" s="166"/>
      <c r="GU39" s="166"/>
      <c r="GV39" s="166"/>
      <c r="GW39" s="166"/>
      <c r="GX39" s="166"/>
      <c r="GY39" s="166"/>
      <c r="GZ39" s="166"/>
      <c r="HA39" s="56"/>
      <c r="HB39" s="56"/>
      <c r="HC39" s="56"/>
      <c r="HD39" s="56"/>
      <c r="HE39" s="56"/>
      <c r="HF39" s="56"/>
      <c r="HG39" s="56"/>
      <c r="HH39" s="217"/>
    </row>
    <row r="40" spans="1:216" ht="165" hidden="1" x14ac:dyDescent="1.35">
      <c r="A40" s="63">
        <f>RANK(GETPIVOTDATA(" North Carolina",$B$5,"Year",$C$3),$C$7:$C$58)</f>
        <v>6</v>
      </c>
      <c r="B40" s="220" t="s">
        <v>153</v>
      </c>
      <c r="C40" s="236">
        <v>275174</v>
      </c>
      <c r="D40" s="219"/>
      <c r="E40" s="219"/>
      <c r="F40" s="219"/>
      <c r="G40" s="219"/>
      <c r="H40" s="219"/>
      <c r="I40" s="219"/>
      <c r="J40" s="219"/>
      <c r="K40" s="219"/>
      <c r="L40" s="190"/>
      <c r="M40" s="56"/>
      <c r="N40" s="56"/>
      <c r="O40" s="56"/>
      <c r="P40" s="56"/>
      <c r="Q40" s="56"/>
      <c r="R40" s="56"/>
      <c r="S40" s="5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249"/>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0"/>
      <c r="BQ40" s="250"/>
      <c r="BR40" s="250"/>
      <c r="BS40" s="250"/>
      <c r="BT40" s="250"/>
      <c r="BU40" s="250"/>
      <c r="BV40" s="250"/>
      <c r="BW40" s="250"/>
      <c r="BX40" s="250"/>
      <c r="BY40" s="250"/>
      <c r="BZ40" s="250"/>
      <c r="CA40" s="250"/>
      <c r="CB40" s="250"/>
      <c r="CC40" s="250"/>
      <c r="CD40" s="250"/>
      <c r="CE40" s="250"/>
      <c r="CF40" s="250"/>
      <c r="CG40" s="250"/>
      <c r="CH40" s="250"/>
      <c r="CI40" s="250"/>
      <c r="CJ40" s="250"/>
      <c r="CK40" s="250"/>
      <c r="CL40" s="250"/>
      <c r="CM40" s="250"/>
      <c r="CN40" s="250"/>
      <c r="CO40" s="250"/>
      <c r="CP40" s="250"/>
      <c r="CQ40" s="250"/>
      <c r="CR40" s="250"/>
      <c r="CS40" s="250"/>
      <c r="CT40" s="250"/>
      <c r="CU40" s="250"/>
      <c r="CV40" s="250"/>
      <c r="CW40" s="250"/>
      <c r="CX40" s="250"/>
      <c r="CY40" s="250"/>
      <c r="CZ40" s="250"/>
      <c r="DA40" s="250"/>
      <c r="DB40" s="250"/>
      <c r="DC40" s="250"/>
      <c r="DD40" s="250"/>
      <c r="DE40" s="250"/>
      <c r="DF40" s="250"/>
      <c r="DG40" s="250"/>
      <c r="DH40" s="250"/>
      <c r="DI40" s="250"/>
      <c r="DJ40" s="250"/>
      <c r="DK40" s="250"/>
      <c r="DL40" s="250"/>
      <c r="DM40" s="250"/>
      <c r="DN40" s="250"/>
      <c r="DO40" s="250"/>
      <c r="DP40" s="250"/>
      <c r="DQ40" s="250"/>
      <c r="DR40" s="250"/>
      <c r="DS40" s="250"/>
      <c r="DT40" s="250"/>
      <c r="DU40" s="250"/>
      <c r="DV40" s="250"/>
      <c r="DW40" s="250"/>
      <c r="DX40" s="250"/>
      <c r="DY40" s="250"/>
      <c r="DZ40" s="250"/>
      <c r="EA40" s="250"/>
      <c r="EB40" s="250"/>
      <c r="EC40" s="250"/>
      <c r="ED40" s="250"/>
      <c r="EE40" s="250"/>
      <c r="EF40" s="250"/>
      <c r="EG40" s="250"/>
      <c r="EH40" s="250"/>
      <c r="EI40" s="250"/>
      <c r="EJ40" s="251"/>
      <c r="EK40" s="166"/>
      <c r="EL40" s="166"/>
      <c r="EM40" s="166"/>
      <c r="EN40" s="166"/>
      <c r="EO40" s="166"/>
      <c r="EP40" s="166"/>
      <c r="EQ40" s="166"/>
      <c r="ER40" s="166"/>
      <c r="ES40" s="166"/>
      <c r="ET40" s="166"/>
      <c r="EU40" s="166"/>
      <c r="EV40" s="166"/>
      <c r="EW40" s="166"/>
      <c r="EX40" s="166"/>
      <c r="EY40" s="166"/>
      <c r="EZ40" s="166"/>
      <c r="FA40" s="166"/>
      <c r="FB40" s="166"/>
      <c r="FC40" s="166"/>
      <c r="FD40" s="166"/>
      <c r="FE40" s="166"/>
      <c r="FF40" s="166"/>
      <c r="FG40" s="166"/>
      <c r="FH40" s="166"/>
      <c r="FI40" s="166"/>
      <c r="FJ40" s="166"/>
      <c r="FK40" s="166"/>
      <c r="FL40" s="166"/>
      <c r="FM40" s="166"/>
      <c r="FN40" s="166"/>
      <c r="FO40" s="166"/>
      <c r="FP40" s="166"/>
      <c r="FQ40" s="166"/>
      <c r="FR40" s="166"/>
      <c r="FS40" s="166"/>
      <c r="FT40" s="166"/>
      <c r="FU40" s="166"/>
      <c r="FV40" s="166"/>
      <c r="FW40" s="166"/>
      <c r="FX40" s="166"/>
      <c r="FY40" s="166"/>
      <c r="FZ40" s="166"/>
      <c r="GA40" s="166"/>
      <c r="GB40" s="166"/>
      <c r="GC40" s="166"/>
      <c r="GD40" s="166"/>
      <c r="GE40" s="166"/>
      <c r="GF40" s="166"/>
      <c r="GG40" s="166"/>
      <c r="GH40" s="166"/>
      <c r="GI40" s="166"/>
      <c r="GJ40" s="166"/>
      <c r="GK40" s="166"/>
      <c r="GL40" s="166"/>
      <c r="GM40" s="166"/>
      <c r="GN40" s="166"/>
      <c r="GO40" s="166"/>
      <c r="GP40" s="166"/>
      <c r="GQ40" s="166"/>
      <c r="GR40" s="166"/>
      <c r="GS40" s="166"/>
      <c r="GT40" s="166"/>
      <c r="GU40" s="166"/>
      <c r="GV40" s="166"/>
      <c r="GW40" s="166"/>
      <c r="GX40" s="166"/>
      <c r="GY40" s="166"/>
      <c r="GZ40" s="166"/>
      <c r="HA40" s="56"/>
      <c r="HB40" s="56"/>
      <c r="HC40" s="56"/>
      <c r="HD40" s="56"/>
      <c r="HE40" s="56"/>
      <c r="HF40" s="56"/>
      <c r="HG40" s="56"/>
      <c r="HH40" s="217"/>
    </row>
    <row r="41" spans="1:216" ht="165" hidden="1" x14ac:dyDescent="1.35">
      <c r="A41" s="63">
        <f>RANK(GETPIVOTDATA(" North Dakota",$B$5,"Year",$C$3),$C$7:$C$58)</f>
        <v>43</v>
      </c>
      <c r="B41" s="220" t="s">
        <v>154</v>
      </c>
      <c r="C41" s="236">
        <v>38213</v>
      </c>
      <c r="D41" s="219"/>
      <c r="E41" s="219"/>
      <c r="F41" s="219"/>
      <c r="G41" s="219"/>
      <c r="H41" s="219"/>
      <c r="I41" s="219"/>
      <c r="J41" s="219"/>
      <c r="K41" s="219"/>
      <c r="L41" s="190"/>
      <c r="M41" s="56"/>
      <c r="N41" s="56"/>
      <c r="O41" s="56"/>
      <c r="P41" s="56"/>
      <c r="Q41" s="56"/>
      <c r="R41" s="56"/>
      <c r="S41" s="5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249"/>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0"/>
      <c r="BR41" s="250"/>
      <c r="BS41" s="250"/>
      <c r="BT41" s="250"/>
      <c r="BU41" s="250"/>
      <c r="BV41" s="250"/>
      <c r="BW41" s="250"/>
      <c r="BX41" s="250"/>
      <c r="BY41" s="250"/>
      <c r="BZ41" s="250"/>
      <c r="CA41" s="250"/>
      <c r="CB41" s="250"/>
      <c r="CC41" s="250"/>
      <c r="CD41" s="250"/>
      <c r="CE41" s="250"/>
      <c r="CF41" s="250"/>
      <c r="CG41" s="250"/>
      <c r="CH41" s="250"/>
      <c r="CI41" s="250"/>
      <c r="CJ41" s="250"/>
      <c r="CK41" s="250"/>
      <c r="CL41" s="250"/>
      <c r="CM41" s="250"/>
      <c r="CN41" s="250"/>
      <c r="CO41" s="250"/>
      <c r="CP41" s="250"/>
      <c r="CQ41" s="250"/>
      <c r="CR41" s="250"/>
      <c r="CS41" s="250"/>
      <c r="CT41" s="250"/>
      <c r="CU41" s="250"/>
      <c r="CV41" s="250"/>
      <c r="CW41" s="250"/>
      <c r="CX41" s="250"/>
      <c r="CY41" s="250"/>
      <c r="CZ41" s="250"/>
      <c r="DA41" s="250"/>
      <c r="DB41" s="250"/>
      <c r="DC41" s="250"/>
      <c r="DD41" s="250"/>
      <c r="DE41" s="250"/>
      <c r="DF41" s="250"/>
      <c r="DG41" s="250"/>
      <c r="DH41" s="250"/>
      <c r="DI41" s="250"/>
      <c r="DJ41" s="250"/>
      <c r="DK41" s="250"/>
      <c r="DL41" s="250"/>
      <c r="DM41" s="250"/>
      <c r="DN41" s="250"/>
      <c r="DO41" s="250"/>
      <c r="DP41" s="250"/>
      <c r="DQ41" s="250"/>
      <c r="DR41" s="250"/>
      <c r="DS41" s="250"/>
      <c r="DT41" s="250"/>
      <c r="DU41" s="250"/>
      <c r="DV41" s="250"/>
      <c r="DW41" s="250"/>
      <c r="DX41" s="250"/>
      <c r="DY41" s="250"/>
      <c r="DZ41" s="250"/>
      <c r="EA41" s="250"/>
      <c r="EB41" s="250"/>
      <c r="EC41" s="250"/>
      <c r="ED41" s="250"/>
      <c r="EE41" s="250"/>
      <c r="EF41" s="250"/>
      <c r="EG41" s="250"/>
      <c r="EH41" s="250"/>
      <c r="EI41" s="250"/>
      <c r="EJ41" s="251"/>
      <c r="EK41" s="166"/>
      <c r="EL41" s="166"/>
      <c r="EM41" s="166"/>
      <c r="EN41" s="166"/>
      <c r="EO41" s="166"/>
      <c r="EP41" s="166"/>
      <c r="EQ41" s="166"/>
      <c r="ER41" s="166"/>
      <c r="ES41" s="166"/>
      <c r="ET41" s="166"/>
      <c r="EU41" s="166"/>
      <c r="EV41" s="166"/>
      <c r="EW41" s="166"/>
      <c r="EX41" s="166"/>
      <c r="EY41" s="166"/>
      <c r="EZ41" s="166"/>
      <c r="FA41" s="166"/>
      <c r="FB41" s="166"/>
      <c r="FC41" s="166"/>
      <c r="FD41" s="166"/>
      <c r="FE41" s="166"/>
      <c r="FF41" s="166"/>
      <c r="FG41" s="166"/>
      <c r="FH41" s="166"/>
      <c r="FI41" s="166"/>
      <c r="FJ41" s="166"/>
      <c r="FK41" s="166"/>
      <c r="FL41" s="166"/>
      <c r="FM41" s="166"/>
      <c r="FN41" s="166"/>
      <c r="FO41" s="166"/>
      <c r="FP41" s="166"/>
      <c r="FQ41" s="166"/>
      <c r="FR41" s="166"/>
      <c r="FS41" s="166"/>
      <c r="FT41" s="166"/>
      <c r="FU41" s="166"/>
      <c r="FV41" s="166"/>
      <c r="FW41" s="166"/>
      <c r="FX41" s="166"/>
      <c r="FY41" s="166"/>
      <c r="FZ41" s="166"/>
      <c r="GA41" s="166"/>
      <c r="GB41" s="166"/>
      <c r="GC41" s="166"/>
      <c r="GD41" s="166"/>
      <c r="GE41" s="166"/>
      <c r="GF41" s="166"/>
      <c r="GG41" s="166"/>
      <c r="GH41" s="166"/>
      <c r="GI41" s="166"/>
      <c r="GJ41" s="166"/>
      <c r="GK41" s="166"/>
      <c r="GL41" s="166"/>
      <c r="GM41" s="166"/>
      <c r="GN41" s="166"/>
      <c r="GO41" s="166"/>
      <c r="GP41" s="166"/>
      <c r="GQ41" s="166"/>
      <c r="GR41" s="166"/>
      <c r="GS41" s="166"/>
      <c r="GT41" s="166"/>
      <c r="GU41" s="166"/>
      <c r="GV41" s="166"/>
      <c r="GW41" s="166"/>
      <c r="GX41" s="166"/>
      <c r="GY41" s="166"/>
      <c r="GZ41" s="166"/>
      <c r="HA41" s="56"/>
      <c r="HB41" s="56"/>
      <c r="HC41" s="56"/>
      <c r="HD41" s="56"/>
      <c r="HE41" s="56"/>
      <c r="HF41" s="56"/>
      <c r="HG41" s="56"/>
      <c r="HH41" s="217"/>
    </row>
    <row r="42" spans="1:216" ht="165" hidden="1" x14ac:dyDescent="1.35">
      <c r="A42" s="63">
        <f>RANK(GETPIVOTDATA(" Ohio",$B$5,"Year",$C$3),$C$7:$C$58)</f>
        <v>13</v>
      </c>
      <c r="B42" s="220" t="s">
        <v>155</v>
      </c>
      <c r="C42" s="236">
        <v>197794</v>
      </c>
      <c r="D42" s="219"/>
      <c r="E42" s="219"/>
      <c r="F42" s="219"/>
      <c r="G42" s="219"/>
      <c r="H42" s="219"/>
      <c r="I42" s="219"/>
      <c r="J42" s="219"/>
      <c r="K42" s="219"/>
      <c r="L42" s="190"/>
      <c r="M42" s="56"/>
      <c r="N42" s="56"/>
      <c r="O42" s="56"/>
      <c r="P42" s="56"/>
      <c r="Q42" s="56"/>
      <c r="R42" s="56"/>
      <c r="S42" s="5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249"/>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c r="DV42" s="250"/>
      <c r="DW42" s="250"/>
      <c r="DX42" s="250"/>
      <c r="DY42" s="250"/>
      <c r="DZ42" s="250"/>
      <c r="EA42" s="250"/>
      <c r="EB42" s="250"/>
      <c r="EC42" s="250"/>
      <c r="ED42" s="250"/>
      <c r="EE42" s="250"/>
      <c r="EF42" s="250"/>
      <c r="EG42" s="250"/>
      <c r="EH42" s="250"/>
      <c r="EI42" s="250"/>
      <c r="EJ42" s="251"/>
      <c r="EK42" s="166"/>
      <c r="EL42" s="166"/>
      <c r="EM42" s="166"/>
      <c r="EN42" s="166"/>
      <c r="EO42" s="166"/>
      <c r="EP42" s="166"/>
      <c r="EQ42" s="166"/>
      <c r="ER42" s="166"/>
      <c r="ES42" s="166"/>
      <c r="ET42" s="166"/>
      <c r="EU42" s="166"/>
      <c r="EV42" s="166"/>
      <c r="EW42" s="166"/>
      <c r="EX42" s="166"/>
      <c r="EY42" s="166"/>
      <c r="EZ42" s="166"/>
      <c r="FA42" s="166"/>
      <c r="FB42" s="166"/>
      <c r="FC42" s="166"/>
      <c r="FD42" s="166"/>
      <c r="FE42" s="166"/>
      <c r="FF42" s="166"/>
      <c r="FG42" s="166"/>
      <c r="FH42" s="166"/>
      <c r="FI42" s="166"/>
      <c r="FJ42" s="166"/>
      <c r="FK42" s="166"/>
      <c r="FL42" s="166"/>
      <c r="FM42" s="166"/>
      <c r="FN42" s="166"/>
      <c r="FO42" s="166"/>
      <c r="FP42" s="166"/>
      <c r="FQ42" s="166"/>
      <c r="FR42" s="166"/>
      <c r="FS42" s="166"/>
      <c r="FT42" s="166"/>
      <c r="FU42" s="166"/>
      <c r="FV42" s="166"/>
      <c r="FW42" s="166"/>
      <c r="FX42" s="166"/>
      <c r="FY42" s="166"/>
      <c r="FZ42" s="166"/>
      <c r="GA42" s="166"/>
      <c r="GB42" s="166"/>
      <c r="GC42" s="166"/>
      <c r="GD42" s="166"/>
      <c r="GE42" s="166"/>
      <c r="GF42" s="166"/>
      <c r="GG42" s="166"/>
      <c r="GH42" s="166"/>
      <c r="GI42" s="166"/>
      <c r="GJ42" s="166"/>
      <c r="GK42" s="166"/>
      <c r="GL42" s="166"/>
      <c r="GM42" s="166"/>
      <c r="GN42" s="166"/>
      <c r="GO42" s="166"/>
      <c r="GP42" s="166"/>
      <c r="GQ42" s="166"/>
      <c r="GR42" s="166"/>
      <c r="GS42" s="166"/>
      <c r="GT42" s="166"/>
      <c r="GU42" s="166"/>
      <c r="GV42" s="166"/>
      <c r="GW42" s="166"/>
      <c r="GX42" s="166"/>
      <c r="GY42" s="166"/>
      <c r="GZ42" s="166"/>
      <c r="HA42" s="56"/>
      <c r="HB42" s="56"/>
      <c r="HC42" s="56"/>
      <c r="HD42" s="56"/>
      <c r="HE42" s="56"/>
      <c r="HF42" s="56"/>
      <c r="HG42" s="56"/>
      <c r="HH42" s="217"/>
    </row>
    <row r="43" spans="1:216" ht="165" hidden="1" x14ac:dyDescent="1.35">
      <c r="A43" s="63">
        <f>RANK(GETPIVOTDATA(" Oklahoma",$B$5,"Year",$C$3),$C$7:$C$58)</f>
        <v>25</v>
      </c>
      <c r="B43" s="220" t="s">
        <v>156</v>
      </c>
      <c r="C43" s="236">
        <v>108972</v>
      </c>
      <c r="D43" s="219"/>
      <c r="E43" s="219"/>
      <c r="F43" s="219"/>
      <c r="G43" s="219"/>
      <c r="H43" s="219"/>
      <c r="I43" s="219"/>
      <c r="J43" s="219"/>
      <c r="K43" s="219"/>
      <c r="L43" s="190"/>
      <c r="M43" s="56"/>
      <c r="N43" s="56"/>
      <c r="O43" s="56"/>
      <c r="P43" s="56"/>
      <c r="Q43" s="56"/>
      <c r="R43" s="56"/>
      <c r="S43" s="5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249"/>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c r="DM43" s="250"/>
      <c r="DN43" s="250"/>
      <c r="DO43" s="250"/>
      <c r="DP43" s="250"/>
      <c r="DQ43" s="250"/>
      <c r="DR43" s="250"/>
      <c r="DS43" s="250"/>
      <c r="DT43" s="250"/>
      <c r="DU43" s="250"/>
      <c r="DV43" s="250"/>
      <c r="DW43" s="250"/>
      <c r="DX43" s="250"/>
      <c r="DY43" s="250"/>
      <c r="DZ43" s="250"/>
      <c r="EA43" s="250"/>
      <c r="EB43" s="250"/>
      <c r="EC43" s="250"/>
      <c r="ED43" s="250"/>
      <c r="EE43" s="250"/>
      <c r="EF43" s="250"/>
      <c r="EG43" s="250"/>
      <c r="EH43" s="250"/>
      <c r="EI43" s="250"/>
      <c r="EJ43" s="251"/>
      <c r="EK43" s="166"/>
      <c r="EL43" s="166"/>
      <c r="EM43" s="166"/>
      <c r="EN43" s="166"/>
      <c r="EO43" s="166"/>
      <c r="EP43" s="166"/>
      <c r="EQ43" s="166"/>
      <c r="ER43" s="166"/>
      <c r="ES43" s="166"/>
      <c r="ET43" s="166"/>
      <c r="EU43" s="166"/>
      <c r="EV43" s="166"/>
      <c r="EW43" s="166"/>
      <c r="EX43" s="166"/>
      <c r="EY43" s="166"/>
      <c r="EZ43" s="166"/>
      <c r="FA43" s="166"/>
      <c r="FB43" s="166"/>
      <c r="FC43" s="166"/>
      <c r="FD43" s="166"/>
      <c r="FE43" s="166"/>
      <c r="FF43" s="166"/>
      <c r="FG43" s="166"/>
      <c r="FH43" s="166"/>
      <c r="FI43" s="166"/>
      <c r="FJ43" s="166"/>
      <c r="FK43" s="166"/>
      <c r="FL43" s="166"/>
      <c r="FM43" s="166"/>
      <c r="FN43" s="166"/>
      <c r="FO43" s="166"/>
      <c r="FP43" s="166"/>
      <c r="FQ43" s="166"/>
      <c r="FR43" s="166"/>
      <c r="FS43" s="166"/>
      <c r="FT43" s="166"/>
      <c r="FU43" s="166"/>
      <c r="FV43" s="166"/>
      <c r="FW43" s="166"/>
      <c r="FX43" s="166"/>
      <c r="FY43" s="166"/>
      <c r="FZ43" s="166"/>
      <c r="GA43" s="166"/>
      <c r="GB43" s="166"/>
      <c r="GC43" s="166"/>
      <c r="GD43" s="166"/>
      <c r="GE43" s="166"/>
      <c r="GF43" s="166"/>
      <c r="GG43" s="166"/>
      <c r="GH43" s="166"/>
      <c r="GI43" s="166"/>
      <c r="GJ43" s="166"/>
      <c r="GK43" s="166"/>
      <c r="GL43" s="166"/>
      <c r="GM43" s="166"/>
      <c r="GN43" s="166"/>
      <c r="GO43" s="166"/>
      <c r="GP43" s="166"/>
      <c r="GQ43" s="166"/>
      <c r="GR43" s="166"/>
      <c r="GS43" s="166"/>
      <c r="GT43" s="166"/>
      <c r="GU43" s="166"/>
      <c r="GV43" s="166"/>
      <c r="GW43" s="166"/>
      <c r="GX43" s="166"/>
      <c r="GY43" s="166"/>
      <c r="GZ43" s="166"/>
      <c r="HA43" s="56"/>
      <c r="HB43" s="56"/>
      <c r="HC43" s="56"/>
      <c r="HD43" s="56"/>
      <c r="HE43" s="56"/>
      <c r="HF43" s="56"/>
      <c r="HG43" s="56"/>
      <c r="HH43" s="217"/>
    </row>
    <row r="44" spans="1:216" ht="165" hidden="1" x14ac:dyDescent="1.35">
      <c r="A44" s="63">
        <f>RANK(GETPIVOTDATA(" Oregon",$B$5,"Year",$C$3),$C$7:$C$58)</f>
        <v>23</v>
      </c>
      <c r="B44" s="220" t="s">
        <v>157</v>
      </c>
      <c r="C44" s="236">
        <v>119077</v>
      </c>
      <c r="D44" s="219"/>
      <c r="E44" s="219"/>
      <c r="F44" s="219"/>
      <c r="G44" s="219"/>
      <c r="H44" s="219"/>
      <c r="I44" s="219"/>
      <c r="J44" s="219"/>
      <c r="K44" s="219"/>
      <c r="L44" s="190"/>
      <c r="M44" s="56"/>
      <c r="N44" s="56"/>
      <c r="O44" s="56"/>
      <c r="P44" s="56"/>
      <c r="Q44" s="56"/>
      <c r="R44" s="56"/>
      <c r="S44" s="5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249"/>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0"/>
      <c r="BQ44" s="250"/>
      <c r="BR44" s="250"/>
      <c r="BS44" s="250"/>
      <c r="BT44" s="250"/>
      <c r="BU44" s="250"/>
      <c r="BV44" s="250"/>
      <c r="BW44" s="250"/>
      <c r="BX44" s="250"/>
      <c r="BY44" s="250"/>
      <c r="BZ44" s="250"/>
      <c r="CA44" s="250"/>
      <c r="CB44" s="250"/>
      <c r="CC44" s="250"/>
      <c r="CD44" s="250"/>
      <c r="CE44" s="250"/>
      <c r="CF44" s="250"/>
      <c r="CG44" s="250"/>
      <c r="CH44" s="250"/>
      <c r="CI44" s="250"/>
      <c r="CJ44" s="250"/>
      <c r="CK44" s="250"/>
      <c r="CL44" s="250"/>
      <c r="CM44" s="250"/>
      <c r="CN44" s="250"/>
      <c r="CO44" s="250"/>
      <c r="CP44" s="250"/>
      <c r="CQ44" s="250"/>
      <c r="CR44" s="250"/>
      <c r="CS44" s="250"/>
      <c r="CT44" s="250"/>
      <c r="CU44" s="250"/>
      <c r="CV44" s="250"/>
      <c r="CW44" s="250"/>
      <c r="CX44" s="250"/>
      <c r="CY44" s="250"/>
      <c r="CZ44" s="250"/>
      <c r="DA44" s="250"/>
      <c r="DB44" s="250"/>
      <c r="DC44" s="250"/>
      <c r="DD44" s="250"/>
      <c r="DE44" s="250"/>
      <c r="DF44" s="250"/>
      <c r="DG44" s="250"/>
      <c r="DH44" s="250"/>
      <c r="DI44" s="250"/>
      <c r="DJ44" s="250"/>
      <c r="DK44" s="250"/>
      <c r="DL44" s="250"/>
      <c r="DM44" s="250"/>
      <c r="DN44" s="250"/>
      <c r="DO44" s="250"/>
      <c r="DP44" s="250"/>
      <c r="DQ44" s="250"/>
      <c r="DR44" s="250"/>
      <c r="DS44" s="250"/>
      <c r="DT44" s="250"/>
      <c r="DU44" s="250"/>
      <c r="DV44" s="250"/>
      <c r="DW44" s="250"/>
      <c r="DX44" s="250"/>
      <c r="DY44" s="250"/>
      <c r="DZ44" s="250"/>
      <c r="EA44" s="250"/>
      <c r="EB44" s="250"/>
      <c r="EC44" s="250"/>
      <c r="ED44" s="250"/>
      <c r="EE44" s="250"/>
      <c r="EF44" s="250"/>
      <c r="EG44" s="250"/>
      <c r="EH44" s="250"/>
      <c r="EI44" s="250"/>
      <c r="EJ44" s="251"/>
      <c r="EK44" s="166"/>
      <c r="EL44" s="166"/>
      <c r="EM44" s="166"/>
      <c r="EN44" s="166"/>
      <c r="EO44" s="166"/>
      <c r="EP44" s="166"/>
      <c r="EQ44" s="166"/>
      <c r="ER44" s="166"/>
      <c r="ES44" s="166"/>
      <c r="ET44" s="166"/>
      <c r="EU44" s="166"/>
      <c r="EV44" s="166"/>
      <c r="EW44" s="166"/>
      <c r="EX44" s="166"/>
      <c r="EY44" s="166"/>
      <c r="EZ44" s="166"/>
      <c r="FA44" s="166"/>
      <c r="FB44" s="166"/>
      <c r="FC44" s="166"/>
      <c r="FD44" s="166"/>
      <c r="FE44" s="166"/>
      <c r="FF44" s="166"/>
      <c r="FG44" s="166"/>
      <c r="FH44" s="166"/>
      <c r="FI44" s="166"/>
      <c r="FJ44" s="166"/>
      <c r="FK44" s="166"/>
      <c r="FL44" s="166"/>
      <c r="FM44" s="166"/>
      <c r="FN44" s="166"/>
      <c r="FO44" s="166"/>
      <c r="FP44" s="166"/>
      <c r="FQ44" s="166"/>
      <c r="FR44" s="166"/>
      <c r="FS44" s="166"/>
      <c r="FT44" s="166"/>
      <c r="FU44" s="166"/>
      <c r="FV44" s="166"/>
      <c r="FW44" s="166"/>
      <c r="FX44" s="166"/>
      <c r="FY44" s="166"/>
      <c r="FZ44" s="166"/>
      <c r="GA44" s="166"/>
      <c r="GB44" s="166"/>
      <c r="GC44" s="166"/>
      <c r="GD44" s="166"/>
      <c r="GE44" s="166"/>
      <c r="GF44" s="166"/>
      <c r="GG44" s="166"/>
      <c r="GH44" s="166"/>
      <c r="GI44" s="166"/>
      <c r="GJ44" s="166"/>
      <c r="GK44" s="166"/>
      <c r="GL44" s="166"/>
      <c r="GM44" s="166"/>
      <c r="GN44" s="166"/>
      <c r="GO44" s="166"/>
      <c r="GP44" s="166"/>
      <c r="GQ44" s="166"/>
      <c r="GR44" s="166"/>
      <c r="GS44" s="166"/>
      <c r="GT44" s="166"/>
      <c r="GU44" s="166"/>
      <c r="GV44" s="166"/>
      <c r="GW44" s="166"/>
      <c r="GX44" s="166"/>
      <c r="GY44" s="166"/>
      <c r="GZ44" s="166"/>
      <c r="HA44" s="56"/>
      <c r="HB44" s="56"/>
      <c r="HC44" s="56"/>
      <c r="HD44" s="56"/>
      <c r="HE44" s="56"/>
      <c r="HF44" s="56"/>
      <c r="HG44" s="56"/>
      <c r="HH44" s="217"/>
    </row>
    <row r="45" spans="1:216" ht="165" hidden="1" x14ac:dyDescent="1.35">
      <c r="A45" s="63">
        <f>RANK(GETPIVOTDATA(" Pennsylvania",$B$5,"Year",$C$3),$C$7:$C$58)</f>
        <v>9</v>
      </c>
      <c r="B45" s="220" t="s">
        <v>158</v>
      </c>
      <c r="C45" s="236">
        <v>223347</v>
      </c>
      <c r="D45" s="219"/>
      <c r="E45" s="219"/>
      <c r="F45" s="219"/>
      <c r="G45" s="219"/>
      <c r="H45" s="219"/>
      <c r="I45" s="219"/>
      <c r="J45" s="219"/>
      <c r="K45" s="219"/>
      <c r="L45" s="190"/>
      <c r="M45" s="56"/>
      <c r="N45" s="56"/>
      <c r="O45" s="56"/>
      <c r="P45" s="56"/>
      <c r="Q45" s="56"/>
      <c r="R45" s="56"/>
      <c r="S45" s="5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249"/>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0"/>
      <c r="BQ45" s="250"/>
      <c r="BR45" s="250"/>
      <c r="BS45" s="250"/>
      <c r="BT45" s="250"/>
      <c r="BU45" s="250"/>
      <c r="BV45" s="250"/>
      <c r="BW45" s="250"/>
      <c r="BX45" s="250"/>
      <c r="BY45" s="250"/>
      <c r="BZ45" s="250"/>
      <c r="CA45" s="250"/>
      <c r="CB45" s="250"/>
      <c r="CC45" s="250"/>
      <c r="CD45" s="250"/>
      <c r="CE45" s="250"/>
      <c r="CF45" s="250"/>
      <c r="CG45" s="250"/>
      <c r="CH45" s="250"/>
      <c r="CI45" s="250"/>
      <c r="CJ45" s="250"/>
      <c r="CK45" s="250"/>
      <c r="CL45" s="250"/>
      <c r="CM45" s="250"/>
      <c r="CN45" s="250"/>
      <c r="CO45" s="250"/>
      <c r="CP45" s="250"/>
      <c r="CQ45" s="250"/>
      <c r="CR45" s="250"/>
      <c r="CS45" s="250"/>
      <c r="CT45" s="250"/>
      <c r="CU45" s="250"/>
      <c r="CV45" s="250"/>
      <c r="CW45" s="250"/>
      <c r="CX45" s="250"/>
      <c r="CY45" s="250"/>
      <c r="CZ45" s="250"/>
      <c r="DA45" s="250"/>
      <c r="DB45" s="250"/>
      <c r="DC45" s="250"/>
      <c r="DD45" s="250"/>
      <c r="DE45" s="250"/>
      <c r="DF45" s="250"/>
      <c r="DG45" s="250"/>
      <c r="DH45" s="250"/>
      <c r="DI45" s="250"/>
      <c r="DJ45" s="250"/>
      <c r="DK45" s="250"/>
      <c r="DL45" s="250"/>
      <c r="DM45" s="250"/>
      <c r="DN45" s="250"/>
      <c r="DO45" s="250"/>
      <c r="DP45" s="250"/>
      <c r="DQ45" s="250"/>
      <c r="DR45" s="250"/>
      <c r="DS45" s="250"/>
      <c r="DT45" s="250"/>
      <c r="DU45" s="250"/>
      <c r="DV45" s="250"/>
      <c r="DW45" s="250"/>
      <c r="DX45" s="250"/>
      <c r="DY45" s="250"/>
      <c r="DZ45" s="250"/>
      <c r="EA45" s="250"/>
      <c r="EB45" s="250"/>
      <c r="EC45" s="250"/>
      <c r="ED45" s="250"/>
      <c r="EE45" s="250"/>
      <c r="EF45" s="250"/>
      <c r="EG45" s="250"/>
      <c r="EH45" s="250"/>
      <c r="EI45" s="250"/>
      <c r="EJ45" s="251"/>
      <c r="EK45" s="166"/>
      <c r="EL45" s="166"/>
      <c r="EM45" s="166"/>
      <c r="EN45" s="166"/>
      <c r="EO45" s="166"/>
      <c r="EP45" s="166"/>
      <c r="EQ45" s="166"/>
      <c r="ER45" s="166"/>
      <c r="ES45" s="166"/>
      <c r="ET45" s="166"/>
      <c r="EU45" s="166"/>
      <c r="EV45" s="166"/>
      <c r="EW45" s="166"/>
      <c r="EX45" s="166"/>
      <c r="EY45" s="166"/>
      <c r="EZ45" s="166"/>
      <c r="FA45" s="166"/>
      <c r="FB45" s="166"/>
      <c r="FC45" s="166"/>
      <c r="FD45" s="166"/>
      <c r="FE45" s="166"/>
      <c r="FF45" s="166"/>
      <c r="FG45" s="166"/>
      <c r="FH45" s="166"/>
      <c r="FI45" s="166"/>
      <c r="FJ45" s="166"/>
      <c r="FK45" s="166"/>
      <c r="FL45" s="166"/>
      <c r="FM45" s="166"/>
      <c r="FN45" s="166"/>
      <c r="FO45" s="166"/>
      <c r="FP45" s="166"/>
      <c r="FQ45" s="166"/>
      <c r="FR45" s="166"/>
      <c r="FS45" s="166"/>
      <c r="FT45" s="166"/>
      <c r="FU45" s="166"/>
      <c r="FV45" s="166"/>
      <c r="FW45" s="166"/>
      <c r="FX45" s="166"/>
      <c r="FY45" s="166"/>
      <c r="FZ45" s="166"/>
      <c r="GA45" s="166"/>
      <c r="GB45" s="166"/>
      <c r="GC45" s="166"/>
      <c r="GD45" s="166"/>
      <c r="GE45" s="166"/>
      <c r="GF45" s="166"/>
      <c r="GG45" s="166"/>
      <c r="GH45" s="166"/>
      <c r="GI45" s="166"/>
      <c r="GJ45" s="166"/>
      <c r="GK45" s="166"/>
      <c r="GL45" s="166"/>
      <c r="GM45" s="166"/>
      <c r="GN45" s="166"/>
      <c r="GO45" s="166"/>
      <c r="GP45" s="166"/>
      <c r="GQ45" s="166"/>
      <c r="GR45" s="166"/>
      <c r="GS45" s="166"/>
      <c r="GT45" s="166"/>
      <c r="GU45" s="166"/>
      <c r="GV45" s="166"/>
      <c r="GW45" s="166"/>
      <c r="GX45" s="166"/>
      <c r="GY45" s="166"/>
      <c r="GZ45" s="166"/>
      <c r="HA45" s="56"/>
      <c r="HB45" s="56"/>
      <c r="HC45" s="56"/>
      <c r="HD45" s="56"/>
      <c r="HE45" s="56"/>
      <c r="HF45" s="56"/>
      <c r="HG45" s="56"/>
      <c r="HH45" s="217"/>
    </row>
    <row r="46" spans="1:216" ht="165" hidden="1" x14ac:dyDescent="1.35">
      <c r="A46" s="63">
        <f>RANK(GETPIVOTDATA(" Rhode Island",$B$5,"Year",$C$3),$C$7:$C$58)</f>
        <v>46</v>
      </c>
      <c r="B46" s="220" t="s">
        <v>159</v>
      </c>
      <c r="C46" s="236">
        <v>33562</v>
      </c>
      <c r="D46" s="219"/>
      <c r="E46" s="219"/>
      <c r="F46" s="219"/>
      <c r="G46" s="219"/>
      <c r="H46" s="219"/>
      <c r="I46" s="219"/>
      <c r="J46" s="219"/>
      <c r="K46" s="219"/>
      <c r="L46" s="190"/>
      <c r="M46" s="56"/>
      <c r="N46" s="56"/>
      <c r="O46" s="56"/>
      <c r="P46" s="56"/>
      <c r="Q46" s="56"/>
      <c r="R46" s="56"/>
      <c r="S46" s="5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249"/>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0"/>
      <c r="BR46" s="250"/>
      <c r="BS46" s="250"/>
      <c r="BT46" s="250"/>
      <c r="BU46" s="250"/>
      <c r="BV46" s="250"/>
      <c r="BW46" s="250"/>
      <c r="BX46" s="250"/>
      <c r="BY46" s="250"/>
      <c r="BZ46" s="250"/>
      <c r="CA46" s="250"/>
      <c r="CB46" s="250"/>
      <c r="CC46" s="250"/>
      <c r="CD46" s="250"/>
      <c r="CE46" s="250"/>
      <c r="CF46" s="250"/>
      <c r="CG46" s="250"/>
      <c r="CH46" s="250"/>
      <c r="CI46" s="250"/>
      <c r="CJ46" s="250"/>
      <c r="CK46" s="250"/>
      <c r="CL46" s="250"/>
      <c r="CM46" s="250"/>
      <c r="CN46" s="250"/>
      <c r="CO46" s="250"/>
      <c r="CP46" s="250"/>
      <c r="CQ46" s="250"/>
      <c r="CR46" s="250"/>
      <c r="CS46" s="250"/>
      <c r="CT46" s="250"/>
      <c r="CU46" s="250"/>
      <c r="CV46" s="250"/>
      <c r="CW46" s="250"/>
      <c r="CX46" s="250"/>
      <c r="CY46" s="250"/>
      <c r="CZ46" s="250"/>
      <c r="DA46" s="250"/>
      <c r="DB46" s="250"/>
      <c r="DC46" s="250"/>
      <c r="DD46" s="250"/>
      <c r="DE46" s="250"/>
      <c r="DF46" s="250"/>
      <c r="DG46" s="250"/>
      <c r="DH46" s="250"/>
      <c r="DI46" s="250"/>
      <c r="DJ46" s="250"/>
      <c r="DK46" s="250"/>
      <c r="DL46" s="250"/>
      <c r="DM46" s="250"/>
      <c r="DN46" s="250"/>
      <c r="DO46" s="250"/>
      <c r="DP46" s="250"/>
      <c r="DQ46" s="250"/>
      <c r="DR46" s="250"/>
      <c r="DS46" s="250"/>
      <c r="DT46" s="250"/>
      <c r="DU46" s="250"/>
      <c r="DV46" s="250"/>
      <c r="DW46" s="250"/>
      <c r="DX46" s="250"/>
      <c r="DY46" s="250"/>
      <c r="DZ46" s="250"/>
      <c r="EA46" s="250"/>
      <c r="EB46" s="250"/>
      <c r="EC46" s="250"/>
      <c r="ED46" s="250"/>
      <c r="EE46" s="250"/>
      <c r="EF46" s="250"/>
      <c r="EG46" s="250"/>
      <c r="EH46" s="250"/>
      <c r="EI46" s="250"/>
      <c r="EJ46" s="251"/>
      <c r="EK46" s="166"/>
      <c r="EL46" s="166"/>
      <c r="EM46" s="166"/>
      <c r="EN46" s="166"/>
      <c r="EO46" s="166"/>
      <c r="EP46" s="166"/>
      <c r="EQ46" s="166"/>
      <c r="ER46" s="166"/>
      <c r="ES46" s="166"/>
      <c r="ET46" s="166"/>
      <c r="EU46" s="166"/>
      <c r="EV46" s="166"/>
      <c r="EW46" s="166"/>
      <c r="EX46" s="166"/>
      <c r="EY46" s="166"/>
      <c r="EZ46" s="166"/>
      <c r="FA46" s="166"/>
      <c r="FB46" s="166"/>
      <c r="FC46" s="166"/>
      <c r="FD46" s="166"/>
      <c r="FE46" s="166"/>
      <c r="FF46" s="166"/>
      <c r="FG46" s="166"/>
      <c r="FH46" s="166"/>
      <c r="FI46" s="166"/>
      <c r="FJ46" s="166"/>
      <c r="FK46" s="166"/>
      <c r="FL46" s="166"/>
      <c r="FM46" s="166"/>
      <c r="FN46" s="166"/>
      <c r="FO46" s="166"/>
      <c r="FP46" s="166"/>
      <c r="FQ46" s="166"/>
      <c r="FR46" s="166"/>
      <c r="FS46" s="166"/>
      <c r="FT46" s="166"/>
      <c r="FU46" s="166"/>
      <c r="FV46" s="166"/>
      <c r="FW46" s="166"/>
      <c r="FX46" s="166"/>
      <c r="FY46" s="166"/>
      <c r="FZ46" s="166"/>
      <c r="GA46" s="166"/>
      <c r="GB46" s="166"/>
      <c r="GC46" s="166"/>
      <c r="GD46" s="166"/>
      <c r="GE46" s="166"/>
      <c r="GF46" s="166"/>
      <c r="GG46" s="166"/>
      <c r="GH46" s="166"/>
      <c r="GI46" s="166"/>
      <c r="GJ46" s="166"/>
      <c r="GK46" s="166"/>
      <c r="GL46" s="166"/>
      <c r="GM46" s="166"/>
      <c r="GN46" s="166"/>
      <c r="GO46" s="166"/>
      <c r="GP46" s="166"/>
      <c r="GQ46" s="166"/>
      <c r="GR46" s="166"/>
      <c r="GS46" s="166"/>
      <c r="GT46" s="166"/>
      <c r="GU46" s="166"/>
      <c r="GV46" s="166"/>
      <c r="GW46" s="166"/>
      <c r="GX46" s="166"/>
      <c r="GY46" s="166"/>
      <c r="GZ46" s="166"/>
      <c r="HA46" s="56"/>
      <c r="HB46" s="56"/>
      <c r="HC46" s="56"/>
      <c r="HD46" s="56"/>
      <c r="HE46" s="56"/>
      <c r="HF46" s="56"/>
      <c r="HG46" s="56"/>
      <c r="HH46" s="217"/>
    </row>
    <row r="47" spans="1:216" ht="165" hidden="1" x14ac:dyDescent="1.35">
      <c r="A47" s="63">
        <f>RANK(GETPIVOTDATA(" South Carolina",$B$5,"Year",$C$3),$C$7:$C$58)</f>
        <v>16</v>
      </c>
      <c r="B47" s="220" t="s">
        <v>160</v>
      </c>
      <c r="C47" s="236">
        <v>157775</v>
      </c>
      <c r="D47" s="219"/>
      <c r="E47" s="219"/>
      <c r="F47" s="219"/>
      <c r="G47" s="219"/>
      <c r="H47" s="219"/>
      <c r="I47" s="219"/>
      <c r="J47" s="219"/>
      <c r="K47" s="219"/>
      <c r="L47" s="190"/>
      <c r="M47" s="56"/>
      <c r="N47" s="56"/>
      <c r="O47" s="56"/>
      <c r="P47" s="56"/>
      <c r="Q47" s="56"/>
      <c r="R47" s="56"/>
      <c r="S47" s="5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249"/>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0"/>
      <c r="BZ47" s="250"/>
      <c r="CA47" s="250"/>
      <c r="CB47" s="250"/>
      <c r="CC47" s="250"/>
      <c r="CD47" s="250"/>
      <c r="CE47" s="250"/>
      <c r="CF47" s="250"/>
      <c r="CG47" s="250"/>
      <c r="CH47" s="250"/>
      <c r="CI47" s="250"/>
      <c r="CJ47" s="250"/>
      <c r="CK47" s="250"/>
      <c r="CL47" s="250"/>
      <c r="CM47" s="250"/>
      <c r="CN47" s="250"/>
      <c r="CO47" s="250"/>
      <c r="CP47" s="250"/>
      <c r="CQ47" s="250"/>
      <c r="CR47" s="250"/>
      <c r="CS47" s="250"/>
      <c r="CT47" s="250"/>
      <c r="CU47" s="250"/>
      <c r="CV47" s="250"/>
      <c r="CW47" s="250"/>
      <c r="CX47" s="250"/>
      <c r="CY47" s="250"/>
      <c r="CZ47" s="250"/>
      <c r="DA47" s="250"/>
      <c r="DB47" s="250"/>
      <c r="DC47" s="250"/>
      <c r="DD47" s="250"/>
      <c r="DE47" s="250"/>
      <c r="DF47" s="250"/>
      <c r="DG47" s="250"/>
      <c r="DH47" s="250"/>
      <c r="DI47" s="250"/>
      <c r="DJ47" s="250"/>
      <c r="DK47" s="250"/>
      <c r="DL47" s="250"/>
      <c r="DM47" s="250"/>
      <c r="DN47" s="250"/>
      <c r="DO47" s="250"/>
      <c r="DP47" s="250"/>
      <c r="DQ47" s="250"/>
      <c r="DR47" s="250"/>
      <c r="DS47" s="250"/>
      <c r="DT47" s="250"/>
      <c r="DU47" s="250"/>
      <c r="DV47" s="250"/>
      <c r="DW47" s="250"/>
      <c r="DX47" s="250"/>
      <c r="DY47" s="250"/>
      <c r="DZ47" s="250"/>
      <c r="EA47" s="250"/>
      <c r="EB47" s="250"/>
      <c r="EC47" s="250"/>
      <c r="ED47" s="250"/>
      <c r="EE47" s="250"/>
      <c r="EF47" s="250"/>
      <c r="EG47" s="250"/>
      <c r="EH47" s="250"/>
      <c r="EI47" s="250"/>
      <c r="EJ47" s="251"/>
      <c r="EK47" s="166"/>
      <c r="EL47" s="166"/>
      <c r="EM47" s="166"/>
      <c r="EN47" s="166"/>
      <c r="EO47" s="166"/>
      <c r="EP47" s="166"/>
      <c r="EQ47" s="166"/>
      <c r="ER47" s="166"/>
      <c r="ES47" s="166"/>
      <c r="ET47" s="166"/>
      <c r="EU47" s="166"/>
      <c r="EV47" s="166"/>
      <c r="EW47" s="166"/>
      <c r="EX47" s="166"/>
      <c r="EY47" s="166"/>
      <c r="EZ47" s="166"/>
      <c r="FA47" s="166"/>
      <c r="FB47" s="166"/>
      <c r="FC47" s="166"/>
      <c r="FD47" s="166"/>
      <c r="FE47" s="166"/>
      <c r="FF47" s="166"/>
      <c r="FG47" s="166"/>
      <c r="FH47" s="166"/>
      <c r="FI47" s="166"/>
      <c r="FJ47" s="166"/>
      <c r="FK47" s="166"/>
      <c r="FL47" s="166"/>
      <c r="FM47" s="166"/>
      <c r="FN47" s="166"/>
      <c r="FO47" s="166"/>
      <c r="FP47" s="166"/>
      <c r="FQ47" s="166"/>
      <c r="FR47" s="166"/>
      <c r="FS47" s="166"/>
      <c r="FT47" s="166"/>
      <c r="FU47" s="166"/>
      <c r="FV47" s="166"/>
      <c r="FW47" s="166"/>
      <c r="FX47" s="166"/>
      <c r="FY47" s="166"/>
      <c r="FZ47" s="166"/>
      <c r="GA47" s="166"/>
      <c r="GB47" s="166"/>
      <c r="GC47" s="166"/>
      <c r="GD47" s="166"/>
      <c r="GE47" s="166"/>
      <c r="GF47" s="166"/>
      <c r="GG47" s="166"/>
      <c r="GH47" s="166"/>
      <c r="GI47" s="166"/>
      <c r="GJ47" s="166"/>
      <c r="GK47" s="166"/>
      <c r="GL47" s="166"/>
      <c r="GM47" s="166"/>
      <c r="GN47" s="166"/>
      <c r="GO47" s="166"/>
      <c r="GP47" s="166"/>
      <c r="GQ47" s="166"/>
      <c r="GR47" s="166"/>
      <c r="GS47" s="166"/>
      <c r="GT47" s="166"/>
      <c r="GU47" s="166"/>
      <c r="GV47" s="166"/>
      <c r="GW47" s="166"/>
      <c r="GX47" s="166"/>
      <c r="GY47" s="166"/>
      <c r="GZ47" s="166"/>
      <c r="HA47" s="56"/>
      <c r="HB47" s="56"/>
      <c r="HC47" s="56"/>
      <c r="HD47" s="56"/>
      <c r="HE47" s="56"/>
      <c r="HF47" s="56"/>
      <c r="HG47" s="56"/>
      <c r="HH47" s="217"/>
    </row>
    <row r="48" spans="1:216" ht="165" hidden="1" x14ac:dyDescent="1.35">
      <c r="A48" s="63">
        <f>RANK(GETPIVOTDATA(" South Dakota",$B$5,"Year",$C$3),$C$7:$C$58)</f>
        <v>50</v>
      </c>
      <c r="B48" s="220" t="s">
        <v>161</v>
      </c>
      <c r="C48" s="236">
        <v>26185</v>
      </c>
      <c r="D48" s="219"/>
      <c r="E48" s="219"/>
      <c r="F48" s="219"/>
      <c r="G48" s="219"/>
      <c r="H48" s="219"/>
      <c r="I48" s="219"/>
      <c r="J48" s="219"/>
      <c r="K48" s="219"/>
      <c r="L48" s="190"/>
      <c r="M48" s="56"/>
      <c r="N48" s="56"/>
      <c r="O48" s="56"/>
      <c r="P48" s="56"/>
      <c r="Q48" s="56"/>
      <c r="R48" s="56"/>
      <c r="S48" s="5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249"/>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0"/>
      <c r="BQ48" s="250"/>
      <c r="BR48" s="250"/>
      <c r="BS48" s="250"/>
      <c r="BT48" s="250"/>
      <c r="BU48" s="250"/>
      <c r="BV48" s="250"/>
      <c r="BW48" s="250"/>
      <c r="BX48" s="250"/>
      <c r="BY48" s="250"/>
      <c r="BZ48" s="250"/>
      <c r="CA48" s="250"/>
      <c r="CB48" s="250"/>
      <c r="CC48" s="250"/>
      <c r="CD48" s="250"/>
      <c r="CE48" s="250"/>
      <c r="CF48" s="250"/>
      <c r="CG48" s="250"/>
      <c r="CH48" s="250"/>
      <c r="CI48" s="250"/>
      <c r="CJ48" s="250"/>
      <c r="CK48" s="250"/>
      <c r="CL48" s="250"/>
      <c r="CM48" s="250"/>
      <c r="CN48" s="250"/>
      <c r="CO48" s="250"/>
      <c r="CP48" s="250"/>
      <c r="CQ48" s="250"/>
      <c r="CR48" s="250"/>
      <c r="CS48" s="250"/>
      <c r="CT48" s="250"/>
      <c r="CU48" s="250"/>
      <c r="CV48" s="250"/>
      <c r="CW48" s="250"/>
      <c r="CX48" s="250"/>
      <c r="CY48" s="250"/>
      <c r="CZ48" s="250"/>
      <c r="DA48" s="250"/>
      <c r="DB48" s="250"/>
      <c r="DC48" s="250"/>
      <c r="DD48" s="250"/>
      <c r="DE48" s="250"/>
      <c r="DF48" s="250"/>
      <c r="DG48" s="250"/>
      <c r="DH48" s="250"/>
      <c r="DI48" s="250"/>
      <c r="DJ48" s="250"/>
      <c r="DK48" s="250"/>
      <c r="DL48" s="250"/>
      <c r="DM48" s="250"/>
      <c r="DN48" s="250"/>
      <c r="DO48" s="250"/>
      <c r="DP48" s="250"/>
      <c r="DQ48" s="250"/>
      <c r="DR48" s="250"/>
      <c r="DS48" s="250"/>
      <c r="DT48" s="250"/>
      <c r="DU48" s="250"/>
      <c r="DV48" s="250"/>
      <c r="DW48" s="250"/>
      <c r="DX48" s="250"/>
      <c r="DY48" s="250"/>
      <c r="DZ48" s="250"/>
      <c r="EA48" s="250"/>
      <c r="EB48" s="250"/>
      <c r="EC48" s="250"/>
      <c r="ED48" s="250"/>
      <c r="EE48" s="250"/>
      <c r="EF48" s="250"/>
      <c r="EG48" s="250"/>
      <c r="EH48" s="250"/>
      <c r="EI48" s="250"/>
      <c r="EJ48" s="251"/>
      <c r="EK48" s="166"/>
      <c r="EL48" s="166"/>
      <c r="EM48" s="166"/>
      <c r="EN48" s="166"/>
      <c r="EO48" s="166"/>
      <c r="EP48" s="166"/>
      <c r="EQ48" s="166"/>
      <c r="ER48" s="166"/>
      <c r="ES48" s="166"/>
      <c r="ET48" s="166"/>
      <c r="EU48" s="166"/>
      <c r="EV48" s="166"/>
      <c r="EW48" s="166"/>
      <c r="EX48" s="166"/>
      <c r="EY48" s="166"/>
      <c r="EZ48" s="166"/>
      <c r="FA48" s="166"/>
      <c r="FB48" s="166"/>
      <c r="FC48" s="166"/>
      <c r="FD48" s="166"/>
      <c r="FE48" s="166"/>
      <c r="FF48" s="166"/>
      <c r="FG48" s="166"/>
      <c r="FH48" s="166"/>
      <c r="FI48" s="166"/>
      <c r="FJ48" s="166"/>
      <c r="FK48" s="166"/>
      <c r="FL48" s="166"/>
      <c r="FM48" s="166"/>
      <c r="FN48" s="166"/>
      <c r="FO48" s="166"/>
      <c r="FP48" s="166"/>
      <c r="FQ48" s="166"/>
      <c r="FR48" s="166"/>
      <c r="FS48" s="166"/>
      <c r="FT48" s="166"/>
      <c r="FU48" s="166"/>
      <c r="FV48" s="166"/>
      <c r="FW48" s="166"/>
      <c r="FX48" s="166"/>
      <c r="FY48" s="166"/>
      <c r="FZ48" s="166"/>
      <c r="GA48" s="166"/>
      <c r="GB48" s="166"/>
      <c r="GC48" s="166"/>
      <c r="GD48" s="166"/>
      <c r="GE48" s="166"/>
      <c r="GF48" s="166"/>
      <c r="GG48" s="166"/>
      <c r="GH48" s="166"/>
      <c r="GI48" s="166"/>
      <c r="GJ48" s="166"/>
      <c r="GK48" s="166"/>
      <c r="GL48" s="166"/>
      <c r="GM48" s="166"/>
      <c r="GN48" s="166"/>
      <c r="GO48" s="166"/>
      <c r="GP48" s="166"/>
      <c r="GQ48" s="166"/>
      <c r="GR48" s="166"/>
      <c r="GS48" s="166"/>
      <c r="GT48" s="166"/>
      <c r="GU48" s="166"/>
      <c r="GV48" s="166"/>
      <c r="GW48" s="166"/>
      <c r="GX48" s="166"/>
      <c r="GY48" s="166"/>
      <c r="GZ48" s="166"/>
      <c r="HA48" s="56"/>
      <c r="HB48" s="56"/>
      <c r="HC48" s="56"/>
      <c r="HD48" s="56"/>
      <c r="HE48" s="56"/>
      <c r="HF48" s="56"/>
      <c r="HG48" s="56"/>
      <c r="HH48" s="217"/>
    </row>
    <row r="49" spans="1:216" ht="165" hidden="1" x14ac:dyDescent="1.35">
      <c r="A49" s="63">
        <f>RANK(GETPIVOTDATA(" Tennessee",$B$5,"Year",$C$3),$C$7:$C$58)</f>
        <v>14</v>
      </c>
      <c r="B49" s="220" t="s">
        <v>162</v>
      </c>
      <c r="C49" s="236">
        <v>177815</v>
      </c>
      <c r="D49" s="219"/>
      <c r="E49" s="219"/>
      <c r="F49" s="219"/>
      <c r="G49" s="219"/>
      <c r="H49" s="219"/>
      <c r="I49" s="219"/>
      <c r="J49" s="219"/>
      <c r="K49" s="219"/>
      <c r="L49" s="190"/>
      <c r="M49" s="56"/>
      <c r="N49" s="56"/>
      <c r="O49" s="56"/>
      <c r="P49" s="56"/>
      <c r="Q49" s="56"/>
      <c r="R49" s="56"/>
      <c r="S49" s="5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249"/>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0"/>
      <c r="BQ49" s="250"/>
      <c r="BR49" s="250"/>
      <c r="BS49" s="250"/>
      <c r="BT49" s="250"/>
      <c r="BU49" s="250"/>
      <c r="BV49" s="250"/>
      <c r="BW49" s="250"/>
      <c r="BX49" s="250"/>
      <c r="BY49" s="250"/>
      <c r="BZ49" s="250"/>
      <c r="CA49" s="250"/>
      <c r="CB49" s="250"/>
      <c r="CC49" s="250"/>
      <c r="CD49" s="250"/>
      <c r="CE49" s="250"/>
      <c r="CF49" s="250"/>
      <c r="CG49" s="250"/>
      <c r="CH49" s="250"/>
      <c r="CI49" s="250"/>
      <c r="CJ49" s="250"/>
      <c r="CK49" s="250"/>
      <c r="CL49" s="250"/>
      <c r="CM49" s="250"/>
      <c r="CN49" s="250"/>
      <c r="CO49" s="250"/>
      <c r="CP49" s="250"/>
      <c r="CQ49" s="250"/>
      <c r="CR49" s="250"/>
      <c r="CS49" s="250"/>
      <c r="CT49" s="250"/>
      <c r="CU49" s="250"/>
      <c r="CV49" s="250"/>
      <c r="CW49" s="250"/>
      <c r="CX49" s="250"/>
      <c r="CY49" s="250"/>
      <c r="CZ49" s="250"/>
      <c r="DA49" s="250"/>
      <c r="DB49" s="250"/>
      <c r="DC49" s="250"/>
      <c r="DD49" s="250"/>
      <c r="DE49" s="250"/>
      <c r="DF49" s="250"/>
      <c r="DG49" s="250"/>
      <c r="DH49" s="250"/>
      <c r="DI49" s="250"/>
      <c r="DJ49" s="250"/>
      <c r="DK49" s="250"/>
      <c r="DL49" s="250"/>
      <c r="DM49" s="250"/>
      <c r="DN49" s="250"/>
      <c r="DO49" s="250"/>
      <c r="DP49" s="250"/>
      <c r="DQ49" s="250"/>
      <c r="DR49" s="250"/>
      <c r="DS49" s="250"/>
      <c r="DT49" s="250"/>
      <c r="DU49" s="250"/>
      <c r="DV49" s="250"/>
      <c r="DW49" s="250"/>
      <c r="DX49" s="250"/>
      <c r="DY49" s="250"/>
      <c r="DZ49" s="250"/>
      <c r="EA49" s="250"/>
      <c r="EB49" s="250"/>
      <c r="EC49" s="250"/>
      <c r="ED49" s="250"/>
      <c r="EE49" s="250"/>
      <c r="EF49" s="250"/>
      <c r="EG49" s="250"/>
      <c r="EH49" s="250"/>
      <c r="EI49" s="250"/>
      <c r="EJ49" s="251"/>
      <c r="EK49" s="166"/>
      <c r="EL49" s="166"/>
      <c r="EM49" s="166"/>
      <c r="EN49" s="166"/>
      <c r="EO49" s="166"/>
      <c r="EP49" s="166"/>
      <c r="EQ49" s="166"/>
      <c r="ER49" s="166"/>
      <c r="ES49" s="166"/>
      <c r="ET49" s="166"/>
      <c r="EU49" s="166"/>
      <c r="EV49" s="166"/>
      <c r="EW49" s="166"/>
      <c r="EX49" s="166"/>
      <c r="EY49" s="166"/>
      <c r="EZ49" s="166"/>
      <c r="FA49" s="166"/>
      <c r="FB49" s="166"/>
      <c r="FC49" s="166"/>
      <c r="FD49" s="166"/>
      <c r="FE49" s="166"/>
      <c r="FF49" s="166"/>
      <c r="FG49" s="166"/>
      <c r="FH49" s="166"/>
      <c r="FI49" s="166"/>
      <c r="FJ49" s="166"/>
      <c r="FK49" s="166"/>
      <c r="FL49" s="166"/>
      <c r="FM49" s="166"/>
      <c r="FN49" s="166"/>
      <c r="FO49" s="166"/>
      <c r="FP49" s="166"/>
      <c r="FQ49" s="166"/>
      <c r="FR49" s="166"/>
      <c r="FS49" s="166"/>
      <c r="FT49" s="166"/>
      <c r="FU49" s="166"/>
      <c r="FV49" s="166"/>
      <c r="FW49" s="166"/>
      <c r="FX49" s="166"/>
      <c r="FY49" s="166"/>
      <c r="FZ49" s="166"/>
      <c r="GA49" s="166"/>
      <c r="GB49" s="166"/>
      <c r="GC49" s="166"/>
      <c r="GD49" s="166"/>
      <c r="GE49" s="166"/>
      <c r="GF49" s="166"/>
      <c r="GG49" s="166"/>
      <c r="GH49" s="166"/>
      <c r="GI49" s="166"/>
      <c r="GJ49" s="166"/>
      <c r="GK49" s="166"/>
      <c r="GL49" s="166"/>
      <c r="GM49" s="166"/>
      <c r="GN49" s="166"/>
      <c r="GO49" s="166"/>
      <c r="GP49" s="166"/>
      <c r="GQ49" s="166"/>
      <c r="GR49" s="166"/>
      <c r="GS49" s="166"/>
      <c r="GT49" s="166"/>
      <c r="GU49" s="166"/>
      <c r="GV49" s="166"/>
      <c r="GW49" s="166"/>
      <c r="GX49" s="166"/>
      <c r="GY49" s="166"/>
      <c r="GZ49" s="166"/>
      <c r="HA49" s="56"/>
      <c r="HB49" s="56"/>
      <c r="HC49" s="56"/>
      <c r="HD49" s="56"/>
      <c r="HE49" s="56"/>
      <c r="HF49" s="56"/>
      <c r="HG49" s="56"/>
      <c r="HH49" s="217"/>
    </row>
    <row r="50" spans="1:216" ht="165" hidden="1" x14ac:dyDescent="1.35">
      <c r="A50" s="63">
        <f>RANK(GETPIVOTDATA(" Texas",$B$5,"Year",$C$3),$C$7:$C$58)</f>
        <v>2</v>
      </c>
      <c r="B50" s="220" t="s">
        <v>163</v>
      </c>
      <c r="C50" s="236">
        <v>512187</v>
      </c>
      <c r="D50" s="219"/>
      <c r="E50" s="219"/>
      <c r="F50" s="219"/>
      <c r="G50" s="219"/>
      <c r="H50" s="219"/>
      <c r="I50" s="219"/>
      <c r="J50" s="219"/>
      <c r="K50" s="219"/>
      <c r="L50" s="190"/>
      <c r="M50" s="56"/>
      <c r="N50" s="56"/>
      <c r="O50" s="56"/>
      <c r="P50" s="56"/>
      <c r="Q50" s="56"/>
      <c r="R50" s="56"/>
      <c r="S50" s="5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249"/>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0"/>
      <c r="BR50" s="250"/>
      <c r="BS50" s="250"/>
      <c r="BT50" s="250"/>
      <c r="BU50" s="250"/>
      <c r="BV50" s="250"/>
      <c r="BW50" s="250"/>
      <c r="BX50" s="250"/>
      <c r="BY50" s="250"/>
      <c r="BZ50" s="250"/>
      <c r="CA50" s="250"/>
      <c r="CB50" s="250"/>
      <c r="CC50" s="250"/>
      <c r="CD50" s="250"/>
      <c r="CE50" s="250"/>
      <c r="CF50" s="250"/>
      <c r="CG50" s="250"/>
      <c r="CH50" s="250"/>
      <c r="CI50" s="250"/>
      <c r="CJ50" s="250"/>
      <c r="CK50" s="250"/>
      <c r="CL50" s="250"/>
      <c r="CM50" s="250"/>
      <c r="CN50" s="250"/>
      <c r="CO50" s="250"/>
      <c r="CP50" s="250"/>
      <c r="CQ50" s="250"/>
      <c r="CR50" s="250"/>
      <c r="CS50" s="250"/>
      <c r="CT50" s="250"/>
      <c r="CU50" s="250"/>
      <c r="CV50" s="250"/>
      <c r="CW50" s="250"/>
      <c r="CX50" s="250"/>
      <c r="CY50" s="250"/>
      <c r="CZ50" s="250"/>
      <c r="DA50" s="250"/>
      <c r="DB50" s="250"/>
      <c r="DC50" s="250"/>
      <c r="DD50" s="250"/>
      <c r="DE50" s="250"/>
      <c r="DF50" s="250"/>
      <c r="DG50" s="250"/>
      <c r="DH50" s="250"/>
      <c r="DI50" s="250"/>
      <c r="DJ50" s="250"/>
      <c r="DK50" s="250"/>
      <c r="DL50" s="250"/>
      <c r="DM50" s="250"/>
      <c r="DN50" s="250"/>
      <c r="DO50" s="250"/>
      <c r="DP50" s="250"/>
      <c r="DQ50" s="250"/>
      <c r="DR50" s="250"/>
      <c r="DS50" s="250"/>
      <c r="DT50" s="250"/>
      <c r="DU50" s="250"/>
      <c r="DV50" s="250"/>
      <c r="DW50" s="250"/>
      <c r="DX50" s="250"/>
      <c r="DY50" s="250"/>
      <c r="DZ50" s="250"/>
      <c r="EA50" s="250"/>
      <c r="EB50" s="250"/>
      <c r="EC50" s="250"/>
      <c r="ED50" s="250"/>
      <c r="EE50" s="250"/>
      <c r="EF50" s="250"/>
      <c r="EG50" s="250"/>
      <c r="EH50" s="250"/>
      <c r="EI50" s="250"/>
      <c r="EJ50" s="251"/>
      <c r="EK50" s="166"/>
      <c r="EL50" s="166"/>
      <c r="EM50" s="166"/>
      <c r="EN50" s="166"/>
      <c r="EO50" s="166"/>
      <c r="EP50" s="166"/>
      <c r="EQ50" s="166"/>
      <c r="ER50" s="166"/>
      <c r="ES50" s="166"/>
      <c r="ET50" s="166"/>
      <c r="EU50" s="166"/>
      <c r="EV50" s="166"/>
      <c r="EW50" s="166"/>
      <c r="EX50" s="166"/>
      <c r="EY50" s="166"/>
      <c r="EZ50" s="166"/>
      <c r="FA50" s="166"/>
      <c r="FB50" s="166"/>
      <c r="FC50" s="166"/>
      <c r="FD50" s="166"/>
      <c r="FE50" s="166"/>
      <c r="FF50" s="166"/>
      <c r="FG50" s="166"/>
      <c r="FH50" s="166"/>
      <c r="FI50" s="166"/>
      <c r="FJ50" s="166"/>
      <c r="FK50" s="166"/>
      <c r="FL50" s="166"/>
      <c r="FM50" s="166"/>
      <c r="FN50" s="166"/>
      <c r="FO50" s="166"/>
      <c r="FP50" s="166"/>
      <c r="FQ50" s="166"/>
      <c r="FR50" s="166"/>
      <c r="FS50" s="166"/>
      <c r="FT50" s="166"/>
      <c r="FU50" s="166"/>
      <c r="FV50" s="166"/>
      <c r="FW50" s="166"/>
      <c r="FX50" s="166"/>
      <c r="FY50" s="166"/>
      <c r="FZ50" s="166"/>
      <c r="GA50" s="166"/>
      <c r="GB50" s="166"/>
      <c r="GC50" s="166"/>
      <c r="GD50" s="166"/>
      <c r="GE50" s="166"/>
      <c r="GF50" s="166"/>
      <c r="GG50" s="166"/>
      <c r="GH50" s="166"/>
      <c r="GI50" s="166"/>
      <c r="GJ50" s="166"/>
      <c r="GK50" s="166"/>
      <c r="GL50" s="166"/>
      <c r="GM50" s="166"/>
      <c r="GN50" s="166"/>
      <c r="GO50" s="166"/>
      <c r="GP50" s="166"/>
      <c r="GQ50" s="166"/>
      <c r="GR50" s="166"/>
      <c r="GS50" s="166"/>
      <c r="GT50" s="166"/>
      <c r="GU50" s="166"/>
      <c r="GV50" s="166"/>
      <c r="GW50" s="166"/>
      <c r="GX50" s="166"/>
      <c r="GY50" s="166"/>
      <c r="GZ50" s="166"/>
      <c r="HA50" s="56"/>
      <c r="HB50" s="56"/>
      <c r="HC50" s="56"/>
      <c r="HD50" s="56"/>
      <c r="HE50" s="56"/>
      <c r="HF50" s="56"/>
      <c r="HG50" s="56"/>
      <c r="HH50" s="217"/>
    </row>
    <row r="51" spans="1:216" ht="165" hidden="1" x14ac:dyDescent="1.35">
      <c r="A51" s="63">
        <f>RANK(GETPIVOTDATA(" Utah",$B$5,"Year",$C$3),$C$7:$C$58)</f>
        <v>31</v>
      </c>
      <c r="B51" s="220" t="s">
        <v>164</v>
      </c>
      <c r="C51" s="236">
        <v>88109</v>
      </c>
      <c r="D51" s="219"/>
      <c r="E51" s="219"/>
      <c r="F51" s="219"/>
      <c r="G51" s="219"/>
      <c r="H51" s="219"/>
      <c r="I51" s="219"/>
      <c r="J51" s="219"/>
      <c r="K51" s="219"/>
      <c r="L51" s="190"/>
      <c r="M51" s="56"/>
      <c r="N51" s="56"/>
      <c r="O51" s="56"/>
      <c r="P51" s="56"/>
      <c r="Q51" s="56"/>
      <c r="R51" s="56"/>
      <c r="S51" s="5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249"/>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0"/>
      <c r="BQ51" s="250"/>
      <c r="BR51" s="250"/>
      <c r="BS51" s="250"/>
      <c r="BT51" s="250"/>
      <c r="BU51" s="250"/>
      <c r="BV51" s="250"/>
      <c r="BW51" s="250"/>
      <c r="BX51" s="250"/>
      <c r="BY51" s="250"/>
      <c r="BZ51" s="250"/>
      <c r="CA51" s="250"/>
      <c r="CB51" s="250"/>
      <c r="CC51" s="250"/>
      <c r="CD51" s="250"/>
      <c r="CE51" s="250"/>
      <c r="CF51" s="250"/>
      <c r="CG51" s="250"/>
      <c r="CH51" s="250"/>
      <c r="CI51" s="250"/>
      <c r="CJ51" s="250"/>
      <c r="CK51" s="250"/>
      <c r="CL51" s="250"/>
      <c r="CM51" s="250"/>
      <c r="CN51" s="250"/>
      <c r="CO51" s="250"/>
      <c r="CP51" s="250"/>
      <c r="CQ51" s="250"/>
      <c r="CR51" s="250"/>
      <c r="CS51" s="250"/>
      <c r="CT51" s="250"/>
      <c r="CU51" s="250"/>
      <c r="CV51" s="250"/>
      <c r="CW51" s="250"/>
      <c r="CX51" s="250"/>
      <c r="CY51" s="250"/>
      <c r="CZ51" s="250"/>
      <c r="DA51" s="250"/>
      <c r="DB51" s="250"/>
      <c r="DC51" s="250"/>
      <c r="DD51" s="250"/>
      <c r="DE51" s="250"/>
      <c r="DF51" s="250"/>
      <c r="DG51" s="250"/>
      <c r="DH51" s="250"/>
      <c r="DI51" s="250"/>
      <c r="DJ51" s="250"/>
      <c r="DK51" s="250"/>
      <c r="DL51" s="250"/>
      <c r="DM51" s="250"/>
      <c r="DN51" s="250"/>
      <c r="DO51" s="250"/>
      <c r="DP51" s="250"/>
      <c r="DQ51" s="250"/>
      <c r="DR51" s="250"/>
      <c r="DS51" s="250"/>
      <c r="DT51" s="250"/>
      <c r="DU51" s="250"/>
      <c r="DV51" s="250"/>
      <c r="DW51" s="250"/>
      <c r="DX51" s="250"/>
      <c r="DY51" s="250"/>
      <c r="DZ51" s="250"/>
      <c r="EA51" s="250"/>
      <c r="EB51" s="250"/>
      <c r="EC51" s="250"/>
      <c r="ED51" s="250"/>
      <c r="EE51" s="250"/>
      <c r="EF51" s="250"/>
      <c r="EG51" s="250"/>
      <c r="EH51" s="250"/>
      <c r="EI51" s="250"/>
      <c r="EJ51" s="251"/>
      <c r="EK51" s="166"/>
      <c r="EL51" s="166"/>
      <c r="EM51" s="166"/>
      <c r="EN51" s="166"/>
      <c r="EO51" s="166"/>
      <c r="EP51" s="166"/>
      <c r="EQ51" s="166"/>
      <c r="ER51" s="166"/>
      <c r="ES51" s="166"/>
      <c r="ET51" s="166"/>
      <c r="EU51" s="166"/>
      <c r="EV51" s="166"/>
      <c r="EW51" s="166"/>
      <c r="EX51" s="166"/>
      <c r="EY51" s="166"/>
      <c r="EZ51" s="166"/>
      <c r="FA51" s="166"/>
      <c r="FB51" s="166"/>
      <c r="FC51" s="166"/>
      <c r="FD51" s="166"/>
      <c r="FE51" s="166"/>
      <c r="FF51" s="166"/>
      <c r="FG51" s="166"/>
      <c r="FH51" s="166"/>
      <c r="FI51" s="166"/>
      <c r="FJ51" s="166"/>
      <c r="FK51" s="166"/>
      <c r="FL51" s="166"/>
      <c r="FM51" s="166"/>
      <c r="FN51" s="166"/>
      <c r="FO51" s="166"/>
      <c r="FP51" s="166"/>
      <c r="FQ51" s="166"/>
      <c r="FR51" s="166"/>
      <c r="FS51" s="166"/>
      <c r="FT51" s="166"/>
      <c r="FU51" s="166"/>
      <c r="FV51" s="166"/>
      <c r="FW51" s="166"/>
      <c r="FX51" s="166"/>
      <c r="FY51" s="166"/>
      <c r="FZ51" s="166"/>
      <c r="GA51" s="166"/>
      <c r="GB51" s="166"/>
      <c r="GC51" s="166"/>
      <c r="GD51" s="166"/>
      <c r="GE51" s="166"/>
      <c r="GF51" s="166"/>
      <c r="GG51" s="166"/>
      <c r="GH51" s="166"/>
      <c r="GI51" s="166"/>
      <c r="GJ51" s="166"/>
      <c r="GK51" s="166"/>
      <c r="GL51" s="166"/>
      <c r="GM51" s="166"/>
      <c r="GN51" s="166"/>
      <c r="GO51" s="166"/>
      <c r="GP51" s="166"/>
      <c r="GQ51" s="166"/>
      <c r="GR51" s="166"/>
      <c r="GS51" s="166"/>
      <c r="GT51" s="166"/>
      <c r="GU51" s="166"/>
      <c r="GV51" s="166"/>
      <c r="GW51" s="166"/>
      <c r="GX51" s="166"/>
      <c r="GY51" s="166"/>
      <c r="GZ51" s="166"/>
      <c r="HA51" s="56"/>
      <c r="HB51" s="56"/>
      <c r="HC51" s="56"/>
      <c r="HD51" s="56"/>
      <c r="HE51" s="56"/>
      <c r="HF51" s="56"/>
      <c r="HG51" s="56"/>
      <c r="HH51" s="217"/>
    </row>
    <row r="52" spans="1:216" ht="165" hidden="1" x14ac:dyDescent="1.35">
      <c r="A52" s="63">
        <f>RANK(GETPIVOTDATA(" Vermont",$B$5,"Year",$C$3),$C$7:$C$58)</f>
        <v>51</v>
      </c>
      <c r="B52" s="220" t="s">
        <v>165</v>
      </c>
      <c r="C52" s="236">
        <v>24431</v>
      </c>
      <c r="D52" s="219"/>
      <c r="E52" s="219"/>
      <c r="F52" s="219"/>
      <c r="G52" s="219"/>
      <c r="H52" s="219"/>
      <c r="I52" s="219"/>
      <c r="J52" s="219"/>
      <c r="K52" s="219"/>
      <c r="L52" s="190"/>
      <c r="M52" s="56"/>
      <c r="N52" s="56"/>
      <c r="O52" s="56"/>
      <c r="P52" s="56"/>
      <c r="Q52" s="56"/>
      <c r="R52" s="56"/>
      <c r="S52" s="5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249"/>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0"/>
      <c r="BR52" s="250"/>
      <c r="BS52" s="250"/>
      <c r="BT52" s="250"/>
      <c r="BU52" s="250"/>
      <c r="BV52" s="250"/>
      <c r="BW52" s="250"/>
      <c r="BX52" s="250"/>
      <c r="BY52" s="250"/>
      <c r="BZ52" s="250"/>
      <c r="CA52" s="250"/>
      <c r="CB52" s="250"/>
      <c r="CC52" s="250"/>
      <c r="CD52" s="250"/>
      <c r="CE52" s="250"/>
      <c r="CF52" s="250"/>
      <c r="CG52" s="250"/>
      <c r="CH52" s="250"/>
      <c r="CI52" s="250"/>
      <c r="CJ52" s="250"/>
      <c r="CK52" s="250"/>
      <c r="CL52" s="250"/>
      <c r="CM52" s="250"/>
      <c r="CN52" s="250"/>
      <c r="CO52" s="250"/>
      <c r="CP52" s="250"/>
      <c r="CQ52" s="250"/>
      <c r="CR52" s="250"/>
      <c r="CS52" s="250"/>
      <c r="CT52" s="250"/>
      <c r="CU52" s="250"/>
      <c r="CV52" s="250"/>
      <c r="CW52" s="250"/>
      <c r="CX52" s="250"/>
      <c r="CY52" s="250"/>
      <c r="CZ52" s="250"/>
      <c r="DA52" s="250"/>
      <c r="DB52" s="250"/>
      <c r="DC52" s="250"/>
      <c r="DD52" s="250"/>
      <c r="DE52" s="250"/>
      <c r="DF52" s="250"/>
      <c r="DG52" s="250"/>
      <c r="DH52" s="250"/>
      <c r="DI52" s="250"/>
      <c r="DJ52" s="250"/>
      <c r="DK52" s="250"/>
      <c r="DL52" s="250"/>
      <c r="DM52" s="250"/>
      <c r="DN52" s="250"/>
      <c r="DO52" s="250"/>
      <c r="DP52" s="250"/>
      <c r="DQ52" s="250"/>
      <c r="DR52" s="250"/>
      <c r="DS52" s="250"/>
      <c r="DT52" s="250"/>
      <c r="DU52" s="250"/>
      <c r="DV52" s="250"/>
      <c r="DW52" s="250"/>
      <c r="DX52" s="250"/>
      <c r="DY52" s="250"/>
      <c r="DZ52" s="250"/>
      <c r="EA52" s="250"/>
      <c r="EB52" s="250"/>
      <c r="EC52" s="250"/>
      <c r="ED52" s="250"/>
      <c r="EE52" s="250"/>
      <c r="EF52" s="250"/>
      <c r="EG52" s="250"/>
      <c r="EH52" s="250"/>
      <c r="EI52" s="250"/>
      <c r="EJ52" s="251"/>
      <c r="EK52" s="166"/>
      <c r="EL52" s="166"/>
      <c r="EM52" s="166"/>
      <c r="EN52" s="166"/>
      <c r="EO52" s="166"/>
      <c r="EP52" s="166"/>
      <c r="EQ52" s="166"/>
      <c r="ER52" s="166"/>
      <c r="ES52" s="166"/>
      <c r="ET52" s="166"/>
      <c r="EU52" s="166"/>
      <c r="EV52" s="166"/>
      <c r="EW52" s="166"/>
      <c r="EX52" s="166"/>
      <c r="EY52" s="166"/>
      <c r="EZ52" s="166"/>
      <c r="FA52" s="166"/>
      <c r="FB52" s="166"/>
      <c r="FC52" s="166"/>
      <c r="FD52" s="166"/>
      <c r="FE52" s="166"/>
      <c r="FF52" s="166"/>
      <c r="FG52" s="166"/>
      <c r="FH52" s="166"/>
      <c r="FI52" s="166"/>
      <c r="FJ52" s="166"/>
      <c r="FK52" s="166"/>
      <c r="FL52" s="166"/>
      <c r="FM52" s="166"/>
      <c r="FN52" s="166"/>
      <c r="FO52" s="166"/>
      <c r="FP52" s="166"/>
      <c r="FQ52" s="166"/>
      <c r="FR52" s="166"/>
      <c r="FS52" s="166"/>
      <c r="FT52" s="166"/>
      <c r="FU52" s="166"/>
      <c r="FV52" s="166"/>
      <c r="FW52" s="166"/>
      <c r="FX52" s="166"/>
      <c r="FY52" s="166"/>
      <c r="FZ52" s="166"/>
      <c r="GA52" s="166"/>
      <c r="GB52" s="166"/>
      <c r="GC52" s="166"/>
      <c r="GD52" s="166"/>
      <c r="GE52" s="166"/>
      <c r="GF52" s="166"/>
      <c r="GG52" s="166"/>
      <c r="GH52" s="166"/>
      <c r="GI52" s="166"/>
      <c r="GJ52" s="166"/>
      <c r="GK52" s="166"/>
      <c r="GL52" s="166"/>
      <c r="GM52" s="166"/>
      <c r="GN52" s="166"/>
      <c r="GO52" s="166"/>
      <c r="GP52" s="166"/>
      <c r="GQ52" s="166"/>
      <c r="GR52" s="166"/>
      <c r="GS52" s="166"/>
      <c r="GT52" s="166"/>
      <c r="GU52" s="166"/>
      <c r="GV52" s="166"/>
      <c r="GW52" s="166"/>
      <c r="GX52" s="166"/>
      <c r="GY52" s="166"/>
      <c r="GZ52" s="166"/>
      <c r="HA52" s="56"/>
      <c r="HB52" s="56"/>
      <c r="HC52" s="56"/>
      <c r="HD52" s="56"/>
      <c r="HE52" s="56"/>
      <c r="HF52" s="56"/>
      <c r="HG52" s="56"/>
      <c r="HH52" s="217"/>
    </row>
    <row r="53" spans="1:216" ht="165" hidden="1" x14ac:dyDescent="1.35">
      <c r="A53" s="63">
        <f>RANK(GETPIVOTDATA(" Virginia",$B$5,"Year",$C$3),$C$7:$C$58)</f>
        <v>7</v>
      </c>
      <c r="B53" s="220" t="s">
        <v>166</v>
      </c>
      <c r="C53" s="236">
        <v>251169</v>
      </c>
      <c r="D53" s="219"/>
      <c r="E53" s="219"/>
      <c r="F53" s="219"/>
      <c r="G53" s="219"/>
      <c r="H53" s="219"/>
      <c r="I53" s="219"/>
      <c r="J53" s="219"/>
      <c r="K53" s="219"/>
      <c r="L53" s="190"/>
      <c r="M53" s="56"/>
      <c r="N53" s="56"/>
      <c r="O53" s="56"/>
      <c r="P53" s="56"/>
      <c r="Q53" s="56"/>
      <c r="R53" s="56"/>
      <c r="S53" s="5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249"/>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0"/>
      <c r="BR53" s="250"/>
      <c r="BS53" s="250"/>
      <c r="BT53" s="250"/>
      <c r="BU53" s="250"/>
      <c r="BV53" s="250"/>
      <c r="BW53" s="250"/>
      <c r="BX53" s="250"/>
      <c r="BY53" s="250"/>
      <c r="BZ53" s="250"/>
      <c r="CA53" s="250"/>
      <c r="CB53" s="250"/>
      <c r="CC53" s="250"/>
      <c r="CD53" s="250"/>
      <c r="CE53" s="250"/>
      <c r="CF53" s="250"/>
      <c r="CG53" s="250"/>
      <c r="CH53" s="250"/>
      <c r="CI53" s="250"/>
      <c r="CJ53" s="250"/>
      <c r="CK53" s="250"/>
      <c r="CL53" s="250"/>
      <c r="CM53" s="250"/>
      <c r="CN53" s="250"/>
      <c r="CO53" s="250"/>
      <c r="CP53" s="250"/>
      <c r="CQ53" s="250"/>
      <c r="CR53" s="250"/>
      <c r="CS53" s="250"/>
      <c r="CT53" s="250"/>
      <c r="CU53" s="250"/>
      <c r="CV53" s="250"/>
      <c r="CW53" s="250"/>
      <c r="CX53" s="250"/>
      <c r="CY53" s="250"/>
      <c r="CZ53" s="250"/>
      <c r="DA53" s="250"/>
      <c r="DB53" s="250"/>
      <c r="DC53" s="250"/>
      <c r="DD53" s="250"/>
      <c r="DE53" s="250"/>
      <c r="DF53" s="250"/>
      <c r="DG53" s="250"/>
      <c r="DH53" s="250"/>
      <c r="DI53" s="250"/>
      <c r="DJ53" s="250"/>
      <c r="DK53" s="250"/>
      <c r="DL53" s="250"/>
      <c r="DM53" s="250"/>
      <c r="DN53" s="250"/>
      <c r="DO53" s="250"/>
      <c r="DP53" s="250"/>
      <c r="DQ53" s="250"/>
      <c r="DR53" s="250"/>
      <c r="DS53" s="250"/>
      <c r="DT53" s="250"/>
      <c r="DU53" s="250"/>
      <c r="DV53" s="250"/>
      <c r="DW53" s="250"/>
      <c r="DX53" s="250"/>
      <c r="DY53" s="250"/>
      <c r="DZ53" s="250"/>
      <c r="EA53" s="250"/>
      <c r="EB53" s="250"/>
      <c r="EC53" s="250"/>
      <c r="ED53" s="250"/>
      <c r="EE53" s="250"/>
      <c r="EF53" s="250"/>
      <c r="EG53" s="250"/>
      <c r="EH53" s="250"/>
      <c r="EI53" s="250"/>
      <c r="EJ53" s="251"/>
      <c r="EK53" s="166"/>
      <c r="EL53" s="166"/>
      <c r="EM53" s="166"/>
      <c r="EN53" s="166"/>
      <c r="EO53" s="166"/>
      <c r="EP53" s="166"/>
      <c r="EQ53" s="166"/>
      <c r="ER53" s="166"/>
      <c r="ES53" s="166"/>
      <c r="ET53" s="166"/>
      <c r="EU53" s="166"/>
      <c r="EV53" s="166"/>
      <c r="EW53" s="166"/>
      <c r="EX53" s="166"/>
      <c r="EY53" s="166"/>
      <c r="EZ53" s="166"/>
      <c r="FA53" s="166"/>
      <c r="FB53" s="166"/>
      <c r="FC53" s="166"/>
      <c r="FD53" s="166"/>
      <c r="FE53" s="166"/>
      <c r="FF53" s="166"/>
      <c r="FG53" s="166"/>
      <c r="FH53" s="166"/>
      <c r="FI53" s="166"/>
      <c r="FJ53" s="166"/>
      <c r="FK53" s="166"/>
      <c r="FL53" s="166"/>
      <c r="FM53" s="166"/>
      <c r="FN53" s="166"/>
      <c r="FO53" s="166"/>
      <c r="FP53" s="166"/>
      <c r="FQ53" s="166"/>
      <c r="FR53" s="166"/>
      <c r="FS53" s="166"/>
      <c r="FT53" s="166"/>
      <c r="FU53" s="166"/>
      <c r="FV53" s="166"/>
      <c r="FW53" s="166"/>
      <c r="FX53" s="166"/>
      <c r="FY53" s="166"/>
      <c r="FZ53" s="166"/>
      <c r="GA53" s="166"/>
      <c r="GB53" s="166"/>
      <c r="GC53" s="166"/>
      <c r="GD53" s="166"/>
      <c r="GE53" s="166"/>
      <c r="GF53" s="166"/>
      <c r="GG53" s="166"/>
      <c r="GH53" s="166"/>
      <c r="GI53" s="166"/>
      <c r="GJ53" s="166"/>
      <c r="GK53" s="166"/>
      <c r="GL53" s="166"/>
      <c r="GM53" s="166"/>
      <c r="GN53" s="166"/>
      <c r="GO53" s="166"/>
      <c r="GP53" s="166"/>
      <c r="GQ53" s="166"/>
      <c r="GR53" s="166"/>
      <c r="GS53" s="166"/>
      <c r="GT53" s="166"/>
      <c r="GU53" s="166"/>
      <c r="GV53" s="166"/>
      <c r="GW53" s="166"/>
      <c r="GX53" s="166"/>
      <c r="GY53" s="166"/>
      <c r="GZ53" s="166"/>
      <c r="HA53" s="56"/>
      <c r="HB53" s="56"/>
      <c r="HC53" s="56"/>
      <c r="HD53" s="56"/>
      <c r="HE53" s="56"/>
      <c r="HF53" s="56"/>
      <c r="HG53" s="56"/>
      <c r="HH53" s="217"/>
    </row>
    <row r="54" spans="1:216" ht="165" hidden="1" x14ac:dyDescent="1.35">
      <c r="A54" s="63">
        <f>RANK(GETPIVOTDATA(" Washington",$B$5,"Year",$C$3),$C$7:$C$58)</f>
        <v>10</v>
      </c>
      <c r="B54" s="220" t="s">
        <v>121</v>
      </c>
      <c r="C54" s="236">
        <v>216519</v>
      </c>
      <c r="D54" s="219"/>
      <c r="E54" s="219"/>
      <c r="F54" s="219"/>
      <c r="G54" s="219"/>
      <c r="H54" s="219"/>
      <c r="I54" s="219"/>
      <c r="J54" s="219"/>
      <c r="K54" s="219"/>
      <c r="L54" s="190"/>
      <c r="M54" s="56"/>
      <c r="N54" s="56"/>
      <c r="O54" s="56"/>
      <c r="P54" s="56"/>
      <c r="Q54" s="56"/>
      <c r="R54" s="56"/>
      <c r="S54" s="5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249"/>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0"/>
      <c r="BR54" s="250"/>
      <c r="BS54" s="250"/>
      <c r="BT54" s="250"/>
      <c r="BU54" s="250"/>
      <c r="BV54" s="250"/>
      <c r="BW54" s="250"/>
      <c r="BX54" s="250"/>
      <c r="BY54" s="250"/>
      <c r="BZ54" s="250"/>
      <c r="CA54" s="250"/>
      <c r="CB54" s="250"/>
      <c r="CC54" s="250"/>
      <c r="CD54" s="250"/>
      <c r="CE54" s="250"/>
      <c r="CF54" s="250"/>
      <c r="CG54" s="250"/>
      <c r="CH54" s="250"/>
      <c r="CI54" s="250"/>
      <c r="CJ54" s="250"/>
      <c r="CK54" s="250"/>
      <c r="CL54" s="250"/>
      <c r="CM54" s="250"/>
      <c r="CN54" s="250"/>
      <c r="CO54" s="250"/>
      <c r="CP54" s="250"/>
      <c r="CQ54" s="250"/>
      <c r="CR54" s="250"/>
      <c r="CS54" s="250"/>
      <c r="CT54" s="250"/>
      <c r="CU54" s="250"/>
      <c r="CV54" s="250"/>
      <c r="CW54" s="250"/>
      <c r="CX54" s="250"/>
      <c r="CY54" s="250"/>
      <c r="CZ54" s="250"/>
      <c r="DA54" s="250"/>
      <c r="DB54" s="250"/>
      <c r="DC54" s="250"/>
      <c r="DD54" s="250"/>
      <c r="DE54" s="250"/>
      <c r="DF54" s="250"/>
      <c r="DG54" s="250"/>
      <c r="DH54" s="250"/>
      <c r="DI54" s="250"/>
      <c r="DJ54" s="250"/>
      <c r="DK54" s="250"/>
      <c r="DL54" s="250"/>
      <c r="DM54" s="250"/>
      <c r="DN54" s="250"/>
      <c r="DO54" s="250"/>
      <c r="DP54" s="250"/>
      <c r="DQ54" s="250"/>
      <c r="DR54" s="250"/>
      <c r="DS54" s="250"/>
      <c r="DT54" s="250"/>
      <c r="DU54" s="250"/>
      <c r="DV54" s="250"/>
      <c r="DW54" s="250"/>
      <c r="DX54" s="250"/>
      <c r="DY54" s="250"/>
      <c r="DZ54" s="250"/>
      <c r="EA54" s="250"/>
      <c r="EB54" s="250"/>
      <c r="EC54" s="250"/>
      <c r="ED54" s="250"/>
      <c r="EE54" s="250"/>
      <c r="EF54" s="250"/>
      <c r="EG54" s="250"/>
      <c r="EH54" s="250"/>
      <c r="EI54" s="250"/>
      <c r="EJ54" s="251"/>
      <c r="EK54" s="166"/>
      <c r="EL54" s="166"/>
      <c r="EM54" s="166"/>
      <c r="EN54" s="166"/>
      <c r="EO54" s="166"/>
      <c r="EP54" s="166"/>
      <c r="EQ54" s="166"/>
      <c r="ER54" s="166"/>
      <c r="ES54" s="166"/>
      <c r="ET54" s="166"/>
      <c r="EU54" s="166"/>
      <c r="EV54" s="166"/>
      <c r="EW54" s="166"/>
      <c r="EX54" s="166"/>
      <c r="EY54" s="166"/>
      <c r="EZ54" s="166"/>
      <c r="FA54" s="166"/>
      <c r="FB54" s="166"/>
      <c r="FC54" s="166"/>
      <c r="FD54" s="166"/>
      <c r="FE54" s="166"/>
      <c r="FF54" s="166"/>
      <c r="FG54" s="166"/>
      <c r="FH54" s="166"/>
      <c r="FI54" s="166"/>
      <c r="FJ54" s="166"/>
      <c r="FK54" s="166"/>
      <c r="FL54" s="166"/>
      <c r="FM54" s="166"/>
      <c r="FN54" s="166"/>
      <c r="FO54" s="166"/>
      <c r="FP54" s="166"/>
      <c r="FQ54" s="166"/>
      <c r="FR54" s="166"/>
      <c r="FS54" s="166"/>
      <c r="FT54" s="166"/>
      <c r="FU54" s="166"/>
      <c r="FV54" s="166"/>
      <c r="FW54" s="166"/>
      <c r="FX54" s="166"/>
      <c r="FY54" s="166"/>
      <c r="FZ54" s="166"/>
      <c r="GA54" s="166"/>
      <c r="GB54" s="166"/>
      <c r="GC54" s="166"/>
      <c r="GD54" s="166"/>
      <c r="GE54" s="166"/>
      <c r="GF54" s="166"/>
      <c r="GG54" s="166"/>
      <c r="GH54" s="166"/>
      <c r="GI54" s="166"/>
      <c r="GJ54" s="166"/>
      <c r="GK54" s="166"/>
      <c r="GL54" s="166"/>
      <c r="GM54" s="166"/>
      <c r="GN54" s="166"/>
      <c r="GO54" s="166"/>
      <c r="GP54" s="166"/>
      <c r="GQ54" s="166"/>
      <c r="GR54" s="166"/>
      <c r="GS54" s="166"/>
      <c r="GT54" s="166"/>
      <c r="GU54" s="166"/>
      <c r="GV54" s="166"/>
      <c r="GW54" s="166"/>
      <c r="GX54" s="166"/>
      <c r="GY54" s="166"/>
      <c r="GZ54" s="166"/>
      <c r="HA54" s="56"/>
      <c r="HB54" s="56"/>
      <c r="HC54" s="56"/>
      <c r="HD54" s="56"/>
      <c r="HE54" s="56"/>
      <c r="HF54" s="56"/>
      <c r="HG54" s="56"/>
      <c r="HH54" s="217"/>
    </row>
    <row r="55" spans="1:216" ht="165" hidden="1" x14ac:dyDescent="1.35">
      <c r="A55" s="63">
        <f>RANK(GETPIVOTDATA(" West Virginia",$B$5,"Year",$C$3),$C$7:$C$58)</f>
        <v>41</v>
      </c>
      <c r="B55" s="220" t="s">
        <v>167</v>
      </c>
      <c r="C55" s="236">
        <v>47204</v>
      </c>
      <c r="D55" s="219"/>
      <c r="E55" s="219"/>
      <c r="F55" s="219"/>
      <c r="G55" s="219"/>
      <c r="H55" s="219"/>
      <c r="I55" s="219"/>
      <c r="J55" s="219"/>
      <c r="K55" s="219"/>
      <c r="L55" s="190"/>
      <c r="M55" s="56"/>
      <c r="N55" s="56"/>
      <c r="O55" s="56"/>
      <c r="P55" s="56"/>
      <c r="Q55" s="56"/>
      <c r="R55" s="56"/>
      <c r="S55" s="5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249"/>
      <c r="AS55" s="250"/>
      <c r="AT55" s="250"/>
      <c r="AU55" s="250"/>
      <c r="AV55" s="250"/>
      <c r="AW55" s="250"/>
      <c r="AX55" s="250"/>
      <c r="AY55" s="250"/>
      <c r="AZ55" s="250"/>
      <c r="BA55" s="250"/>
      <c r="BB55" s="250"/>
      <c r="BC55" s="250"/>
      <c r="BD55" s="250"/>
      <c r="BE55" s="250"/>
      <c r="BF55" s="250"/>
      <c r="BG55" s="250"/>
      <c r="BH55" s="250"/>
      <c r="BI55" s="250"/>
      <c r="BJ55" s="250"/>
      <c r="BK55" s="250"/>
      <c r="BL55" s="250"/>
      <c r="BM55" s="250"/>
      <c r="BN55" s="250"/>
      <c r="BO55" s="250"/>
      <c r="BP55" s="250"/>
      <c r="BQ55" s="250"/>
      <c r="BR55" s="250"/>
      <c r="BS55" s="250"/>
      <c r="BT55" s="250"/>
      <c r="BU55" s="250"/>
      <c r="BV55" s="250"/>
      <c r="BW55" s="250"/>
      <c r="BX55" s="250"/>
      <c r="BY55" s="250"/>
      <c r="BZ55" s="250"/>
      <c r="CA55" s="250"/>
      <c r="CB55" s="250"/>
      <c r="CC55" s="250"/>
      <c r="CD55" s="250"/>
      <c r="CE55" s="250"/>
      <c r="CF55" s="250"/>
      <c r="CG55" s="250"/>
      <c r="CH55" s="250"/>
      <c r="CI55" s="250"/>
      <c r="CJ55" s="250"/>
      <c r="CK55" s="250"/>
      <c r="CL55" s="250"/>
      <c r="CM55" s="250"/>
      <c r="CN55" s="250"/>
      <c r="CO55" s="250"/>
      <c r="CP55" s="250"/>
      <c r="CQ55" s="250"/>
      <c r="CR55" s="250"/>
      <c r="CS55" s="250"/>
      <c r="CT55" s="250"/>
      <c r="CU55" s="250"/>
      <c r="CV55" s="250"/>
      <c r="CW55" s="250"/>
      <c r="CX55" s="250"/>
      <c r="CY55" s="250"/>
      <c r="CZ55" s="250"/>
      <c r="DA55" s="250"/>
      <c r="DB55" s="250"/>
      <c r="DC55" s="250"/>
      <c r="DD55" s="250"/>
      <c r="DE55" s="250"/>
      <c r="DF55" s="250"/>
      <c r="DG55" s="250"/>
      <c r="DH55" s="250"/>
      <c r="DI55" s="250"/>
      <c r="DJ55" s="250"/>
      <c r="DK55" s="250"/>
      <c r="DL55" s="250"/>
      <c r="DM55" s="250"/>
      <c r="DN55" s="250"/>
      <c r="DO55" s="250"/>
      <c r="DP55" s="250"/>
      <c r="DQ55" s="250"/>
      <c r="DR55" s="250"/>
      <c r="DS55" s="250"/>
      <c r="DT55" s="250"/>
      <c r="DU55" s="250"/>
      <c r="DV55" s="250"/>
      <c r="DW55" s="250"/>
      <c r="DX55" s="250"/>
      <c r="DY55" s="250"/>
      <c r="DZ55" s="250"/>
      <c r="EA55" s="250"/>
      <c r="EB55" s="250"/>
      <c r="EC55" s="250"/>
      <c r="ED55" s="250"/>
      <c r="EE55" s="250"/>
      <c r="EF55" s="250"/>
      <c r="EG55" s="250"/>
      <c r="EH55" s="250"/>
      <c r="EI55" s="250"/>
      <c r="EJ55" s="251"/>
      <c r="EK55" s="166"/>
      <c r="EL55" s="166"/>
      <c r="EM55" s="166"/>
      <c r="EN55" s="166"/>
      <c r="EO55" s="166"/>
      <c r="EP55" s="166"/>
      <c r="EQ55" s="166"/>
      <c r="ER55" s="166"/>
      <c r="ES55" s="166"/>
      <c r="ET55" s="166"/>
      <c r="EU55" s="166"/>
      <c r="EV55" s="166"/>
      <c r="EW55" s="166"/>
      <c r="EX55" s="166"/>
      <c r="EY55" s="166"/>
      <c r="EZ55" s="166"/>
      <c r="FA55" s="166"/>
      <c r="FB55" s="166"/>
      <c r="FC55" s="166"/>
      <c r="FD55" s="166"/>
      <c r="FE55" s="166"/>
      <c r="FF55" s="166"/>
      <c r="FG55" s="166"/>
      <c r="FH55" s="166"/>
      <c r="FI55" s="166"/>
      <c r="FJ55" s="166"/>
      <c r="FK55" s="166"/>
      <c r="FL55" s="166"/>
      <c r="FM55" s="166"/>
      <c r="FN55" s="166"/>
      <c r="FO55" s="166"/>
      <c r="FP55" s="166"/>
      <c r="FQ55" s="166"/>
      <c r="FR55" s="166"/>
      <c r="FS55" s="166"/>
      <c r="FT55" s="166"/>
      <c r="FU55" s="166"/>
      <c r="FV55" s="166"/>
      <c r="FW55" s="166"/>
      <c r="FX55" s="166"/>
      <c r="FY55" s="166"/>
      <c r="FZ55" s="166"/>
      <c r="GA55" s="166"/>
      <c r="GB55" s="166"/>
      <c r="GC55" s="166"/>
      <c r="GD55" s="166"/>
      <c r="GE55" s="166"/>
      <c r="GF55" s="166"/>
      <c r="GG55" s="166"/>
      <c r="GH55" s="166"/>
      <c r="GI55" s="166"/>
      <c r="GJ55" s="166"/>
      <c r="GK55" s="166"/>
      <c r="GL55" s="166"/>
      <c r="GM55" s="166"/>
      <c r="GN55" s="166"/>
      <c r="GO55" s="166"/>
      <c r="GP55" s="166"/>
      <c r="GQ55" s="166"/>
      <c r="GR55" s="166"/>
      <c r="GS55" s="166"/>
      <c r="GT55" s="166"/>
      <c r="GU55" s="166"/>
      <c r="GV55" s="166"/>
      <c r="GW55" s="166"/>
      <c r="GX55" s="166"/>
      <c r="GY55" s="166"/>
      <c r="GZ55" s="166"/>
      <c r="HA55" s="56"/>
      <c r="HB55" s="56"/>
      <c r="HC55" s="56"/>
      <c r="HD55" s="56"/>
      <c r="HE55" s="56"/>
      <c r="HF55" s="56"/>
      <c r="HG55" s="56"/>
      <c r="HH55" s="217"/>
    </row>
    <row r="56" spans="1:216" ht="165" hidden="1" x14ac:dyDescent="1.35">
      <c r="A56" s="63">
        <f>RANK(GETPIVOTDATA(" Wisconsin",$B$5,"Year",$C$3),$C$7:$C$58)</f>
        <v>28</v>
      </c>
      <c r="B56" s="220" t="s">
        <v>168</v>
      </c>
      <c r="C56" s="236">
        <v>100167</v>
      </c>
      <c r="D56" s="219"/>
      <c r="E56" s="219"/>
      <c r="F56" s="219"/>
      <c r="G56" s="219"/>
      <c r="H56" s="219"/>
      <c r="I56" s="219"/>
      <c r="J56" s="219"/>
      <c r="K56" s="219"/>
      <c r="L56" s="190"/>
      <c r="M56" s="56"/>
      <c r="N56" s="56"/>
      <c r="O56" s="56"/>
      <c r="P56" s="56"/>
      <c r="Q56" s="56"/>
      <c r="R56" s="56"/>
      <c r="S56" s="5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249"/>
      <c r="AS56" s="250"/>
      <c r="AT56" s="250"/>
      <c r="AU56" s="250"/>
      <c r="AV56" s="250"/>
      <c r="AW56" s="250"/>
      <c r="AX56" s="250"/>
      <c r="AY56" s="250"/>
      <c r="AZ56" s="250"/>
      <c r="BA56" s="250"/>
      <c r="BB56" s="250"/>
      <c r="BC56" s="250"/>
      <c r="BD56" s="250"/>
      <c r="BE56" s="250"/>
      <c r="BF56" s="250"/>
      <c r="BG56" s="250"/>
      <c r="BH56" s="250"/>
      <c r="BI56" s="250"/>
      <c r="BJ56" s="250"/>
      <c r="BK56" s="250"/>
      <c r="BL56" s="250"/>
      <c r="BM56" s="250"/>
      <c r="BN56" s="250"/>
      <c r="BO56" s="250"/>
      <c r="BP56" s="250"/>
      <c r="BQ56" s="250"/>
      <c r="BR56" s="250"/>
      <c r="BS56" s="250"/>
      <c r="BT56" s="250"/>
      <c r="BU56" s="250"/>
      <c r="BV56" s="250"/>
      <c r="BW56" s="250"/>
      <c r="BX56" s="250"/>
      <c r="BY56" s="250"/>
      <c r="BZ56" s="250"/>
      <c r="CA56" s="250"/>
      <c r="CB56" s="250"/>
      <c r="CC56" s="250"/>
      <c r="CD56" s="250"/>
      <c r="CE56" s="250"/>
      <c r="CF56" s="250"/>
      <c r="CG56" s="250"/>
      <c r="CH56" s="250"/>
      <c r="CI56" s="250"/>
      <c r="CJ56" s="250"/>
      <c r="CK56" s="250"/>
      <c r="CL56" s="250"/>
      <c r="CM56" s="250"/>
      <c r="CN56" s="250"/>
      <c r="CO56" s="250"/>
      <c r="CP56" s="250"/>
      <c r="CQ56" s="250"/>
      <c r="CR56" s="250"/>
      <c r="CS56" s="250"/>
      <c r="CT56" s="250"/>
      <c r="CU56" s="250"/>
      <c r="CV56" s="250"/>
      <c r="CW56" s="250"/>
      <c r="CX56" s="250"/>
      <c r="CY56" s="250"/>
      <c r="CZ56" s="250"/>
      <c r="DA56" s="250"/>
      <c r="DB56" s="250"/>
      <c r="DC56" s="250"/>
      <c r="DD56" s="250"/>
      <c r="DE56" s="250"/>
      <c r="DF56" s="250"/>
      <c r="DG56" s="250"/>
      <c r="DH56" s="250"/>
      <c r="DI56" s="250"/>
      <c r="DJ56" s="250"/>
      <c r="DK56" s="250"/>
      <c r="DL56" s="250"/>
      <c r="DM56" s="250"/>
      <c r="DN56" s="250"/>
      <c r="DO56" s="250"/>
      <c r="DP56" s="250"/>
      <c r="DQ56" s="250"/>
      <c r="DR56" s="250"/>
      <c r="DS56" s="250"/>
      <c r="DT56" s="250"/>
      <c r="DU56" s="250"/>
      <c r="DV56" s="250"/>
      <c r="DW56" s="250"/>
      <c r="DX56" s="250"/>
      <c r="DY56" s="250"/>
      <c r="DZ56" s="250"/>
      <c r="EA56" s="250"/>
      <c r="EB56" s="250"/>
      <c r="EC56" s="250"/>
      <c r="ED56" s="250"/>
      <c r="EE56" s="250"/>
      <c r="EF56" s="250"/>
      <c r="EG56" s="250"/>
      <c r="EH56" s="250"/>
      <c r="EI56" s="250"/>
      <c r="EJ56" s="251"/>
      <c r="EK56" s="166"/>
      <c r="EL56" s="166"/>
      <c r="EM56" s="166"/>
      <c r="EN56" s="166"/>
      <c r="EO56" s="166"/>
      <c r="EP56" s="166"/>
      <c r="EQ56" s="166"/>
      <c r="ER56" s="166"/>
      <c r="ES56" s="166"/>
      <c r="ET56" s="166"/>
      <c r="EU56" s="166"/>
      <c r="EV56" s="166"/>
      <c r="EW56" s="166"/>
      <c r="EX56" s="166"/>
      <c r="EY56" s="166"/>
      <c r="EZ56" s="166"/>
      <c r="FA56" s="166"/>
      <c r="FB56" s="166"/>
      <c r="FC56" s="166"/>
      <c r="FD56" s="166"/>
      <c r="FE56" s="166"/>
      <c r="FF56" s="166"/>
      <c r="FG56" s="166"/>
      <c r="FH56" s="166"/>
      <c r="FI56" s="166"/>
      <c r="FJ56" s="166"/>
      <c r="FK56" s="166"/>
      <c r="FL56" s="166"/>
      <c r="FM56" s="166"/>
      <c r="FN56" s="166"/>
      <c r="FO56" s="166"/>
      <c r="FP56" s="166"/>
      <c r="FQ56" s="166"/>
      <c r="FR56" s="166"/>
      <c r="FS56" s="166"/>
      <c r="FT56" s="166"/>
      <c r="FU56" s="166"/>
      <c r="FV56" s="166"/>
      <c r="FW56" s="166"/>
      <c r="FX56" s="166"/>
      <c r="FY56" s="166"/>
      <c r="FZ56" s="166"/>
      <c r="GA56" s="166"/>
      <c r="GB56" s="166"/>
      <c r="GC56" s="166"/>
      <c r="GD56" s="166"/>
      <c r="GE56" s="166"/>
      <c r="GF56" s="166"/>
      <c r="GG56" s="166"/>
      <c r="GH56" s="166"/>
      <c r="GI56" s="166"/>
      <c r="GJ56" s="166"/>
      <c r="GK56" s="166"/>
      <c r="GL56" s="166"/>
      <c r="GM56" s="166"/>
      <c r="GN56" s="166"/>
      <c r="GO56" s="166"/>
      <c r="GP56" s="166"/>
      <c r="GQ56" s="166"/>
      <c r="GR56" s="166"/>
      <c r="GS56" s="166"/>
      <c r="GT56" s="166"/>
      <c r="GU56" s="166"/>
      <c r="GV56" s="166"/>
      <c r="GW56" s="166"/>
      <c r="GX56" s="166"/>
      <c r="GY56" s="166"/>
      <c r="GZ56" s="166"/>
      <c r="HA56" s="56"/>
      <c r="HB56" s="56"/>
      <c r="HC56" s="56"/>
      <c r="HD56" s="56"/>
      <c r="HE56" s="56"/>
      <c r="HF56" s="56"/>
      <c r="HG56" s="56"/>
      <c r="HH56" s="217"/>
    </row>
    <row r="57" spans="1:216" ht="165" hidden="1" x14ac:dyDescent="1.35">
      <c r="A57" s="63">
        <f>RANK(GETPIVOTDATA(" Wyoming",$B$5,"Year",$C$3),$C$7:$C$58)</f>
        <v>48</v>
      </c>
      <c r="B57" s="220" t="s">
        <v>169</v>
      </c>
      <c r="C57" s="236">
        <v>31165</v>
      </c>
      <c r="D57" s="219"/>
      <c r="E57" s="219"/>
      <c r="F57" s="219"/>
      <c r="G57" s="219"/>
      <c r="H57" s="219"/>
      <c r="I57" s="219"/>
      <c r="J57" s="219"/>
      <c r="K57" s="219"/>
      <c r="L57" s="190"/>
      <c r="M57" s="56"/>
      <c r="N57" s="56"/>
      <c r="O57" s="56"/>
      <c r="P57" s="56"/>
      <c r="Q57" s="56"/>
      <c r="R57" s="56"/>
      <c r="S57" s="5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249"/>
      <c r="AS57" s="250"/>
      <c r="AT57" s="250"/>
      <c r="AU57" s="250"/>
      <c r="AV57" s="250"/>
      <c r="AW57" s="250"/>
      <c r="AX57" s="250"/>
      <c r="AY57" s="250"/>
      <c r="AZ57" s="250"/>
      <c r="BA57" s="250"/>
      <c r="BB57" s="250"/>
      <c r="BC57" s="250"/>
      <c r="BD57" s="250"/>
      <c r="BE57" s="250"/>
      <c r="BF57" s="250"/>
      <c r="BG57" s="250"/>
      <c r="BH57" s="250"/>
      <c r="BI57" s="250"/>
      <c r="BJ57" s="250"/>
      <c r="BK57" s="250"/>
      <c r="BL57" s="250"/>
      <c r="BM57" s="250"/>
      <c r="BN57" s="250"/>
      <c r="BO57" s="250"/>
      <c r="BP57" s="250"/>
      <c r="BQ57" s="250"/>
      <c r="BR57" s="250"/>
      <c r="BS57" s="250"/>
      <c r="BT57" s="250"/>
      <c r="BU57" s="250"/>
      <c r="BV57" s="250"/>
      <c r="BW57" s="250"/>
      <c r="BX57" s="250"/>
      <c r="BY57" s="250"/>
      <c r="BZ57" s="250"/>
      <c r="CA57" s="250"/>
      <c r="CB57" s="250"/>
      <c r="CC57" s="250"/>
      <c r="CD57" s="250"/>
      <c r="CE57" s="250"/>
      <c r="CF57" s="250"/>
      <c r="CG57" s="250"/>
      <c r="CH57" s="250"/>
      <c r="CI57" s="250"/>
      <c r="CJ57" s="250"/>
      <c r="CK57" s="250"/>
      <c r="CL57" s="250"/>
      <c r="CM57" s="250"/>
      <c r="CN57" s="250"/>
      <c r="CO57" s="250"/>
      <c r="CP57" s="250"/>
      <c r="CQ57" s="250"/>
      <c r="CR57" s="250"/>
      <c r="CS57" s="250"/>
      <c r="CT57" s="250"/>
      <c r="CU57" s="250"/>
      <c r="CV57" s="250"/>
      <c r="CW57" s="250"/>
      <c r="CX57" s="250"/>
      <c r="CY57" s="250"/>
      <c r="CZ57" s="250"/>
      <c r="DA57" s="250"/>
      <c r="DB57" s="250"/>
      <c r="DC57" s="250"/>
      <c r="DD57" s="250"/>
      <c r="DE57" s="250"/>
      <c r="DF57" s="250"/>
      <c r="DG57" s="250"/>
      <c r="DH57" s="250"/>
      <c r="DI57" s="250"/>
      <c r="DJ57" s="250"/>
      <c r="DK57" s="250"/>
      <c r="DL57" s="250"/>
      <c r="DM57" s="250"/>
      <c r="DN57" s="250"/>
      <c r="DO57" s="250"/>
      <c r="DP57" s="250"/>
      <c r="DQ57" s="250"/>
      <c r="DR57" s="250"/>
      <c r="DS57" s="250"/>
      <c r="DT57" s="250"/>
      <c r="DU57" s="250"/>
      <c r="DV57" s="250"/>
      <c r="DW57" s="250"/>
      <c r="DX57" s="250"/>
      <c r="DY57" s="250"/>
      <c r="DZ57" s="250"/>
      <c r="EA57" s="250"/>
      <c r="EB57" s="250"/>
      <c r="EC57" s="250"/>
      <c r="ED57" s="250"/>
      <c r="EE57" s="250"/>
      <c r="EF57" s="250"/>
      <c r="EG57" s="250"/>
      <c r="EH57" s="250"/>
      <c r="EI57" s="250"/>
      <c r="EJ57" s="251"/>
      <c r="EK57" s="166"/>
      <c r="EL57" s="166"/>
      <c r="EM57" s="166"/>
      <c r="EN57" s="166"/>
      <c r="EO57" s="166"/>
      <c r="EP57" s="166"/>
      <c r="EQ57" s="166"/>
      <c r="ER57" s="166"/>
      <c r="ES57" s="166"/>
      <c r="ET57" s="166"/>
      <c r="EU57" s="166"/>
      <c r="EV57" s="166"/>
      <c r="EW57" s="166"/>
      <c r="EX57" s="166"/>
      <c r="EY57" s="166"/>
      <c r="EZ57" s="166"/>
      <c r="FA57" s="166"/>
      <c r="FB57" s="166"/>
      <c r="FC57" s="166"/>
      <c r="FD57" s="166"/>
      <c r="FE57" s="166"/>
      <c r="FF57" s="166"/>
      <c r="FG57" s="166"/>
      <c r="FH57" s="166"/>
      <c r="FI57" s="166"/>
      <c r="FJ57" s="166"/>
      <c r="FK57" s="166"/>
      <c r="FL57" s="166"/>
      <c r="FM57" s="166"/>
      <c r="FN57" s="166"/>
      <c r="FO57" s="166"/>
      <c r="FP57" s="166"/>
      <c r="FQ57" s="166"/>
      <c r="FR57" s="166"/>
      <c r="FS57" s="166"/>
      <c r="FT57" s="166"/>
      <c r="FU57" s="166"/>
      <c r="FV57" s="166"/>
      <c r="FW57" s="166"/>
      <c r="FX57" s="166"/>
      <c r="FY57" s="166"/>
      <c r="FZ57" s="166"/>
      <c r="GA57" s="166"/>
      <c r="GB57" s="166"/>
      <c r="GC57" s="166"/>
      <c r="GD57" s="166"/>
      <c r="GE57" s="166"/>
      <c r="GF57" s="166"/>
      <c r="GG57" s="166"/>
      <c r="GH57" s="166"/>
      <c r="GI57" s="166"/>
      <c r="GJ57" s="166"/>
      <c r="GK57" s="166"/>
      <c r="GL57" s="166"/>
      <c r="GM57" s="166"/>
      <c r="GN57" s="166"/>
      <c r="GO57" s="166"/>
      <c r="GP57" s="166"/>
      <c r="GQ57" s="166"/>
      <c r="GR57" s="166"/>
      <c r="GS57" s="166"/>
      <c r="GT57" s="166"/>
      <c r="GU57" s="166"/>
      <c r="GV57" s="166"/>
      <c r="GW57" s="166"/>
      <c r="GX57" s="166"/>
      <c r="GY57" s="166"/>
      <c r="GZ57" s="166"/>
      <c r="HA57" s="56"/>
      <c r="HB57" s="56"/>
      <c r="HC57" s="56"/>
      <c r="HD57" s="56"/>
      <c r="HE57" s="56"/>
      <c r="HF57" s="56"/>
      <c r="HG57" s="56"/>
      <c r="HH57" s="217"/>
    </row>
    <row r="58" spans="1:216" ht="165.75" hidden="1" thickBot="1" x14ac:dyDescent="1.4">
      <c r="A58" s="63">
        <f>RANK(GETPIVOTDATA(" Puerto Rico",$B$5,"Year",$C$3),$C$7:$C$58)</f>
        <v>52</v>
      </c>
      <c r="B58" s="237" t="s">
        <v>170</v>
      </c>
      <c r="C58" s="238">
        <v>20044</v>
      </c>
      <c r="D58" s="219"/>
      <c r="E58" s="219"/>
      <c r="F58" s="219"/>
      <c r="G58" s="219"/>
      <c r="H58" s="219"/>
      <c r="I58" s="219"/>
      <c r="J58" s="219"/>
      <c r="K58" s="219"/>
      <c r="L58" s="190"/>
      <c r="M58" s="56"/>
      <c r="N58" s="56"/>
      <c r="O58" s="56"/>
      <c r="P58" s="56"/>
      <c r="Q58" s="56"/>
      <c r="R58" s="56"/>
      <c r="S58" s="5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249"/>
      <c r="AS58" s="250"/>
      <c r="AT58" s="250"/>
      <c r="AU58" s="250"/>
      <c r="AV58" s="250"/>
      <c r="AW58" s="250"/>
      <c r="AX58" s="250"/>
      <c r="AY58" s="250"/>
      <c r="AZ58" s="250"/>
      <c r="BA58" s="250"/>
      <c r="BB58" s="250"/>
      <c r="BC58" s="250"/>
      <c r="BD58" s="250"/>
      <c r="BE58" s="250"/>
      <c r="BF58" s="250"/>
      <c r="BG58" s="250"/>
      <c r="BH58" s="250"/>
      <c r="BI58" s="250"/>
      <c r="BJ58" s="250"/>
      <c r="BK58" s="250"/>
      <c r="BL58" s="250"/>
      <c r="BM58" s="250"/>
      <c r="BN58" s="250"/>
      <c r="BO58" s="250"/>
      <c r="BP58" s="250"/>
      <c r="BQ58" s="250"/>
      <c r="BR58" s="250"/>
      <c r="BS58" s="250"/>
      <c r="BT58" s="250"/>
      <c r="BU58" s="250"/>
      <c r="BV58" s="250"/>
      <c r="BW58" s="250"/>
      <c r="BX58" s="250"/>
      <c r="BY58" s="250"/>
      <c r="BZ58" s="250"/>
      <c r="CA58" s="250"/>
      <c r="CB58" s="250"/>
      <c r="CC58" s="250"/>
      <c r="CD58" s="250"/>
      <c r="CE58" s="250"/>
      <c r="CF58" s="250"/>
      <c r="CG58" s="250"/>
      <c r="CH58" s="250"/>
      <c r="CI58" s="250"/>
      <c r="CJ58" s="250"/>
      <c r="CK58" s="250"/>
      <c r="CL58" s="250"/>
      <c r="CM58" s="250"/>
      <c r="CN58" s="250"/>
      <c r="CO58" s="250"/>
      <c r="CP58" s="250"/>
      <c r="CQ58" s="250"/>
      <c r="CR58" s="250"/>
      <c r="CS58" s="250"/>
      <c r="CT58" s="250"/>
      <c r="CU58" s="250"/>
      <c r="CV58" s="250"/>
      <c r="CW58" s="250"/>
      <c r="CX58" s="250"/>
      <c r="CY58" s="250"/>
      <c r="CZ58" s="250"/>
      <c r="DA58" s="250"/>
      <c r="DB58" s="250"/>
      <c r="DC58" s="250"/>
      <c r="DD58" s="250"/>
      <c r="DE58" s="250"/>
      <c r="DF58" s="250"/>
      <c r="DG58" s="250"/>
      <c r="DH58" s="250"/>
      <c r="DI58" s="250"/>
      <c r="DJ58" s="250"/>
      <c r="DK58" s="250"/>
      <c r="DL58" s="250"/>
      <c r="DM58" s="250"/>
      <c r="DN58" s="250"/>
      <c r="DO58" s="250"/>
      <c r="DP58" s="250"/>
      <c r="DQ58" s="250"/>
      <c r="DR58" s="250"/>
      <c r="DS58" s="250"/>
      <c r="DT58" s="250"/>
      <c r="DU58" s="250"/>
      <c r="DV58" s="250"/>
      <c r="DW58" s="250"/>
      <c r="DX58" s="250"/>
      <c r="DY58" s="250"/>
      <c r="DZ58" s="250"/>
      <c r="EA58" s="250"/>
      <c r="EB58" s="250"/>
      <c r="EC58" s="250"/>
      <c r="ED58" s="250"/>
      <c r="EE58" s="250"/>
      <c r="EF58" s="250"/>
      <c r="EG58" s="250"/>
      <c r="EH58" s="250"/>
      <c r="EI58" s="250"/>
      <c r="EJ58" s="251"/>
      <c r="EK58" s="166"/>
      <c r="EL58" s="166"/>
      <c r="EM58" s="166"/>
      <c r="EN58" s="166"/>
      <c r="EO58" s="166"/>
      <c r="EP58" s="166"/>
      <c r="EQ58" s="166"/>
      <c r="ER58" s="166"/>
      <c r="ES58" s="166"/>
      <c r="ET58" s="166"/>
      <c r="EU58" s="166"/>
      <c r="EV58" s="166"/>
      <c r="EW58" s="166"/>
      <c r="EX58" s="166"/>
      <c r="EY58" s="166"/>
      <c r="EZ58" s="166"/>
      <c r="FA58" s="166"/>
      <c r="FB58" s="166"/>
      <c r="FC58" s="166"/>
      <c r="FD58" s="166"/>
      <c r="FE58" s="166"/>
      <c r="FF58" s="166"/>
      <c r="FG58" s="166"/>
      <c r="FH58" s="166"/>
      <c r="FI58" s="166"/>
      <c r="FJ58" s="166"/>
      <c r="FK58" s="166"/>
      <c r="FL58" s="166"/>
      <c r="FM58" s="166"/>
      <c r="FN58" s="166"/>
      <c r="FO58" s="166"/>
      <c r="FP58" s="166"/>
      <c r="FQ58" s="166"/>
      <c r="FR58" s="166"/>
      <c r="FS58" s="166"/>
      <c r="FT58" s="166"/>
      <c r="FU58" s="166"/>
      <c r="FV58" s="166"/>
      <c r="FW58" s="166"/>
      <c r="FX58" s="166"/>
      <c r="FY58" s="166"/>
      <c r="FZ58" s="166"/>
      <c r="GA58" s="166"/>
      <c r="GB58" s="166"/>
      <c r="GC58" s="166"/>
      <c r="GD58" s="166"/>
      <c r="GE58" s="166"/>
      <c r="GF58" s="166"/>
      <c r="GG58" s="166"/>
      <c r="GH58" s="166"/>
      <c r="GI58" s="166"/>
      <c r="GJ58" s="166"/>
      <c r="GK58" s="166"/>
      <c r="GL58" s="166"/>
      <c r="GM58" s="166"/>
      <c r="GN58" s="166"/>
      <c r="GO58" s="166"/>
      <c r="GP58" s="166"/>
      <c r="GQ58" s="166"/>
      <c r="GR58" s="166"/>
      <c r="GS58" s="166"/>
      <c r="GT58" s="166"/>
      <c r="GU58" s="166"/>
      <c r="GV58" s="166"/>
      <c r="GW58" s="166"/>
      <c r="GX58" s="166"/>
      <c r="GY58" s="166"/>
      <c r="GZ58" s="166"/>
      <c r="HA58" s="56"/>
      <c r="HB58" s="56"/>
      <c r="HC58" s="56"/>
      <c r="HD58" s="56"/>
      <c r="HE58" s="56"/>
      <c r="HF58" s="56"/>
      <c r="HG58" s="56"/>
      <c r="HH58" s="217"/>
    </row>
    <row r="59" spans="1:216" ht="15" hidden="1" customHeight="1" x14ac:dyDescent="1.35">
      <c r="B59" s="221"/>
      <c r="C59" s="56"/>
      <c r="D59" s="56"/>
      <c r="E59" s="56"/>
      <c r="F59" s="56"/>
      <c r="G59" s="56"/>
      <c r="H59" s="56"/>
      <c r="I59" s="56"/>
      <c r="J59" s="56"/>
      <c r="K59" s="56"/>
      <c r="L59" s="190"/>
      <c r="M59" s="56"/>
      <c r="N59" s="56"/>
      <c r="O59" s="56"/>
      <c r="P59" s="56"/>
      <c r="Q59" s="56"/>
      <c r="R59" s="56"/>
      <c r="S59" s="5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249"/>
      <c r="AS59" s="250"/>
      <c r="AT59" s="250"/>
      <c r="AU59" s="250"/>
      <c r="AV59" s="250"/>
      <c r="AW59" s="250"/>
      <c r="AX59" s="250"/>
      <c r="AY59" s="250"/>
      <c r="AZ59" s="250"/>
      <c r="BA59" s="250"/>
      <c r="BB59" s="250"/>
      <c r="BC59" s="250"/>
      <c r="BD59" s="250"/>
      <c r="BE59" s="250"/>
      <c r="BF59" s="250"/>
      <c r="BG59" s="250"/>
      <c r="BH59" s="250"/>
      <c r="BI59" s="250"/>
      <c r="BJ59" s="250"/>
      <c r="BK59" s="250"/>
      <c r="BL59" s="250"/>
      <c r="BM59" s="250"/>
      <c r="BN59" s="250"/>
      <c r="BO59" s="250"/>
      <c r="BP59" s="250"/>
      <c r="BQ59" s="250"/>
      <c r="BR59" s="250"/>
      <c r="BS59" s="250"/>
      <c r="BT59" s="250"/>
      <c r="BU59" s="250"/>
      <c r="BV59" s="250"/>
      <c r="BW59" s="250"/>
      <c r="BX59" s="250"/>
      <c r="BY59" s="250"/>
      <c r="BZ59" s="250"/>
      <c r="CA59" s="250"/>
      <c r="CB59" s="250"/>
      <c r="CC59" s="250"/>
      <c r="CD59" s="250"/>
      <c r="CE59" s="250"/>
      <c r="CF59" s="250"/>
      <c r="CG59" s="250"/>
      <c r="CH59" s="250"/>
      <c r="CI59" s="250"/>
      <c r="CJ59" s="250"/>
      <c r="CK59" s="250"/>
      <c r="CL59" s="250"/>
      <c r="CM59" s="250"/>
      <c r="CN59" s="250"/>
      <c r="CO59" s="250"/>
      <c r="CP59" s="250"/>
      <c r="CQ59" s="250"/>
      <c r="CR59" s="250"/>
      <c r="CS59" s="250"/>
      <c r="CT59" s="250"/>
      <c r="CU59" s="250"/>
      <c r="CV59" s="250"/>
      <c r="CW59" s="250"/>
      <c r="CX59" s="250"/>
      <c r="CY59" s="250"/>
      <c r="CZ59" s="250"/>
      <c r="DA59" s="250"/>
      <c r="DB59" s="250"/>
      <c r="DC59" s="250"/>
      <c r="DD59" s="250"/>
      <c r="DE59" s="250"/>
      <c r="DF59" s="250"/>
      <c r="DG59" s="250"/>
      <c r="DH59" s="250"/>
      <c r="DI59" s="250"/>
      <c r="DJ59" s="250"/>
      <c r="DK59" s="250"/>
      <c r="DL59" s="250"/>
      <c r="DM59" s="250"/>
      <c r="DN59" s="250"/>
      <c r="DO59" s="250"/>
      <c r="DP59" s="250"/>
      <c r="DQ59" s="250"/>
      <c r="DR59" s="250"/>
      <c r="DS59" s="250"/>
      <c r="DT59" s="250"/>
      <c r="DU59" s="250"/>
      <c r="DV59" s="250"/>
      <c r="DW59" s="250"/>
      <c r="DX59" s="250"/>
      <c r="DY59" s="250"/>
      <c r="DZ59" s="250"/>
      <c r="EA59" s="250"/>
      <c r="EB59" s="250"/>
      <c r="EC59" s="250"/>
      <c r="ED59" s="250"/>
      <c r="EE59" s="250"/>
      <c r="EF59" s="250"/>
      <c r="EG59" s="250"/>
      <c r="EH59" s="250"/>
      <c r="EI59" s="250"/>
      <c r="EJ59" s="251"/>
      <c r="EK59" s="166"/>
      <c r="EL59" s="166"/>
      <c r="EM59" s="166"/>
      <c r="EN59" s="166"/>
      <c r="EO59" s="166"/>
      <c r="EP59" s="166"/>
      <c r="EQ59" s="166"/>
      <c r="ER59" s="166"/>
      <c r="ES59" s="166"/>
      <c r="ET59" s="166"/>
      <c r="EU59" s="166"/>
      <c r="EV59" s="166"/>
      <c r="EW59" s="166"/>
      <c r="EX59" s="166"/>
      <c r="EY59" s="166"/>
      <c r="EZ59" s="166"/>
      <c r="FA59" s="166"/>
      <c r="FB59" s="166"/>
      <c r="FC59" s="166"/>
      <c r="FD59" s="166"/>
      <c r="FE59" s="166"/>
      <c r="FF59" s="166"/>
      <c r="FG59" s="166"/>
      <c r="FH59" s="166"/>
      <c r="FI59" s="166"/>
      <c r="FJ59" s="166"/>
      <c r="FK59" s="166"/>
      <c r="FL59" s="166"/>
      <c r="FM59" s="166"/>
      <c r="FN59" s="166"/>
      <c r="FO59" s="166"/>
      <c r="FP59" s="166"/>
      <c r="FQ59" s="166"/>
      <c r="FR59" s="166"/>
      <c r="FS59" s="166"/>
      <c r="FT59" s="166"/>
      <c r="FU59" s="166"/>
      <c r="FV59" s="166"/>
      <c r="FW59" s="166"/>
      <c r="FX59" s="166"/>
      <c r="FY59" s="166"/>
      <c r="FZ59" s="166"/>
      <c r="GA59" s="166"/>
      <c r="GB59" s="166"/>
      <c r="GC59" s="166"/>
      <c r="GD59" s="166"/>
      <c r="GE59" s="166"/>
      <c r="GF59" s="166"/>
      <c r="GG59" s="166"/>
      <c r="GH59" s="166"/>
      <c r="GI59" s="166"/>
      <c r="GJ59" s="166"/>
      <c r="GK59" s="166"/>
      <c r="GL59" s="166"/>
      <c r="GM59" s="166"/>
      <c r="GN59" s="166"/>
      <c r="GO59" s="166"/>
      <c r="GP59" s="166"/>
      <c r="GQ59" s="166"/>
      <c r="GR59" s="166"/>
      <c r="GS59" s="166"/>
      <c r="GT59" s="166"/>
      <c r="GU59" s="166"/>
      <c r="GV59" s="166"/>
      <c r="GW59" s="166"/>
      <c r="GX59" s="166"/>
      <c r="GY59" s="166"/>
      <c r="GZ59" s="166"/>
      <c r="HA59" s="56"/>
      <c r="HB59" s="56"/>
      <c r="HC59" s="56"/>
      <c r="HD59" s="56"/>
      <c r="HE59" s="56"/>
      <c r="HF59" s="56"/>
      <c r="HG59" s="56"/>
      <c r="HH59" s="217"/>
    </row>
    <row r="60" spans="1:216" ht="15" hidden="1" customHeight="1" x14ac:dyDescent="1.35">
      <c r="B60" s="221"/>
      <c r="C60" s="56"/>
      <c r="D60" s="56"/>
      <c r="E60" s="56"/>
      <c r="F60" s="56"/>
      <c r="G60" s="56"/>
      <c r="H60" s="56"/>
      <c r="I60" s="56"/>
      <c r="J60" s="56"/>
      <c r="K60" s="56"/>
      <c r="L60" s="190"/>
      <c r="M60" s="56"/>
      <c r="N60" s="56"/>
      <c r="O60" s="56"/>
      <c r="P60" s="56"/>
      <c r="Q60" s="56"/>
      <c r="R60" s="56"/>
      <c r="S60" s="5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252"/>
      <c r="AS60" s="253"/>
      <c r="AT60" s="253"/>
      <c r="AU60" s="253"/>
      <c r="AV60" s="253"/>
      <c r="AW60" s="253"/>
      <c r="AX60" s="253"/>
      <c r="AY60" s="253"/>
      <c r="AZ60" s="253"/>
      <c r="BA60" s="253"/>
      <c r="BB60" s="253"/>
      <c r="BC60" s="253"/>
      <c r="BD60" s="253"/>
      <c r="BE60" s="253"/>
      <c r="BF60" s="253"/>
      <c r="BG60" s="253"/>
      <c r="BH60" s="253"/>
      <c r="BI60" s="253"/>
      <c r="BJ60" s="253"/>
      <c r="BK60" s="253"/>
      <c r="BL60" s="253"/>
      <c r="BM60" s="253"/>
      <c r="BN60" s="253"/>
      <c r="BO60" s="253"/>
      <c r="BP60" s="253"/>
      <c r="BQ60" s="253"/>
      <c r="BR60" s="253"/>
      <c r="BS60" s="253"/>
      <c r="BT60" s="253"/>
      <c r="BU60" s="253"/>
      <c r="BV60" s="253"/>
      <c r="BW60" s="253"/>
      <c r="BX60" s="253"/>
      <c r="BY60" s="253"/>
      <c r="BZ60" s="253"/>
      <c r="CA60" s="253"/>
      <c r="CB60" s="253"/>
      <c r="CC60" s="253"/>
      <c r="CD60" s="253"/>
      <c r="CE60" s="253"/>
      <c r="CF60" s="253"/>
      <c r="CG60" s="253"/>
      <c r="CH60" s="253"/>
      <c r="CI60" s="253"/>
      <c r="CJ60" s="253"/>
      <c r="CK60" s="253"/>
      <c r="CL60" s="253"/>
      <c r="CM60" s="253"/>
      <c r="CN60" s="253"/>
      <c r="CO60" s="253"/>
      <c r="CP60" s="253"/>
      <c r="CQ60" s="253"/>
      <c r="CR60" s="253"/>
      <c r="CS60" s="253"/>
      <c r="CT60" s="253"/>
      <c r="CU60" s="253"/>
      <c r="CV60" s="253"/>
      <c r="CW60" s="253"/>
      <c r="CX60" s="253"/>
      <c r="CY60" s="253"/>
      <c r="CZ60" s="253"/>
      <c r="DA60" s="253"/>
      <c r="DB60" s="253"/>
      <c r="DC60" s="253"/>
      <c r="DD60" s="253"/>
      <c r="DE60" s="253"/>
      <c r="DF60" s="253"/>
      <c r="DG60" s="253"/>
      <c r="DH60" s="253"/>
      <c r="DI60" s="253"/>
      <c r="DJ60" s="253"/>
      <c r="DK60" s="253"/>
      <c r="DL60" s="253"/>
      <c r="DM60" s="253"/>
      <c r="DN60" s="253"/>
      <c r="DO60" s="253"/>
      <c r="DP60" s="253"/>
      <c r="DQ60" s="253"/>
      <c r="DR60" s="253"/>
      <c r="DS60" s="253"/>
      <c r="DT60" s="253"/>
      <c r="DU60" s="253"/>
      <c r="DV60" s="253"/>
      <c r="DW60" s="253"/>
      <c r="DX60" s="253"/>
      <c r="DY60" s="253"/>
      <c r="DZ60" s="253"/>
      <c r="EA60" s="253"/>
      <c r="EB60" s="253"/>
      <c r="EC60" s="253"/>
      <c r="ED60" s="253"/>
      <c r="EE60" s="253"/>
      <c r="EF60" s="253"/>
      <c r="EG60" s="253"/>
      <c r="EH60" s="253"/>
      <c r="EI60" s="253"/>
      <c r="EJ60" s="254"/>
      <c r="EK60" s="166"/>
      <c r="EL60" s="166"/>
      <c r="EM60" s="166"/>
      <c r="EN60" s="166"/>
      <c r="EO60" s="166"/>
      <c r="EP60" s="166"/>
      <c r="EQ60" s="166"/>
      <c r="ER60" s="166"/>
      <c r="ES60" s="166"/>
      <c r="ET60" s="166"/>
      <c r="EU60" s="166"/>
      <c r="EV60" s="166"/>
      <c r="EW60" s="166"/>
      <c r="EX60" s="166"/>
      <c r="EY60" s="166"/>
      <c r="EZ60" s="166"/>
      <c r="FA60" s="166"/>
      <c r="FB60" s="166"/>
      <c r="FC60" s="166"/>
      <c r="FD60" s="166"/>
      <c r="FE60" s="166"/>
      <c r="FF60" s="166"/>
      <c r="FG60" s="166"/>
      <c r="FH60" s="166"/>
      <c r="FI60" s="166"/>
      <c r="FJ60" s="166"/>
      <c r="FK60" s="166"/>
      <c r="FL60" s="166"/>
      <c r="FM60" s="166"/>
      <c r="FN60" s="166"/>
      <c r="FO60" s="166"/>
      <c r="FP60" s="166"/>
      <c r="FQ60" s="166"/>
      <c r="FR60" s="166"/>
      <c r="FS60" s="166"/>
      <c r="FT60" s="166"/>
      <c r="FU60" s="166"/>
      <c r="FV60" s="166"/>
      <c r="FW60" s="166"/>
      <c r="FX60" s="166"/>
      <c r="FY60" s="166"/>
      <c r="FZ60" s="166"/>
      <c r="GA60" s="166"/>
      <c r="GB60" s="166"/>
      <c r="GC60" s="166"/>
      <c r="GD60" s="166"/>
      <c r="GE60" s="166"/>
      <c r="GF60" s="166"/>
      <c r="GG60" s="166"/>
      <c r="GH60" s="166"/>
      <c r="GI60" s="166"/>
      <c r="GJ60" s="166"/>
      <c r="GK60" s="166"/>
      <c r="GL60" s="166"/>
      <c r="GM60" s="166"/>
      <c r="GN60" s="166"/>
      <c r="GO60" s="166"/>
      <c r="GP60" s="166"/>
      <c r="GQ60" s="166"/>
      <c r="GR60" s="166"/>
      <c r="GS60" s="166"/>
      <c r="GT60" s="166"/>
      <c r="GU60" s="166"/>
      <c r="GV60" s="166"/>
      <c r="GW60" s="166"/>
      <c r="GX60" s="166"/>
      <c r="GY60" s="166"/>
      <c r="GZ60" s="166"/>
      <c r="HA60" s="56"/>
      <c r="HB60" s="56"/>
      <c r="HC60" s="56"/>
      <c r="HD60" s="56"/>
      <c r="HE60" s="56"/>
      <c r="HF60" s="56"/>
      <c r="HG60" s="56"/>
      <c r="HH60" s="217"/>
    </row>
    <row r="61" spans="1:216" ht="92.25" customHeight="1" x14ac:dyDescent="1.85">
      <c r="B61" s="221"/>
      <c r="C61" s="56"/>
      <c r="D61" s="56"/>
      <c r="E61" s="56"/>
      <c r="F61" s="56"/>
      <c r="G61" s="56"/>
      <c r="H61" s="56"/>
      <c r="I61" s="56"/>
      <c r="J61" s="56"/>
      <c r="K61" s="56"/>
      <c r="L61" s="190"/>
      <c r="M61" s="56"/>
      <c r="N61" s="56"/>
      <c r="O61" s="56"/>
      <c r="P61" s="56"/>
      <c r="Q61" s="56"/>
      <c r="R61" s="56"/>
      <c r="S61" s="56"/>
      <c r="T61" s="56"/>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255" t="str">
        <f>IF(C2="(All)","","1)State GDP Growth vs YA of "&amp;'Formula Table'!D2&amp;"%, "&amp;'Formula Table'!D3&amp;"%, and "&amp;'Formula Table'!D4&amp;"% respectively")</f>
        <v/>
      </c>
      <c r="AS61" s="256"/>
      <c r="AT61" s="256"/>
      <c r="AU61" s="256"/>
      <c r="AV61" s="256"/>
      <c r="AW61" s="256"/>
      <c r="AX61" s="256"/>
      <c r="AY61" s="256"/>
      <c r="AZ61" s="256"/>
      <c r="BA61" s="256"/>
      <c r="BB61" s="256"/>
      <c r="BC61" s="256"/>
      <c r="BD61" s="256"/>
      <c r="BE61" s="256"/>
      <c r="BF61" s="256"/>
      <c r="BG61" s="256"/>
      <c r="BH61" s="256"/>
      <c r="BI61" s="256"/>
      <c r="BJ61" s="256"/>
      <c r="BK61" s="256"/>
      <c r="BL61" s="256"/>
      <c r="BM61" s="256"/>
      <c r="BN61" s="256"/>
      <c r="BO61" s="256"/>
      <c r="BP61" s="256"/>
      <c r="BQ61" s="256"/>
      <c r="BR61" s="256"/>
      <c r="BS61" s="256"/>
      <c r="BT61" s="256"/>
      <c r="BU61" s="256"/>
      <c r="BV61" s="256"/>
      <c r="BW61" s="256"/>
      <c r="BX61" s="256"/>
      <c r="BY61" s="256"/>
      <c r="BZ61" s="256"/>
      <c r="CA61" s="256"/>
      <c r="CB61" s="256"/>
      <c r="CC61" s="256"/>
      <c r="CD61" s="256"/>
      <c r="CE61" s="256"/>
      <c r="CF61" s="256"/>
      <c r="CG61" s="256"/>
      <c r="CH61" s="256"/>
      <c r="CI61" s="256"/>
      <c r="CJ61" s="256"/>
      <c r="CK61" s="256"/>
      <c r="CL61" s="256"/>
      <c r="CM61" s="256"/>
      <c r="CN61" s="256"/>
      <c r="CO61" s="256"/>
      <c r="CP61" s="256"/>
      <c r="CQ61" s="256"/>
      <c r="CR61" s="256"/>
      <c r="CS61" s="256"/>
      <c r="CT61" s="256"/>
      <c r="CU61" s="256"/>
      <c r="CV61" s="256"/>
      <c r="CW61" s="256"/>
      <c r="CX61" s="256"/>
      <c r="CY61" s="256"/>
      <c r="CZ61" s="256"/>
      <c r="DA61" s="256"/>
      <c r="DB61" s="256"/>
      <c r="DC61" s="256"/>
      <c r="DD61" s="256"/>
      <c r="DE61" s="256"/>
      <c r="DF61" s="256"/>
      <c r="DG61" s="256"/>
      <c r="DH61" s="256"/>
      <c r="DI61" s="256"/>
      <c r="DJ61" s="256"/>
      <c r="DK61" s="256"/>
      <c r="DL61" s="256"/>
      <c r="DM61" s="256"/>
      <c r="DN61" s="256"/>
      <c r="DO61" s="256"/>
      <c r="DP61" s="256"/>
      <c r="DQ61" s="256"/>
      <c r="DR61" s="256"/>
      <c r="DS61" s="256"/>
      <c r="DT61" s="256"/>
      <c r="DU61" s="256"/>
      <c r="DV61" s="256"/>
      <c r="DW61" s="256"/>
      <c r="DX61" s="256"/>
      <c r="DY61" s="256"/>
      <c r="DZ61" s="256"/>
      <c r="EA61" s="256"/>
      <c r="EB61" s="256"/>
      <c r="EC61" s="256"/>
      <c r="ED61" s="256"/>
      <c r="EE61" s="256"/>
      <c r="EF61" s="256"/>
      <c r="EG61" s="256"/>
      <c r="EH61" s="256"/>
      <c r="EI61" s="256"/>
      <c r="EJ61" s="257"/>
      <c r="EK61" s="183"/>
      <c r="EL61" s="183"/>
      <c r="EM61" s="183"/>
      <c r="EN61" s="183"/>
      <c r="EO61" s="183"/>
      <c r="EP61" s="183"/>
      <c r="EQ61" s="183"/>
      <c r="ER61" s="183"/>
      <c r="ES61" s="183"/>
      <c r="ET61" s="183"/>
      <c r="EU61" s="183"/>
      <c r="EV61" s="183"/>
      <c r="EW61" s="183"/>
      <c r="EX61" s="183"/>
      <c r="EY61" s="183"/>
      <c r="EZ61" s="183"/>
      <c r="FA61" s="183"/>
      <c r="FB61" s="183"/>
      <c r="FC61" s="183"/>
      <c r="FD61" s="183"/>
      <c r="FE61" s="183"/>
      <c r="FF61" s="183"/>
      <c r="FG61" s="183"/>
      <c r="FH61" s="183"/>
      <c r="FI61" s="183"/>
      <c r="FJ61" s="183"/>
      <c r="FK61" s="183"/>
      <c r="FL61" s="183"/>
      <c r="FM61" s="183"/>
      <c r="FN61" s="183"/>
      <c r="FO61" s="183"/>
      <c r="FP61" s="183"/>
      <c r="FQ61" s="183"/>
      <c r="FR61" s="183"/>
      <c r="FS61" s="183"/>
      <c r="FT61" s="183"/>
      <c r="FU61" s="183"/>
      <c r="FV61" s="183"/>
      <c r="FW61" s="183"/>
      <c r="FX61" s="183"/>
      <c r="FY61" s="183"/>
      <c r="FZ61" s="183"/>
      <c r="GA61" s="183"/>
      <c r="GB61" s="183"/>
      <c r="GC61" s="183"/>
      <c r="GD61" s="183"/>
      <c r="GE61" s="183"/>
      <c r="GF61" s="183"/>
      <c r="GG61" s="183"/>
      <c r="GH61" s="183"/>
      <c r="GI61" s="183"/>
      <c r="GJ61" s="183"/>
      <c r="GK61" s="183"/>
      <c r="GL61" s="183"/>
      <c r="GM61" s="183"/>
      <c r="GN61" s="183"/>
      <c r="GO61" s="183"/>
      <c r="GP61" s="183"/>
      <c r="GQ61" s="183"/>
      <c r="GR61" s="183"/>
      <c r="GS61" s="183"/>
      <c r="GT61" s="183"/>
      <c r="GU61" s="183"/>
      <c r="GV61" s="183"/>
      <c r="GW61" s="183"/>
      <c r="GX61" s="183"/>
      <c r="GY61" s="183"/>
      <c r="GZ61" s="183"/>
      <c r="HA61" s="56"/>
      <c r="HB61" s="56"/>
      <c r="HC61" s="56"/>
      <c r="HD61" s="56"/>
      <c r="HE61" s="56"/>
      <c r="HF61" s="56"/>
      <c r="HG61" s="56"/>
      <c r="HH61" s="217"/>
    </row>
    <row r="62" spans="1:216" ht="92.25" customHeight="1" x14ac:dyDescent="1.35">
      <c r="B62" s="221"/>
      <c r="C62" s="56"/>
      <c r="D62" s="56"/>
      <c r="E62" s="56"/>
      <c r="F62" s="56"/>
      <c r="G62" s="56"/>
      <c r="H62" s="56"/>
      <c r="I62" s="56"/>
      <c r="J62" s="56"/>
      <c r="K62" s="56"/>
      <c r="L62" s="190"/>
      <c r="M62" s="56"/>
      <c r="N62" s="56"/>
      <c r="O62" s="56"/>
      <c r="P62" s="56"/>
      <c r="Q62" s="56"/>
      <c r="R62" s="56"/>
      <c r="S62" s="56"/>
      <c r="T62" s="56"/>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258" t="str">
        <f>IF(C2="(All)","","2)State GDP per Capita Growth vs YA of "&amp;'Formula Table'!E2&amp;"%, "&amp;'Formula Table'!E3&amp;"%, and "&amp;'Formula Table'!E4&amp;"% respectively")</f>
        <v/>
      </c>
      <c r="AS62" s="259"/>
      <c r="AT62" s="259"/>
      <c r="AU62" s="259"/>
      <c r="AV62" s="259"/>
      <c r="AW62" s="259"/>
      <c r="AX62" s="259"/>
      <c r="AY62" s="259"/>
      <c r="AZ62" s="259"/>
      <c r="BA62" s="259"/>
      <c r="BB62" s="259"/>
      <c r="BC62" s="259"/>
      <c r="BD62" s="259"/>
      <c r="BE62" s="259"/>
      <c r="BF62" s="259"/>
      <c r="BG62" s="259"/>
      <c r="BH62" s="259"/>
      <c r="BI62" s="259"/>
      <c r="BJ62" s="259"/>
      <c r="BK62" s="259"/>
      <c r="BL62" s="259"/>
      <c r="BM62" s="259"/>
      <c r="BN62" s="259"/>
      <c r="BO62" s="259"/>
      <c r="BP62" s="259"/>
      <c r="BQ62" s="259"/>
      <c r="BR62" s="259"/>
      <c r="BS62" s="259"/>
      <c r="BT62" s="259"/>
      <c r="BU62" s="259"/>
      <c r="BV62" s="259"/>
      <c r="BW62" s="259"/>
      <c r="BX62" s="259"/>
      <c r="BY62" s="259"/>
      <c r="BZ62" s="259"/>
      <c r="CA62" s="259"/>
      <c r="CB62" s="259"/>
      <c r="CC62" s="259"/>
      <c r="CD62" s="259"/>
      <c r="CE62" s="259"/>
      <c r="CF62" s="259"/>
      <c r="CG62" s="259"/>
      <c r="CH62" s="259"/>
      <c r="CI62" s="259"/>
      <c r="CJ62" s="259"/>
      <c r="CK62" s="259"/>
      <c r="CL62" s="259"/>
      <c r="CM62" s="259"/>
      <c r="CN62" s="259"/>
      <c r="CO62" s="259"/>
      <c r="CP62" s="259"/>
      <c r="CQ62" s="259"/>
      <c r="CR62" s="259"/>
      <c r="CS62" s="259"/>
      <c r="CT62" s="259"/>
      <c r="CU62" s="259"/>
      <c r="CV62" s="259"/>
      <c r="CW62" s="259"/>
      <c r="CX62" s="259"/>
      <c r="CY62" s="259"/>
      <c r="CZ62" s="259"/>
      <c r="DA62" s="259"/>
      <c r="DB62" s="259"/>
      <c r="DC62" s="259"/>
      <c r="DD62" s="259"/>
      <c r="DE62" s="259"/>
      <c r="DF62" s="259"/>
      <c r="DG62" s="259"/>
      <c r="DH62" s="259"/>
      <c r="DI62" s="259"/>
      <c r="DJ62" s="259"/>
      <c r="DK62" s="259"/>
      <c r="DL62" s="259"/>
      <c r="DM62" s="259"/>
      <c r="DN62" s="259"/>
      <c r="DO62" s="259"/>
      <c r="DP62" s="259"/>
      <c r="DQ62" s="259"/>
      <c r="DR62" s="259"/>
      <c r="DS62" s="259"/>
      <c r="DT62" s="259"/>
      <c r="DU62" s="259"/>
      <c r="DV62" s="259"/>
      <c r="DW62" s="259"/>
      <c r="DX62" s="259"/>
      <c r="DY62" s="259"/>
      <c r="DZ62" s="259"/>
      <c r="EA62" s="259"/>
      <c r="EB62" s="259"/>
      <c r="EC62" s="259"/>
      <c r="ED62" s="259"/>
      <c r="EE62" s="259"/>
      <c r="EF62" s="259"/>
      <c r="EG62" s="259"/>
      <c r="EH62" s="259"/>
      <c r="EI62" s="259"/>
      <c r="EJ62" s="260"/>
      <c r="EK62" s="184"/>
      <c r="EL62" s="184"/>
      <c r="EM62" s="184"/>
      <c r="EN62" s="184"/>
      <c r="EO62" s="184"/>
      <c r="EP62" s="184"/>
      <c r="EQ62" s="184"/>
      <c r="ER62" s="184"/>
      <c r="ES62" s="184"/>
      <c r="ET62" s="184"/>
      <c r="EU62" s="184"/>
      <c r="EV62" s="184"/>
      <c r="EW62" s="184"/>
      <c r="EX62" s="184"/>
      <c r="EY62" s="184"/>
      <c r="EZ62" s="184"/>
      <c r="FA62" s="184"/>
      <c r="FB62" s="184"/>
      <c r="FC62" s="184"/>
      <c r="FD62" s="184"/>
      <c r="FE62" s="184"/>
      <c r="FF62" s="184"/>
      <c r="FG62" s="184"/>
      <c r="FH62" s="184"/>
      <c r="FI62" s="184"/>
      <c r="FJ62" s="184"/>
      <c r="FK62" s="184"/>
      <c r="FL62" s="184"/>
      <c r="FM62" s="184"/>
      <c r="FN62" s="184"/>
      <c r="FO62" s="184"/>
      <c r="FP62" s="184"/>
      <c r="FQ62" s="184"/>
      <c r="FR62" s="184"/>
      <c r="FS62" s="184"/>
      <c r="FT62" s="184"/>
      <c r="FU62" s="184"/>
      <c r="FV62" s="184"/>
      <c r="FW62" s="184"/>
      <c r="FX62" s="184"/>
      <c r="FY62" s="184"/>
      <c r="FZ62" s="184"/>
      <c r="GA62" s="184"/>
      <c r="GB62" s="184"/>
      <c r="GC62" s="184"/>
      <c r="GD62" s="184"/>
      <c r="GE62" s="184"/>
      <c r="GF62" s="184"/>
      <c r="GG62" s="184"/>
      <c r="GH62" s="184"/>
      <c r="GI62" s="184"/>
      <c r="GJ62" s="184"/>
      <c r="GK62" s="184"/>
      <c r="GL62" s="184"/>
      <c r="GM62" s="184"/>
      <c r="GN62" s="184"/>
      <c r="GO62" s="184"/>
      <c r="GP62" s="184"/>
      <c r="GQ62" s="184"/>
      <c r="GR62" s="184"/>
      <c r="GS62" s="184"/>
      <c r="GT62" s="184"/>
      <c r="GU62" s="184"/>
      <c r="GV62" s="184"/>
      <c r="GW62" s="184"/>
      <c r="GX62" s="184"/>
      <c r="GY62" s="184"/>
      <c r="GZ62" s="184"/>
      <c r="HA62" s="56"/>
      <c r="HB62" s="56"/>
      <c r="HC62" s="56"/>
      <c r="HD62" s="56"/>
      <c r="HE62" s="56"/>
      <c r="HF62" s="56"/>
      <c r="HG62" s="56"/>
      <c r="HH62" s="217"/>
    </row>
    <row r="63" spans="1:216" ht="92.25" customHeight="1" x14ac:dyDescent="1.35">
      <c r="B63" s="221"/>
      <c r="C63" s="56"/>
      <c r="D63" s="56"/>
      <c r="E63" s="56"/>
      <c r="F63" s="56"/>
      <c r="G63" s="56"/>
      <c r="H63" s="56"/>
      <c r="I63" s="56"/>
      <c r="J63" s="56"/>
      <c r="K63" s="56"/>
      <c r="L63" s="190"/>
      <c r="M63" s="56"/>
      <c r="N63" s="56"/>
      <c r="O63" s="56"/>
      <c r="P63" s="56"/>
      <c r="Q63" s="56"/>
      <c r="R63" s="56"/>
      <c r="S63" s="56"/>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258" t="str">
        <f>IF(C2="(All)","","3)State Average Historical Temp (F) of "&amp;'Formula Table'!F2&amp;"%, "&amp;'Formula Table'!F3&amp;"%, and "&amp;'Formula Table'!F4&amp;"% respectively")</f>
        <v/>
      </c>
      <c r="AS63" s="259"/>
      <c r="AT63" s="259"/>
      <c r="AU63" s="259"/>
      <c r="AV63" s="259"/>
      <c r="AW63" s="259"/>
      <c r="AX63" s="259"/>
      <c r="AY63" s="259"/>
      <c r="AZ63" s="259"/>
      <c r="BA63" s="259"/>
      <c r="BB63" s="259"/>
      <c r="BC63" s="259"/>
      <c r="BD63" s="259"/>
      <c r="BE63" s="259"/>
      <c r="BF63" s="259"/>
      <c r="BG63" s="259"/>
      <c r="BH63" s="259"/>
      <c r="BI63" s="259"/>
      <c r="BJ63" s="259"/>
      <c r="BK63" s="259"/>
      <c r="BL63" s="259"/>
      <c r="BM63" s="259"/>
      <c r="BN63" s="259"/>
      <c r="BO63" s="259"/>
      <c r="BP63" s="259"/>
      <c r="BQ63" s="259"/>
      <c r="BR63" s="259"/>
      <c r="BS63" s="259"/>
      <c r="BT63" s="259"/>
      <c r="BU63" s="259"/>
      <c r="BV63" s="259"/>
      <c r="BW63" s="259"/>
      <c r="BX63" s="259"/>
      <c r="BY63" s="259"/>
      <c r="BZ63" s="259"/>
      <c r="CA63" s="259"/>
      <c r="CB63" s="259"/>
      <c r="CC63" s="259"/>
      <c r="CD63" s="259"/>
      <c r="CE63" s="259"/>
      <c r="CF63" s="259"/>
      <c r="CG63" s="259"/>
      <c r="CH63" s="259"/>
      <c r="CI63" s="259"/>
      <c r="CJ63" s="259"/>
      <c r="CK63" s="259"/>
      <c r="CL63" s="259"/>
      <c r="CM63" s="259"/>
      <c r="CN63" s="259"/>
      <c r="CO63" s="259"/>
      <c r="CP63" s="259"/>
      <c r="CQ63" s="259"/>
      <c r="CR63" s="259"/>
      <c r="CS63" s="259"/>
      <c r="CT63" s="259"/>
      <c r="CU63" s="259"/>
      <c r="CV63" s="259"/>
      <c r="CW63" s="259"/>
      <c r="CX63" s="259"/>
      <c r="CY63" s="259"/>
      <c r="CZ63" s="259"/>
      <c r="DA63" s="259"/>
      <c r="DB63" s="259"/>
      <c r="DC63" s="259"/>
      <c r="DD63" s="259"/>
      <c r="DE63" s="259"/>
      <c r="DF63" s="259"/>
      <c r="DG63" s="259"/>
      <c r="DH63" s="259"/>
      <c r="DI63" s="259"/>
      <c r="DJ63" s="259"/>
      <c r="DK63" s="259"/>
      <c r="DL63" s="259"/>
      <c r="DM63" s="259"/>
      <c r="DN63" s="259"/>
      <c r="DO63" s="259"/>
      <c r="DP63" s="259"/>
      <c r="DQ63" s="259"/>
      <c r="DR63" s="259"/>
      <c r="DS63" s="259"/>
      <c r="DT63" s="259"/>
      <c r="DU63" s="259"/>
      <c r="DV63" s="259"/>
      <c r="DW63" s="259"/>
      <c r="DX63" s="259"/>
      <c r="DY63" s="259"/>
      <c r="DZ63" s="259"/>
      <c r="EA63" s="259"/>
      <c r="EB63" s="259"/>
      <c r="EC63" s="259"/>
      <c r="ED63" s="259"/>
      <c r="EE63" s="259"/>
      <c r="EF63" s="259"/>
      <c r="EG63" s="259"/>
      <c r="EH63" s="259"/>
      <c r="EI63" s="259"/>
      <c r="EJ63" s="260"/>
      <c r="EK63" s="184"/>
      <c r="EL63" s="184"/>
      <c r="EM63" s="184"/>
      <c r="EN63" s="184"/>
      <c r="EO63" s="184"/>
      <c r="EP63" s="184"/>
      <c r="EQ63" s="184"/>
      <c r="ER63" s="184"/>
      <c r="ES63" s="184"/>
      <c r="ET63" s="184"/>
      <c r="EU63" s="184"/>
      <c r="EV63" s="184"/>
      <c r="EW63" s="184"/>
      <c r="EX63" s="184"/>
      <c r="EY63" s="184"/>
      <c r="EZ63" s="184"/>
      <c r="FA63" s="184"/>
      <c r="FB63" s="184"/>
      <c r="FC63" s="184"/>
      <c r="FD63" s="184"/>
      <c r="FE63" s="184"/>
      <c r="FF63" s="184"/>
      <c r="FG63" s="184"/>
      <c r="FH63" s="184"/>
      <c r="FI63" s="184"/>
      <c r="FJ63" s="184"/>
      <c r="FK63" s="184"/>
      <c r="FL63" s="184"/>
      <c r="FM63" s="184"/>
      <c r="FN63" s="184"/>
      <c r="FO63" s="184"/>
      <c r="FP63" s="184"/>
      <c r="FQ63" s="184"/>
      <c r="FR63" s="184"/>
      <c r="FS63" s="184"/>
      <c r="FT63" s="184"/>
      <c r="FU63" s="184"/>
      <c r="FV63" s="184"/>
      <c r="FW63" s="184"/>
      <c r="FX63" s="184"/>
      <c r="FY63" s="184"/>
      <c r="FZ63" s="184"/>
      <c r="GA63" s="184"/>
      <c r="GB63" s="184"/>
      <c r="GC63" s="184"/>
      <c r="GD63" s="184"/>
      <c r="GE63" s="184"/>
      <c r="GF63" s="184"/>
      <c r="GG63" s="184"/>
      <c r="GH63" s="184"/>
      <c r="GI63" s="184"/>
      <c r="GJ63" s="184"/>
      <c r="GK63" s="184"/>
      <c r="GL63" s="184"/>
      <c r="GM63" s="184"/>
      <c r="GN63" s="184"/>
      <c r="GO63" s="184"/>
      <c r="GP63" s="184"/>
      <c r="GQ63" s="184"/>
      <c r="GR63" s="184"/>
      <c r="GS63" s="184"/>
      <c r="GT63" s="184"/>
      <c r="GU63" s="184"/>
      <c r="GV63" s="184"/>
      <c r="GW63" s="184"/>
      <c r="GX63" s="184"/>
      <c r="GY63" s="184"/>
      <c r="GZ63" s="184"/>
      <c r="HA63" s="56"/>
      <c r="HB63" s="56"/>
      <c r="HC63" s="56"/>
      <c r="HD63" s="56"/>
      <c r="HE63" s="56"/>
      <c r="HF63" s="56"/>
      <c r="HG63" s="56"/>
      <c r="HH63" s="217"/>
    </row>
    <row r="64" spans="1:216" ht="92.25" customHeight="1" x14ac:dyDescent="1.35">
      <c r="B64" s="221"/>
      <c r="C64" s="56"/>
      <c r="D64" s="56"/>
      <c r="E64" s="56"/>
      <c r="F64" s="56"/>
      <c r="G64" s="56"/>
      <c r="H64" s="56"/>
      <c r="I64" s="56"/>
      <c r="J64" s="56"/>
      <c r="K64" s="56"/>
      <c r="L64" s="190"/>
      <c r="M64" s="56"/>
      <c r="N64" s="56"/>
      <c r="O64" s="56"/>
      <c r="P64" s="56"/>
      <c r="Q64" s="56"/>
      <c r="R64" s="56"/>
      <c r="S64" s="56"/>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258" t="str">
        <f>IF(C2="(All)","","4)State Health Ranking of "&amp;'Formula Table'!G2&amp;", "&amp;'Formula Table'!G3&amp;", and "&amp;'Formula Table'!G4&amp;" respectively in the country (50=Worst)")</f>
        <v/>
      </c>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9"/>
      <c r="BR64" s="259"/>
      <c r="BS64" s="259"/>
      <c r="BT64" s="259"/>
      <c r="BU64" s="259"/>
      <c r="BV64" s="259"/>
      <c r="BW64" s="259"/>
      <c r="BX64" s="259"/>
      <c r="BY64" s="259"/>
      <c r="BZ64" s="259"/>
      <c r="CA64" s="259"/>
      <c r="CB64" s="259"/>
      <c r="CC64" s="259"/>
      <c r="CD64" s="259"/>
      <c r="CE64" s="259"/>
      <c r="CF64" s="259"/>
      <c r="CG64" s="259"/>
      <c r="CH64" s="259"/>
      <c r="CI64" s="259"/>
      <c r="CJ64" s="259"/>
      <c r="CK64" s="259"/>
      <c r="CL64" s="259"/>
      <c r="CM64" s="259"/>
      <c r="CN64" s="259"/>
      <c r="CO64" s="259"/>
      <c r="CP64" s="259"/>
      <c r="CQ64" s="259"/>
      <c r="CR64" s="259"/>
      <c r="CS64" s="259"/>
      <c r="CT64" s="259"/>
      <c r="CU64" s="259"/>
      <c r="CV64" s="259"/>
      <c r="CW64" s="259"/>
      <c r="CX64" s="259"/>
      <c r="CY64" s="259"/>
      <c r="CZ64" s="259"/>
      <c r="DA64" s="259"/>
      <c r="DB64" s="259"/>
      <c r="DC64" s="259"/>
      <c r="DD64" s="259"/>
      <c r="DE64" s="259"/>
      <c r="DF64" s="259"/>
      <c r="DG64" s="259"/>
      <c r="DH64" s="259"/>
      <c r="DI64" s="259"/>
      <c r="DJ64" s="259"/>
      <c r="DK64" s="259"/>
      <c r="DL64" s="259"/>
      <c r="DM64" s="259"/>
      <c r="DN64" s="259"/>
      <c r="DO64" s="259"/>
      <c r="DP64" s="259"/>
      <c r="DQ64" s="259"/>
      <c r="DR64" s="259"/>
      <c r="DS64" s="259"/>
      <c r="DT64" s="259"/>
      <c r="DU64" s="259"/>
      <c r="DV64" s="259"/>
      <c r="DW64" s="259"/>
      <c r="DX64" s="259"/>
      <c r="DY64" s="259"/>
      <c r="DZ64" s="259"/>
      <c r="EA64" s="259"/>
      <c r="EB64" s="259"/>
      <c r="EC64" s="259"/>
      <c r="ED64" s="259"/>
      <c r="EE64" s="259"/>
      <c r="EF64" s="259"/>
      <c r="EG64" s="259"/>
      <c r="EH64" s="259"/>
      <c r="EI64" s="259"/>
      <c r="EJ64" s="260"/>
      <c r="EK64" s="184"/>
      <c r="EL64" s="184"/>
      <c r="EM64" s="184"/>
      <c r="EN64" s="184"/>
      <c r="EO64" s="184"/>
      <c r="EP64" s="184"/>
      <c r="EQ64" s="184"/>
      <c r="ER64" s="184"/>
      <c r="ES64" s="184"/>
      <c r="ET64" s="184"/>
      <c r="EU64" s="184"/>
      <c r="EV64" s="184"/>
      <c r="EW64" s="184"/>
      <c r="EX64" s="184"/>
      <c r="EY64" s="184"/>
      <c r="EZ64" s="184"/>
      <c r="FA64" s="184"/>
      <c r="FB64" s="184"/>
      <c r="FC64" s="184"/>
      <c r="FD64" s="184"/>
      <c r="FE64" s="184"/>
      <c r="FF64" s="184"/>
      <c r="FG64" s="184"/>
      <c r="FH64" s="184"/>
      <c r="FI64" s="184"/>
      <c r="FJ64" s="184"/>
      <c r="FK64" s="184"/>
      <c r="FL64" s="184"/>
      <c r="FM64" s="184"/>
      <c r="FN64" s="184"/>
      <c r="FO64" s="184"/>
      <c r="FP64" s="184"/>
      <c r="FQ64" s="184"/>
      <c r="FR64" s="184"/>
      <c r="FS64" s="184"/>
      <c r="FT64" s="184"/>
      <c r="FU64" s="184"/>
      <c r="FV64" s="184"/>
      <c r="FW64" s="184"/>
      <c r="FX64" s="184"/>
      <c r="FY64" s="184"/>
      <c r="FZ64" s="184"/>
      <c r="GA64" s="184"/>
      <c r="GB64" s="184"/>
      <c r="GC64" s="184"/>
      <c r="GD64" s="184"/>
      <c r="GE64" s="184"/>
      <c r="GF64" s="184"/>
      <c r="GG64" s="184"/>
      <c r="GH64" s="184"/>
      <c r="GI64" s="184"/>
      <c r="GJ64" s="184"/>
      <c r="GK64" s="184"/>
      <c r="GL64" s="184"/>
      <c r="GM64" s="184"/>
      <c r="GN64" s="184"/>
      <c r="GO64" s="184"/>
      <c r="GP64" s="184"/>
      <c r="GQ64" s="184"/>
      <c r="GR64" s="184"/>
      <c r="GS64" s="184"/>
      <c r="GT64" s="184"/>
      <c r="GU64" s="184"/>
      <c r="GV64" s="184"/>
      <c r="GW64" s="184"/>
      <c r="GX64" s="184"/>
      <c r="GY64" s="184"/>
      <c r="GZ64" s="184"/>
      <c r="HA64" s="56"/>
      <c r="HB64" s="56"/>
      <c r="HC64" s="56"/>
      <c r="HD64" s="56"/>
      <c r="HE64" s="56"/>
      <c r="HF64" s="56"/>
      <c r="HG64" s="56"/>
      <c r="HH64" s="217"/>
    </row>
    <row r="65" spans="2:216" ht="92.25" customHeight="1" x14ac:dyDescent="1.35">
      <c r="B65" s="221"/>
      <c r="C65" s="56"/>
      <c r="D65" s="56"/>
      <c r="E65" s="56"/>
      <c r="F65" s="56"/>
      <c r="G65" s="56"/>
      <c r="H65" s="56"/>
      <c r="I65" s="56"/>
      <c r="J65" s="56"/>
      <c r="K65" s="56"/>
      <c r="L65" s="190"/>
      <c r="M65" s="56"/>
      <c r="N65" s="56"/>
      <c r="O65" s="56"/>
      <c r="P65" s="56"/>
      <c r="Q65" s="56"/>
      <c r="R65" s="56"/>
      <c r="S65" s="56"/>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258" t="str">
        <f>IF(C2="(All)","","5)Top states may be geographically close to "&amp;C2)</f>
        <v/>
      </c>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S65" s="259"/>
      <c r="CT65" s="259"/>
      <c r="CU65" s="259"/>
      <c r="CV65" s="259"/>
      <c r="CW65" s="259"/>
      <c r="CX65" s="259"/>
      <c r="CY65" s="259"/>
      <c r="CZ65" s="259"/>
      <c r="DA65" s="259"/>
      <c r="DB65" s="259"/>
      <c r="DC65" s="259"/>
      <c r="DD65" s="259"/>
      <c r="DE65" s="259"/>
      <c r="DF65" s="259"/>
      <c r="DG65" s="259"/>
      <c r="DH65" s="259"/>
      <c r="DI65" s="259"/>
      <c r="DJ65" s="259"/>
      <c r="DK65" s="259"/>
      <c r="DL65" s="259"/>
      <c r="DM65" s="259"/>
      <c r="DN65" s="259"/>
      <c r="DO65" s="259"/>
      <c r="DP65" s="259"/>
      <c r="DQ65" s="259"/>
      <c r="DR65" s="259"/>
      <c r="DS65" s="259"/>
      <c r="DT65" s="259"/>
      <c r="DU65" s="259"/>
      <c r="DV65" s="259"/>
      <c r="DW65" s="259"/>
      <c r="DX65" s="259"/>
      <c r="DY65" s="259"/>
      <c r="DZ65" s="259"/>
      <c r="EA65" s="259"/>
      <c r="EB65" s="259"/>
      <c r="EC65" s="259"/>
      <c r="ED65" s="259"/>
      <c r="EE65" s="259"/>
      <c r="EF65" s="259"/>
      <c r="EG65" s="259"/>
      <c r="EH65" s="259"/>
      <c r="EI65" s="259"/>
      <c r="EJ65" s="260"/>
      <c r="EK65" s="184"/>
      <c r="EL65" s="184"/>
      <c r="EM65" s="184"/>
      <c r="EN65" s="184"/>
      <c r="EO65" s="184"/>
      <c r="EP65" s="184"/>
      <c r="EQ65" s="184"/>
      <c r="ER65" s="184"/>
      <c r="ES65" s="184"/>
      <c r="ET65" s="184"/>
      <c r="EU65" s="184"/>
      <c r="EV65" s="184"/>
      <c r="EW65" s="184"/>
      <c r="EX65" s="184"/>
      <c r="EY65" s="184"/>
      <c r="EZ65" s="184"/>
      <c r="FA65" s="184"/>
      <c r="FB65" s="184"/>
      <c r="FC65" s="184"/>
      <c r="FD65" s="184"/>
      <c r="FE65" s="184"/>
      <c r="FF65" s="184"/>
      <c r="FG65" s="184"/>
      <c r="FH65" s="184"/>
      <c r="FI65" s="184"/>
      <c r="FJ65" s="184"/>
      <c r="FK65" s="184"/>
      <c r="FL65" s="184"/>
      <c r="FM65" s="184"/>
      <c r="FN65" s="184"/>
      <c r="FO65" s="184"/>
      <c r="FP65" s="184"/>
      <c r="FQ65" s="184"/>
      <c r="FR65" s="184"/>
      <c r="FS65" s="184"/>
      <c r="FT65" s="184"/>
      <c r="FU65" s="184"/>
      <c r="FV65" s="184"/>
      <c r="FW65" s="184"/>
      <c r="FX65" s="184"/>
      <c r="FY65" s="184"/>
      <c r="FZ65" s="184"/>
      <c r="GA65" s="184"/>
      <c r="GB65" s="184"/>
      <c r="GC65" s="184"/>
      <c r="GD65" s="184"/>
      <c r="GE65" s="184"/>
      <c r="GF65" s="184"/>
      <c r="GG65" s="184"/>
      <c r="GH65" s="184"/>
      <c r="GI65" s="184"/>
      <c r="GJ65" s="184"/>
      <c r="GK65" s="184"/>
      <c r="GL65" s="184"/>
      <c r="GM65" s="184"/>
      <c r="GN65" s="184"/>
      <c r="GO65" s="184"/>
      <c r="GP65" s="184"/>
      <c r="GQ65" s="184"/>
      <c r="GR65" s="184"/>
      <c r="GS65" s="184"/>
      <c r="GT65" s="184"/>
      <c r="GU65" s="184"/>
      <c r="GV65" s="184"/>
      <c r="GW65" s="184"/>
      <c r="GX65" s="184"/>
      <c r="GY65" s="184"/>
      <c r="GZ65" s="184"/>
      <c r="HA65" s="56"/>
      <c r="HB65" s="56"/>
      <c r="HC65" s="56"/>
      <c r="HD65" s="56"/>
      <c r="HE65" s="56"/>
      <c r="HF65" s="56"/>
      <c r="HG65" s="56"/>
      <c r="HH65" s="217"/>
    </row>
    <row r="66" spans="2:216" ht="92.25" customHeight="1" thickBot="1" x14ac:dyDescent="1.4">
      <c r="B66" s="221"/>
      <c r="C66" s="56"/>
      <c r="D66" s="56"/>
      <c r="E66" s="56"/>
      <c r="F66" s="56"/>
      <c r="G66" s="56"/>
      <c r="H66" s="56"/>
      <c r="I66" s="56"/>
      <c r="J66" s="56"/>
      <c r="K66" s="56"/>
      <c r="L66" s="190"/>
      <c r="M66" s="56"/>
      <c r="N66" s="56"/>
      <c r="O66" s="56"/>
      <c r="P66" s="56"/>
      <c r="Q66" s="56"/>
      <c r="R66" s="56"/>
      <c r="S66" s="56"/>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261" t="s">
        <v>212</v>
      </c>
      <c r="AS66" s="262"/>
      <c r="AT66" s="262"/>
      <c r="AU66" s="262"/>
      <c r="AV66" s="262"/>
      <c r="AW66" s="262"/>
      <c r="AX66" s="262"/>
      <c r="AY66" s="262"/>
      <c r="AZ66" s="262"/>
      <c r="BA66" s="262"/>
      <c r="BB66" s="262"/>
      <c r="BC66" s="262"/>
      <c r="BD66" s="262"/>
      <c r="BE66" s="262"/>
      <c r="BF66" s="262"/>
      <c r="BG66" s="262"/>
      <c r="BH66" s="262"/>
      <c r="BI66" s="262"/>
      <c r="BJ66" s="262"/>
      <c r="BK66" s="262"/>
      <c r="BL66" s="262"/>
      <c r="BM66" s="262"/>
      <c r="BN66" s="262"/>
      <c r="BO66" s="262"/>
      <c r="BP66" s="262"/>
      <c r="BQ66" s="262"/>
      <c r="BR66" s="262"/>
      <c r="BS66" s="262"/>
      <c r="BT66" s="262"/>
      <c r="BU66" s="262"/>
      <c r="BV66" s="262"/>
      <c r="BW66" s="262"/>
      <c r="BX66" s="262"/>
      <c r="BY66" s="262"/>
      <c r="BZ66" s="262"/>
      <c r="CA66" s="262"/>
      <c r="CB66" s="262"/>
      <c r="CC66" s="262"/>
      <c r="CD66" s="262"/>
      <c r="CE66" s="262"/>
      <c r="CF66" s="262"/>
      <c r="CG66" s="262"/>
      <c r="CH66" s="262"/>
      <c r="CI66" s="262"/>
      <c r="CJ66" s="262"/>
      <c r="CK66" s="262"/>
      <c r="CL66" s="262"/>
      <c r="CM66" s="262"/>
      <c r="CN66" s="262"/>
      <c r="CO66" s="262"/>
      <c r="CP66" s="262"/>
      <c r="CQ66" s="262"/>
      <c r="CR66" s="262"/>
      <c r="CS66" s="262"/>
      <c r="CT66" s="262"/>
      <c r="CU66" s="262"/>
      <c r="CV66" s="262"/>
      <c r="CW66" s="262"/>
      <c r="CX66" s="262"/>
      <c r="CY66" s="262"/>
      <c r="CZ66" s="262"/>
      <c r="DA66" s="262"/>
      <c r="DB66" s="262"/>
      <c r="DC66" s="262"/>
      <c r="DD66" s="262"/>
      <c r="DE66" s="262"/>
      <c r="DF66" s="262"/>
      <c r="DG66" s="262"/>
      <c r="DH66" s="262"/>
      <c r="DI66" s="262"/>
      <c r="DJ66" s="262"/>
      <c r="DK66" s="262"/>
      <c r="DL66" s="262"/>
      <c r="DM66" s="262"/>
      <c r="DN66" s="262"/>
      <c r="DO66" s="262"/>
      <c r="DP66" s="262"/>
      <c r="DQ66" s="262"/>
      <c r="DR66" s="262"/>
      <c r="DS66" s="262"/>
      <c r="DT66" s="262"/>
      <c r="DU66" s="262"/>
      <c r="DV66" s="262"/>
      <c r="DW66" s="262"/>
      <c r="DX66" s="262"/>
      <c r="DY66" s="262"/>
      <c r="DZ66" s="262"/>
      <c r="EA66" s="262"/>
      <c r="EB66" s="262"/>
      <c r="EC66" s="262"/>
      <c r="ED66" s="262"/>
      <c r="EE66" s="262"/>
      <c r="EF66" s="262"/>
      <c r="EG66" s="262"/>
      <c r="EH66" s="262"/>
      <c r="EI66" s="262"/>
      <c r="EJ66" s="263"/>
      <c r="EK66" s="184"/>
      <c r="EL66" s="184"/>
      <c r="EM66" s="184"/>
      <c r="EN66" s="184"/>
      <c r="EO66" s="184"/>
      <c r="EP66" s="184"/>
      <c r="EQ66" s="184"/>
      <c r="ER66" s="184"/>
      <c r="ES66" s="184"/>
      <c r="ET66" s="184"/>
      <c r="EU66" s="184"/>
      <c r="EV66" s="184"/>
      <c r="EW66" s="184"/>
      <c r="EX66" s="184"/>
      <c r="EY66" s="184"/>
      <c r="EZ66" s="184"/>
      <c r="FA66" s="184"/>
      <c r="FB66" s="184"/>
      <c r="FC66" s="184"/>
      <c r="FD66" s="184"/>
      <c r="FE66" s="184"/>
      <c r="FF66" s="184"/>
      <c r="FG66" s="184"/>
      <c r="FH66" s="184"/>
      <c r="FI66" s="184"/>
      <c r="FJ66" s="184"/>
      <c r="FK66" s="184"/>
      <c r="FL66" s="184"/>
      <c r="FM66" s="184"/>
      <c r="FN66" s="184"/>
      <c r="FO66" s="184"/>
      <c r="FP66" s="184"/>
      <c r="FQ66" s="184"/>
      <c r="FR66" s="184"/>
      <c r="FS66" s="184"/>
      <c r="FT66" s="184"/>
      <c r="FU66" s="184"/>
      <c r="FV66" s="184"/>
      <c r="FW66" s="184"/>
      <c r="FX66" s="184"/>
      <c r="FY66" s="184"/>
      <c r="FZ66" s="184"/>
      <c r="GA66" s="184"/>
      <c r="GB66" s="184"/>
      <c r="GC66" s="184"/>
      <c r="GD66" s="184"/>
      <c r="GE66" s="184"/>
      <c r="GF66" s="184"/>
      <c r="GG66" s="184"/>
      <c r="GH66" s="184"/>
      <c r="GI66" s="184"/>
      <c r="GJ66" s="184"/>
      <c r="GK66" s="184"/>
      <c r="GL66" s="184"/>
      <c r="GM66" s="184"/>
      <c r="GN66" s="184"/>
      <c r="GO66" s="184"/>
      <c r="GP66" s="184"/>
      <c r="GQ66" s="184"/>
      <c r="GR66" s="184"/>
      <c r="GS66" s="184"/>
      <c r="GT66" s="184"/>
      <c r="GU66" s="184"/>
      <c r="GV66" s="184"/>
      <c r="GW66" s="184"/>
      <c r="GX66" s="184"/>
      <c r="GY66" s="184"/>
      <c r="GZ66" s="184"/>
      <c r="HA66" s="56"/>
      <c r="HB66" s="56"/>
      <c r="HC66" s="56"/>
      <c r="HD66" s="56"/>
      <c r="HE66" s="56"/>
      <c r="HF66" s="56"/>
      <c r="HG66" s="56"/>
      <c r="HH66" s="217"/>
    </row>
    <row r="67" spans="2:216" ht="15.75" thickBot="1" x14ac:dyDescent="0.3">
      <c r="B67" s="221"/>
      <c r="C67" s="56"/>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5"/>
      <c r="BR67" s="105"/>
      <c r="BS67" s="105"/>
      <c r="BT67" s="105"/>
      <c r="BU67" s="105"/>
      <c r="BV67" s="105"/>
      <c r="BW67" s="105"/>
      <c r="BX67" s="105"/>
      <c r="BY67" s="105"/>
      <c r="BZ67" s="105"/>
      <c r="CA67" s="105"/>
      <c r="CB67" s="105"/>
      <c r="CC67" s="105"/>
      <c r="CD67" s="105"/>
      <c r="CE67" s="105"/>
      <c r="CF67" s="105"/>
      <c r="CG67" s="105"/>
      <c r="CH67" s="105"/>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105"/>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05"/>
      <c r="EN67" s="105"/>
      <c r="EO67" s="105"/>
      <c r="EP67" s="105"/>
      <c r="EQ67" s="56"/>
      <c r="ER67" s="56"/>
      <c r="ES67" s="56"/>
      <c r="ET67" s="56"/>
      <c r="EU67" s="56"/>
      <c r="EV67" s="56"/>
      <c r="EW67" s="105"/>
      <c r="EX67" s="105"/>
      <c r="EY67" s="105"/>
      <c r="EZ67" s="105"/>
      <c r="FA67" s="105"/>
      <c r="FB67" s="105"/>
      <c r="FC67" s="105"/>
      <c r="FD67" s="105"/>
      <c r="FE67" s="105"/>
      <c r="FF67" s="105"/>
      <c r="FG67" s="105"/>
      <c r="FH67" s="105"/>
      <c r="FI67" s="105"/>
      <c r="FJ67" s="105"/>
      <c r="FK67" s="105"/>
      <c r="FL67" s="105"/>
      <c r="FM67" s="105"/>
      <c r="FN67" s="105"/>
      <c r="FO67" s="105"/>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217"/>
    </row>
    <row r="68" spans="2:216" ht="15.75" thickTop="1" x14ac:dyDescent="0.25">
      <c r="B68" s="221"/>
      <c r="C68" s="56"/>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5"/>
      <c r="BE68" s="105"/>
      <c r="BF68" s="105"/>
      <c r="BG68" s="105"/>
      <c r="BH68" s="105"/>
      <c r="BI68" s="105"/>
      <c r="BJ68" s="105"/>
      <c r="BK68" s="105"/>
      <c r="BL68" s="105"/>
      <c r="BM68" s="105"/>
      <c r="BN68" s="105"/>
      <c r="BO68" s="105"/>
      <c r="BP68" s="105"/>
      <c r="BQ68" s="105"/>
      <c r="BR68" s="105"/>
      <c r="BS68" s="105"/>
      <c r="BT68" s="105"/>
      <c r="BU68" s="105"/>
      <c r="BV68" s="105"/>
      <c r="BW68" s="105"/>
      <c r="BX68" s="105"/>
      <c r="BY68" s="105"/>
      <c r="BZ68" s="105"/>
      <c r="CA68" s="105"/>
      <c r="CB68" s="105"/>
      <c r="CC68" s="105"/>
      <c r="CD68" s="105"/>
      <c r="CE68" s="105"/>
      <c r="CF68" s="105"/>
      <c r="CG68" s="105"/>
      <c r="CH68" s="105"/>
      <c r="CI68" s="105"/>
      <c r="CJ68" s="105"/>
      <c r="CK68" s="105"/>
      <c r="CL68" s="105"/>
      <c r="CM68" s="105"/>
      <c r="CN68" s="105"/>
      <c r="CO68" s="105"/>
      <c r="CP68" s="105"/>
      <c r="CQ68" s="105"/>
      <c r="CR68" s="105"/>
      <c r="CS68" s="105"/>
      <c r="CT68" s="105"/>
      <c r="CU68" s="105"/>
      <c r="CV68" s="105"/>
      <c r="CW68" s="105"/>
      <c r="CX68" s="105"/>
      <c r="CY68" s="105"/>
      <c r="CZ68" s="105"/>
      <c r="DA68" s="105"/>
      <c r="DB68" s="105"/>
      <c r="DC68" s="105"/>
      <c r="DD68" s="105"/>
      <c r="DE68" s="105"/>
      <c r="DF68" s="105"/>
      <c r="DG68" s="105"/>
      <c r="DH68" s="105"/>
      <c r="DI68" s="105"/>
      <c r="DJ68" s="105"/>
      <c r="DK68" s="105"/>
      <c r="DL68" s="105"/>
      <c r="DM68" s="105"/>
      <c r="DN68" s="105"/>
      <c r="DO68" s="105"/>
      <c r="DP68" s="105"/>
      <c r="DQ68" s="105"/>
      <c r="DR68" s="105"/>
      <c r="DS68" s="105"/>
      <c r="DT68" s="105"/>
      <c r="DU68" s="105"/>
      <c r="DV68" s="105"/>
      <c r="DW68" s="105"/>
      <c r="DX68" s="105"/>
      <c r="DY68" s="105"/>
      <c r="DZ68" s="105"/>
      <c r="EA68" s="105"/>
      <c r="EB68" s="105"/>
      <c r="EC68" s="105"/>
      <c r="ED68" s="105"/>
      <c r="EE68" s="105"/>
      <c r="EF68" s="105"/>
      <c r="EG68" s="105"/>
      <c r="EH68" s="105"/>
      <c r="EI68" s="105"/>
      <c r="EJ68" s="97"/>
      <c r="EK68" s="100">
        <f>GETPIVOTDATA(" Maine",'Population Migration by State'!$B$5,"Year",'Population Migration by State'!$C$3)</f>
        <v>27561</v>
      </c>
      <c r="EL68" s="105"/>
      <c r="EM68" s="97"/>
      <c r="EN68" s="101">
        <f>GETPIVOTDATA(" Maine",'Population Migration by State'!$B$5,"Year",'Population Migration by State'!$C$3)</f>
        <v>27561</v>
      </c>
      <c r="EO68" s="99"/>
      <c r="EP68" s="105"/>
      <c r="EQ68" s="56"/>
      <c r="ER68" s="56"/>
      <c r="ES68" s="56"/>
      <c r="ET68" s="56"/>
      <c r="EU68" s="56"/>
      <c r="EV68" s="56"/>
      <c r="EW68" s="105"/>
      <c r="EX68" s="105"/>
      <c r="EY68" s="105"/>
      <c r="EZ68" s="105"/>
      <c r="FA68" s="105"/>
      <c r="FB68" s="105"/>
      <c r="FC68" s="105"/>
      <c r="FD68" s="105"/>
      <c r="FE68" s="105"/>
      <c r="FF68" s="105"/>
      <c r="FG68" s="105"/>
      <c r="FH68" s="105"/>
      <c r="FI68" s="105"/>
      <c r="FJ68" s="105"/>
      <c r="FK68" s="105"/>
      <c r="FL68" s="105"/>
      <c r="FM68" s="105"/>
      <c r="FN68" s="105"/>
      <c r="FO68" s="105"/>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217"/>
    </row>
    <row r="69" spans="2:216" x14ac:dyDescent="0.25">
      <c r="B69" s="221"/>
      <c r="C69" s="56"/>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5"/>
      <c r="BV69" s="105"/>
      <c r="BW69" s="105"/>
      <c r="BX69" s="105"/>
      <c r="BY69" s="105"/>
      <c r="BZ69" s="105"/>
      <c r="CA69" s="105"/>
      <c r="CB69" s="105"/>
      <c r="CC69" s="105"/>
      <c r="CD69" s="105"/>
      <c r="CE69" s="105"/>
      <c r="CF69" s="105"/>
      <c r="CG69" s="105"/>
      <c r="CH69" s="105"/>
      <c r="CI69" s="105"/>
      <c r="CJ69" s="105"/>
      <c r="CK69" s="105"/>
      <c r="CL69" s="105"/>
      <c r="CM69" s="105"/>
      <c r="CN69" s="105"/>
      <c r="CO69" s="105"/>
      <c r="CP69" s="105"/>
      <c r="CQ69" s="105"/>
      <c r="CR69" s="105"/>
      <c r="CS69" s="105"/>
      <c r="CT69" s="105"/>
      <c r="CU69" s="105"/>
      <c r="CV69" s="105"/>
      <c r="CW69" s="105"/>
      <c r="CX69" s="105"/>
      <c r="CY69" s="105"/>
      <c r="CZ69" s="105"/>
      <c r="DA69" s="105"/>
      <c r="DB69" s="105"/>
      <c r="DC69" s="105"/>
      <c r="DD69" s="105"/>
      <c r="DE69" s="105"/>
      <c r="DF69" s="105"/>
      <c r="DG69" s="105"/>
      <c r="DH69" s="105"/>
      <c r="DI69" s="105"/>
      <c r="DJ69" s="105"/>
      <c r="DK69" s="105"/>
      <c r="DL69" s="105"/>
      <c r="DM69" s="105"/>
      <c r="DN69" s="105"/>
      <c r="DO69" s="105"/>
      <c r="DP69" s="105"/>
      <c r="DQ69" s="105"/>
      <c r="DR69" s="105"/>
      <c r="DS69" s="105"/>
      <c r="DT69" s="105"/>
      <c r="DU69" s="105"/>
      <c r="DV69" s="105"/>
      <c r="DW69" s="105"/>
      <c r="DX69" s="105"/>
      <c r="DY69" s="105"/>
      <c r="DZ69" s="105"/>
      <c r="EA69" s="105"/>
      <c r="EB69" s="105"/>
      <c r="EC69" s="105"/>
      <c r="ED69" s="105"/>
      <c r="EE69" s="105"/>
      <c r="EF69" s="105"/>
      <c r="EG69" s="105"/>
      <c r="EH69" s="105"/>
      <c r="EI69" s="105"/>
      <c r="EJ69" s="92">
        <f>GETPIVOTDATA(" Maine",'Population Migration by State'!$B$5,"Year",'Population Migration by State'!$C$3)</f>
        <v>27561</v>
      </c>
      <c r="EK69" s="105">
        <f>GETPIVOTDATA(" Maine",'Population Migration by State'!$B$5,"Year",'Population Migration by State'!$C$3)</f>
        <v>27561</v>
      </c>
      <c r="EL69" s="102"/>
      <c r="EM69" s="105">
        <f>GETPIVOTDATA(" Maine",'Population Migration by State'!$B$5,"Year",'Population Migration by State'!$C$3)</f>
        <v>27561</v>
      </c>
      <c r="EN69" s="105">
        <f>GETPIVOTDATA(" Maine",'Population Migration by State'!$B$5,"Year",'Population Migration by State'!$C$3)</f>
        <v>27561</v>
      </c>
      <c r="EO69" s="105">
        <f>GETPIVOTDATA(" Maine",'Population Migration by State'!$B$5,"Year",'Population Migration by State'!$C$3)</f>
        <v>27561</v>
      </c>
      <c r="EP69" s="92"/>
      <c r="EQ69" s="56"/>
      <c r="ER69" s="56"/>
      <c r="ES69" s="56"/>
      <c r="ET69" s="56"/>
      <c r="EU69" s="56"/>
      <c r="EV69" s="56"/>
      <c r="EW69" s="105"/>
      <c r="EX69" s="105"/>
      <c r="EY69" s="105"/>
      <c r="EZ69" s="105"/>
      <c r="FA69" s="105"/>
      <c r="FB69" s="105"/>
      <c r="FC69" s="105"/>
      <c r="FD69" s="105"/>
      <c r="FE69" s="105"/>
      <c r="FF69" s="105"/>
      <c r="FG69" s="105"/>
      <c r="FH69" s="105"/>
      <c r="FI69" s="105"/>
      <c r="FJ69" s="105"/>
      <c r="FK69" s="105"/>
      <c r="FL69" s="105"/>
      <c r="FM69" s="105"/>
      <c r="FN69" s="105"/>
      <c r="FO69" s="105"/>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217"/>
    </row>
    <row r="70" spans="2:216" x14ac:dyDescent="0.25">
      <c r="B70" s="221"/>
      <c r="C70" s="56"/>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5"/>
      <c r="BR70" s="105"/>
      <c r="BS70" s="105"/>
      <c r="BT70" s="105"/>
      <c r="BU70" s="105"/>
      <c r="BV70" s="105"/>
      <c r="BW70" s="105"/>
      <c r="BX70" s="105"/>
      <c r="BY70" s="105"/>
      <c r="BZ70" s="105"/>
      <c r="CA70" s="105"/>
      <c r="CB70" s="105"/>
      <c r="CC70" s="105"/>
      <c r="CD70" s="105"/>
      <c r="CE70" s="105"/>
      <c r="CF70" s="105"/>
      <c r="CG70" s="105"/>
      <c r="CH70" s="105"/>
      <c r="CI70" s="105"/>
      <c r="CJ70" s="105"/>
      <c r="CK70" s="105"/>
      <c r="CL70" s="105"/>
      <c r="CM70" s="105"/>
      <c r="CN70" s="105"/>
      <c r="CO70" s="105"/>
      <c r="CP70" s="105"/>
      <c r="CQ70" s="105"/>
      <c r="CR70" s="105"/>
      <c r="CS70" s="105"/>
      <c r="CT70" s="105"/>
      <c r="CU70" s="105"/>
      <c r="CV70" s="105"/>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92">
        <f>GETPIVOTDATA(" Maine",'Population Migration by State'!$B$5,"Year",'Population Migration by State'!$C$3)</f>
        <v>27561</v>
      </c>
      <c r="EK70" s="105">
        <f>GETPIVOTDATA(" Maine",'Population Migration by State'!$B$5,"Year",'Population Migration by State'!$C$3)</f>
        <v>27561</v>
      </c>
      <c r="EL70" s="105">
        <f>GETPIVOTDATA(" Maine",'Population Migration by State'!$B$5,"Year",'Population Migration by State'!$C$3)</f>
        <v>27561</v>
      </c>
      <c r="EM70" s="105">
        <f>GETPIVOTDATA(" Maine",'Population Migration by State'!$B$5,"Year",'Population Migration by State'!$C$3)</f>
        <v>27561</v>
      </c>
      <c r="EN70" s="105">
        <f>GETPIVOTDATA(" Maine",'Population Migration by State'!$B$5,"Year",'Population Migration by State'!$C$3)</f>
        <v>27561</v>
      </c>
      <c r="EO70" s="105">
        <f>GETPIVOTDATA(" Maine",'Population Migration by State'!$B$5,"Year",'Population Migration by State'!$C$3)</f>
        <v>27561</v>
      </c>
      <c r="EP70" s="92"/>
      <c r="EQ70" s="56"/>
      <c r="ER70" s="56"/>
      <c r="ES70" s="56"/>
      <c r="ET70" s="56"/>
      <c r="EU70" s="56"/>
      <c r="EV70" s="56"/>
      <c r="EW70" s="105"/>
      <c r="EX70" s="105"/>
      <c r="EY70" s="105"/>
      <c r="EZ70" s="105"/>
      <c r="FA70" s="105"/>
      <c r="FB70" s="105"/>
      <c r="FC70" s="105"/>
      <c r="FD70" s="105"/>
      <c r="FE70" s="105"/>
      <c r="FF70" s="105"/>
      <c r="FG70" s="105"/>
      <c r="FH70" s="105"/>
      <c r="FI70" s="105"/>
      <c r="FJ70" s="105"/>
      <c r="FK70" s="105"/>
      <c r="FL70" s="105"/>
      <c r="FM70" s="105"/>
      <c r="FN70" s="105"/>
      <c r="FO70" s="105"/>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217"/>
    </row>
    <row r="71" spans="2:216" x14ac:dyDescent="0.25">
      <c r="B71" s="221"/>
      <c r="C71" s="56"/>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5"/>
      <c r="BR71" s="105"/>
      <c r="BS71" s="105"/>
      <c r="BT71" s="105"/>
      <c r="BU71" s="105"/>
      <c r="BV71" s="105"/>
      <c r="BW71" s="105"/>
      <c r="BX71" s="105"/>
      <c r="BY71" s="105"/>
      <c r="BZ71" s="105"/>
      <c r="CA71" s="105"/>
      <c r="CB71" s="105"/>
      <c r="CC71" s="105"/>
      <c r="CD71" s="105"/>
      <c r="CE71" s="105"/>
      <c r="CF71" s="105"/>
      <c r="CG71" s="105"/>
      <c r="CH71" s="105"/>
      <c r="CI71" s="105"/>
      <c r="CJ71" s="105"/>
      <c r="CK71" s="105"/>
      <c r="CL71" s="105"/>
      <c r="CM71" s="105"/>
      <c r="CN71" s="105"/>
      <c r="CO71" s="105"/>
      <c r="CP71" s="105"/>
      <c r="CQ71" s="105"/>
      <c r="CR71" s="105"/>
      <c r="CS71" s="105"/>
      <c r="CT71" s="105"/>
      <c r="CU71" s="105"/>
      <c r="CV71" s="105"/>
      <c r="CW71" s="105"/>
      <c r="CX71" s="105"/>
      <c r="CY71" s="105"/>
      <c r="CZ71" s="105"/>
      <c r="DA71" s="105"/>
      <c r="DB71" s="105"/>
      <c r="DC71" s="105"/>
      <c r="DD71" s="105"/>
      <c r="DE71" s="105"/>
      <c r="DF71" s="105"/>
      <c r="DG71" s="105"/>
      <c r="DH71" s="105"/>
      <c r="DI71" s="105"/>
      <c r="DJ71" s="105"/>
      <c r="DK71" s="105"/>
      <c r="DL71" s="105"/>
      <c r="DM71" s="105"/>
      <c r="DN71" s="105"/>
      <c r="DO71" s="105"/>
      <c r="DP71" s="105"/>
      <c r="DQ71" s="105"/>
      <c r="DR71" s="105"/>
      <c r="DS71" s="105"/>
      <c r="DT71" s="105"/>
      <c r="DU71" s="105"/>
      <c r="DV71" s="105"/>
      <c r="DW71" s="105"/>
      <c r="DX71" s="105"/>
      <c r="DY71" s="105"/>
      <c r="DZ71" s="105"/>
      <c r="EA71" s="105"/>
      <c r="EB71" s="105"/>
      <c r="EC71" s="105"/>
      <c r="ED71" s="105"/>
      <c r="EE71" s="105"/>
      <c r="EF71" s="105"/>
      <c r="EG71" s="105"/>
      <c r="EH71" s="105"/>
      <c r="EI71" s="105"/>
      <c r="EJ71" s="92">
        <f>GETPIVOTDATA(" Maine",'Population Migration by State'!$B$5,"Year",'Population Migration by State'!$C$3)</f>
        <v>27561</v>
      </c>
      <c r="EK71" s="105">
        <f>GETPIVOTDATA(" Maine",'Population Migration by State'!$B$5,"Year",'Population Migration by State'!$C$3)</f>
        <v>27561</v>
      </c>
      <c r="EL71" s="105">
        <f>GETPIVOTDATA(" Maine",'Population Migration by State'!$B$5,"Year",'Population Migration by State'!$C$3)</f>
        <v>27561</v>
      </c>
      <c r="EM71" s="105">
        <f>GETPIVOTDATA(" Maine",'Population Migration by State'!$B$5,"Year",'Population Migration by State'!$C$3)</f>
        <v>27561</v>
      </c>
      <c r="EN71" s="105">
        <f>GETPIVOTDATA(" Maine",'Population Migration by State'!$B$5,"Year",'Population Migration by State'!$C$3)</f>
        <v>27561</v>
      </c>
      <c r="EO71" s="105">
        <f>GETPIVOTDATA(" Maine",'Population Migration by State'!$B$5,"Year",'Population Migration by State'!$C$3)</f>
        <v>27561</v>
      </c>
      <c r="EP71" s="92"/>
      <c r="EQ71" s="56"/>
      <c r="ER71" s="56"/>
      <c r="ES71" s="56"/>
      <c r="ET71" s="56"/>
      <c r="EU71" s="56"/>
      <c r="EV71" s="56"/>
      <c r="EW71" s="105"/>
      <c r="EX71" s="105"/>
      <c r="EY71" s="105"/>
      <c r="EZ71" s="105"/>
      <c r="FA71" s="105"/>
      <c r="FB71" s="105"/>
      <c r="FC71" s="105"/>
      <c r="FD71" s="105"/>
      <c r="FE71" s="105"/>
      <c r="FF71" s="105"/>
      <c r="FG71" s="105"/>
      <c r="FH71" s="105"/>
      <c r="FI71" s="105"/>
      <c r="FJ71" s="105"/>
      <c r="FK71" s="105"/>
      <c r="FL71" s="105"/>
      <c r="FM71" s="105"/>
      <c r="FN71" s="105"/>
      <c r="FO71" s="105"/>
      <c r="FP71" s="56"/>
      <c r="FQ71" s="56"/>
      <c r="FR71" s="56"/>
      <c r="FS71" s="56"/>
      <c r="FT71" s="56"/>
      <c r="FU71" s="56"/>
      <c r="FV71" s="56"/>
      <c r="FW71" s="56"/>
      <c r="FX71" s="56"/>
      <c r="FY71" s="56"/>
      <c r="FZ71" s="56"/>
      <c r="GA71" s="56"/>
      <c r="GB71" s="56"/>
      <c r="GC71" s="56"/>
      <c r="GD71" s="56"/>
      <c r="GE71" s="56"/>
      <c r="GF71" s="56"/>
      <c r="GG71" s="56"/>
      <c r="GH71" s="56"/>
      <c r="GI71" s="56"/>
      <c r="GJ71" s="56"/>
      <c r="GK71" s="56"/>
      <c r="GL71" s="56"/>
      <c r="GM71" s="56"/>
      <c r="GN71" s="56"/>
      <c r="GO71" s="56"/>
      <c r="GP71" s="56"/>
      <c r="GQ71" s="56"/>
      <c r="GR71" s="56"/>
      <c r="GS71" s="56"/>
      <c r="GT71" s="56"/>
      <c r="GU71" s="56"/>
      <c r="GV71" s="56"/>
      <c r="GW71" s="56"/>
      <c r="GX71" s="56"/>
      <c r="GY71" s="56"/>
      <c r="GZ71" s="56"/>
      <c r="HA71" s="56"/>
      <c r="HB71" s="56"/>
      <c r="HC71" s="56"/>
      <c r="HD71" s="56"/>
      <c r="HE71" s="56"/>
      <c r="HF71" s="56"/>
      <c r="HG71" s="56"/>
      <c r="HH71" s="217"/>
    </row>
    <row r="72" spans="2:216" x14ac:dyDescent="0.25">
      <c r="B72" s="221"/>
      <c r="C72" s="56"/>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c r="CO72" s="105"/>
      <c r="CP72" s="105"/>
      <c r="CQ72" s="105"/>
      <c r="CR72" s="105"/>
      <c r="CS72" s="105"/>
      <c r="CT72" s="105"/>
      <c r="CU72" s="105"/>
      <c r="CV72" s="105"/>
      <c r="CW72" s="105"/>
      <c r="CX72" s="105"/>
      <c r="CY72" s="105"/>
      <c r="CZ72" s="105"/>
      <c r="DA72" s="105"/>
      <c r="DB72" s="105"/>
      <c r="DC72" s="105"/>
      <c r="DD72" s="105"/>
      <c r="DE72" s="105"/>
      <c r="DF72" s="105"/>
      <c r="DG72" s="105"/>
      <c r="DH72" s="105"/>
      <c r="DI72" s="105"/>
      <c r="DJ72" s="105"/>
      <c r="DK72" s="105"/>
      <c r="DL72" s="105"/>
      <c r="DM72" s="105"/>
      <c r="DN72" s="105"/>
      <c r="DO72" s="105"/>
      <c r="DP72" s="105"/>
      <c r="DQ72" s="105"/>
      <c r="DR72" s="105"/>
      <c r="DS72" s="105"/>
      <c r="DT72" s="93"/>
      <c r="DU72" s="93"/>
      <c r="DV72" s="93"/>
      <c r="DW72" s="93"/>
      <c r="DX72" s="105"/>
      <c r="DY72" s="105"/>
      <c r="DZ72" s="105"/>
      <c r="EA72" s="105"/>
      <c r="EB72" s="105"/>
      <c r="EC72" s="105"/>
      <c r="ED72" s="105"/>
      <c r="EE72" s="105"/>
      <c r="EF72" s="105"/>
      <c r="EG72" s="105"/>
      <c r="EH72" s="105"/>
      <c r="EI72" s="97"/>
      <c r="EJ72" s="105">
        <f>GETPIVOTDATA(" Maine",'Population Migration by State'!$B$5,"Year",'Population Migration by State'!$C$3)</f>
        <v>27561</v>
      </c>
      <c r="EK72" s="105">
        <f>GETPIVOTDATA(" Maine",'Population Migration by State'!$B$5,"Year",'Population Migration by State'!$C$3)</f>
        <v>27561</v>
      </c>
      <c r="EL72" s="105">
        <f>GETPIVOTDATA(" Maine",'Population Migration by State'!$B$5,"Year",'Population Migration by State'!$C$3)</f>
        <v>27561</v>
      </c>
      <c r="EM72" s="105">
        <f>GETPIVOTDATA(" Maine",'Population Migration by State'!$B$5,"Year",'Population Migration by State'!$C$3)</f>
        <v>27561</v>
      </c>
      <c r="EN72" s="105">
        <f>GETPIVOTDATA(" Maine",'Population Migration by State'!$B$5,"Year",'Population Migration by State'!$C$3)</f>
        <v>27561</v>
      </c>
      <c r="EO72" s="105">
        <f>GETPIVOTDATA(" Maine",'Population Migration by State'!$B$5,"Year",'Population Migration by State'!$C$3)</f>
        <v>27561</v>
      </c>
      <c r="EP72" s="92"/>
      <c r="EQ72" s="56"/>
      <c r="ER72" s="56"/>
      <c r="ES72" s="56"/>
      <c r="ET72" s="56"/>
      <c r="EU72" s="56"/>
      <c r="EV72" s="56"/>
      <c r="EW72" s="105"/>
      <c r="EX72" s="105"/>
      <c r="EY72" s="105"/>
      <c r="EZ72" s="105"/>
      <c r="FA72" s="105"/>
      <c r="FB72" s="105"/>
      <c r="FC72" s="105"/>
      <c r="FD72" s="105"/>
      <c r="FE72" s="105"/>
      <c r="FF72" s="105"/>
      <c r="FG72" s="105"/>
      <c r="FH72" s="105"/>
      <c r="FI72" s="105"/>
      <c r="FJ72" s="105"/>
      <c r="FK72" s="105"/>
      <c r="FL72" s="105"/>
      <c r="FM72" s="105"/>
      <c r="FN72" s="105"/>
      <c r="FO72" s="105"/>
      <c r="FP72" s="56"/>
      <c r="FQ72" s="56"/>
      <c r="FR72" s="56"/>
      <c r="FS72" s="56"/>
      <c r="FT72" s="56"/>
      <c r="FU72" s="56"/>
      <c r="FV72" s="56"/>
      <c r="FW72" s="56"/>
      <c r="FX72" s="56"/>
      <c r="FY72" s="56"/>
      <c r="FZ72" s="56"/>
      <c r="GA72" s="56"/>
      <c r="GB72" s="56"/>
      <c r="GC72" s="56"/>
      <c r="GD72" s="56"/>
      <c r="GE72" s="56"/>
      <c r="GF72" s="56"/>
      <c r="GG72" s="56"/>
      <c r="GH72" s="56"/>
      <c r="GI72" s="56"/>
      <c r="GJ72" s="56"/>
      <c r="GK72" s="56"/>
      <c r="GL72" s="56"/>
      <c r="GM72" s="56"/>
      <c r="GN72" s="56"/>
      <c r="GO72" s="56"/>
      <c r="GP72" s="56"/>
      <c r="GQ72" s="56"/>
      <c r="GR72" s="56"/>
      <c r="GS72" s="56"/>
      <c r="GT72" s="56"/>
      <c r="GU72" s="56"/>
      <c r="GV72" s="56"/>
      <c r="GW72" s="56"/>
      <c r="GX72" s="56"/>
      <c r="GY72" s="56"/>
      <c r="GZ72" s="56"/>
      <c r="HA72" s="56"/>
      <c r="HB72" s="56"/>
      <c r="HC72" s="56"/>
      <c r="HD72" s="56"/>
      <c r="HE72" s="56"/>
      <c r="HF72" s="56"/>
      <c r="HG72" s="56"/>
      <c r="HH72" s="217"/>
    </row>
    <row r="73" spans="2:216" x14ac:dyDescent="0.25">
      <c r="B73" s="221"/>
      <c r="C73" s="56"/>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105"/>
      <c r="CC73" s="105"/>
      <c r="CD73" s="105"/>
      <c r="CE73" s="105"/>
      <c r="CF73" s="105"/>
      <c r="CG73" s="105"/>
      <c r="CH73" s="105"/>
      <c r="CI73" s="105"/>
      <c r="CJ73" s="105"/>
      <c r="CK73" s="105"/>
      <c r="CL73" s="105"/>
      <c r="CM73" s="105"/>
      <c r="CN73" s="105"/>
      <c r="CO73" s="105"/>
      <c r="CP73" s="105"/>
      <c r="CQ73" s="105"/>
      <c r="CR73" s="105"/>
      <c r="CS73" s="105"/>
      <c r="CT73" s="105"/>
      <c r="CU73" s="105"/>
      <c r="CV73" s="105"/>
      <c r="CW73" s="105"/>
      <c r="CX73" s="105"/>
      <c r="CY73" s="105"/>
      <c r="CZ73" s="105"/>
      <c r="DA73" s="105"/>
      <c r="DB73" s="105"/>
      <c r="DC73" s="105"/>
      <c r="DD73" s="105"/>
      <c r="DE73" s="105"/>
      <c r="DF73" s="105"/>
      <c r="DG73" s="105"/>
      <c r="DH73" s="105"/>
      <c r="DI73" s="105"/>
      <c r="DJ73" s="105"/>
      <c r="DK73" s="105"/>
      <c r="DL73" s="105"/>
      <c r="DM73" s="105"/>
      <c r="DN73" s="105"/>
      <c r="DO73" s="105"/>
      <c r="DP73" s="105"/>
      <c r="DQ73" s="105"/>
      <c r="DR73" s="105"/>
      <c r="DS73" s="105"/>
      <c r="DT73" s="93"/>
      <c r="DU73" s="93"/>
      <c r="DV73" s="93"/>
      <c r="DW73" s="93"/>
      <c r="DX73" s="105"/>
      <c r="DY73" s="105"/>
      <c r="DZ73" s="105"/>
      <c r="EA73" s="105"/>
      <c r="EB73" s="105"/>
      <c r="EC73" s="105"/>
      <c r="ED73" s="105"/>
      <c r="EE73" s="105"/>
      <c r="EF73" s="105"/>
      <c r="EG73" s="105"/>
      <c r="EH73" s="105"/>
      <c r="EI73" s="92">
        <f>GETPIVOTDATA(" Maine",'Population Migration by State'!$B$5,"Year",'Population Migration by State'!$C$3)</f>
        <v>27561</v>
      </c>
      <c r="EJ73" s="105">
        <f>GETPIVOTDATA(" Maine",'Population Migration by State'!$B$5,"Year",'Population Migration by State'!$C$3)</f>
        <v>27561</v>
      </c>
      <c r="EK73" s="105">
        <f>GETPIVOTDATA(" Maine",'Population Migration by State'!$B$5,"Year",'Population Migration by State'!$C$3)</f>
        <v>27561</v>
      </c>
      <c r="EL73" s="105">
        <f>GETPIVOTDATA(" Maine",'Population Migration by State'!$B$5,"Year",'Population Migration by State'!$C$3)</f>
        <v>27561</v>
      </c>
      <c r="EM73" s="105">
        <f>GETPIVOTDATA(" Maine",'Population Migration by State'!$B$5,"Year",'Population Migration by State'!$C$3)</f>
        <v>27561</v>
      </c>
      <c r="EN73" s="105">
        <f>GETPIVOTDATA(" Maine",'Population Migration by State'!$B$5,"Year",'Population Migration by State'!$C$3)</f>
        <v>27561</v>
      </c>
      <c r="EO73" s="105">
        <f>GETPIVOTDATA(" Maine",'Population Migration by State'!$B$5,"Year",'Population Migration by State'!$C$3)</f>
        <v>27561</v>
      </c>
      <c r="EP73" s="92"/>
      <c r="EQ73" s="56"/>
      <c r="ER73" s="56"/>
      <c r="ES73" s="56"/>
      <c r="ET73" s="56"/>
      <c r="EU73" s="56"/>
      <c r="EV73" s="56"/>
      <c r="EW73" s="105"/>
      <c r="EX73" s="105"/>
      <c r="EY73" s="105"/>
      <c r="EZ73" s="105"/>
      <c r="FA73" s="105"/>
      <c r="FB73" s="105"/>
      <c r="FC73" s="105"/>
      <c r="FD73" s="105"/>
      <c r="FE73" s="105"/>
      <c r="FF73" s="105"/>
      <c r="FG73" s="105"/>
      <c r="FH73" s="105"/>
      <c r="FI73" s="105"/>
      <c r="FJ73" s="105"/>
      <c r="FK73" s="105"/>
      <c r="FL73" s="105"/>
      <c r="FM73" s="105"/>
      <c r="FN73" s="105"/>
      <c r="FO73" s="105"/>
      <c r="FP73" s="56"/>
      <c r="FQ73" s="56"/>
      <c r="FR73" s="56"/>
      <c r="FS73" s="56"/>
      <c r="FT73" s="56"/>
      <c r="FU73" s="56"/>
      <c r="FV73" s="56"/>
      <c r="FW73" s="56"/>
      <c r="FX73" s="56"/>
      <c r="FY73" s="56"/>
      <c r="FZ73" s="56"/>
      <c r="GA73" s="56"/>
      <c r="GB73" s="56"/>
      <c r="GC73" s="56"/>
      <c r="GD73" s="56"/>
      <c r="GE73" s="56"/>
      <c r="GF73" s="56"/>
      <c r="GG73" s="56"/>
      <c r="GH73" s="56"/>
      <c r="GI73" s="56"/>
      <c r="GJ73" s="56"/>
      <c r="GK73" s="56"/>
      <c r="GL73" s="56"/>
      <c r="GM73" s="56"/>
      <c r="GN73" s="56"/>
      <c r="GO73" s="56"/>
      <c r="GP73" s="56"/>
      <c r="GQ73" s="56"/>
      <c r="GR73" s="56"/>
      <c r="GS73" s="56"/>
      <c r="GT73" s="56"/>
      <c r="GU73" s="56"/>
      <c r="GV73" s="56"/>
      <c r="GW73" s="56"/>
      <c r="GX73" s="56"/>
      <c r="GY73" s="56"/>
      <c r="GZ73" s="56"/>
      <c r="HA73" s="56"/>
      <c r="HB73" s="56"/>
      <c r="HC73" s="56"/>
      <c r="HD73" s="56"/>
      <c r="HE73" s="56"/>
      <c r="HF73" s="56"/>
      <c r="HG73" s="56"/>
      <c r="HH73" s="217"/>
    </row>
    <row r="74" spans="2:216" x14ac:dyDescent="0.25">
      <c r="B74" s="221"/>
      <c r="C74" s="56"/>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c r="CL74" s="105"/>
      <c r="CM74" s="105"/>
      <c r="CN74" s="105"/>
      <c r="CO74" s="105"/>
      <c r="CP74" s="105"/>
      <c r="CQ74" s="105"/>
      <c r="CR74" s="105"/>
      <c r="CS74" s="105"/>
      <c r="CT74" s="105"/>
      <c r="CU74" s="105"/>
      <c r="CV74" s="105"/>
      <c r="CW74" s="105"/>
      <c r="CX74" s="105"/>
      <c r="CY74" s="105"/>
      <c r="CZ74" s="105"/>
      <c r="DA74" s="105"/>
      <c r="DB74" s="105"/>
      <c r="DC74" s="105"/>
      <c r="DD74" s="105"/>
      <c r="DE74" s="105"/>
      <c r="DF74" s="105"/>
      <c r="DG74" s="105"/>
      <c r="DH74" s="105"/>
      <c r="DI74" s="105"/>
      <c r="DJ74" s="105"/>
      <c r="DK74" s="105"/>
      <c r="DL74" s="105"/>
      <c r="DM74" s="105"/>
      <c r="DN74" s="105"/>
      <c r="DO74" s="105"/>
      <c r="DP74" s="105"/>
      <c r="DQ74" s="105"/>
      <c r="DR74" s="105"/>
      <c r="DS74" s="105"/>
      <c r="DT74" s="93"/>
      <c r="DU74" s="93"/>
      <c r="DV74" s="93"/>
      <c r="DW74" s="93"/>
      <c r="DX74" s="105"/>
      <c r="DY74" s="105"/>
      <c r="DZ74" s="105"/>
      <c r="EA74" s="105"/>
      <c r="EB74" s="105"/>
      <c r="EC74" s="105"/>
      <c r="ED74" s="105"/>
      <c r="EE74" s="105"/>
      <c r="EF74" s="105"/>
      <c r="EG74" s="105"/>
      <c r="EH74" s="105"/>
      <c r="EI74" s="92">
        <f>GETPIVOTDATA(" Maine",'Population Migration by State'!$B$5,"Year",'Population Migration by State'!$C$3)</f>
        <v>27561</v>
      </c>
      <c r="EJ74" s="105">
        <f>GETPIVOTDATA(" Maine",'Population Migration by State'!$B$5,"Year",'Population Migration by State'!$C$3)</f>
        <v>27561</v>
      </c>
      <c r="EK74" s="105">
        <f>GETPIVOTDATA(" Maine",'Population Migration by State'!$B$5,"Year",'Population Migration by State'!$C$3)</f>
        <v>27561</v>
      </c>
      <c r="EL74" s="105">
        <f>GETPIVOTDATA(" Maine",'Population Migration by State'!$B$5,"Year",'Population Migration by State'!$C$3)</f>
        <v>27561</v>
      </c>
      <c r="EM74" s="105">
        <f>GETPIVOTDATA(" Maine",'Population Migration by State'!$B$5,"Year",'Population Migration by State'!$C$3)</f>
        <v>27561</v>
      </c>
      <c r="EN74" s="105">
        <f>GETPIVOTDATA(" Maine",'Population Migration by State'!$B$5,"Year",'Population Migration by State'!$C$3)</f>
        <v>27561</v>
      </c>
      <c r="EO74" s="105">
        <f>GETPIVOTDATA(" Maine",'Population Migration by State'!$B$5,"Year",'Population Migration by State'!$C$3)</f>
        <v>27561</v>
      </c>
      <c r="EP74" s="99"/>
      <c r="EQ74" s="56"/>
      <c r="ER74" s="56"/>
      <c r="ES74" s="56"/>
      <c r="ET74" s="56"/>
      <c r="EU74" s="56"/>
      <c r="EV74" s="56"/>
      <c r="EW74" s="105"/>
      <c r="EX74" s="105"/>
      <c r="EY74" s="105"/>
      <c r="EZ74" s="105"/>
      <c r="FA74" s="105"/>
      <c r="FB74" s="105"/>
      <c r="FC74" s="105"/>
      <c r="FD74" s="105"/>
      <c r="FE74" s="105"/>
      <c r="FF74" s="105"/>
      <c r="FG74" s="105"/>
      <c r="FH74" s="105"/>
      <c r="FI74" s="105"/>
      <c r="FJ74" s="105"/>
      <c r="FK74" s="105"/>
      <c r="FL74" s="105"/>
      <c r="FM74" s="105"/>
      <c r="FN74" s="105"/>
      <c r="FO74" s="105"/>
      <c r="FP74" s="56"/>
      <c r="FQ74" s="56"/>
      <c r="FR74" s="56"/>
      <c r="FS74" s="56"/>
      <c r="FT74" s="56"/>
      <c r="FU74" s="56"/>
      <c r="FV74" s="56"/>
      <c r="FW74" s="56"/>
      <c r="FX74" s="56"/>
      <c r="FY74" s="56"/>
      <c r="FZ74" s="56"/>
      <c r="GA74" s="56"/>
      <c r="GB74" s="56"/>
      <c r="GC74" s="56"/>
      <c r="GD74" s="56"/>
      <c r="GE74" s="56"/>
      <c r="GF74" s="56"/>
      <c r="GG74" s="56"/>
      <c r="GH74" s="56"/>
      <c r="GI74" s="56"/>
      <c r="GJ74" s="56"/>
      <c r="GK74" s="56"/>
      <c r="GL74" s="56"/>
      <c r="GM74" s="56"/>
      <c r="GN74" s="56"/>
      <c r="GO74" s="56"/>
      <c r="GP74" s="56"/>
      <c r="GQ74" s="56"/>
      <c r="GR74" s="56"/>
      <c r="GS74" s="56"/>
      <c r="GT74" s="56"/>
      <c r="GU74" s="56"/>
      <c r="GV74" s="56"/>
      <c r="GW74" s="56"/>
      <c r="GX74" s="56"/>
      <c r="GY74" s="56"/>
      <c r="GZ74" s="56"/>
      <c r="HA74" s="56"/>
      <c r="HB74" s="56"/>
      <c r="HC74" s="56"/>
      <c r="HD74" s="56"/>
      <c r="HE74" s="56"/>
      <c r="HF74" s="56"/>
      <c r="HG74" s="56"/>
      <c r="HH74" s="217"/>
    </row>
    <row r="75" spans="2:216" ht="15.75" thickBot="1" x14ac:dyDescent="0.3">
      <c r="B75" s="221"/>
      <c r="C75" s="56"/>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5"/>
      <c r="CF75" s="105"/>
      <c r="CG75" s="105"/>
      <c r="CH75" s="105"/>
      <c r="CI75" s="105"/>
      <c r="CJ75" s="105"/>
      <c r="CK75" s="105"/>
      <c r="CL75" s="105"/>
      <c r="CM75" s="105"/>
      <c r="CN75" s="105"/>
      <c r="CO75" s="105"/>
      <c r="CP75" s="105"/>
      <c r="CQ75" s="105"/>
      <c r="CR75" s="105"/>
      <c r="CS75" s="105"/>
      <c r="CT75" s="105"/>
      <c r="CU75" s="105"/>
      <c r="CV75" s="105"/>
      <c r="CW75" s="105"/>
      <c r="CX75" s="105"/>
      <c r="CY75" s="105"/>
      <c r="CZ75" s="105"/>
      <c r="DA75" s="105"/>
      <c r="DB75" s="105"/>
      <c r="DC75" s="105"/>
      <c r="DD75" s="105"/>
      <c r="DE75" s="105"/>
      <c r="DF75" s="105"/>
      <c r="DG75" s="105"/>
      <c r="DH75" s="105"/>
      <c r="DI75" s="105"/>
      <c r="DJ75" s="105"/>
      <c r="DK75" s="105"/>
      <c r="DL75" s="105"/>
      <c r="DM75" s="105"/>
      <c r="DN75" s="105"/>
      <c r="DO75" s="105"/>
      <c r="DP75" s="105"/>
      <c r="DQ75" s="105"/>
      <c r="DR75" s="105"/>
      <c r="DS75" s="105"/>
      <c r="DT75" s="93"/>
      <c r="DU75" s="93"/>
      <c r="DV75" s="93"/>
      <c r="DW75" s="93"/>
      <c r="DX75" s="105"/>
      <c r="DY75" s="105"/>
      <c r="DZ75" s="105"/>
      <c r="EA75" s="105"/>
      <c r="EB75" s="105"/>
      <c r="EC75" s="105"/>
      <c r="ED75" s="105"/>
      <c r="EE75" s="105"/>
      <c r="EF75" s="105"/>
      <c r="EG75" s="105"/>
      <c r="EH75" s="105"/>
      <c r="EI75" s="92">
        <f>GETPIVOTDATA(" Maine",'Population Migration by State'!$B$5,"Year",'Population Migration by State'!$C$3)</f>
        <v>27561</v>
      </c>
      <c r="EJ75" s="105">
        <f>GETPIVOTDATA(" Maine",'Population Migration by State'!$B$5,"Year",'Population Migration by State'!$C$3)</f>
        <v>27561</v>
      </c>
      <c r="EK75" s="105">
        <f>GETPIVOTDATA(" Maine",'Population Migration by State'!$B$5,"Year",'Population Migration by State'!$C$3)</f>
        <v>27561</v>
      </c>
      <c r="EL75" s="105">
        <f>GETPIVOTDATA(" Maine",'Population Migration by State'!$B$5,"Year",'Population Migration by State'!$C$3)</f>
        <v>27561</v>
      </c>
      <c r="EM75" s="105">
        <f>GETPIVOTDATA(" Maine",'Population Migration by State'!$B$5,"Year",'Population Migration by State'!$C$3)</f>
        <v>27561</v>
      </c>
      <c r="EN75" s="105">
        <f>GETPIVOTDATA(" Maine",'Population Migration by State'!$B$5,"Year",'Population Migration by State'!$C$3)</f>
        <v>27561</v>
      </c>
      <c r="EO75" s="105">
        <f>GETPIVOTDATA(" Maine",'Population Migration by State'!$B$5,"Year",'Population Migration by State'!$C$3)</f>
        <v>27561</v>
      </c>
      <c r="EP75" s="105">
        <f>GETPIVOTDATA(" Maine",'Population Migration by State'!$B$5,"Year",'Population Migration by State'!$C$3)</f>
        <v>27561</v>
      </c>
      <c r="EQ75" s="57"/>
      <c r="ER75" s="56"/>
      <c r="ES75" s="56"/>
      <c r="ET75" s="56"/>
      <c r="EU75" s="56"/>
      <c r="EV75" s="56"/>
      <c r="EW75" s="105"/>
      <c r="EX75" s="105"/>
      <c r="EY75" s="105"/>
      <c r="EZ75" s="105"/>
      <c r="FA75" s="105"/>
      <c r="FB75" s="105"/>
      <c r="FC75" s="105"/>
      <c r="FD75" s="105"/>
      <c r="FE75" s="105"/>
      <c r="FF75" s="105"/>
      <c r="FG75" s="105"/>
      <c r="FH75" s="105"/>
      <c r="FI75" s="105"/>
      <c r="FJ75" s="105"/>
      <c r="FK75" s="105"/>
      <c r="FL75" s="105"/>
      <c r="FM75" s="105"/>
      <c r="FN75" s="105"/>
      <c r="FO75" s="105"/>
      <c r="FP75" s="56"/>
      <c r="FQ75" s="56"/>
      <c r="FR75" s="56"/>
      <c r="FS75" s="56"/>
      <c r="FT75" s="56"/>
      <c r="FU75" s="56"/>
      <c r="FV75" s="56"/>
      <c r="FW75" s="56"/>
      <c r="FX75" s="56"/>
      <c r="FY75" s="56"/>
      <c r="FZ75" s="56"/>
      <c r="GA75" s="56"/>
      <c r="GB75" s="56"/>
      <c r="GC75" s="56"/>
      <c r="GD75" s="56"/>
      <c r="GE75" s="56"/>
      <c r="GF75" s="56"/>
      <c r="GG75" s="56"/>
      <c r="GH75" s="56"/>
      <c r="GI75" s="56"/>
      <c r="GJ75" s="56"/>
      <c r="GK75" s="56"/>
      <c r="GL75" s="56"/>
      <c r="GM75" s="56"/>
      <c r="GN75" s="56"/>
      <c r="GO75" s="56"/>
      <c r="GP75" s="56"/>
      <c r="GQ75" s="56"/>
      <c r="GR75" s="56"/>
      <c r="GS75" s="56"/>
      <c r="GT75" s="56"/>
      <c r="GU75" s="56"/>
      <c r="GV75" s="56"/>
      <c r="GW75" s="56"/>
      <c r="GX75" s="56"/>
      <c r="GY75" s="56"/>
      <c r="GZ75" s="56"/>
      <c r="HA75" s="56"/>
      <c r="HB75" s="56"/>
      <c r="HC75" s="56"/>
      <c r="HD75" s="56"/>
      <c r="HE75" s="56"/>
      <c r="HF75" s="56"/>
      <c r="HG75" s="56"/>
      <c r="HH75" s="217"/>
    </row>
    <row r="76" spans="2:216" ht="15.75" thickTop="1" x14ac:dyDescent="0.25">
      <c r="B76" s="221"/>
      <c r="C76" s="56"/>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6">
        <f>GETPIVOTDATA(" Minnesota",'Population Migration by State'!$B$5,"Year",'Population Migration by State'!$C$3)</f>
        <v>101176</v>
      </c>
      <c r="BV76" s="105"/>
      <c r="BW76" s="105"/>
      <c r="BX76" s="105"/>
      <c r="BY76" s="105"/>
      <c r="BZ76" s="105"/>
      <c r="CA76" s="105"/>
      <c r="CB76" s="105"/>
      <c r="CC76" s="105"/>
      <c r="CD76" s="105"/>
      <c r="CE76" s="105"/>
      <c r="CF76" s="105"/>
      <c r="CG76" s="105"/>
      <c r="CH76" s="105"/>
      <c r="CI76" s="105"/>
      <c r="CJ76" s="105"/>
      <c r="CK76" s="105"/>
      <c r="CL76" s="105"/>
      <c r="CM76" s="105"/>
      <c r="CN76" s="105"/>
      <c r="CO76" s="105"/>
      <c r="CP76" s="105"/>
      <c r="CQ76" s="105"/>
      <c r="CR76" s="105"/>
      <c r="CS76" s="105"/>
      <c r="CT76" s="105"/>
      <c r="CU76" s="105"/>
      <c r="CV76" s="105"/>
      <c r="CW76" s="105"/>
      <c r="CX76" s="105"/>
      <c r="CY76" s="105"/>
      <c r="CZ76" s="105"/>
      <c r="DA76" s="105"/>
      <c r="DB76" s="105"/>
      <c r="DC76" s="105"/>
      <c r="DD76" s="105"/>
      <c r="DE76" s="105"/>
      <c r="DF76" s="105"/>
      <c r="DG76" s="105"/>
      <c r="DH76" s="105"/>
      <c r="DI76" s="105"/>
      <c r="DJ76" s="105"/>
      <c r="DK76" s="105"/>
      <c r="DL76" s="105"/>
      <c r="DM76" s="105"/>
      <c r="DN76" s="105"/>
      <c r="DO76" s="105"/>
      <c r="DP76" s="105"/>
      <c r="DQ76" s="105"/>
      <c r="DR76" s="105"/>
      <c r="DS76" s="105"/>
      <c r="DT76" s="93"/>
      <c r="DU76" s="93"/>
      <c r="DV76" s="93"/>
      <c r="DW76" s="93"/>
      <c r="DX76" s="105"/>
      <c r="DY76" s="105"/>
      <c r="DZ76" s="105"/>
      <c r="EA76" s="105"/>
      <c r="EB76" s="105"/>
      <c r="EC76" s="105"/>
      <c r="ED76" s="105"/>
      <c r="EE76" s="105"/>
      <c r="EF76" s="105"/>
      <c r="EG76" s="105"/>
      <c r="EH76" s="105"/>
      <c r="EI76" s="92">
        <f>GETPIVOTDATA(" Maine",'Population Migration by State'!$B$5,"Year",'Population Migration by State'!$C$3)</f>
        <v>27561</v>
      </c>
      <c r="EJ76" s="105">
        <f>GETPIVOTDATA(" Maine",'Population Migration by State'!$B$5,"Year",'Population Migration by State'!$C$3)</f>
        <v>27561</v>
      </c>
      <c r="EK76" s="105">
        <f>GETPIVOTDATA(" Maine",'Population Migration by State'!$B$5,"Year",'Population Migration by State'!$C$3)</f>
        <v>27561</v>
      </c>
      <c r="EL76" s="105">
        <f>GETPIVOTDATA(" Maine",'Population Migration by State'!$B$5,"Year",'Population Migration by State'!$C$3)</f>
        <v>27561</v>
      </c>
      <c r="EM76" s="105">
        <f>GETPIVOTDATA(" Maine",'Population Migration by State'!$B$5,"Year",'Population Migration by State'!$C$3)</f>
        <v>27561</v>
      </c>
      <c r="EN76" s="105">
        <f>GETPIVOTDATA(" Maine",'Population Migration by State'!$B$5,"Year",'Population Migration by State'!$C$3)</f>
        <v>27561</v>
      </c>
      <c r="EO76" s="105">
        <f>GETPIVOTDATA(" Maine",'Population Migration by State'!$B$5,"Year",'Population Migration by State'!$C$3)</f>
        <v>27561</v>
      </c>
      <c r="EP76" s="105">
        <f>GETPIVOTDATA(" Maine",'Population Migration by State'!$B$5,"Year",'Population Migration by State'!$C$3)</f>
        <v>27561</v>
      </c>
      <c r="EQ76" s="57"/>
      <c r="ER76" s="56"/>
      <c r="ES76" s="56"/>
      <c r="ET76" s="56"/>
      <c r="EU76" s="56"/>
      <c r="EV76" s="56"/>
      <c r="EW76" s="105"/>
      <c r="EX76" s="105"/>
      <c r="EY76" s="105"/>
      <c r="EZ76" s="105"/>
      <c r="FA76" s="105"/>
      <c r="FB76" s="105"/>
      <c r="FC76" s="105"/>
      <c r="FD76" s="105"/>
      <c r="FE76" s="105"/>
      <c r="FF76" s="105"/>
      <c r="FG76" s="105"/>
      <c r="FH76" s="105"/>
      <c r="FI76" s="105"/>
      <c r="FJ76" s="105"/>
      <c r="FK76" s="105"/>
      <c r="FL76" s="105"/>
      <c r="FM76" s="105"/>
      <c r="FN76" s="105"/>
      <c r="FO76" s="105"/>
      <c r="FP76" s="56"/>
      <c r="FQ76" s="56"/>
      <c r="FR76" s="56"/>
      <c r="FS76" s="56"/>
      <c r="FT76" s="56"/>
      <c r="FU76" s="56"/>
      <c r="FV76" s="56"/>
      <c r="FW76" s="56"/>
      <c r="FX76" s="56"/>
      <c r="FY76" s="56"/>
      <c r="FZ76" s="56"/>
      <c r="GA76" s="56"/>
      <c r="GB76" s="56"/>
      <c r="GC76" s="56"/>
      <c r="GD76" s="56"/>
      <c r="GE76" s="56"/>
      <c r="GF76" s="56"/>
      <c r="GG76" s="56"/>
      <c r="GH76" s="56"/>
      <c r="GI76" s="56"/>
      <c r="GJ76" s="56"/>
      <c r="GK76" s="56"/>
      <c r="GL76" s="56"/>
      <c r="GM76" s="56"/>
      <c r="GN76" s="56"/>
      <c r="GO76" s="56"/>
      <c r="GP76" s="56"/>
      <c r="GQ76" s="56"/>
      <c r="GR76" s="56"/>
      <c r="GS76" s="56"/>
      <c r="GT76" s="56"/>
      <c r="GU76" s="56"/>
      <c r="GV76" s="56"/>
      <c r="GW76" s="56"/>
      <c r="GX76" s="56"/>
      <c r="GY76" s="56"/>
      <c r="GZ76" s="56"/>
      <c r="HA76" s="56"/>
      <c r="HB76" s="56"/>
      <c r="HC76" s="56"/>
      <c r="HD76" s="56"/>
      <c r="HE76" s="56"/>
      <c r="HF76" s="56"/>
      <c r="HG76" s="56"/>
      <c r="HH76" s="217"/>
    </row>
    <row r="77" spans="2:216" x14ac:dyDescent="0.25">
      <c r="B77" s="221"/>
      <c r="C77" s="56"/>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96">
        <f>GETPIVOTDATA(" Minnesota",'Population Migration by State'!$B$5,"Year",'Population Migration by State'!$C$3)</f>
        <v>101176</v>
      </c>
      <c r="BV77" s="105"/>
      <c r="BW77" s="105"/>
      <c r="BX77" s="105"/>
      <c r="BY77" s="105"/>
      <c r="BZ77" s="105"/>
      <c r="CA77" s="105"/>
      <c r="CB77" s="105"/>
      <c r="CC77" s="105"/>
      <c r="CD77" s="105"/>
      <c r="CE77" s="105"/>
      <c r="CF77" s="105"/>
      <c r="CG77" s="105"/>
      <c r="CH77" s="105"/>
      <c r="CI77" s="105"/>
      <c r="CJ77" s="105"/>
      <c r="CK77" s="105"/>
      <c r="CL77" s="105"/>
      <c r="CM77" s="105"/>
      <c r="CN77" s="105"/>
      <c r="CO77" s="105"/>
      <c r="CP77" s="105"/>
      <c r="CQ77" s="105"/>
      <c r="CR77" s="105"/>
      <c r="CS77" s="105"/>
      <c r="CT77" s="105"/>
      <c r="CU77" s="105"/>
      <c r="CV77" s="105"/>
      <c r="CW77" s="105"/>
      <c r="CX77" s="105"/>
      <c r="CY77" s="105"/>
      <c r="CZ77" s="105"/>
      <c r="DA77" s="105"/>
      <c r="DB77" s="105"/>
      <c r="DC77" s="105"/>
      <c r="DD77" s="105"/>
      <c r="DE77" s="105"/>
      <c r="DF77" s="105"/>
      <c r="DG77" s="105"/>
      <c r="DH77" s="105"/>
      <c r="DI77" s="105"/>
      <c r="DJ77" s="105"/>
      <c r="DK77" s="105"/>
      <c r="DL77" s="105"/>
      <c r="DM77" s="105"/>
      <c r="DN77" s="105"/>
      <c r="DO77" s="105"/>
      <c r="DP77" s="105"/>
      <c r="DQ77" s="105"/>
      <c r="DR77" s="105"/>
      <c r="DS77" s="105"/>
      <c r="DT77" s="93"/>
      <c r="DU77" s="93"/>
      <c r="DV77" s="93"/>
      <c r="DW77" s="93"/>
      <c r="DX77" s="105"/>
      <c r="DY77" s="105"/>
      <c r="DZ77" s="105"/>
      <c r="EA77" s="105"/>
      <c r="EB77" s="105"/>
      <c r="EC77" s="105"/>
      <c r="ED77" s="105"/>
      <c r="EE77" s="105"/>
      <c r="EF77" s="105"/>
      <c r="EG77" s="105"/>
      <c r="EH77" s="105"/>
      <c r="EI77" s="92">
        <f>GETPIVOTDATA(" Maine",'Population Migration by State'!$B$5,"Year",'Population Migration by State'!$C$3)</f>
        <v>27561</v>
      </c>
      <c r="EJ77" s="105">
        <f>GETPIVOTDATA(" Maine",'Population Migration by State'!$B$5,"Year",'Population Migration by State'!$C$3)</f>
        <v>27561</v>
      </c>
      <c r="EK77" s="105">
        <f>GETPIVOTDATA(" Maine",'Population Migration by State'!$B$5,"Year",'Population Migration by State'!$C$3)</f>
        <v>27561</v>
      </c>
      <c r="EL77" s="105">
        <f>GETPIVOTDATA(" Maine",'Population Migration by State'!$B$5,"Year",'Population Migration by State'!$C$3)</f>
        <v>27561</v>
      </c>
      <c r="EM77" s="105">
        <f>GETPIVOTDATA(" Maine",'Population Migration by State'!$B$5,"Year",'Population Migration by State'!$C$3)</f>
        <v>27561</v>
      </c>
      <c r="EN77" s="105">
        <f>GETPIVOTDATA(" Maine",'Population Migration by State'!$B$5,"Year",'Population Migration by State'!$C$3)</f>
        <v>27561</v>
      </c>
      <c r="EO77" s="105">
        <f>GETPIVOTDATA(" Maine",'Population Migration by State'!$B$5,"Year",'Population Migration by State'!$C$3)</f>
        <v>27561</v>
      </c>
      <c r="EP77" s="105">
        <f>GETPIVOTDATA(" Maine",'Population Migration by State'!$B$5,"Year",'Population Migration by State'!$C$3)</f>
        <v>27561</v>
      </c>
      <c r="EQ77" s="57"/>
      <c r="ER77" s="56"/>
      <c r="ES77" s="56"/>
      <c r="ET77" s="56"/>
      <c r="EU77" s="56"/>
      <c r="EV77" s="56"/>
      <c r="EW77" s="105"/>
      <c r="EX77" s="105"/>
      <c r="EY77" s="105"/>
      <c r="EZ77" s="105"/>
      <c r="FA77" s="105"/>
      <c r="FB77" s="105"/>
      <c r="FC77" s="105"/>
      <c r="FD77" s="105"/>
      <c r="FE77" s="105"/>
      <c r="FF77" s="105"/>
      <c r="FG77" s="105"/>
      <c r="FH77" s="105"/>
      <c r="FI77" s="105"/>
      <c r="FJ77" s="105"/>
      <c r="FK77" s="105"/>
      <c r="FL77" s="105"/>
      <c r="FM77" s="105"/>
      <c r="FN77" s="105"/>
      <c r="FO77" s="105"/>
      <c r="FP77" s="56"/>
      <c r="FQ77" s="56"/>
      <c r="FR77" s="56"/>
      <c r="FS77" s="56"/>
      <c r="FT77" s="56"/>
      <c r="FU77" s="56"/>
      <c r="FV77" s="56"/>
      <c r="FW77" s="56"/>
      <c r="FX77" s="56"/>
      <c r="FY77" s="56"/>
      <c r="FZ77" s="56"/>
      <c r="GA77" s="56"/>
      <c r="GB77" s="56"/>
      <c r="GC77" s="56"/>
      <c r="GD77" s="56"/>
      <c r="GE77" s="56"/>
      <c r="GF77" s="56"/>
      <c r="GG77" s="56"/>
      <c r="GH77" s="56"/>
      <c r="GI77" s="56"/>
      <c r="GJ77" s="56"/>
      <c r="GK77" s="56"/>
      <c r="GL77" s="56"/>
      <c r="GM77" s="56"/>
      <c r="GN77" s="56"/>
      <c r="GO77" s="56"/>
      <c r="GP77" s="56"/>
      <c r="GQ77" s="56"/>
      <c r="GR77" s="56"/>
      <c r="GS77" s="56"/>
      <c r="GT77" s="56"/>
      <c r="GU77" s="56"/>
      <c r="GV77" s="56"/>
      <c r="GW77" s="56"/>
      <c r="GX77" s="56"/>
      <c r="GY77" s="56"/>
      <c r="GZ77" s="56"/>
      <c r="HA77" s="56"/>
      <c r="HB77" s="56"/>
      <c r="HC77" s="56"/>
      <c r="HD77" s="56"/>
      <c r="HE77" s="56"/>
      <c r="HF77" s="56"/>
      <c r="HG77" s="56"/>
      <c r="HH77" s="217"/>
    </row>
    <row r="78" spans="2:216" ht="15.75" thickBot="1" x14ac:dyDescent="0.3">
      <c r="B78" s="221"/>
      <c r="C78" s="56"/>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3"/>
      <c r="BR78" s="105"/>
      <c r="BS78" s="105"/>
      <c r="BT78" s="105"/>
      <c r="BU78" s="92">
        <f>GETPIVOTDATA(" Minnesota",'Population Migration by State'!$B$5,"Year",'Population Migration by State'!$C$3)</f>
        <v>101176</v>
      </c>
      <c r="BV78" s="99"/>
      <c r="BW78" s="105"/>
      <c r="BX78" s="105"/>
      <c r="BY78" s="105"/>
      <c r="BZ78" s="105"/>
      <c r="CA78" s="105"/>
      <c r="CB78" s="105"/>
      <c r="CC78" s="105"/>
      <c r="CD78" s="105"/>
      <c r="CE78" s="105"/>
      <c r="CF78" s="105"/>
      <c r="CG78" s="105"/>
      <c r="CH78" s="105"/>
      <c r="CI78" s="105"/>
      <c r="CJ78" s="105"/>
      <c r="CK78" s="105"/>
      <c r="CL78" s="105"/>
      <c r="CM78" s="105"/>
      <c r="CN78" s="105"/>
      <c r="CO78" s="105"/>
      <c r="CP78" s="105"/>
      <c r="CQ78" s="105"/>
      <c r="CR78" s="105"/>
      <c r="CS78" s="105"/>
      <c r="CT78" s="105"/>
      <c r="CU78" s="105"/>
      <c r="CV78" s="105"/>
      <c r="CW78" s="105"/>
      <c r="CX78" s="105"/>
      <c r="CY78" s="105"/>
      <c r="CZ78" s="105"/>
      <c r="DA78" s="105"/>
      <c r="DB78" s="105"/>
      <c r="DC78" s="105"/>
      <c r="DD78" s="105"/>
      <c r="DE78" s="105"/>
      <c r="DF78" s="105"/>
      <c r="DG78" s="105"/>
      <c r="DH78" s="105"/>
      <c r="DI78" s="105"/>
      <c r="DJ78" s="105"/>
      <c r="DK78" s="105"/>
      <c r="DL78" s="105"/>
      <c r="DM78" s="105"/>
      <c r="DN78" s="105"/>
      <c r="DO78" s="105"/>
      <c r="DP78" s="105"/>
      <c r="DQ78" s="105"/>
      <c r="DR78" s="105"/>
      <c r="DS78" s="105"/>
      <c r="DT78" s="105"/>
      <c r="DU78" s="105"/>
      <c r="DV78" s="105"/>
      <c r="DW78" s="105"/>
      <c r="DX78" s="105"/>
      <c r="DY78" s="105"/>
      <c r="DZ78" s="105"/>
      <c r="EA78" s="105"/>
      <c r="EB78" s="105"/>
      <c r="EC78" s="105"/>
      <c r="ED78" s="105"/>
      <c r="EE78" s="105"/>
      <c r="EF78" s="105"/>
      <c r="EG78" s="105"/>
      <c r="EH78" s="105"/>
      <c r="EI78" s="92">
        <f>GETPIVOTDATA(" Maine",'Population Migration by State'!$B$5,"Year",'Population Migration by State'!$C$3)</f>
        <v>27561</v>
      </c>
      <c r="EJ78" s="105">
        <f>GETPIVOTDATA(" Maine",'Population Migration by State'!$B$5,"Year",'Population Migration by State'!$C$3)</f>
        <v>27561</v>
      </c>
      <c r="EK78" s="105">
        <f>GETPIVOTDATA(" Maine",'Population Migration by State'!$B$5,"Year",'Population Migration by State'!$C$3)</f>
        <v>27561</v>
      </c>
      <c r="EL78" s="105">
        <f>GETPIVOTDATA(" Maine",'Population Migration by State'!$B$5,"Year",'Population Migration by State'!$C$3)</f>
        <v>27561</v>
      </c>
      <c r="EM78" s="105">
        <f>GETPIVOTDATA(" Maine",'Population Migration by State'!$B$5,"Year",'Population Migration by State'!$C$3)</f>
        <v>27561</v>
      </c>
      <c r="EN78" s="105">
        <f>GETPIVOTDATA(" Maine",'Population Migration by State'!$B$5,"Year",'Population Migration by State'!$C$3)</f>
        <v>27561</v>
      </c>
      <c r="EO78" s="105">
        <f>GETPIVOTDATA(" Maine",'Population Migration by State'!$B$5,"Year",'Population Migration by State'!$C$3)</f>
        <v>27561</v>
      </c>
      <c r="EP78" s="105">
        <f>GETPIVOTDATA(" Maine",'Population Migration by State'!$B$5,"Year",'Population Migration by State'!$C$3)</f>
        <v>27561</v>
      </c>
      <c r="EQ78" s="57"/>
      <c r="ER78" s="56"/>
      <c r="ES78" s="56"/>
      <c r="ET78" s="56"/>
      <c r="EU78" s="56"/>
      <c r="EV78" s="56"/>
      <c r="EW78" s="105"/>
      <c r="EX78" s="105"/>
      <c r="EY78" s="105"/>
      <c r="EZ78" s="105"/>
      <c r="FA78" s="105"/>
      <c r="FB78" s="105"/>
      <c r="FC78" s="105"/>
      <c r="FD78" s="105"/>
      <c r="FE78" s="105"/>
      <c r="FF78" s="105"/>
      <c r="FG78" s="105"/>
      <c r="FH78" s="105"/>
      <c r="FI78" s="105"/>
      <c r="FJ78" s="105"/>
      <c r="FK78" s="105"/>
      <c r="FL78" s="105"/>
      <c r="FM78" s="105"/>
      <c r="FN78" s="105"/>
      <c r="FO78" s="105"/>
      <c r="FP78" s="56"/>
      <c r="FQ78" s="56"/>
      <c r="FR78" s="56"/>
      <c r="FS78" s="56"/>
      <c r="FT78" s="56"/>
      <c r="FU78" s="56"/>
      <c r="FV78" s="56"/>
      <c r="FW78" s="56"/>
      <c r="FX78" s="56"/>
      <c r="FY78" s="56"/>
      <c r="FZ78" s="56"/>
      <c r="GA78" s="56"/>
      <c r="GB78" s="56"/>
      <c r="GC78" s="56"/>
      <c r="GD78" s="56"/>
      <c r="GE78" s="56"/>
      <c r="GF78" s="56"/>
      <c r="GG78" s="56"/>
      <c r="GH78" s="56"/>
      <c r="GI78" s="56"/>
      <c r="GJ78" s="56"/>
      <c r="GK78" s="56"/>
      <c r="GL78" s="56"/>
      <c r="GM78" s="56"/>
      <c r="GN78" s="56"/>
      <c r="GO78" s="56"/>
      <c r="GP78" s="56"/>
      <c r="GQ78" s="56"/>
      <c r="GR78" s="56"/>
      <c r="GS78" s="56"/>
      <c r="GT78" s="56"/>
      <c r="GU78" s="56"/>
      <c r="GV78" s="56"/>
      <c r="GW78" s="56"/>
      <c r="GX78" s="56"/>
      <c r="GY78" s="56"/>
      <c r="GZ78" s="56"/>
      <c r="HA78" s="56"/>
      <c r="HB78" s="56"/>
      <c r="HC78" s="56"/>
      <c r="HD78" s="56"/>
      <c r="HE78" s="56"/>
      <c r="HF78" s="56"/>
      <c r="HG78" s="56"/>
      <c r="HH78" s="217"/>
    </row>
    <row r="79" spans="2:216" ht="16.5" thickTop="1" thickBot="1" x14ac:dyDescent="0.3">
      <c r="B79" s="221"/>
      <c r="C79" s="56"/>
      <c r="D79" s="105"/>
      <c r="E79" s="105"/>
      <c r="F79" s="105"/>
      <c r="G79" s="105"/>
      <c r="H79" s="105"/>
      <c r="I79" s="105"/>
      <c r="J79" s="105"/>
      <c r="K79" s="105"/>
      <c r="L79" s="105"/>
      <c r="M79" s="105"/>
      <c r="N79" s="95">
        <f>GETPIVOTDATA(" Washington",'Population Migration by State'!$B$5,"Year",'Population Migration by State'!$C$3)</f>
        <v>216519</v>
      </c>
      <c r="O79" s="101">
        <f>GETPIVOTDATA(" Washington",'Population Migration by State'!$B$5,"Year",'Population Migration by State'!$C$3)</f>
        <v>216519</v>
      </c>
      <c r="P79" s="101">
        <f>GETPIVOTDATA(" Washington",'Population Migration by State'!$B$5,"Year",'Population Migration by State'!$C$3)</f>
        <v>216519</v>
      </c>
      <c r="Q79" s="101">
        <f>GETPIVOTDATA(" Washington",'Population Migration by State'!$B$5,"Year",'Population Migration by State'!$C$3)</f>
        <v>216519</v>
      </c>
      <c r="R79" s="101">
        <f>GETPIVOTDATA(" Washington",'Population Migration by State'!$B$5,"Year",'Population Migration by State'!$C$3)</f>
        <v>216519</v>
      </c>
      <c r="S79" s="101">
        <f>GETPIVOTDATA(" Washington",'Population Migration by State'!$B$5,"Year",'Population Migration by State'!$C$3)</f>
        <v>216519</v>
      </c>
      <c r="T79" s="101">
        <f>GETPIVOTDATA(" Washington",'Population Migration by State'!$B$5,"Year",'Population Migration by State'!$C$3)</f>
        <v>216519</v>
      </c>
      <c r="U79" s="101">
        <f>GETPIVOTDATA(" Washington",'Population Migration by State'!$B$5,"Year",'Population Migration by State'!$C$3)</f>
        <v>216519</v>
      </c>
      <c r="V79" s="101">
        <f>GETPIVOTDATA(" Washington",'Population Migration by State'!$B$5,"Year",'Population Migration by State'!$C$3)</f>
        <v>216519</v>
      </c>
      <c r="W79" s="101">
        <f>GETPIVOTDATA(" Washington",'Population Migration by State'!$B$5,"Year",'Population Migration by State'!$C$3)</f>
        <v>216519</v>
      </c>
      <c r="X79" s="101">
        <f>GETPIVOTDATA(" Washington",'Population Migration by State'!$B$5,"Year",'Population Migration by State'!$C$3)</f>
        <v>216519</v>
      </c>
      <c r="Y79" s="95">
        <f>GETPIVOTDATA(" Idaho",'Population Migration by State'!$B$5,"Year",'Population Migration by State'!$C$3)</f>
        <v>59419</v>
      </c>
      <c r="Z79" s="101">
        <f>GETPIVOTDATA(" Idaho",'Population Migration by State'!$B$5,"Year",'Population Migration by State'!$C$3)</f>
        <v>59419</v>
      </c>
      <c r="AA79" s="95">
        <f>GETPIVOTDATA(" Montana",'Population Migration by State'!$B$5,"Year",'Population Migration by State'!$C$3)</f>
        <v>37690</v>
      </c>
      <c r="AB79" s="101">
        <f>GETPIVOTDATA(" Montana",'Population Migration by State'!$B$5,"Year",'Population Migration by State'!$C$3)</f>
        <v>37690</v>
      </c>
      <c r="AC79" s="101">
        <f>GETPIVOTDATA(" Montana",'Population Migration by State'!$B$5,"Year",'Population Migration by State'!$C$3)</f>
        <v>37690</v>
      </c>
      <c r="AD79" s="101">
        <f>GETPIVOTDATA(" Montana",'Population Migration by State'!$B$5,"Year",'Population Migration by State'!$C$3)</f>
        <v>37690</v>
      </c>
      <c r="AE79" s="101">
        <f>GETPIVOTDATA(" Montana",'Population Migration by State'!$B$5,"Year",'Population Migration by State'!$C$3)</f>
        <v>37690</v>
      </c>
      <c r="AF79" s="101">
        <f>GETPIVOTDATA(" Montana",'Population Migration by State'!$B$5,"Year",'Population Migration by State'!$C$3)</f>
        <v>37690</v>
      </c>
      <c r="AG79" s="101">
        <f>GETPIVOTDATA(" Montana",'Population Migration by State'!$B$5,"Year",'Population Migration by State'!$C$3)</f>
        <v>37690</v>
      </c>
      <c r="AH79" s="101">
        <f>GETPIVOTDATA(" Montana",'Population Migration by State'!$B$5,"Year",'Population Migration by State'!$C$3)</f>
        <v>37690</v>
      </c>
      <c r="AI79" s="101">
        <f>GETPIVOTDATA(" Montana",'Population Migration by State'!$B$5,"Year",'Population Migration by State'!$C$3)</f>
        <v>37690</v>
      </c>
      <c r="AJ79" s="101">
        <f>GETPIVOTDATA(" Montana",'Population Migration by State'!$B$5,"Year",'Population Migration by State'!$C$3)</f>
        <v>37690</v>
      </c>
      <c r="AK79" s="101">
        <f>GETPIVOTDATA(" Montana",'Population Migration by State'!$B$5,"Year",'Population Migration by State'!$C$3)</f>
        <v>37690</v>
      </c>
      <c r="AL79" s="101">
        <f>GETPIVOTDATA(" Montana",'Population Migration by State'!$B$5,"Year",'Population Migration by State'!$C$3)</f>
        <v>37690</v>
      </c>
      <c r="AM79" s="101">
        <f>GETPIVOTDATA(" Montana",'Population Migration by State'!$B$5,"Year",'Population Migration by State'!$C$3)</f>
        <v>37690</v>
      </c>
      <c r="AN79" s="101">
        <f>GETPIVOTDATA(" Montana",'Population Migration by State'!$B$5,"Year",'Population Migration by State'!$C$3)</f>
        <v>37690</v>
      </c>
      <c r="AO79" s="101">
        <f>GETPIVOTDATA(" Montana",'Population Migration by State'!$B$5,"Year",'Population Migration by State'!$C$3)</f>
        <v>37690</v>
      </c>
      <c r="AP79" s="101">
        <f>GETPIVOTDATA(" Montana",'Population Migration by State'!$B$5,"Year",'Population Migration by State'!$C$3)</f>
        <v>37690</v>
      </c>
      <c r="AQ79" s="101">
        <f>GETPIVOTDATA(" Montana",'Population Migration by State'!$B$5,"Year",'Population Migration by State'!$C$3)</f>
        <v>37690</v>
      </c>
      <c r="AR79" s="101">
        <f>GETPIVOTDATA(" Montana",'Population Migration by State'!$B$5,"Year",'Population Migration by State'!$C$3)</f>
        <v>37690</v>
      </c>
      <c r="AS79" s="101">
        <f>GETPIVOTDATA(" Montana",'Population Migration by State'!$B$5,"Year",'Population Migration by State'!$C$3)</f>
        <v>37690</v>
      </c>
      <c r="AT79" s="101">
        <f>GETPIVOTDATA(" Montana",'Population Migration by State'!$B$5,"Year",'Population Migration by State'!$C$3)</f>
        <v>37690</v>
      </c>
      <c r="AU79" s="101">
        <f>GETPIVOTDATA(" Montana",'Population Migration by State'!$B$5,"Year",'Population Migration by State'!$C$3)</f>
        <v>37690</v>
      </c>
      <c r="AV79" s="101">
        <f>GETPIVOTDATA(" Montana",'Population Migration by State'!$B$5,"Year",'Population Migration by State'!$C$3)</f>
        <v>37690</v>
      </c>
      <c r="AW79" s="101">
        <f>GETPIVOTDATA(" Montana",'Population Migration by State'!$B$5,"Year",'Population Migration by State'!$C$3)</f>
        <v>37690</v>
      </c>
      <c r="AX79" s="101">
        <f>GETPIVOTDATA(" Montana",'Population Migration by State'!$B$5,"Year",'Population Migration by State'!$C$3)</f>
        <v>37690</v>
      </c>
      <c r="AY79" s="101">
        <f>GETPIVOTDATA(" Montana",'Population Migration by State'!$B$5,"Year",'Population Migration by State'!$C$3)</f>
        <v>37690</v>
      </c>
      <c r="AZ79" s="101">
        <f>GETPIVOTDATA(" Montana",'Population Migration by State'!$B$5,"Year",'Population Migration by State'!$C$3)</f>
        <v>37690</v>
      </c>
      <c r="BA79" s="95">
        <f>GETPIVOTDATA(" North Dakota",'Population Migration by State'!$B$5,"Year",'Population Migration by State'!$C$3)</f>
        <v>38213</v>
      </c>
      <c r="BB79" s="101">
        <f>GETPIVOTDATA(" North Dakota",'Population Migration by State'!$B$5,"Year",'Population Migration by State'!$C$3)</f>
        <v>38213</v>
      </c>
      <c r="BC79" s="101">
        <f>GETPIVOTDATA(" North Dakota",'Population Migration by State'!$B$5,"Year",'Population Migration by State'!$C$3)</f>
        <v>38213</v>
      </c>
      <c r="BD79" s="101">
        <f>GETPIVOTDATA(" North Dakota",'Population Migration by State'!$B$5,"Year",'Population Migration by State'!$C$3)</f>
        <v>38213</v>
      </c>
      <c r="BE79" s="101">
        <f>GETPIVOTDATA(" North Dakota",'Population Migration by State'!$B$5,"Year",'Population Migration by State'!$C$3)</f>
        <v>38213</v>
      </c>
      <c r="BF79" s="101">
        <f>GETPIVOTDATA(" North Dakota",'Population Migration by State'!$B$5,"Year",'Population Migration by State'!$C$3)</f>
        <v>38213</v>
      </c>
      <c r="BG79" s="101">
        <f>GETPIVOTDATA(" North Dakota",'Population Migration by State'!$B$5,"Year",'Population Migration by State'!$C$3)</f>
        <v>38213</v>
      </c>
      <c r="BH79" s="101">
        <f>GETPIVOTDATA(" North Dakota",'Population Migration by State'!$B$5,"Year",'Population Migration by State'!$C$3)</f>
        <v>38213</v>
      </c>
      <c r="BI79" s="101">
        <f>GETPIVOTDATA(" North Dakota",'Population Migration by State'!$B$5,"Year",'Population Migration by State'!$C$3)</f>
        <v>38213</v>
      </c>
      <c r="BJ79" s="101">
        <f>GETPIVOTDATA(" North Dakota",'Population Migration by State'!$B$5,"Year",'Population Migration by State'!$C$3)</f>
        <v>38213</v>
      </c>
      <c r="BK79" s="101">
        <f>GETPIVOTDATA(" North Dakota",'Population Migration by State'!$B$5,"Year",'Population Migration by State'!$C$3)</f>
        <v>38213</v>
      </c>
      <c r="BL79" s="101">
        <f>GETPIVOTDATA(" North Dakota",'Population Migration by State'!$B$5,"Year",'Population Migration by State'!$C$3)</f>
        <v>38213</v>
      </c>
      <c r="BM79" s="101">
        <f>GETPIVOTDATA(" North Dakota",'Population Migration by State'!$B$5,"Year",'Population Migration by State'!$C$3)</f>
        <v>38213</v>
      </c>
      <c r="BN79" s="101">
        <f>GETPIVOTDATA(" North Dakota",'Population Migration by State'!$B$5,"Year",'Population Migration by State'!$C$3)</f>
        <v>38213</v>
      </c>
      <c r="BO79" s="101">
        <f>GETPIVOTDATA(" North Dakota",'Population Migration by State'!$B$5,"Year",'Population Migration by State'!$C$3)</f>
        <v>38213</v>
      </c>
      <c r="BP79" s="101">
        <f>GETPIVOTDATA(" North Dakota",'Population Migration by State'!$B$5,"Year",'Population Migration by State'!$C$3)</f>
        <v>38213</v>
      </c>
      <c r="BQ79" s="92">
        <f>GETPIVOTDATA(" Minnesota",'Population Migration by State'!$B$5,"Year",'Population Migration by State'!$C$3)</f>
        <v>101176</v>
      </c>
      <c r="BR79" s="101">
        <f>GETPIVOTDATA(" Minnesota",'Population Migration by State'!$B$5,"Year",'Population Migration by State'!$C$3)</f>
        <v>101176</v>
      </c>
      <c r="BS79" s="101">
        <f>GETPIVOTDATA(" Minnesota",'Population Migration by State'!$B$5,"Year",'Population Migration by State'!$C$3)</f>
        <v>101176</v>
      </c>
      <c r="BT79" s="101">
        <f>GETPIVOTDATA(" Minnesota",'Population Migration by State'!$B$5,"Year",'Population Migration by State'!$C$3)</f>
        <v>101176</v>
      </c>
      <c r="BU79" s="105">
        <f>GETPIVOTDATA(" Minnesota",'Population Migration by State'!$B$5,"Year",'Population Migration by State'!$C$3)</f>
        <v>101176</v>
      </c>
      <c r="BV79" s="105">
        <f>GETPIVOTDATA(" Minnesota",'Population Migration by State'!$B$5,"Year",'Population Migration by State'!$C$3)</f>
        <v>101176</v>
      </c>
      <c r="BW79" s="101">
        <f>GETPIVOTDATA(" Minnesota",'Population Migration by State'!$B$5,"Year",'Population Migration by State'!$C$3)</f>
        <v>101176</v>
      </c>
      <c r="BX79" s="101">
        <f>GETPIVOTDATA(" Minnesota",'Population Migration by State'!$B$5,"Year",'Population Migration by State'!$C$3)</f>
        <v>101176</v>
      </c>
      <c r="BY79" s="99"/>
      <c r="BZ79" s="105"/>
      <c r="CA79" s="105"/>
      <c r="CB79" s="105"/>
      <c r="CC79" s="105"/>
      <c r="CD79" s="105"/>
      <c r="CE79" s="105"/>
      <c r="CF79" s="105"/>
      <c r="CG79" s="105"/>
      <c r="CH79" s="105"/>
      <c r="CI79" s="105"/>
      <c r="CJ79" s="105"/>
      <c r="CK79" s="105"/>
      <c r="CL79" s="105"/>
      <c r="CM79" s="105"/>
      <c r="CN79" s="105"/>
      <c r="CO79" s="105"/>
      <c r="CP79" s="105"/>
      <c r="CQ79" s="105"/>
      <c r="CR79" s="105"/>
      <c r="CS79" s="105"/>
      <c r="CT79" s="105"/>
      <c r="CU79" s="105"/>
      <c r="CV79" s="105"/>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92">
        <f>GETPIVOTDATA(" Maine",'Population Migration by State'!$B$5,"Year",'Population Migration by State'!$C$3)</f>
        <v>27561</v>
      </c>
      <c r="EJ79" s="105">
        <f>GETPIVOTDATA(" Maine",'Population Migration by State'!$B$5,"Year",'Population Migration by State'!$C$3)</f>
        <v>27561</v>
      </c>
      <c r="EK79" s="105">
        <f>GETPIVOTDATA(" Maine",'Population Migration by State'!$B$5,"Year",'Population Migration by State'!$C$3)</f>
        <v>27561</v>
      </c>
      <c r="EL79" s="105">
        <f>GETPIVOTDATA(" Maine",'Population Migration by State'!$B$5,"Year",'Population Migration by State'!$C$3)</f>
        <v>27561</v>
      </c>
      <c r="EM79" s="105">
        <f>GETPIVOTDATA(" Maine",'Population Migration by State'!$B$5,"Year",'Population Migration by State'!$C$3)</f>
        <v>27561</v>
      </c>
      <c r="EN79" s="105">
        <f>GETPIVOTDATA(" Maine",'Population Migration by State'!$B$5,"Year",'Population Migration by State'!$C$3)</f>
        <v>27561</v>
      </c>
      <c r="EO79" s="105">
        <f>GETPIVOTDATA(" Maine",'Population Migration by State'!$B$5,"Year",'Population Migration by State'!$C$3)</f>
        <v>27561</v>
      </c>
      <c r="EP79" s="105">
        <f>GETPIVOTDATA(" Maine",'Population Migration by State'!$B$5,"Year",'Population Migration by State'!$C$3)</f>
        <v>27561</v>
      </c>
      <c r="EQ79" s="57"/>
      <c r="ER79" s="56"/>
      <c r="ES79" s="56"/>
      <c r="ET79" s="56"/>
      <c r="EU79" s="56"/>
      <c r="EV79" s="56"/>
      <c r="EW79" s="105"/>
      <c r="EX79" s="105"/>
      <c r="EY79" s="105"/>
      <c r="EZ79" s="105"/>
      <c r="FA79" s="105"/>
      <c r="FB79" s="105"/>
      <c r="FC79" s="105"/>
      <c r="FD79" s="105"/>
      <c r="FE79" s="105"/>
      <c r="FF79" s="105"/>
      <c r="FG79" s="105"/>
      <c r="FH79" s="105"/>
      <c r="FI79" s="105"/>
      <c r="FJ79" s="105"/>
      <c r="FK79" s="105"/>
      <c r="FL79" s="105"/>
      <c r="FM79" s="105"/>
      <c r="FN79" s="105"/>
      <c r="FO79" s="105"/>
      <c r="FP79" s="56"/>
      <c r="FQ79" s="56"/>
      <c r="FR79" s="56"/>
      <c r="FS79" s="56"/>
      <c r="FT79" s="56"/>
      <c r="FU79" s="56"/>
      <c r="FV79" s="56"/>
      <c r="FW79" s="56"/>
      <c r="FX79" s="56"/>
      <c r="FY79" s="56"/>
      <c r="FZ79" s="56"/>
      <c r="GA79" s="56"/>
      <c r="GB79" s="56"/>
      <c r="GC79" s="56"/>
      <c r="GD79" s="56"/>
      <c r="GE79" s="56"/>
      <c r="GF79" s="56"/>
      <c r="GG79" s="56"/>
      <c r="GH79" s="56"/>
      <c r="GI79" s="56"/>
      <c r="GJ79" s="56"/>
      <c r="GK79" s="56"/>
      <c r="GL79" s="56"/>
      <c r="GM79" s="56"/>
      <c r="GN79" s="56"/>
      <c r="GO79" s="56"/>
      <c r="GP79" s="56"/>
      <c r="GQ79" s="56"/>
      <c r="GR79" s="56"/>
      <c r="GS79" s="56"/>
      <c r="GT79" s="56"/>
      <c r="GU79" s="56"/>
      <c r="GV79" s="56"/>
      <c r="GW79" s="56"/>
      <c r="GX79" s="56"/>
      <c r="GY79" s="56"/>
      <c r="GZ79" s="56"/>
      <c r="HA79" s="56"/>
      <c r="HB79" s="56"/>
      <c r="HC79" s="56"/>
      <c r="HD79" s="56"/>
      <c r="HE79" s="56"/>
      <c r="HF79" s="56"/>
      <c r="HG79" s="56"/>
      <c r="HH79" s="217"/>
    </row>
    <row r="80" spans="2:216" ht="16.5" thickTop="1" thickBot="1" x14ac:dyDescent="0.3">
      <c r="B80" s="221"/>
      <c r="C80" s="56"/>
      <c r="D80" s="105"/>
      <c r="E80" s="105"/>
      <c r="F80" s="105"/>
      <c r="G80" s="105"/>
      <c r="H80" s="105"/>
      <c r="I80" s="105"/>
      <c r="J80" s="104"/>
      <c r="K80" s="105"/>
      <c r="L80" s="105"/>
      <c r="M80" s="105"/>
      <c r="N80" s="92">
        <f>GETPIVOTDATA(" Washington",'Population Migration by State'!$B$5,"Year",'Population Migration by State'!$C$3)</f>
        <v>216519</v>
      </c>
      <c r="O80" s="105">
        <f>GETPIVOTDATA(" Washington",'Population Migration by State'!$B$5,"Year",'Population Migration by State'!$C$3)</f>
        <v>216519</v>
      </c>
      <c r="P80" s="105">
        <f>GETPIVOTDATA(" Washington",'Population Migration by State'!$B$5,"Year",'Population Migration by State'!$C$3)</f>
        <v>216519</v>
      </c>
      <c r="Q80" s="105">
        <f>GETPIVOTDATA(" Washington",'Population Migration by State'!$B$5,"Year",'Population Migration by State'!$C$3)</f>
        <v>216519</v>
      </c>
      <c r="R80" s="105">
        <f>GETPIVOTDATA(" Washington",'Population Migration by State'!$B$5,"Year",'Population Migration by State'!$C$3)</f>
        <v>216519</v>
      </c>
      <c r="S80" s="105">
        <f>GETPIVOTDATA(" Washington",'Population Migration by State'!$B$5,"Year",'Population Migration by State'!$C$3)</f>
        <v>216519</v>
      </c>
      <c r="T80" s="105">
        <f>GETPIVOTDATA(" Washington",'Population Migration by State'!$B$5,"Year",'Population Migration by State'!$C$3)</f>
        <v>216519</v>
      </c>
      <c r="U80" s="105">
        <f>GETPIVOTDATA(" Washington",'Population Migration by State'!$B$5,"Year",'Population Migration by State'!$C$3)</f>
        <v>216519</v>
      </c>
      <c r="V80" s="105">
        <f>GETPIVOTDATA(" Washington",'Population Migration by State'!$B$5,"Year",'Population Migration by State'!$C$3)</f>
        <v>216519</v>
      </c>
      <c r="W80" s="105">
        <f>GETPIVOTDATA(" Washington",'Population Migration by State'!$B$5,"Year",'Population Migration by State'!$C$3)</f>
        <v>216519</v>
      </c>
      <c r="X80" s="105">
        <f>GETPIVOTDATA(" Washington",'Population Migration by State'!$B$5,"Year",'Population Migration by State'!$C$3)</f>
        <v>216519</v>
      </c>
      <c r="Y80" s="92">
        <f>GETPIVOTDATA(" Idaho",'Population Migration by State'!$B$5,"Year",'Population Migration by State'!$C$3)</f>
        <v>59419</v>
      </c>
      <c r="Z80" s="105">
        <f>GETPIVOTDATA(" Idaho",'Population Migration by State'!$B$5,"Year",'Population Migration by State'!$C$3)</f>
        <v>59419</v>
      </c>
      <c r="AA80" s="92">
        <f>GETPIVOTDATA(" Montana",'Population Migration by State'!$B$5,"Year",'Population Migration by State'!$C$3)</f>
        <v>37690</v>
      </c>
      <c r="AB80" s="105">
        <f>GETPIVOTDATA(" Montana",'Population Migration by State'!$B$5,"Year",'Population Migration by State'!$C$3)</f>
        <v>37690</v>
      </c>
      <c r="AC80" s="105">
        <f>GETPIVOTDATA(" Montana",'Population Migration by State'!$B$5,"Year",'Population Migration by State'!$C$3)</f>
        <v>37690</v>
      </c>
      <c r="AD80" s="105">
        <f>GETPIVOTDATA(" Montana",'Population Migration by State'!$B$5,"Year",'Population Migration by State'!$C$3)</f>
        <v>37690</v>
      </c>
      <c r="AE80" s="105">
        <f>GETPIVOTDATA(" Montana",'Population Migration by State'!$B$5,"Year",'Population Migration by State'!$C$3)</f>
        <v>37690</v>
      </c>
      <c r="AF80" s="105">
        <f>GETPIVOTDATA(" Montana",'Population Migration by State'!$B$5,"Year",'Population Migration by State'!$C$3)</f>
        <v>37690</v>
      </c>
      <c r="AG80" s="105">
        <f>GETPIVOTDATA(" Montana",'Population Migration by State'!$B$5,"Year",'Population Migration by State'!$C$3)</f>
        <v>37690</v>
      </c>
      <c r="AH80" s="105">
        <f>GETPIVOTDATA(" Montana",'Population Migration by State'!$B$5,"Year",'Population Migration by State'!$C$3)</f>
        <v>37690</v>
      </c>
      <c r="AI80" s="105">
        <f>GETPIVOTDATA(" Montana",'Population Migration by State'!$B$5,"Year",'Population Migration by State'!$C$3)</f>
        <v>37690</v>
      </c>
      <c r="AJ80" s="105">
        <f>GETPIVOTDATA(" Montana",'Population Migration by State'!$B$5,"Year",'Population Migration by State'!$C$3)</f>
        <v>37690</v>
      </c>
      <c r="AK80" s="105">
        <f>GETPIVOTDATA(" Montana",'Population Migration by State'!$B$5,"Year",'Population Migration by State'!$C$3)</f>
        <v>37690</v>
      </c>
      <c r="AL80" s="105">
        <f>GETPIVOTDATA(" Montana",'Population Migration by State'!$B$5,"Year",'Population Migration by State'!$C$3)</f>
        <v>37690</v>
      </c>
      <c r="AM80" s="105">
        <f>GETPIVOTDATA(" Montana",'Population Migration by State'!$B$5,"Year",'Population Migration by State'!$C$3)</f>
        <v>37690</v>
      </c>
      <c r="AN80" s="105">
        <f>GETPIVOTDATA(" Montana",'Population Migration by State'!$B$5,"Year",'Population Migration by State'!$C$3)</f>
        <v>37690</v>
      </c>
      <c r="AO80" s="105">
        <f>GETPIVOTDATA(" Montana",'Population Migration by State'!$B$5,"Year",'Population Migration by State'!$C$3)</f>
        <v>37690</v>
      </c>
      <c r="AP80" s="105">
        <f>GETPIVOTDATA(" Montana",'Population Migration by State'!$B$5,"Year",'Population Migration by State'!$C$3)</f>
        <v>37690</v>
      </c>
      <c r="AQ80" s="105">
        <f>GETPIVOTDATA(" Montana",'Population Migration by State'!$B$5,"Year",'Population Migration by State'!$C$3)</f>
        <v>37690</v>
      </c>
      <c r="AR80" s="105">
        <f>GETPIVOTDATA(" Montana",'Population Migration by State'!$B$5,"Year",'Population Migration by State'!$C$3)</f>
        <v>37690</v>
      </c>
      <c r="AS80" s="105">
        <f>GETPIVOTDATA(" Montana",'Population Migration by State'!$B$5,"Year",'Population Migration by State'!$C$3)</f>
        <v>37690</v>
      </c>
      <c r="AT80" s="105">
        <f>GETPIVOTDATA(" Montana",'Population Migration by State'!$B$5,"Year",'Population Migration by State'!$C$3)</f>
        <v>37690</v>
      </c>
      <c r="AU80" s="105">
        <f>GETPIVOTDATA(" Montana",'Population Migration by State'!$B$5,"Year",'Population Migration by State'!$C$3)</f>
        <v>37690</v>
      </c>
      <c r="AV80" s="105">
        <f>GETPIVOTDATA(" Montana",'Population Migration by State'!$B$5,"Year",'Population Migration by State'!$C$3)</f>
        <v>37690</v>
      </c>
      <c r="AW80" s="105">
        <f>GETPIVOTDATA(" Montana",'Population Migration by State'!$B$5,"Year",'Population Migration by State'!$C$3)</f>
        <v>37690</v>
      </c>
      <c r="AX80" s="105">
        <f>GETPIVOTDATA(" Montana",'Population Migration by State'!$B$5,"Year",'Population Migration by State'!$C$3)</f>
        <v>37690</v>
      </c>
      <c r="AY80" s="105">
        <f>GETPIVOTDATA(" Montana",'Population Migration by State'!$B$5,"Year",'Population Migration by State'!$C$3)</f>
        <v>37690</v>
      </c>
      <c r="AZ80" s="105">
        <f>GETPIVOTDATA(" Montana",'Population Migration by State'!$B$5,"Year",'Population Migration by State'!$C$3)</f>
        <v>37690</v>
      </c>
      <c r="BA80" s="92">
        <f>GETPIVOTDATA(" North Dakota",'Population Migration by State'!$B$5,"Year",'Population Migration by State'!$C$3)</f>
        <v>38213</v>
      </c>
      <c r="BB80" s="105">
        <f>GETPIVOTDATA(" North Dakota",'Population Migration by State'!$B$5,"Year",'Population Migration by State'!$C$3)</f>
        <v>38213</v>
      </c>
      <c r="BC80" s="105">
        <f>GETPIVOTDATA(" North Dakota",'Population Migration by State'!$B$5,"Year",'Population Migration by State'!$C$3)</f>
        <v>38213</v>
      </c>
      <c r="BD80" s="105">
        <f>GETPIVOTDATA(" North Dakota",'Population Migration by State'!$B$5,"Year",'Population Migration by State'!$C$3)</f>
        <v>38213</v>
      </c>
      <c r="BE80" s="105">
        <f>GETPIVOTDATA(" North Dakota",'Population Migration by State'!$B$5,"Year",'Population Migration by State'!$C$3)</f>
        <v>38213</v>
      </c>
      <c r="BF80" s="105">
        <f>GETPIVOTDATA(" North Dakota",'Population Migration by State'!$B$5,"Year",'Population Migration by State'!$C$3)</f>
        <v>38213</v>
      </c>
      <c r="BG80" s="105">
        <f>GETPIVOTDATA(" North Dakota",'Population Migration by State'!$B$5,"Year",'Population Migration by State'!$C$3)</f>
        <v>38213</v>
      </c>
      <c r="BH80" s="105">
        <f>GETPIVOTDATA(" North Dakota",'Population Migration by State'!$B$5,"Year",'Population Migration by State'!$C$3)</f>
        <v>38213</v>
      </c>
      <c r="BI80" s="105">
        <f>GETPIVOTDATA(" North Dakota",'Population Migration by State'!$B$5,"Year",'Population Migration by State'!$C$3)</f>
        <v>38213</v>
      </c>
      <c r="BJ80" s="105">
        <f>GETPIVOTDATA(" North Dakota",'Population Migration by State'!$B$5,"Year",'Population Migration by State'!$C$3)</f>
        <v>38213</v>
      </c>
      <c r="BK80" s="105">
        <f>GETPIVOTDATA(" North Dakota",'Population Migration by State'!$B$5,"Year",'Population Migration by State'!$C$3)</f>
        <v>38213</v>
      </c>
      <c r="BL80" s="105">
        <f>GETPIVOTDATA(" North Dakota",'Population Migration by State'!$B$5,"Year",'Population Migration by State'!$C$3)</f>
        <v>38213</v>
      </c>
      <c r="BM80" s="105">
        <f>GETPIVOTDATA(" North Dakota",'Population Migration by State'!$B$5,"Year",'Population Migration by State'!$C$3)</f>
        <v>38213</v>
      </c>
      <c r="BN80" s="105">
        <f>GETPIVOTDATA(" North Dakota",'Population Migration by State'!$B$5,"Year",'Population Migration by State'!$C$3)</f>
        <v>38213</v>
      </c>
      <c r="BO80" s="105">
        <f>GETPIVOTDATA(" North Dakota",'Population Migration by State'!$B$5,"Year",'Population Migration by State'!$C$3)</f>
        <v>38213</v>
      </c>
      <c r="BP80" s="105">
        <f>GETPIVOTDATA(" North Dakota",'Population Migration by State'!$B$5,"Year",'Population Migration by State'!$C$3)</f>
        <v>38213</v>
      </c>
      <c r="BQ80" s="92">
        <f>GETPIVOTDATA(" Minnesota",'Population Migration by State'!$B$5,"Year",'Population Migration by State'!$C$3)</f>
        <v>101176</v>
      </c>
      <c r="BR80" s="105">
        <f>GETPIVOTDATA(" Minnesota",'Population Migration by State'!$B$5,"Year",'Population Migration by State'!$C$3)</f>
        <v>101176</v>
      </c>
      <c r="BS80" s="105">
        <f>GETPIVOTDATA(" Minnesota",'Population Migration by State'!$B$5,"Year",'Population Migration by State'!$C$3)</f>
        <v>101176</v>
      </c>
      <c r="BT80" s="105">
        <f>GETPIVOTDATA(" Minnesota",'Population Migration by State'!$B$5,"Year",'Population Migration by State'!$C$3)</f>
        <v>101176</v>
      </c>
      <c r="BU80" s="105">
        <f>GETPIVOTDATA(" Minnesota",'Population Migration by State'!$B$5,"Year",'Population Migration by State'!$C$3)</f>
        <v>101176</v>
      </c>
      <c r="BV80" s="105">
        <f>GETPIVOTDATA(" Minnesota",'Population Migration by State'!$B$5,"Year",'Population Migration by State'!$C$3)</f>
        <v>101176</v>
      </c>
      <c r="BW80" s="105">
        <f>GETPIVOTDATA(" Minnesota",'Population Migration by State'!$B$5,"Year",'Population Migration by State'!$C$3)</f>
        <v>101176</v>
      </c>
      <c r="BX80" s="105">
        <f>GETPIVOTDATA(" Minnesota",'Population Migration by State'!$B$5,"Year",'Population Migration by State'!$C$3)</f>
        <v>101176</v>
      </c>
      <c r="BY80" s="105">
        <f>GETPIVOTDATA(" Minnesota",'Population Migration by State'!$B$5,"Year",'Population Migration by State'!$C$3)</f>
        <v>101176</v>
      </c>
      <c r="BZ80" s="101">
        <f>GETPIVOTDATA(" Minnesota",'Population Migration by State'!$B$5,"Year",'Population Migration by State'!$C$3)</f>
        <v>101176</v>
      </c>
      <c r="CA80" s="101">
        <f>GETPIVOTDATA(" Minnesota",'Population Migration by State'!$B$5,"Year",'Population Migration by State'!$C$3)</f>
        <v>101176</v>
      </c>
      <c r="CB80" s="99"/>
      <c r="CC80" s="105"/>
      <c r="CD80" s="105"/>
      <c r="CE80" s="105"/>
      <c r="CF80" s="105"/>
      <c r="CG80" s="105"/>
      <c r="CH80" s="105"/>
      <c r="CI80" s="105"/>
      <c r="CJ80" s="105"/>
      <c r="CK80" s="105"/>
      <c r="CL80" s="105"/>
      <c r="CM80" s="105"/>
      <c r="CN80" s="105"/>
      <c r="CO80" s="105"/>
      <c r="CP80" s="105"/>
      <c r="CQ80" s="105"/>
      <c r="CR80" s="105"/>
      <c r="CS80" s="105"/>
      <c r="CT80" s="105"/>
      <c r="CU80" s="105"/>
      <c r="CV80" s="105"/>
      <c r="CW80" s="105"/>
      <c r="CX80" s="105"/>
      <c r="CY80" s="105"/>
      <c r="CZ80" s="105"/>
      <c r="DA80" s="105"/>
      <c r="DB80" s="105"/>
      <c r="DC80" s="105"/>
      <c r="DD80" s="105"/>
      <c r="DE80" s="105"/>
      <c r="DF80" s="105"/>
      <c r="DG80" s="105"/>
      <c r="DH80" s="105"/>
      <c r="DI80" s="105"/>
      <c r="DJ80" s="105"/>
      <c r="DK80" s="105"/>
      <c r="DL80" s="105"/>
      <c r="DM80" s="105"/>
      <c r="DN80" s="105"/>
      <c r="DO80" s="105"/>
      <c r="DP80" s="105"/>
      <c r="DQ80" s="105"/>
      <c r="DR80" s="105"/>
      <c r="DS80" s="105"/>
      <c r="DT80" s="105"/>
      <c r="DU80" s="105"/>
      <c r="DV80" s="105"/>
      <c r="DW80" s="105"/>
      <c r="DX80" s="105"/>
      <c r="DY80" s="105"/>
      <c r="DZ80" s="105"/>
      <c r="EA80" s="105"/>
      <c r="EB80" s="105"/>
      <c r="EC80" s="105"/>
      <c r="ED80" s="105"/>
      <c r="EE80" s="105"/>
      <c r="EF80" s="105"/>
      <c r="EG80" s="105"/>
      <c r="EH80" s="105"/>
      <c r="EI80" s="92">
        <f>GETPIVOTDATA(" Maine",'Population Migration by State'!$B$5,"Year",'Population Migration by State'!$C$3)</f>
        <v>27561</v>
      </c>
      <c r="EJ80" s="105">
        <f>GETPIVOTDATA(" Maine",'Population Migration by State'!$B$5,"Year",'Population Migration by State'!$C$3)</f>
        <v>27561</v>
      </c>
      <c r="EK80" s="105">
        <f>GETPIVOTDATA(" Maine",'Population Migration by State'!$B$5,"Year",'Population Migration by State'!$C$3)</f>
        <v>27561</v>
      </c>
      <c r="EL80" s="105">
        <f>GETPIVOTDATA(" Maine",'Population Migration by State'!$B$5,"Year",'Population Migration by State'!$C$3)</f>
        <v>27561</v>
      </c>
      <c r="EM80" s="105">
        <f>GETPIVOTDATA(" Maine",'Population Migration by State'!$B$5,"Year",'Population Migration by State'!$C$3)</f>
        <v>27561</v>
      </c>
      <c r="EN80" s="105">
        <f>GETPIVOTDATA(" Maine",'Population Migration by State'!$B$5,"Year",'Population Migration by State'!$C$3)</f>
        <v>27561</v>
      </c>
      <c r="EO80" s="105">
        <f>GETPIVOTDATA(" Maine",'Population Migration by State'!$B$5,"Year",'Population Migration by State'!$C$3)</f>
        <v>27561</v>
      </c>
      <c r="EP80" s="105">
        <f>GETPIVOTDATA(" Maine",'Population Migration by State'!$B$5,"Year",'Population Migration by State'!$C$3)</f>
        <v>27561</v>
      </c>
      <c r="EQ80" s="57"/>
      <c r="ER80" s="56"/>
      <c r="ES80" s="56"/>
      <c r="ET80" s="56"/>
      <c r="EU80" s="56"/>
      <c r="EV80" s="56"/>
      <c r="EW80" s="105"/>
      <c r="EX80" s="105"/>
      <c r="EY80" s="105"/>
      <c r="EZ80" s="105"/>
      <c r="FA80" s="105"/>
      <c r="FB80" s="105"/>
      <c r="FC80" s="105"/>
      <c r="FD80" s="105"/>
      <c r="FE80" s="105"/>
      <c r="FF80" s="105"/>
      <c r="FG80" s="105"/>
      <c r="FH80" s="105"/>
      <c r="FI80" s="105"/>
      <c r="FJ80" s="105"/>
      <c r="FK80" s="105"/>
      <c r="FL80" s="105"/>
      <c r="FM80" s="105"/>
      <c r="FN80" s="105"/>
      <c r="FO80" s="105"/>
      <c r="FP80" s="56"/>
      <c r="FQ80" s="56"/>
      <c r="FR80" s="56"/>
      <c r="FS80" s="56"/>
      <c r="FT80" s="56"/>
      <c r="FU80" s="56"/>
      <c r="FV80" s="56"/>
      <c r="FW80" s="56"/>
      <c r="FX80" s="56"/>
      <c r="FY80" s="56"/>
      <c r="FZ80" s="56"/>
      <c r="GA80" s="56"/>
      <c r="GB80" s="56"/>
      <c r="GC80" s="56"/>
      <c r="GD80" s="56"/>
      <c r="GE80" s="56"/>
      <c r="GF80" s="56"/>
      <c r="GG80" s="56"/>
      <c r="GH80" s="56"/>
      <c r="GI80" s="56"/>
      <c r="GJ80" s="56"/>
      <c r="GK80" s="56"/>
      <c r="GL80" s="56"/>
      <c r="GM80" s="56"/>
      <c r="GN80" s="56"/>
      <c r="GO80" s="56"/>
      <c r="GP80" s="56"/>
      <c r="GQ80" s="56"/>
      <c r="GR80" s="56"/>
      <c r="GS80" s="56"/>
      <c r="GT80" s="56"/>
      <c r="GU80" s="56"/>
      <c r="GV80" s="56"/>
      <c r="GW80" s="56"/>
      <c r="GX80" s="56"/>
      <c r="GY80" s="56"/>
      <c r="GZ80" s="56"/>
      <c r="HA80" s="56"/>
      <c r="HB80" s="56"/>
      <c r="HC80" s="56"/>
      <c r="HD80" s="56"/>
      <c r="HE80" s="56"/>
      <c r="HF80" s="56"/>
      <c r="HG80" s="56"/>
      <c r="HH80" s="217"/>
    </row>
    <row r="81" spans="2:216" ht="16.5" thickTop="1" thickBot="1" x14ac:dyDescent="0.3">
      <c r="B81" s="221"/>
      <c r="C81" s="56"/>
      <c r="D81" s="105"/>
      <c r="E81" s="105"/>
      <c r="F81" s="105"/>
      <c r="G81" s="105"/>
      <c r="H81" s="105"/>
      <c r="I81" s="105"/>
      <c r="J81" s="92">
        <f>GETPIVOTDATA(" Washington",'Population Migration by State'!$B$5,"Year",'Population Migration by State'!$C$3)</f>
        <v>216519</v>
      </c>
      <c r="K81" s="99"/>
      <c r="L81" s="105"/>
      <c r="M81" s="105"/>
      <c r="N81" s="92">
        <f>GETPIVOTDATA(" Washington",'Population Migration by State'!$B$5,"Year",'Population Migration by State'!$C$3)</f>
        <v>216519</v>
      </c>
      <c r="O81" s="105">
        <f>GETPIVOTDATA(" Washington",'Population Migration by State'!$B$5,"Year",'Population Migration by State'!$C$3)</f>
        <v>216519</v>
      </c>
      <c r="P81" s="105">
        <f>GETPIVOTDATA(" Washington",'Population Migration by State'!$B$5,"Year",'Population Migration by State'!$C$3)</f>
        <v>216519</v>
      </c>
      <c r="Q81" s="105">
        <f>GETPIVOTDATA(" Washington",'Population Migration by State'!$B$5,"Year",'Population Migration by State'!$C$3)</f>
        <v>216519</v>
      </c>
      <c r="R81" s="105">
        <f>GETPIVOTDATA(" Washington",'Population Migration by State'!$B$5,"Year",'Population Migration by State'!$C$3)</f>
        <v>216519</v>
      </c>
      <c r="S81" s="105">
        <f>GETPIVOTDATA(" Washington",'Population Migration by State'!$B$5,"Year",'Population Migration by State'!$C$3)</f>
        <v>216519</v>
      </c>
      <c r="T81" s="105">
        <f>GETPIVOTDATA(" Washington",'Population Migration by State'!$B$5,"Year",'Population Migration by State'!$C$3)</f>
        <v>216519</v>
      </c>
      <c r="U81" s="105">
        <f>GETPIVOTDATA(" Washington",'Population Migration by State'!$B$5,"Year",'Population Migration by State'!$C$3)</f>
        <v>216519</v>
      </c>
      <c r="V81" s="105">
        <f>GETPIVOTDATA(" Washington",'Population Migration by State'!$B$5,"Year",'Population Migration by State'!$C$3)</f>
        <v>216519</v>
      </c>
      <c r="W81" s="105">
        <f>GETPIVOTDATA(" Washington",'Population Migration by State'!$B$5,"Year",'Population Migration by State'!$C$3)</f>
        <v>216519</v>
      </c>
      <c r="X81" s="105">
        <f>GETPIVOTDATA(" Washington",'Population Migration by State'!$B$5,"Year",'Population Migration by State'!$C$3)</f>
        <v>216519</v>
      </c>
      <c r="Y81" s="92">
        <f>GETPIVOTDATA(" Idaho",'Population Migration by State'!$B$5,"Year",'Population Migration by State'!$C$3)</f>
        <v>59419</v>
      </c>
      <c r="Z81" s="105">
        <f>GETPIVOTDATA(" Idaho",'Population Migration by State'!$B$5,"Year",'Population Migration by State'!$C$3)</f>
        <v>59419</v>
      </c>
      <c r="AA81" s="92">
        <f>GETPIVOTDATA(" Montana",'Population Migration by State'!$B$5,"Year",'Population Migration by State'!$C$3)</f>
        <v>37690</v>
      </c>
      <c r="AB81" s="105">
        <f>GETPIVOTDATA(" Montana",'Population Migration by State'!$B$5,"Year",'Population Migration by State'!$C$3)</f>
        <v>37690</v>
      </c>
      <c r="AC81" s="105">
        <f>GETPIVOTDATA(" Montana",'Population Migration by State'!$B$5,"Year",'Population Migration by State'!$C$3)</f>
        <v>37690</v>
      </c>
      <c r="AD81" s="105">
        <f>GETPIVOTDATA(" Montana",'Population Migration by State'!$B$5,"Year",'Population Migration by State'!$C$3)</f>
        <v>37690</v>
      </c>
      <c r="AE81" s="105">
        <f>GETPIVOTDATA(" Montana",'Population Migration by State'!$B$5,"Year",'Population Migration by State'!$C$3)</f>
        <v>37690</v>
      </c>
      <c r="AF81" s="105">
        <f>GETPIVOTDATA(" Montana",'Population Migration by State'!$B$5,"Year",'Population Migration by State'!$C$3)</f>
        <v>37690</v>
      </c>
      <c r="AG81" s="105">
        <f>GETPIVOTDATA(" Montana",'Population Migration by State'!$B$5,"Year",'Population Migration by State'!$C$3)</f>
        <v>37690</v>
      </c>
      <c r="AH81" s="105">
        <f>GETPIVOTDATA(" Montana",'Population Migration by State'!$B$5,"Year",'Population Migration by State'!$C$3)</f>
        <v>37690</v>
      </c>
      <c r="AI81" s="105">
        <f>GETPIVOTDATA(" Montana",'Population Migration by State'!$B$5,"Year",'Population Migration by State'!$C$3)</f>
        <v>37690</v>
      </c>
      <c r="AJ81" s="105">
        <f>GETPIVOTDATA(" Montana",'Population Migration by State'!$B$5,"Year",'Population Migration by State'!$C$3)</f>
        <v>37690</v>
      </c>
      <c r="AK81" s="105">
        <f>GETPIVOTDATA(" Montana",'Population Migration by State'!$B$5,"Year",'Population Migration by State'!$C$3)</f>
        <v>37690</v>
      </c>
      <c r="AL81" s="105">
        <f>GETPIVOTDATA(" Montana",'Population Migration by State'!$B$5,"Year",'Population Migration by State'!$C$3)</f>
        <v>37690</v>
      </c>
      <c r="AM81" s="105">
        <f>GETPIVOTDATA(" Montana",'Population Migration by State'!$B$5,"Year",'Population Migration by State'!$C$3)</f>
        <v>37690</v>
      </c>
      <c r="AN81" s="105">
        <f>GETPIVOTDATA(" Montana",'Population Migration by State'!$B$5,"Year",'Population Migration by State'!$C$3)</f>
        <v>37690</v>
      </c>
      <c r="AO81" s="105">
        <f>GETPIVOTDATA(" Montana",'Population Migration by State'!$B$5,"Year",'Population Migration by State'!$C$3)</f>
        <v>37690</v>
      </c>
      <c r="AP81" s="105">
        <f>GETPIVOTDATA(" Montana",'Population Migration by State'!$B$5,"Year",'Population Migration by State'!$C$3)</f>
        <v>37690</v>
      </c>
      <c r="AQ81" s="105">
        <f>GETPIVOTDATA(" Montana",'Population Migration by State'!$B$5,"Year",'Population Migration by State'!$C$3)</f>
        <v>37690</v>
      </c>
      <c r="AR81" s="105">
        <f>GETPIVOTDATA(" Montana",'Population Migration by State'!$B$5,"Year",'Population Migration by State'!$C$3)</f>
        <v>37690</v>
      </c>
      <c r="AS81" s="105">
        <f>GETPIVOTDATA(" Montana",'Population Migration by State'!$B$5,"Year",'Population Migration by State'!$C$3)</f>
        <v>37690</v>
      </c>
      <c r="AT81" s="105">
        <f>GETPIVOTDATA(" Montana",'Population Migration by State'!$B$5,"Year",'Population Migration by State'!$C$3)</f>
        <v>37690</v>
      </c>
      <c r="AU81" s="105">
        <f>GETPIVOTDATA(" Montana",'Population Migration by State'!$B$5,"Year",'Population Migration by State'!$C$3)</f>
        <v>37690</v>
      </c>
      <c r="AV81" s="105">
        <f>GETPIVOTDATA(" Montana",'Population Migration by State'!$B$5,"Year",'Population Migration by State'!$C$3)</f>
        <v>37690</v>
      </c>
      <c r="AW81" s="105">
        <f>GETPIVOTDATA(" Montana",'Population Migration by State'!$B$5,"Year",'Population Migration by State'!$C$3)</f>
        <v>37690</v>
      </c>
      <c r="AX81" s="105">
        <f>GETPIVOTDATA(" Montana",'Population Migration by State'!$B$5,"Year",'Population Migration by State'!$C$3)</f>
        <v>37690</v>
      </c>
      <c r="AY81" s="105">
        <f>GETPIVOTDATA(" Montana",'Population Migration by State'!$B$5,"Year",'Population Migration by State'!$C$3)</f>
        <v>37690</v>
      </c>
      <c r="AZ81" s="105">
        <f>GETPIVOTDATA(" Montana",'Population Migration by State'!$B$5,"Year",'Population Migration by State'!$C$3)</f>
        <v>37690</v>
      </c>
      <c r="BA81" s="92">
        <f>GETPIVOTDATA(" North Dakota",'Population Migration by State'!$B$5,"Year",'Population Migration by State'!$C$3)</f>
        <v>38213</v>
      </c>
      <c r="BB81" s="105">
        <f>GETPIVOTDATA(" North Dakota",'Population Migration by State'!$B$5,"Year",'Population Migration by State'!$C$3)</f>
        <v>38213</v>
      </c>
      <c r="BC81" s="105">
        <f>GETPIVOTDATA(" North Dakota",'Population Migration by State'!$B$5,"Year",'Population Migration by State'!$C$3)</f>
        <v>38213</v>
      </c>
      <c r="BD81" s="105">
        <f>GETPIVOTDATA(" North Dakota",'Population Migration by State'!$B$5,"Year",'Population Migration by State'!$C$3)</f>
        <v>38213</v>
      </c>
      <c r="BE81" s="105">
        <f>GETPIVOTDATA(" North Dakota",'Population Migration by State'!$B$5,"Year",'Population Migration by State'!$C$3)</f>
        <v>38213</v>
      </c>
      <c r="BF81" s="105">
        <f>GETPIVOTDATA(" North Dakota",'Population Migration by State'!$B$5,"Year",'Population Migration by State'!$C$3)</f>
        <v>38213</v>
      </c>
      <c r="BG81" s="105">
        <f>GETPIVOTDATA(" North Dakota",'Population Migration by State'!$B$5,"Year",'Population Migration by State'!$C$3)</f>
        <v>38213</v>
      </c>
      <c r="BH81" s="105">
        <f>GETPIVOTDATA(" North Dakota",'Population Migration by State'!$B$5,"Year",'Population Migration by State'!$C$3)</f>
        <v>38213</v>
      </c>
      <c r="BI81" s="105">
        <f>GETPIVOTDATA(" North Dakota",'Population Migration by State'!$B$5,"Year",'Population Migration by State'!$C$3)</f>
        <v>38213</v>
      </c>
      <c r="BJ81" s="105">
        <f>GETPIVOTDATA(" North Dakota",'Population Migration by State'!$B$5,"Year",'Population Migration by State'!$C$3)</f>
        <v>38213</v>
      </c>
      <c r="BK81" s="105">
        <f>GETPIVOTDATA(" North Dakota",'Population Migration by State'!$B$5,"Year",'Population Migration by State'!$C$3)</f>
        <v>38213</v>
      </c>
      <c r="BL81" s="105">
        <f>GETPIVOTDATA(" North Dakota",'Population Migration by State'!$B$5,"Year",'Population Migration by State'!$C$3)</f>
        <v>38213</v>
      </c>
      <c r="BM81" s="105">
        <f>GETPIVOTDATA(" North Dakota",'Population Migration by State'!$B$5,"Year",'Population Migration by State'!$C$3)</f>
        <v>38213</v>
      </c>
      <c r="BN81" s="105">
        <f>GETPIVOTDATA(" North Dakota",'Population Migration by State'!$B$5,"Year",'Population Migration by State'!$C$3)</f>
        <v>38213</v>
      </c>
      <c r="BO81" s="105">
        <f>GETPIVOTDATA(" North Dakota",'Population Migration by State'!$B$5,"Year",'Population Migration by State'!$C$3)</f>
        <v>38213</v>
      </c>
      <c r="BP81" s="105">
        <f>GETPIVOTDATA(" North Dakota",'Population Migration by State'!$B$5,"Year",'Population Migration by State'!$C$3)</f>
        <v>38213</v>
      </c>
      <c r="BQ81" s="92">
        <f>GETPIVOTDATA(" Minnesota",'Population Migration by State'!$B$5,"Year",'Population Migration by State'!$C$3)</f>
        <v>101176</v>
      </c>
      <c r="BR81" s="105">
        <f>GETPIVOTDATA(" Minnesota",'Population Migration by State'!$B$5,"Year",'Population Migration by State'!$C$3)</f>
        <v>101176</v>
      </c>
      <c r="BS81" s="105">
        <f>GETPIVOTDATA(" Minnesota",'Population Migration by State'!$B$5,"Year",'Population Migration by State'!$C$3)</f>
        <v>101176</v>
      </c>
      <c r="BT81" s="105">
        <f>GETPIVOTDATA(" Minnesota",'Population Migration by State'!$B$5,"Year",'Population Migration by State'!$C$3)</f>
        <v>101176</v>
      </c>
      <c r="BU81" s="105">
        <f>GETPIVOTDATA(" Minnesota",'Population Migration by State'!$B$5,"Year",'Population Migration by State'!$C$3)</f>
        <v>101176</v>
      </c>
      <c r="BV81" s="105">
        <f>GETPIVOTDATA(" Minnesota",'Population Migration by State'!$B$5,"Year",'Population Migration by State'!$C$3)</f>
        <v>101176</v>
      </c>
      <c r="BW81" s="105">
        <f>GETPIVOTDATA(" Minnesota",'Population Migration by State'!$B$5,"Year",'Population Migration by State'!$C$3)</f>
        <v>101176</v>
      </c>
      <c r="BX81" s="105">
        <f>GETPIVOTDATA(" Minnesota",'Population Migration by State'!$B$5,"Year",'Population Migration by State'!$C$3)</f>
        <v>101176</v>
      </c>
      <c r="BY81" s="105">
        <f>GETPIVOTDATA(" Minnesota",'Population Migration by State'!$B$5,"Year",'Population Migration by State'!$C$3)</f>
        <v>101176</v>
      </c>
      <c r="BZ81" s="105">
        <f>GETPIVOTDATA(" Minnesota",'Population Migration by State'!$B$5,"Year",'Population Migration by State'!$C$3)</f>
        <v>101176</v>
      </c>
      <c r="CA81" s="105">
        <f>GETPIVOTDATA(" Minnesota",'Population Migration by State'!$B$5,"Year",'Population Migration by State'!$C$3)</f>
        <v>101176</v>
      </c>
      <c r="CB81" s="105">
        <f>GETPIVOTDATA(" Minnesota",'Population Migration by State'!$B$5,"Year",'Population Migration by State'!$C$3)</f>
        <v>101176</v>
      </c>
      <c r="CC81" s="101">
        <f>GETPIVOTDATA(" Minnesota",'Population Migration by State'!$B$5,"Year",'Population Migration by State'!$C$3)</f>
        <v>101176</v>
      </c>
      <c r="CD81" s="101">
        <f>GETPIVOTDATA(" Minnesota",'Population Migration by State'!$B$5,"Year",'Population Migration by State'!$C$3)</f>
        <v>101176</v>
      </c>
      <c r="CE81" s="99"/>
      <c r="CF81" s="105"/>
      <c r="CG81" s="105"/>
      <c r="CH81" s="105"/>
      <c r="CI81" s="105"/>
      <c r="CJ81" s="105"/>
      <c r="CK81" s="105"/>
      <c r="CL81" s="105"/>
      <c r="CM81" s="105"/>
      <c r="CN81" s="105"/>
      <c r="CO81" s="105"/>
      <c r="CP81" s="105"/>
      <c r="CQ81" s="105"/>
      <c r="CR81" s="105"/>
      <c r="CS81" s="105"/>
      <c r="CT81" s="105"/>
      <c r="CU81" s="105"/>
      <c r="CV81" s="105"/>
      <c r="CW81" s="105"/>
      <c r="CX81" s="105"/>
      <c r="CY81" s="105"/>
      <c r="CZ81" s="105"/>
      <c r="DA81" s="105"/>
      <c r="DB81" s="105"/>
      <c r="DC81" s="105"/>
      <c r="DD81" s="105"/>
      <c r="DE81" s="105"/>
      <c r="DF81" s="105"/>
      <c r="DG81" s="105"/>
      <c r="DH81" s="105"/>
      <c r="DI81" s="105"/>
      <c r="DJ81" s="105"/>
      <c r="DK81" s="105"/>
      <c r="DL81" s="105"/>
      <c r="DM81" s="105"/>
      <c r="DN81" s="105"/>
      <c r="DO81" s="105"/>
      <c r="DP81" s="105"/>
      <c r="DQ81" s="105"/>
      <c r="DR81" s="105"/>
      <c r="DS81" s="105"/>
      <c r="DT81" s="105"/>
      <c r="DU81" s="105"/>
      <c r="DV81" s="105"/>
      <c r="DW81" s="105"/>
      <c r="DX81" s="105"/>
      <c r="DY81" s="105"/>
      <c r="DZ81" s="105"/>
      <c r="EA81" s="105"/>
      <c r="EB81" s="105"/>
      <c r="EC81" s="105"/>
      <c r="ED81" s="105"/>
      <c r="EE81" s="105"/>
      <c r="EF81" s="105"/>
      <c r="EG81" s="105"/>
      <c r="EH81" s="105"/>
      <c r="EI81" s="92">
        <f>GETPIVOTDATA(" Maine",'Population Migration by State'!$B$5,"Year",'Population Migration by State'!$C$3)</f>
        <v>27561</v>
      </c>
      <c r="EJ81" s="105">
        <f>GETPIVOTDATA(" Maine",'Population Migration by State'!$B$5,"Year",'Population Migration by State'!$C$3)</f>
        <v>27561</v>
      </c>
      <c r="EK81" s="105">
        <f>GETPIVOTDATA(" Maine",'Population Migration by State'!$B$5,"Year",'Population Migration by State'!$C$3)</f>
        <v>27561</v>
      </c>
      <c r="EL81" s="105">
        <f>GETPIVOTDATA(" Maine",'Population Migration by State'!$B$5,"Year",'Population Migration by State'!$C$3)</f>
        <v>27561</v>
      </c>
      <c r="EM81" s="105">
        <f>GETPIVOTDATA(" Maine",'Population Migration by State'!$B$5,"Year",'Population Migration by State'!$C$3)</f>
        <v>27561</v>
      </c>
      <c r="EN81" s="105">
        <f>GETPIVOTDATA(" Maine",'Population Migration by State'!$B$5,"Year",'Population Migration by State'!$C$3)</f>
        <v>27561</v>
      </c>
      <c r="EO81" s="105">
        <f>GETPIVOTDATA(" Maine",'Population Migration by State'!$B$5,"Year",'Population Migration by State'!$C$3)</f>
        <v>27561</v>
      </c>
      <c r="EP81" s="105">
        <f>GETPIVOTDATA(" Maine",'Population Migration by State'!$B$5,"Year",'Population Migration by State'!$C$3)</f>
        <v>27561</v>
      </c>
      <c r="EQ81" s="57"/>
      <c r="ER81" s="56"/>
      <c r="ES81" s="56"/>
      <c r="ET81" s="56"/>
      <c r="EU81" s="56"/>
      <c r="EV81" s="56"/>
      <c r="EW81" s="105"/>
      <c r="EX81" s="105"/>
      <c r="EY81" s="105"/>
      <c r="EZ81" s="105"/>
      <c r="FA81" s="105"/>
      <c r="FB81" s="105"/>
      <c r="FC81" s="105"/>
      <c r="FD81" s="105"/>
      <c r="FE81" s="105"/>
      <c r="FF81" s="105"/>
      <c r="FG81" s="105"/>
      <c r="FH81" s="105"/>
      <c r="FI81" s="105"/>
      <c r="FJ81" s="105"/>
      <c r="FK81" s="105"/>
      <c r="FL81" s="105"/>
      <c r="FM81" s="105"/>
      <c r="FN81" s="105"/>
      <c r="FO81" s="105"/>
      <c r="FP81" s="56"/>
      <c r="FQ81" s="56"/>
      <c r="FR81" s="56"/>
      <c r="FS81" s="56"/>
      <c r="FT81" s="56"/>
      <c r="FU81" s="56"/>
      <c r="FV81" s="56"/>
      <c r="FW81" s="56"/>
      <c r="FX81" s="56"/>
      <c r="FY81" s="56"/>
      <c r="FZ81" s="56"/>
      <c r="GA81" s="56"/>
      <c r="GB81" s="56"/>
      <c r="GC81" s="56"/>
      <c r="GD81" s="56"/>
      <c r="GE81" s="56"/>
      <c r="GF81" s="56"/>
      <c r="GG81" s="56"/>
      <c r="GH81" s="56"/>
      <c r="GI81" s="56"/>
      <c r="GJ81" s="56"/>
      <c r="GK81" s="56"/>
      <c r="GL81" s="56"/>
      <c r="GM81" s="56"/>
      <c r="GN81" s="56"/>
      <c r="GO81" s="56"/>
      <c r="GP81" s="56"/>
      <c r="GQ81" s="56"/>
      <c r="GR81" s="56"/>
      <c r="GS81" s="56"/>
      <c r="GT81" s="56"/>
      <c r="GU81" s="56"/>
      <c r="GV81" s="56"/>
      <c r="GW81" s="56"/>
      <c r="GX81" s="56"/>
      <c r="GY81" s="56"/>
      <c r="GZ81" s="56"/>
      <c r="HA81" s="56"/>
      <c r="HB81" s="56"/>
      <c r="HC81" s="56"/>
      <c r="HD81" s="56"/>
      <c r="HE81" s="56"/>
      <c r="HF81" s="56"/>
      <c r="HG81" s="56"/>
      <c r="HH81" s="217"/>
    </row>
    <row r="82" spans="2:216" ht="15.75" thickTop="1" x14ac:dyDescent="0.25">
      <c r="B82" s="221"/>
      <c r="C82" s="56"/>
      <c r="D82" s="105"/>
      <c r="E82" s="105"/>
      <c r="F82" s="105"/>
      <c r="G82" s="105"/>
      <c r="H82" s="105"/>
      <c r="I82" s="105"/>
      <c r="J82" s="92">
        <f>GETPIVOTDATA(" Washington",'Population Migration by State'!$B$5,"Year",'Population Migration by State'!$C$3)</f>
        <v>216519</v>
      </c>
      <c r="K82" s="105">
        <f>GETPIVOTDATA(" Washington",'Population Migration by State'!$B$5,"Year",'Population Migration by State'!$C$3)</f>
        <v>216519</v>
      </c>
      <c r="L82" s="101">
        <f>GETPIVOTDATA(" Washington",'Population Migration by State'!$B$5,"Year",'Population Migration by State'!$C$3)</f>
        <v>216519</v>
      </c>
      <c r="M82" s="101">
        <f>GETPIVOTDATA(" Washington",'Population Migration by State'!$B$5,"Year",'Population Migration by State'!$C$3)</f>
        <v>216519</v>
      </c>
      <c r="N82" s="105">
        <f>GETPIVOTDATA(" Washington",'Population Migration by State'!$B$5,"Year",'Population Migration by State'!$C$3)</f>
        <v>216519</v>
      </c>
      <c r="O82" s="105">
        <f>GETPIVOTDATA(" Washington",'Population Migration by State'!$B$5,"Year",'Population Migration by State'!$C$3)</f>
        <v>216519</v>
      </c>
      <c r="P82" s="105">
        <f>GETPIVOTDATA(" Washington",'Population Migration by State'!$B$5,"Year",'Population Migration by State'!$C$3)</f>
        <v>216519</v>
      </c>
      <c r="Q82" s="105">
        <f>GETPIVOTDATA(" Washington",'Population Migration by State'!$B$5,"Year",'Population Migration by State'!$C$3)</f>
        <v>216519</v>
      </c>
      <c r="R82" s="105">
        <f>GETPIVOTDATA(" Washington",'Population Migration by State'!$B$5,"Year",'Population Migration by State'!$C$3)</f>
        <v>216519</v>
      </c>
      <c r="S82" s="105">
        <f>GETPIVOTDATA(" Washington",'Population Migration by State'!$B$5,"Year",'Population Migration by State'!$C$3)</f>
        <v>216519</v>
      </c>
      <c r="T82" s="105">
        <f>GETPIVOTDATA(" Washington",'Population Migration by State'!$B$5,"Year",'Population Migration by State'!$C$3)</f>
        <v>216519</v>
      </c>
      <c r="U82" s="105">
        <f>GETPIVOTDATA(" Washington",'Population Migration by State'!$B$5,"Year",'Population Migration by State'!$C$3)</f>
        <v>216519</v>
      </c>
      <c r="V82" s="105">
        <f>GETPIVOTDATA(" Washington",'Population Migration by State'!$B$5,"Year",'Population Migration by State'!$C$3)</f>
        <v>216519</v>
      </c>
      <c r="W82" s="105">
        <f>GETPIVOTDATA(" Washington",'Population Migration by State'!$B$5,"Year",'Population Migration by State'!$C$3)</f>
        <v>216519</v>
      </c>
      <c r="X82" s="105">
        <f>GETPIVOTDATA(" Washington",'Population Migration by State'!$B$5,"Year",'Population Migration by State'!$C$3)</f>
        <v>216519</v>
      </c>
      <c r="Y82" s="92">
        <f>GETPIVOTDATA(" Idaho",'Population Migration by State'!$B$5,"Year",'Population Migration by State'!$C$3)</f>
        <v>59419</v>
      </c>
      <c r="Z82" s="105">
        <f>GETPIVOTDATA(" Idaho",'Population Migration by State'!$B$5,"Year",'Population Migration by State'!$C$3)</f>
        <v>59419</v>
      </c>
      <c r="AA82" s="92">
        <f>GETPIVOTDATA(" Montana",'Population Migration by State'!$B$5,"Year",'Population Migration by State'!$C$3)</f>
        <v>37690</v>
      </c>
      <c r="AB82" s="105">
        <f>GETPIVOTDATA(" Montana",'Population Migration by State'!$B$5,"Year",'Population Migration by State'!$C$3)</f>
        <v>37690</v>
      </c>
      <c r="AC82" s="105">
        <f>GETPIVOTDATA(" Montana",'Population Migration by State'!$B$5,"Year",'Population Migration by State'!$C$3)</f>
        <v>37690</v>
      </c>
      <c r="AD82" s="105">
        <f>GETPIVOTDATA(" Montana",'Population Migration by State'!$B$5,"Year",'Population Migration by State'!$C$3)</f>
        <v>37690</v>
      </c>
      <c r="AE82" s="105">
        <f>GETPIVOTDATA(" Montana",'Population Migration by State'!$B$5,"Year",'Population Migration by State'!$C$3)</f>
        <v>37690</v>
      </c>
      <c r="AF82" s="105">
        <f>GETPIVOTDATA(" Montana",'Population Migration by State'!$B$5,"Year",'Population Migration by State'!$C$3)</f>
        <v>37690</v>
      </c>
      <c r="AG82" s="105">
        <f>GETPIVOTDATA(" Montana",'Population Migration by State'!$B$5,"Year",'Population Migration by State'!$C$3)</f>
        <v>37690</v>
      </c>
      <c r="AH82" s="105">
        <f>GETPIVOTDATA(" Montana",'Population Migration by State'!$B$5,"Year",'Population Migration by State'!$C$3)</f>
        <v>37690</v>
      </c>
      <c r="AI82" s="105">
        <f>GETPIVOTDATA(" Montana",'Population Migration by State'!$B$5,"Year",'Population Migration by State'!$C$3)</f>
        <v>37690</v>
      </c>
      <c r="AJ82" s="105">
        <f>GETPIVOTDATA(" Montana",'Population Migration by State'!$B$5,"Year",'Population Migration by State'!$C$3)</f>
        <v>37690</v>
      </c>
      <c r="AK82" s="105">
        <f>GETPIVOTDATA(" Montana",'Population Migration by State'!$B$5,"Year",'Population Migration by State'!$C$3)</f>
        <v>37690</v>
      </c>
      <c r="AL82" s="105">
        <f>GETPIVOTDATA(" Montana",'Population Migration by State'!$B$5,"Year",'Population Migration by State'!$C$3)</f>
        <v>37690</v>
      </c>
      <c r="AM82" s="105">
        <f>GETPIVOTDATA(" Montana",'Population Migration by State'!$B$5,"Year",'Population Migration by State'!$C$3)</f>
        <v>37690</v>
      </c>
      <c r="AN82" s="105">
        <f>GETPIVOTDATA(" Montana",'Population Migration by State'!$B$5,"Year",'Population Migration by State'!$C$3)</f>
        <v>37690</v>
      </c>
      <c r="AO82" s="105">
        <f>GETPIVOTDATA(" Montana",'Population Migration by State'!$B$5,"Year",'Population Migration by State'!$C$3)</f>
        <v>37690</v>
      </c>
      <c r="AP82" s="105">
        <f>GETPIVOTDATA(" Montana",'Population Migration by State'!$B$5,"Year",'Population Migration by State'!$C$3)</f>
        <v>37690</v>
      </c>
      <c r="AQ82" s="105">
        <f>GETPIVOTDATA(" Montana",'Population Migration by State'!$B$5,"Year",'Population Migration by State'!$C$3)</f>
        <v>37690</v>
      </c>
      <c r="AR82" s="105">
        <f>GETPIVOTDATA(" Montana",'Population Migration by State'!$B$5,"Year",'Population Migration by State'!$C$3)</f>
        <v>37690</v>
      </c>
      <c r="AS82" s="105">
        <f>GETPIVOTDATA(" Montana",'Population Migration by State'!$B$5,"Year",'Population Migration by State'!$C$3)</f>
        <v>37690</v>
      </c>
      <c r="AT82" s="105">
        <f>GETPIVOTDATA(" Montana",'Population Migration by State'!$B$5,"Year",'Population Migration by State'!$C$3)</f>
        <v>37690</v>
      </c>
      <c r="AU82" s="105">
        <f>GETPIVOTDATA(" Montana",'Population Migration by State'!$B$5,"Year",'Population Migration by State'!$C$3)</f>
        <v>37690</v>
      </c>
      <c r="AV82" s="105">
        <f>GETPIVOTDATA(" Montana",'Population Migration by State'!$B$5,"Year",'Population Migration by State'!$C$3)</f>
        <v>37690</v>
      </c>
      <c r="AW82" s="105">
        <f>GETPIVOTDATA(" Montana",'Population Migration by State'!$B$5,"Year",'Population Migration by State'!$C$3)</f>
        <v>37690</v>
      </c>
      <c r="AX82" s="105">
        <f>GETPIVOTDATA(" Montana",'Population Migration by State'!$B$5,"Year",'Population Migration by State'!$C$3)</f>
        <v>37690</v>
      </c>
      <c r="AY82" s="105">
        <f>GETPIVOTDATA(" Montana",'Population Migration by State'!$B$5,"Year",'Population Migration by State'!$C$3)</f>
        <v>37690</v>
      </c>
      <c r="AZ82" s="105">
        <f>GETPIVOTDATA(" Montana",'Population Migration by State'!$B$5,"Year",'Population Migration by State'!$C$3)</f>
        <v>37690</v>
      </c>
      <c r="BA82" s="92">
        <f>GETPIVOTDATA(" North Dakota",'Population Migration by State'!$B$5,"Year",'Population Migration by State'!$C$3)</f>
        <v>38213</v>
      </c>
      <c r="BB82" s="105">
        <f>GETPIVOTDATA(" North Dakota",'Population Migration by State'!$B$5,"Year",'Population Migration by State'!$C$3)</f>
        <v>38213</v>
      </c>
      <c r="BC82" s="105">
        <f>GETPIVOTDATA(" North Dakota",'Population Migration by State'!$B$5,"Year",'Population Migration by State'!$C$3)</f>
        <v>38213</v>
      </c>
      <c r="BD82" s="105">
        <f>GETPIVOTDATA(" North Dakota",'Population Migration by State'!$B$5,"Year",'Population Migration by State'!$C$3)</f>
        <v>38213</v>
      </c>
      <c r="BE82" s="105">
        <f>GETPIVOTDATA(" North Dakota",'Population Migration by State'!$B$5,"Year",'Population Migration by State'!$C$3)</f>
        <v>38213</v>
      </c>
      <c r="BF82" s="105">
        <f>GETPIVOTDATA(" North Dakota",'Population Migration by State'!$B$5,"Year",'Population Migration by State'!$C$3)</f>
        <v>38213</v>
      </c>
      <c r="BG82" s="105">
        <f>GETPIVOTDATA(" North Dakota",'Population Migration by State'!$B$5,"Year",'Population Migration by State'!$C$3)</f>
        <v>38213</v>
      </c>
      <c r="BH82" s="105">
        <f>GETPIVOTDATA(" North Dakota",'Population Migration by State'!$B$5,"Year",'Population Migration by State'!$C$3)</f>
        <v>38213</v>
      </c>
      <c r="BI82" s="105">
        <f>GETPIVOTDATA(" North Dakota",'Population Migration by State'!$B$5,"Year",'Population Migration by State'!$C$3)</f>
        <v>38213</v>
      </c>
      <c r="BJ82" s="105">
        <f>GETPIVOTDATA(" North Dakota",'Population Migration by State'!$B$5,"Year",'Population Migration by State'!$C$3)</f>
        <v>38213</v>
      </c>
      <c r="BK82" s="105">
        <f>GETPIVOTDATA(" North Dakota",'Population Migration by State'!$B$5,"Year",'Population Migration by State'!$C$3)</f>
        <v>38213</v>
      </c>
      <c r="BL82" s="105">
        <f>GETPIVOTDATA(" North Dakota",'Population Migration by State'!$B$5,"Year",'Population Migration by State'!$C$3)</f>
        <v>38213</v>
      </c>
      <c r="BM82" s="105">
        <f>GETPIVOTDATA(" North Dakota",'Population Migration by State'!$B$5,"Year",'Population Migration by State'!$C$3)</f>
        <v>38213</v>
      </c>
      <c r="BN82" s="105">
        <f>GETPIVOTDATA(" North Dakota",'Population Migration by State'!$B$5,"Year",'Population Migration by State'!$C$3)</f>
        <v>38213</v>
      </c>
      <c r="BO82" s="105">
        <f>GETPIVOTDATA(" North Dakota",'Population Migration by State'!$B$5,"Year",'Population Migration by State'!$C$3)</f>
        <v>38213</v>
      </c>
      <c r="BP82" s="105">
        <f>GETPIVOTDATA(" North Dakota",'Population Migration by State'!$B$5,"Year",'Population Migration by State'!$C$3)</f>
        <v>38213</v>
      </c>
      <c r="BQ82" s="92">
        <f>GETPIVOTDATA(" Minnesota",'Population Migration by State'!$B$5,"Year",'Population Migration by State'!$C$3)</f>
        <v>101176</v>
      </c>
      <c r="BR82" s="105">
        <f>GETPIVOTDATA(" Minnesota",'Population Migration by State'!$B$5,"Year",'Population Migration by State'!$C$3)</f>
        <v>101176</v>
      </c>
      <c r="BS82" s="105">
        <f>GETPIVOTDATA(" Minnesota",'Population Migration by State'!$B$5,"Year",'Population Migration by State'!$C$3)</f>
        <v>101176</v>
      </c>
      <c r="BT82" s="105">
        <f>GETPIVOTDATA(" Minnesota",'Population Migration by State'!$B$5,"Year",'Population Migration by State'!$C$3)</f>
        <v>101176</v>
      </c>
      <c r="BU82" s="105">
        <f>GETPIVOTDATA(" Minnesota",'Population Migration by State'!$B$5,"Year",'Population Migration by State'!$C$3)</f>
        <v>101176</v>
      </c>
      <c r="BV82" s="105">
        <f>GETPIVOTDATA(" Minnesota",'Population Migration by State'!$B$5,"Year",'Population Migration by State'!$C$3)</f>
        <v>101176</v>
      </c>
      <c r="BW82" s="105">
        <f>GETPIVOTDATA(" Minnesota",'Population Migration by State'!$B$5,"Year",'Population Migration by State'!$C$3)</f>
        <v>101176</v>
      </c>
      <c r="BX82" s="105">
        <f>GETPIVOTDATA(" Minnesota",'Population Migration by State'!$B$5,"Year",'Population Migration by State'!$C$3)</f>
        <v>101176</v>
      </c>
      <c r="BY82" s="105">
        <f>GETPIVOTDATA(" Minnesota",'Population Migration by State'!$B$5,"Year",'Population Migration by State'!$C$3)</f>
        <v>101176</v>
      </c>
      <c r="BZ82" s="105">
        <f>GETPIVOTDATA(" Minnesota",'Population Migration by State'!$B$5,"Year",'Population Migration by State'!$C$3)</f>
        <v>101176</v>
      </c>
      <c r="CA82" s="105">
        <f>GETPIVOTDATA(" Minnesota",'Population Migration by State'!$B$5,"Year",'Population Migration by State'!$C$3)</f>
        <v>101176</v>
      </c>
      <c r="CB82" s="105">
        <f>GETPIVOTDATA(" Minnesota",'Population Migration by State'!$B$5,"Year",'Population Migration by State'!$C$3)</f>
        <v>101176</v>
      </c>
      <c r="CC82" s="105">
        <f>GETPIVOTDATA(" Minnesota",'Population Migration by State'!$B$5,"Year",'Population Migration by State'!$C$3)</f>
        <v>101176</v>
      </c>
      <c r="CD82" s="105">
        <f>GETPIVOTDATA(" Minnesota",'Population Migration by State'!$B$5,"Year",'Population Migration by State'!$C$3)</f>
        <v>101176</v>
      </c>
      <c r="CE82" s="105">
        <f>GETPIVOTDATA(" Minnesota",'Population Migration by State'!$B$5,"Year",'Population Migration by State'!$C$3)</f>
        <v>101176</v>
      </c>
      <c r="CF82" s="101">
        <f>GETPIVOTDATA(" Minnesota",'Population Migration by State'!$B$5,"Year",'Population Migration by State'!$C$3)</f>
        <v>101176</v>
      </c>
      <c r="CG82" s="99"/>
      <c r="CH82" s="105"/>
      <c r="CI82" s="105"/>
      <c r="CJ82" s="105"/>
      <c r="CK82" s="105"/>
      <c r="CL82" s="105"/>
      <c r="CM82" s="105"/>
      <c r="CN82" s="105"/>
      <c r="CO82" s="105"/>
      <c r="CP82" s="105"/>
      <c r="CQ82" s="105"/>
      <c r="CR82" s="105"/>
      <c r="CS82" s="105"/>
      <c r="CT82" s="105"/>
      <c r="CU82" s="105"/>
      <c r="CV82" s="105"/>
      <c r="CW82" s="105"/>
      <c r="CX82" s="105"/>
      <c r="CY82" s="105"/>
      <c r="CZ82" s="105"/>
      <c r="DA82" s="105"/>
      <c r="DB82" s="105"/>
      <c r="DC82" s="105"/>
      <c r="DD82" s="105"/>
      <c r="DE82" s="105"/>
      <c r="DF82" s="105"/>
      <c r="DG82" s="105"/>
      <c r="DH82" s="105"/>
      <c r="DI82" s="105"/>
      <c r="DJ82" s="105"/>
      <c r="DK82" s="105"/>
      <c r="DL82" s="105"/>
      <c r="DM82" s="105"/>
      <c r="DN82" s="105"/>
      <c r="DO82" s="105"/>
      <c r="DP82" s="105"/>
      <c r="DQ82" s="105"/>
      <c r="DR82" s="105"/>
      <c r="DS82" s="105"/>
      <c r="DT82" s="105"/>
      <c r="DU82" s="105"/>
      <c r="DV82" s="105"/>
      <c r="DW82" s="105"/>
      <c r="DX82" s="105"/>
      <c r="DY82" s="105"/>
      <c r="DZ82" s="105"/>
      <c r="EA82" s="105"/>
      <c r="EB82" s="105"/>
      <c r="EC82" s="105"/>
      <c r="ED82" s="105"/>
      <c r="EE82" s="105"/>
      <c r="EF82" s="105"/>
      <c r="EG82" s="105"/>
      <c r="EH82" s="105"/>
      <c r="EI82" s="92">
        <f>GETPIVOTDATA(" Maine",'Population Migration by State'!$B$5,"Year",'Population Migration by State'!$C$3)</f>
        <v>27561</v>
      </c>
      <c r="EJ82" s="105">
        <f>GETPIVOTDATA(" Maine",'Population Migration by State'!$B$5,"Year",'Population Migration by State'!$C$3)</f>
        <v>27561</v>
      </c>
      <c r="EK82" s="105">
        <f>GETPIVOTDATA(" Maine",'Population Migration by State'!$B$5,"Year",'Population Migration by State'!$C$3)</f>
        <v>27561</v>
      </c>
      <c r="EL82" s="105">
        <f>GETPIVOTDATA(" Maine",'Population Migration by State'!$B$5,"Year",'Population Migration by State'!$C$3)</f>
        <v>27561</v>
      </c>
      <c r="EM82" s="105">
        <f>GETPIVOTDATA(" Maine",'Population Migration by State'!$B$5,"Year",'Population Migration by State'!$C$3)</f>
        <v>27561</v>
      </c>
      <c r="EN82" s="105">
        <f>GETPIVOTDATA(" Maine",'Population Migration by State'!$B$5,"Year",'Population Migration by State'!$C$3)</f>
        <v>27561</v>
      </c>
      <c r="EO82" s="105">
        <f>GETPIVOTDATA(" Maine",'Population Migration by State'!$B$5,"Year",'Population Migration by State'!$C$3)</f>
        <v>27561</v>
      </c>
      <c r="EP82" s="105">
        <f>GETPIVOTDATA(" Maine",'Population Migration by State'!$B$5,"Year",'Population Migration by State'!$C$3)</f>
        <v>27561</v>
      </c>
      <c r="EQ82" s="57"/>
      <c r="ER82" s="56"/>
      <c r="ES82" s="56"/>
      <c r="ET82" s="56"/>
      <c r="EU82" s="56"/>
      <c r="EV82" s="56"/>
      <c r="EW82" s="105"/>
      <c r="EX82" s="105"/>
      <c r="EY82" s="105"/>
      <c r="EZ82" s="105"/>
      <c r="FA82" s="105"/>
      <c r="FB82" s="105"/>
      <c r="FC82" s="105"/>
      <c r="FD82" s="105"/>
      <c r="FE82" s="105"/>
      <c r="FF82" s="105"/>
      <c r="FG82" s="105"/>
      <c r="FH82" s="105"/>
      <c r="FI82" s="105"/>
      <c r="FJ82" s="105"/>
      <c r="FK82" s="105"/>
      <c r="FL82" s="105"/>
      <c r="FM82" s="105"/>
      <c r="FN82" s="105"/>
      <c r="FO82" s="105"/>
      <c r="FP82" s="56"/>
      <c r="FQ82" s="56"/>
      <c r="FR82" s="56"/>
      <c r="FS82" s="56"/>
      <c r="FT82" s="56"/>
      <c r="FU82" s="56"/>
      <c r="FV82" s="56"/>
      <c r="FW82" s="56"/>
      <c r="FX82" s="56"/>
      <c r="FY82" s="56"/>
      <c r="FZ82" s="56"/>
      <c r="GA82" s="56"/>
      <c r="GB82" s="56"/>
      <c r="GC82" s="56"/>
      <c r="GD82" s="56"/>
      <c r="GE82" s="56"/>
      <c r="GF82" s="56"/>
      <c r="GG82" s="56"/>
      <c r="GH82" s="56"/>
      <c r="GI82" s="56"/>
      <c r="GJ82" s="56"/>
      <c r="GK82" s="56"/>
      <c r="GL82" s="56"/>
      <c r="GM82" s="56"/>
      <c r="GN82" s="56"/>
      <c r="GO82" s="56"/>
      <c r="GP82" s="56"/>
      <c r="GQ82" s="56"/>
      <c r="GR82" s="56"/>
      <c r="GS82" s="56"/>
      <c r="GT82" s="56"/>
      <c r="GU82" s="56"/>
      <c r="GV82" s="56"/>
      <c r="GW82" s="56"/>
      <c r="GX82" s="56"/>
      <c r="GY82" s="56"/>
      <c r="GZ82" s="56"/>
      <c r="HA82" s="56"/>
      <c r="HB82" s="56"/>
      <c r="HC82" s="56"/>
      <c r="HD82" s="56"/>
      <c r="HE82" s="56"/>
      <c r="HF82" s="56"/>
      <c r="HG82" s="56"/>
      <c r="HH82" s="217"/>
    </row>
    <row r="83" spans="2:216" ht="15" customHeight="1" x14ac:dyDescent="0.25">
      <c r="B83" s="221"/>
      <c r="C83" s="56"/>
      <c r="D83" s="105"/>
      <c r="E83" s="105"/>
      <c r="F83" s="105"/>
      <c r="G83" s="105"/>
      <c r="H83" s="105"/>
      <c r="I83" s="105"/>
      <c r="J83" s="92">
        <f>GETPIVOTDATA(" Washington",'Population Migration by State'!$B$5,"Year",'Population Migration by State'!$C$3)</f>
        <v>216519</v>
      </c>
      <c r="K83" s="105">
        <f>GETPIVOTDATA(" Washington",'Population Migration by State'!$B$5,"Year",'Population Migration by State'!$C$3)</f>
        <v>216519</v>
      </c>
      <c r="L83" s="105">
        <f>GETPIVOTDATA(" Washington",'Population Migration by State'!$B$5,"Year",'Population Migration by State'!$C$3)</f>
        <v>216519</v>
      </c>
      <c r="M83" s="105">
        <f>GETPIVOTDATA(" Washington",'Population Migration by State'!$B$5,"Year",'Population Migration by State'!$C$3)</f>
        <v>216519</v>
      </c>
      <c r="N83" s="105">
        <f>GETPIVOTDATA(" Washington",'Population Migration by State'!$B$5,"Year",'Population Migration by State'!$C$3)</f>
        <v>216519</v>
      </c>
      <c r="O83" s="105">
        <f>GETPIVOTDATA(" Washington",'Population Migration by State'!$B$5,"Year",'Population Migration by State'!$C$3)</f>
        <v>216519</v>
      </c>
      <c r="P83" s="105">
        <f>GETPIVOTDATA(" Washington",'Population Migration by State'!$B$5,"Year",'Population Migration by State'!$C$3)</f>
        <v>216519</v>
      </c>
      <c r="Q83" s="105">
        <f>GETPIVOTDATA(" Washington",'Population Migration by State'!$B$5,"Year",'Population Migration by State'!$C$3)</f>
        <v>216519</v>
      </c>
      <c r="R83" s="105">
        <f>GETPIVOTDATA(" Washington",'Population Migration by State'!$B$5,"Year",'Population Migration by State'!$C$3)</f>
        <v>216519</v>
      </c>
      <c r="S83" s="105">
        <f>GETPIVOTDATA(" Washington",'Population Migration by State'!$B$5,"Year",'Population Migration by State'!$C$3)</f>
        <v>216519</v>
      </c>
      <c r="T83" s="105">
        <f>GETPIVOTDATA(" Washington",'Population Migration by State'!$B$5,"Year",'Population Migration by State'!$C$3)</f>
        <v>216519</v>
      </c>
      <c r="U83" s="105">
        <f>GETPIVOTDATA(" Washington",'Population Migration by State'!$B$5,"Year",'Population Migration by State'!$C$3)</f>
        <v>216519</v>
      </c>
      <c r="V83" s="105">
        <f>GETPIVOTDATA(" Washington",'Population Migration by State'!$B$5,"Year",'Population Migration by State'!$C$3)</f>
        <v>216519</v>
      </c>
      <c r="W83" s="105">
        <f>GETPIVOTDATA(" Washington",'Population Migration by State'!$B$5,"Year",'Population Migration by State'!$C$3)</f>
        <v>216519</v>
      </c>
      <c r="X83" s="105">
        <f>GETPIVOTDATA(" Washington",'Population Migration by State'!$B$5,"Year",'Population Migration by State'!$C$3)</f>
        <v>216519</v>
      </c>
      <c r="Y83" s="92">
        <f>GETPIVOTDATA(" Idaho",'Population Migration by State'!$B$5,"Year",'Population Migration by State'!$C$3)</f>
        <v>59419</v>
      </c>
      <c r="Z83" s="105">
        <f>GETPIVOTDATA(" Idaho",'Population Migration by State'!$B$5,"Year",'Population Migration by State'!$C$3)</f>
        <v>59419</v>
      </c>
      <c r="AA83" s="92">
        <f>GETPIVOTDATA(" Montana",'Population Migration by State'!$B$5,"Year",'Population Migration by State'!$C$3)</f>
        <v>37690</v>
      </c>
      <c r="AB83" s="105">
        <f>GETPIVOTDATA(" Montana",'Population Migration by State'!$B$5,"Year",'Population Migration by State'!$C$3)</f>
        <v>37690</v>
      </c>
      <c r="AC83" s="105">
        <f>GETPIVOTDATA(" Montana",'Population Migration by State'!$B$5,"Year",'Population Migration by State'!$C$3)</f>
        <v>37690</v>
      </c>
      <c r="AD83" s="105">
        <f>GETPIVOTDATA(" Montana",'Population Migration by State'!$B$5,"Year",'Population Migration by State'!$C$3)</f>
        <v>37690</v>
      </c>
      <c r="AE83" s="105">
        <f>GETPIVOTDATA(" Montana",'Population Migration by State'!$B$5,"Year",'Population Migration by State'!$C$3)</f>
        <v>37690</v>
      </c>
      <c r="AF83" s="105">
        <f>GETPIVOTDATA(" Montana",'Population Migration by State'!$B$5,"Year",'Population Migration by State'!$C$3)</f>
        <v>37690</v>
      </c>
      <c r="AG83" s="105">
        <f>GETPIVOTDATA(" Montana",'Population Migration by State'!$B$5,"Year",'Population Migration by State'!$C$3)</f>
        <v>37690</v>
      </c>
      <c r="AH83" s="105">
        <f>GETPIVOTDATA(" Montana",'Population Migration by State'!$B$5,"Year",'Population Migration by State'!$C$3)</f>
        <v>37690</v>
      </c>
      <c r="AI83" s="105">
        <f>GETPIVOTDATA(" Montana",'Population Migration by State'!$B$5,"Year",'Population Migration by State'!$C$3)</f>
        <v>37690</v>
      </c>
      <c r="AJ83" s="105">
        <f>GETPIVOTDATA(" Montana",'Population Migration by State'!$B$5,"Year",'Population Migration by State'!$C$3)</f>
        <v>37690</v>
      </c>
      <c r="AK83" s="105">
        <f>GETPIVOTDATA(" Montana",'Population Migration by State'!$B$5,"Year",'Population Migration by State'!$C$3)</f>
        <v>37690</v>
      </c>
      <c r="AL83" s="105">
        <f>GETPIVOTDATA(" Montana",'Population Migration by State'!$B$5,"Year",'Population Migration by State'!$C$3)</f>
        <v>37690</v>
      </c>
      <c r="AM83" s="105">
        <f>GETPIVOTDATA(" Montana",'Population Migration by State'!$B$5,"Year",'Population Migration by State'!$C$3)</f>
        <v>37690</v>
      </c>
      <c r="AN83" s="105">
        <f>GETPIVOTDATA(" Montana",'Population Migration by State'!$B$5,"Year",'Population Migration by State'!$C$3)</f>
        <v>37690</v>
      </c>
      <c r="AO83" s="105">
        <f>GETPIVOTDATA(" Montana",'Population Migration by State'!$B$5,"Year",'Population Migration by State'!$C$3)</f>
        <v>37690</v>
      </c>
      <c r="AP83" s="105">
        <f>GETPIVOTDATA(" Montana",'Population Migration by State'!$B$5,"Year",'Population Migration by State'!$C$3)</f>
        <v>37690</v>
      </c>
      <c r="AQ83" s="105">
        <f>GETPIVOTDATA(" Montana",'Population Migration by State'!$B$5,"Year",'Population Migration by State'!$C$3)</f>
        <v>37690</v>
      </c>
      <c r="AR83" s="105">
        <f>GETPIVOTDATA(" Montana",'Population Migration by State'!$B$5,"Year",'Population Migration by State'!$C$3)</f>
        <v>37690</v>
      </c>
      <c r="AS83" s="105">
        <f>GETPIVOTDATA(" Montana",'Population Migration by State'!$B$5,"Year",'Population Migration by State'!$C$3)</f>
        <v>37690</v>
      </c>
      <c r="AT83" s="105">
        <f>GETPIVOTDATA(" Montana",'Population Migration by State'!$B$5,"Year",'Population Migration by State'!$C$3)</f>
        <v>37690</v>
      </c>
      <c r="AU83" s="105">
        <f>GETPIVOTDATA(" Montana",'Population Migration by State'!$B$5,"Year",'Population Migration by State'!$C$3)</f>
        <v>37690</v>
      </c>
      <c r="AV83" s="105">
        <f>GETPIVOTDATA(" Montana",'Population Migration by State'!$B$5,"Year",'Population Migration by State'!$C$3)</f>
        <v>37690</v>
      </c>
      <c r="AW83" s="105">
        <f>GETPIVOTDATA(" Montana",'Population Migration by State'!$B$5,"Year",'Population Migration by State'!$C$3)</f>
        <v>37690</v>
      </c>
      <c r="AX83" s="105">
        <f>GETPIVOTDATA(" Montana",'Population Migration by State'!$B$5,"Year",'Population Migration by State'!$C$3)</f>
        <v>37690</v>
      </c>
      <c r="AY83" s="105">
        <f>GETPIVOTDATA(" Montana",'Population Migration by State'!$B$5,"Year",'Population Migration by State'!$C$3)</f>
        <v>37690</v>
      </c>
      <c r="AZ83" s="105">
        <f>GETPIVOTDATA(" Montana",'Population Migration by State'!$B$5,"Year",'Population Migration by State'!$C$3)</f>
        <v>37690</v>
      </c>
      <c r="BA83" s="92">
        <f>GETPIVOTDATA(" North Dakota",'Population Migration by State'!$B$5,"Year",'Population Migration by State'!$C$3)</f>
        <v>38213</v>
      </c>
      <c r="BB83" s="105">
        <f>GETPIVOTDATA(" North Dakota",'Population Migration by State'!$B$5,"Year",'Population Migration by State'!$C$3)</f>
        <v>38213</v>
      </c>
      <c r="BC83" s="105">
        <f>GETPIVOTDATA(" North Dakota",'Population Migration by State'!$B$5,"Year",'Population Migration by State'!$C$3)</f>
        <v>38213</v>
      </c>
      <c r="BD83" s="105">
        <f>GETPIVOTDATA(" North Dakota",'Population Migration by State'!$B$5,"Year",'Population Migration by State'!$C$3)</f>
        <v>38213</v>
      </c>
      <c r="BE83" s="105">
        <f>GETPIVOTDATA(" North Dakota",'Population Migration by State'!$B$5,"Year",'Population Migration by State'!$C$3)</f>
        <v>38213</v>
      </c>
      <c r="BF83" s="105">
        <f>GETPIVOTDATA(" North Dakota",'Population Migration by State'!$B$5,"Year",'Population Migration by State'!$C$3)</f>
        <v>38213</v>
      </c>
      <c r="BG83" s="105">
        <f>GETPIVOTDATA(" North Dakota",'Population Migration by State'!$B$5,"Year",'Population Migration by State'!$C$3)</f>
        <v>38213</v>
      </c>
      <c r="BH83" s="105">
        <f>GETPIVOTDATA(" North Dakota",'Population Migration by State'!$B$5,"Year",'Population Migration by State'!$C$3)</f>
        <v>38213</v>
      </c>
      <c r="BI83" s="105">
        <f>GETPIVOTDATA(" North Dakota",'Population Migration by State'!$B$5,"Year",'Population Migration by State'!$C$3)</f>
        <v>38213</v>
      </c>
      <c r="BJ83" s="105">
        <f>GETPIVOTDATA(" North Dakota",'Population Migration by State'!$B$5,"Year",'Population Migration by State'!$C$3)</f>
        <v>38213</v>
      </c>
      <c r="BK83" s="105">
        <f>GETPIVOTDATA(" North Dakota",'Population Migration by State'!$B$5,"Year",'Population Migration by State'!$C$3)</f>
        <v>38213</v>
      </c>
      <c r="BL83" s="105">
        <f>GETPIVOTDATA(" North Dakota",'Population Migration by State'!$B$5,"Year",'Population Migration by State'!$C$3)</f>
        <v>38213</v>
      </c>
      <c r="BM83" s="105">
        <f>GETPIVOTDATA(" North Dakota",'Population Migration by State'!$B$5,"Year",'Population Migration by State'!$C$3)</f>
        <v>38213</v>
      </c>
      <c r="BN83" s="105">
        <f>GETPIVOTDATA(" North Dakota",'Population Migration by State'!$B$5,"Year",'Population Migration by State'!$C$3)</f>
        <v>38213</v>
      </c>
      <c r="BO83" s="105">
        <f>GETPIVOTDATA(" North Dakota",'Population Migration by State'!$B$5,"Year",'Population Migration by State'!$C$3)</f>
        <v>38213</v>
      </c>
      <c r="BP83" s="105">
        <f>GETPIVOTDATA(" North Dakota",'Population Migration by State'!$B$5,"Year",'Population Migration by State'!$C$3)</f>
        <v>38213</v>
      </c>
      <c r="BQ83" s="92">
        <f>GETPIVOTDATA(" Minnesota",'Population Migration by State'!$B$5,"Year",'Population Migration by State'!$C$3)</f>
        <v>101176</v>
      </c>
      <c r="BR83" s="105">
        <f>GETPIVOTDATA(" Minnesota",'Population Migration by State'!$B$5,"Year",'Population Migration by State'!$C$3)</f>
        <v>101176</v>
      </c>
      <c r="BS83" s="105">
        <f>GETPIVOTDATA(" Minnesota",'Population Migration by State'!$B$5,"Year",'Population Migration by State'!$C$3)</f>
        <v>101176</v>
      </c>
      <c r="BT83" s="105">
        <f>GETPIVOTDATA(" Minnesota",'Population Migration by State'!$B$5,"Year",'Population Migration by State'!$C$3)</f>
        <v>101176</v>
      </c>
      <c r="BU83" s="105">
        <f>GETPIVOTDATA(" Minnesota",'Population Migration by State'!$B$5,"Year",'Population Migration by State'!$C$3)</f>
        <v>101176</v>
      </c>
      <c r="BV83" s="105">
        <f>GETPIVOTDATA(" Minnesota",'Population Migration by State'!$B$5,"Year",'Population Migration by State'!$C$3)</f>
        <v>101176</v>
      </c>
      <c r="BW83" s="105">
        <f>GETPIVOTDATA(" Minnesota",'Population Migration by State'!$B$5,"Year",'Population Migration by State'!$C$3)</f>
        <v>101176</v>
      </c>
      <c r="BX83" s="105">
        <f>GETPIVOTDATA(" Minnesota",'Population Migration by State'!$B$5,"Year",'Population Migration by State'!$C$3)</f>
        <v>101176</v>
      </c>
      <c r="BY83" s="105">
        <f>GETPIVOTDATA(" Minnesota",'Population Migration by State'!$B$5,"Year",'Population Migration by State'!$C$3)</f>
        <v>101176</v>
      </c>
      <c r="BZ83" s="105">
        <f>GETPIVOTDATA(" Minnesota",'Population Migration by State'!$B$5,"Year",'Population Migration by State'!$C$3)</f>
        <v>101176</v>
      </c>
      <c r="CA83" s="105">
        <f>GETPIVOTDATA(" Minnesota",'Population Migration by State'!$B$5,"Year",'Population Migration by State'!$C$3)</f>
        <v>101176</v>
      </c>
      <c r="CB83" s="105">
        <f>GETPIVOTDATA(" Minnesota",'Population Migration by State'!$B$5,"Year",'Population Migration by State'!$C$3)</f>
        <v>101176</v>
      </c>
      <c r="CC83" s="105">
        <f>GETPIVOTDATA(" Minnesota",'Population Migration by State'!$B$5,"Year",'Population Migration by State'!$C$3)</f>
        <v>101176</v>
      </c>
      <c r="CD83" s="105">
        <f>GETPIVOTDATA(" Minnesota",'Population Migration by State'!$B$5,"Year",'Population Migration by State'!$C$3)</f>
        <v>101176</v>
      </c>
      <c r="CE83" s="105">
        <f>GETPIVOTDATA(" Minnesota",'Population Migration by State'!$B$5,"Year",'Population Migration by State'!$C$3)</f>
        <v>101176</v>
      </c>
      <c r="CF83" s="105">
        <f>GETPIVOTDATA(" Minnesota",'Population Migration by State'!$B$5,"Year",'Population Migration by State'!$C$3)</f>
        <v>101176</v>
      </c>
      <c r="CG83" s="97"/>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05"/>
      <c r="DE83" s="105"/>
      <c r="DF83" s="105"/>
      <c r="DG83" s="105"/>
      <c r="DH83" s="105"/>
      <c r="DI83" s="105"/>
      <c r="DJ83" s="105"/>
      <c r="DK83" s="105"/>
      <c r="DL83" s="105"/>
      <c r="DM83" s="105"/>
      <c r="DN83" s="105"/>
      <c r="DO83" s="105"/>
      <c r="DP83" s="105"/>
      <c r="DQ83" s="105"/>
      <c r="DR83" s="105"/>
      <c r="DS83" s="105"/>
      <c r="DT83" s="105"/>
      <c r="DU83" s="105"/>
      <c r="DV83" s="105"/>
      <c r="DW83" s="105"/>
      <c r="DX83" s="105"/>
      <c r="DY83" s="105"/>
      <c r="DZ83" s="105"/>
      <c r="EA83" s="105"/>
      <c r="EB83" s="105"/>
      <c r="EC83" s="105"/>
      <c r="ED83" s="105"/>
      <c r="EE83" s="105"/>
      <c r="EF83" s="105"/>
      <c r="EG83" s="105"/>
      <c r="EH83" s="105"/>
      <c r="EI83" s="92">
        <f>GETPIVOTDATA(" Maine",'Population Migration by State'!$B$5,"Year",'Population Migration by State'!$C$3)</f>
        <v>27561</v>
      </c>
      <c r="EJ83" s="105">
        <f>GETPIVOTDATA(" Maine",'Population Migration by State'!$B$5,"Year",'Population Migration by State'!$C$3)</f>
        <v>27561</v>
      </c>
      <c r="EK83" s="105">
        <f>GETPIVOTDATA(" Maine",'Population Migration by State'!$B$5,"Year",'Population Migration by State'!$C$3)</f>
        <v>27561</v>
      </c>
      <c r="EL83" s="105">
        <f>GETPIVOTDATA(" Maine",'Population Migration by State'!$B$5,"Year",'Population Migration by State'!$C$3)</f>
        <v>27561</v>
      </c>
      <c r="EM83" s="105">
        <f>GETPIVOTDATA(" Maine",'Population Migration by State'!$B$5,"Year",'Population Migration by State'!$C$3)</f>
        <v>27561</v>
      </c>
      <c r="EN83" s="105">
        <f>GETPIVOTDATA(" Maine",'Population Migration by State'!$B$5,"Year",'Population Migration by State'!$C$3)</f>
        <v>27561</v>
      </c>
      <c r="EO83" s="105">
        <f>GETPIVOTDATA(" Maine",'Population Migration by State'!$B$5,"Year",'Population Migration by State'!$C$3)</f>
        <v>27561</v>
      </c>
      <c r="EP83" s="105">
        <f>GETPIVOTDATA(" Maine",'Population Migration by State'!$B$5,"Year",'Population Migration by State'!$C$3)</f>
        <v>27561</v>
      </c>
      <c r="EQ83" s="57"/>
      <c r="ER83" s="56"/>
      <c r="ES83" s="56"/>
      <c r="ET83" s="56"/>
      <c r="EU83" s="56"/>
      <c r="EV83" s="56"/>
      <c r="EW83" s="105"/>
      <c r="EX83" s="105"/>
      <c r="EY83" s="105"/>
      <c r="EZ83" s="105"/>
      <c r="FA83" s="105"/>
      <c r="FB83" s="105"/>
      <c r="FC83" s="105"/>
      <c r="FD83" s="105"/>
      <c r="FE83" s="105"/>
      <c r="FF83" s="105"/>
      <c r="FG83" s="105"/>
      <c r="FH83" s="105"/>
      <c r="FI83" s="105"/>
      <c r="FJ83" s="105"/>
      <c r="FK83" s="105"/>
      <c r="FL83" s="105"/>
      <c r="FM83" s="105"/>
      <c r="FN83" s="105"/>
      <c r="FO83" s="105"/>
      <c r="FP83" s="56"/>
      <c r="FQ83" s="56"/>
      <c r="FR83" s="56"/>
      <c r="FS83" s="56"/>
      <c r="FT83" s="56"/>
      <c r="FU83" s="56"/>
      <c r="FV83" s="56"/>
      <c r="FW83" s="56"/>
      <c r="FX83" s="56"/>
      <c r="FY83" s="56"/>
      <c r="FZ83" s="56"/>
      <c r="GA83" s="56"/>
      <c r="GB83" s="56"/>
      <c r="GC83" s="56"/>
      <c r="GD83" s="56"/>
      <c r="GE83" s="56"/>
      <c r="GF83" s="56"/>
      <c r="GG83" s="56"/>
      <c r="GH83" s="56"/>
      <c r="GI83" s="56"/>
      <c r="GJ83" s="56"/>
      <c r="GK83" s="56"/>
      <c r="GL83" s="56"/>
      <c r="GM83" s="56"/>
      <c r="GN83" s="56"/>
      <c r="GO83" s="56"/>
      <c r="GP83" s="56"/>
      <c r="GQ83" s="56"/>
      <c r="GR83" s="56"/>
      <c r="GS83" s="56"/>
      <c r="GT83" s="56"/>
      <c r="GU83" s="56"/>
      <c r="GV83" s="56"/>
      <c r="GW83" s="56"/>
      <c r="GX83" s="56"/>
      <c r="GY83" s="56"/>
      <c r="GZ83" s="56"/>
      <c r="HA83" s="56"/>
      <c r="HB83" s="56"/>
      <c r="HC83" s="56"/>
      <c r="HD83" s="56"/>
      <c r="HE83" s="56"/>
      <c r="HF83" s="56"/>
      <c r="HG83" s="56"/>
      <c r="HH83" s="217"/>
    </row>
    <row r="84" spans="2:216" ht="15" customHeight="1" x14ac:dyDescent="0.25">
      <c r="B84" s="221"/>
      <c r="C84" s="56"/>
      <c r="D84" s="105"/>
      <c r="E84" s="105"/>
      <c r="F84" s="105"/>
      <c r="G84" s="105"/>
      <c r="H84" s="105"/>
      <c r="I84" s="105"/>
      <c r="J84" s="92">
        <f>GETPIVOTDATA(" Washington",'Population Migration by State'!$B$5,"Year",'Population Migration by State'!$C$3)</f>
        <v>216519</v>
      </c>
      <c r="K84" s="105">
        <f>GETPIVOTDATA(" Washington",'Population Migration by State'!$B$5,"Year",'Population Migration by State'!$C$3)</f>
        <v>216519</v>
      </c>
      <c r="L84" s="105">
        <f>GETPIVOTDATA(" Washington",'Population Migration by State'!$B$5,"Year",'Population Migration by State'!$C$3)</f>
        <v>216519</v>
      </c>
      <c r="M84" s="105">
        <f>GETPIVOTDATA(" Washington",'Population Migration by State'!$B$5,"Year",'Population Migration by State'!$C$3)</f>
        <v>216519</v>
      </c>
      <c r="N84" s="105">
        <f>GETPIVOTDATA(" Washington",'Population Migration by State'!$B$5,"Year",'Population Migration by State'!$C$3)</f>
        <v>216519</v>
      </c>
      <c r="O84" s="105">
        <f>GETPIVOTDATA(" Washington",'Population Migration by State'!$B$5,"Year",'Population Migration by State'!$C$3)</f>
        <v>216519</v>
      </c>
      <c r="P84" s="105">
        <f>GETPIVOTDATA(" Washington",'Population Migration by State'!$B$5,"Year",'Population Migration by State'!$C$3)</f>
        <v>216519</v>
      </c>
      <c r="Q84" s="105">
        <f>GETPIVOTDATA(" Washington",'Population Migration by State'!$B$5,"Year",'Population Migration by State'!$C$3)</f>
        <v>216519</v>
      </c>
      <c r="R84" s="105">
        <f>GETPIVOTDATA(" Washington",'Population Migration by State'!$B$5,"Year",'Population Migration by State'!$C$3)</f>
        <v>216519</v>
      </c>
      <c r="S84" s="105">
        <f>GETPIVOTDATA(" Washington",'Population Migration by State'!$B$5,"Year",'Population Migration by State'!$C$3)</f>
        <v>216519</v>
      </c>
      <c r="T84" s="105">
        <f>GETPIVOTDATA(" Washington",'Population Migration by State'!$B$5,"Year",'Population Migration by State'!$C$3)</f>
        <v>216519</v>
      </c>
      <c r="U84" s="105">
        <f>GETPIVOTDATA(" Washington",'Population Migration by State'!$B$5,"Year",'Population Migration by State'!$C$3)</f>
        <v>216519</v>
      </c>
      <c r="V84" s="105">
        <f>GETPIVOTDATA(" Washington",'Population Migration by State'!$B$5,"Year",'Population Migration by State'!$C$3)</f>
        <v>216519</v>
      </c>
      <c r="W84" s="105">
        <f>GETPIVOTDATA(" Washington",'Population Migration by State'!$B$5,"Year",'Population Migration by State'!$C$3)</f>
        <v>216519</v>
      </c>
      <c r="X84" s="105">
        <f>GETPIVOTDATA(" Washington",'Population Migration by State'!$B$5,"Year",'Population Migration by State'!$C$3)</f>
        <v>216519</v>
      </c>
      <c r="Y84" s="92">
        <f>GETPIVOTDATA(" Idaho",'Population Migration by State'!$B$5,"Year",'Population Migration by State'!$C$3)</f>
        <v>59419</v>
      </c>
      <c r="Z84" s="105">
        <f>GETPIVOTDATA(" Idaho",'Population Migration by State'!$B$5,"Year",'Population Migration by State'!$C$3)</f>
        <v>59419</v>
      </c>
      <c r="AA84" s="92">
        <f>GETPIVOTDATA(" Montana",'Population Migration by State'!$B$5,"Year",'Population Migration by State'!$C$3)</f>
        <v>37690</v>
      </c>
      <c r="AB84" s="105">
        <f>GETPIVOTDATA(" Montana",'Population Migration by State'!$B$5,"Year",'Population Migration by State'!$C$3)</f>
        <v>37690</v>
      </c>
      <c r="AC84" s="105">
        <f>GETPIVOTDATA(" Montana",'Population Migration by State'!$B$5,"Year",'Population Migration by State'!$C$3)</f>
        <v>37690</v>
      </c>
      <c r="AD84" s="105">
        <f>GETPIVOTDATA(" Montana",'Population Migration by State'!$B$5,"Year",'Population Migration by State'!$C$3)</f>
        <v>37690</v>
      </c>
      <c r="AE84" s="105">
        <f>GETPIVOTDATA(" Montana",'Population Migration by State'!$B$5,"Year",'Population Migration by State'!$C$3)</f>
        <v>37690</v>
      </c>
      <c r="AF84" s="105">
        <f>GETPIVOTDATA(" Montana",'Population Migration by State'!$B$5,"Year",'Population Migration by State'!$C$3)</f>
        <v>37690</v>
      </c>
      <c r="AG84" s="105">
        <f>GETPIVOTDATA(" Montana",'Population Migration by State'!$B$5,"Year",'Population Migration by State'!$C$3)</f>
        <v>37690</v>
      </c>
      <c r="AH84" s="105">
        <f>GETPIVOTDATA(" Montana",'Population Migration by State'!$B$5,"Year",'Population Migration by State'!$C$3)</f>
        <v>37690</v>
      </c>
      <c r="AI84" s="105">
        <f>GETPIVOTDATA(" Montana",'Population Migration by State'!$B$5,"Year",'Population Migration by State'!$C$3)</f>
        <v>37690</v>
      </c>
      <c r="AJ84" s="105">
        <f>GETPIVOTDATA(" Montana",'Population Migration by State'!$B$5,"Year",'Population Migration by State'!$C$3)</f>
        <v>37690</v>
      </c>
      <c r="AK84" s="105">
        <f>GETPIVOTDATA(" Montana",'Population Migration by State'!$B$5,"Year",'Population Migration by State'!$C$3)</f>
        <v>37690</v>
      </c>
      <c r="AL84" s="105">
        <f>GETPIVOTDATA(" Montana",'Population Migration by State'!$B$5,"Year",'Population Migration by State'!$C$3)</f>
        <v>37690</v>
      </c>
      <c r="AM84" s="105">
        <f>GETPIVOTDATA(" Montana",'Population Migration by State'!$B$5,"Year",'Population Migration by State'!$C$3)</f>
        <v>37690</v>
      </c>
      <c r="AN84" s="105">
        <f>GETPIVOTDATA(" Montana",'Population Migration by State'!$B$5,"Year",'Population Migration by State'!$C$3)</f>
        <v>37690</v>
      </c>
      <c r="AO84" s="105">
        <f>GETPIVOTDATA(" Montana",'Population Migration by State'!$B$5,"Year",'Population Migration by State'!$C$3)</f>
        <v>37690</v>
      </c>
      <c r="AP84" s="105">
        <f>GETPIVOTDATA(" Montana",'Population Migration by State'!$B$5,"Year",'Population Migration by State'!$C$3)</f>
        <v>37690</v>
      </c>
      <c r="AQ84" s="105">
        <f>GETPIVOTDATA(" Montana",'Population Migration by State'!$B$5,"Year",'Population Migration by State'!$C$3)</f>
        <v>37690</v>
      </c>
      <c r="AR84" s="105">
        <f>GETPIVOTDATA(" Montana",'Population Migration by State'!$B$5,"Year",'Population Migration by State'!$C$3)</f>
        <v>37690</v>
      </c>
      <c r="AS84" s="105">
        <f>GETPIVOTDATA(" Montana",'Population Migration by State'!$B$5,"Year",'Population Migration by State'!$C$3)</f>
        <v>37690</v>
      </c>
      <c r="AT84" s="105">
        <f>GETPIVOTDATA(" Montana",'Population Migration by State'!$B$5,"Year",'Population Migration by State'!$C$3)</f>
        <v>37690</v>
      </c>
      <c r="AU84" s="105">
        <f>GETPIVOTDATA(" Montana",'Population Migration by State'!$B$5,"Year",'Population Migration by State'!$C$3)</f>
        <v>37690</v>
      </c>
      <c r="AV84" s="105">
        <f>GETPIVOTDATA(" Montana",'Population Migration by State'!$B$5,"Year",'Population Migration by State'!$C$3)</f>
        <v>37690</v>
      </c>
      <c r="AW84" s="105">
        <f>GETPIVOTDATA(" Montana",'Population Migration by State'!$B$5,"Year",'Population Migration by State'!$C$3)</f>
        <v>37690</v>
      </c>
      <c r="AX84" s="105">
        <f>GETPIVOTDATA(" Montana",'Population Migration by State'!$B$5,"Year",'Population Migration by State'!$C$3)</f>
        <v>37690</v>
      </c>
      <c r="AY84" s="105">
        <f>GETPIVOTDATA(" Montana",'Population Migration by State'!$B$5,"Year",'Population Migration by State'!$C$3)</f>
        <v>37690</v>
      </c>
      <c r="AZ84" s="105">
        <f>GETPIVOTDATA(" Montana",'Population Migration by State'!$B$5,"Year",'Population Migration by State'!$C$3)</f>
        <v>37690</v>
      </c>
      <c r="BA84" s="92">
        <f>GETPIVOTDATA(" North Dakota",'Population Migration by State'!$B$5,"Year",'Population Migration by State'!$C$3)</f>
        <v>38213</v>
      </c>
      <c r="BB84" s="105">
        <f>GETPIVOTDATA(" North Dakota",'Population Migration by State'!$B$5,"Year",'Population Migration by State'!$C$3)</f>
        <v>38213</v>
      </c>
      <c r="BC84" s="105">
        <f>GETPIVOTDATA(" North Dakota",'Population Migration by State'!$B$5,"Year",'Population Migration by State'!$C$3)</f>
        <v>38213</v>
      </c>
      <c r="BD84" s="105">
        <f>GETPIVOTDATA(" North Dakota",'Population Migration by State'!$B$5,"Year",'Population Migration by State'!$C$3)</f>
        <v>38213</v>
      </c>
      <c r="BE84" s="105">
        <f>GETPIVOTDATA(" North Dakota",'Population Migration by State'!$B$5,"Year",'Population Migration by State'!$C$3)</f>
        <v>38213</v>
      </c>
      <c r="BF84" s="105">
        <f>GETPIVOTDATA(" North Dakota",'Population Migration by State'!$B$5,"Year",'Population Migration by State'!$C$3)</f>
        <v>38213</v>
      </c>
      <c r="BG84" s="105">
        <f>GETPIVOTDATA(" North Dakota",'Population Migration by State'!$B$5,"Year",'Population Migration by State'!$C$3)</f>
        <v>38213</v>
      </c>
      <c r="BH84" s="105">
        <f>GETPIVOTDATA(" North Dakota",'Population Migration by State'!$B$5,"Year",'Population Migration by State'!$C$3)</f>
        <v>38213</v>
      </c>
      <c r="BI84" s="105">
        <f>GETPIVOTDATA(" North Dakota",'Population Migration by State'!$B$5,"Year",'Population Migration by State'!$C$3)</f>
        <v>38213</v>
      </c>
      <c r="BJ84" s="105">
        <f>GETPIVOTDATA(" North Dakota",'Population Migration by State'!$B$5,"Year",'Population Migration by State'!$C$3)</f>
        <v>38213</v>
      </c>
      <c r="BK84" s="105">
        <f>GETPIVOTDATA(" North Dakota",'Population Migration by State'!$B$5,"Year",'Population Migration by State'!$C$3)</f>
        <v>38213</v>
      </c>
      <c r="BL84" s="105">
        <f>GETPIVOTDATA(" North Dakota",'Population Migration by State'!$B$5,"Year",'Population Migration by State'!$C$3)</f>
        <v>38213</v>
      </c>
      <c r="BM84" s="105">
        <f>GETPIVOTDATA(" North Dakota",'Population Migration by State'!$B$5,"Year",'Population Migration by State'!$C$3)</f>
        <v>38213</v>
      </c>
      <c r="BN84" s="105">
        <f>GETPIVOTDATA(" North Dakota",'Population Migration by State'!$B$5,"Year",'Population Migration by State'!$C$3)</f>
        <v>38213</v>
      </c>
      <c r="BO84" s="105">
        <f>GETPIVOTDATA(" North Dakota",'Population Migration by State'!$B$5,"Year",'Population Migration by State'!$C$3)</f>
        <v>38213</v>
      </c>
      <c r="BP84" s="105">
        <f>GETPIVOTDATA(" North Dakota",'Population Migration by State'!$B$5,"Year",'Population Migration by State'!$C$3)</f>
        <v>38213</v>
      </c>
      <c r="BQ84" s="92">
        <f>GETPIVOTDATA(" Minnesota",'Population Migration by State'!$B$5,"Year",'Population Migration by State'!$C$3)</f>
        <v>101176</v>
      </c>
      <c r="BR84" s="105">
        <f>GETPIVOTDATA(" Minnesota",'Population Migration by State'!$B$5,"Year",'Population Migration by State'!$C$3)</f>
        <v>101176</v>
      </c>
      <c r="BS84" s="105">
        <f>GETPIVOTDATA(" Minnesota",'Population Migration by State'!$B$5,"Year",'Population Migration by State'!$C$3)</f>
        <v>101176</v>
      </c>
      <c r="BT84" s="105">
        <f>GETPIVOTDATA(" Minnesota",'Population Migration by State'!$B$5,"Year",'Population Migration by State'!$C$3)</f>
        <v>101176</v>
      </c>
      <c r="BU84" s="105">
        <f>GETPIVOTDATA(" Minnesota",'Population Migration by State'!$B$5,"Year",'Population Migration by State'!$C$3)</f>
        <v>101176</v>
      </c>
      <c r="BV84" s="105">
        <f>GETPIVOTDATA(" Minnesota",'Population Migration by State'!$B$5,"Year",'Population Migration by State'!$C$3)</f>
        <v>101176</v>
      </c>
      <c r="BW84" s="105">
        <f>GETPIVOTDATA(" Minnesota",'Population Migration by State'!$B$5,"Year",'Population Migration by State'!$C$3)</f>
        <v>101176</v>
      </c>
      <c r="BX84" s="105">
        <f>GETPIVOTDATA(" Minnesota",'Population Migration by State'!$B$5,"Year",'Population Migration by State'!$C$3)</f>
        <v>101176</v>
      </c>
      <c r="BY84" s="105">
        <f>GETPIVOTDATA(" Minnesota",'Population Migration by State'!$B$5,"Year",'Population Migration by State'!$C$3)</f>
        <v>101176</v>
      </c>
      <c r="BZ84" s="105">
        <f>GETPIVOTDATA(" Minnesota",'Population Migration by State'!$B$5,"Year",'Population Migration by State'!$C$3)</f>
        <v>101176</v>
      </c>
      <c r="CA84" s="105">
        <f>GETPIVOTDATA(" Minnesota",'Population Migration by State'!$B$5,"Year",'Population Migration by State'!$C$3)</f>
        <v>101176</v>
      </c>
      <c r="CB84" s="105">
        <f>GETPIVOTDATA(" Minnesota",'Population Migration by State'!$B$5,"Year",'Population Migration by State'!$C$3)</f>
        <v>101176</v>
      </c>
      <c r="CC84" s="105">
        <f>GETPIVOTDATA(" Minnesota",'Population Migration by State'!$B$5,"Year",'Population Migration by State'!$C$3)</f>
        <v>101176</v>
      </c>
      <c r="CD84" s="105">
        <f>GETPIVOTDATA(" Minnesota",'Population Migration by State'!$B$5,"Year",'Population Migration by State'!$C$3)</f>
        <v>101176</v>
      </c>
      <c r="CE84" s="105">
        <f>GETPIVOTDATA(" Minnesota",'Population Migration by State'!$B$5,"Year",'Population Migration by State'!$C$3)</f>
        <v>101176</v>
      </c>
      <c r="CF84" s="97"/>
      <c r="CG84" s="105"/>
      <c r="CH84" s="105"/>
      <c r="CI84" s="105"/>
      <c r="CJ84" s="105"/>
      <c r="CK84" s="105"/>
      <c r="CL84" s="105"/>
      <c r="CM84" s="105"/>
      <c r="CN84" s="105"/>
      <c r="CO84" s="105"/>
      <c r="CP84" s="105"/>
      <c r="CQ84" s="105"/>
      <c r="CR84" s="105"/>
      <c r="CS84" s="105"/>
      <c r="CT84" s="105"/>
      <c r="CU84" s="105"/>
      <c r="CV84" s="105"/>
      <c r="CW84" s="105"/>
      <c r="CX84" s="105"/>
      <c r="CY84" s="105"/>
      <c r="CZ84" s="105"/>
      <c r="DA84" s="105"/>
      <c r="DB84" s="105"/>
      <c r="DC84" s="105"/>
      <c r="DD84" s="105"/>
      <c r="DE84" s="105"/>
      <c r="DF84" s="105"/>
      <c r="DG84" s="105"/>
      <c r="DH84" s="105"/>
      <c r="DI84" s="105"/>
      <c r="DJ84" s="105"/>
      <c r="DK84" s="105"/>
      <c r="DL84" s="105"/>
      <c r="DM84" s="105"/>
      <c r="DN84" s="105"/>
      <c r="DO84" s="105"/>
      <c r="DP84" s="105"/>
      <c r="DQ84" s="105"/>
      <c r="DR84" s="105"/>
      <c r="DS84" s="105"/>
      <c r="DT84" s="105"/>
      <c r="DU84" s="105"/>
      <c r="DV84" s="105"/>
      <c r="DW84" s="105"/>
      <c r="DX84" s="105"/>
      <c r="DY84" s="105"/>
      <c r="DZ84" s="105"/>
      <c r="EA84" s="105"/>
      <c r="EB84" s="105"/>
      <c r="EC84" s="105"/>
      <c r="ED84" s="105"/>
      <c r="EE84" s="105"/>
      <c r="EF84" s="105"/>
      <c r="EG84" s="105"/>
      <c r="EH84" s="105"/>
      <c r="EI84" s="92">
        <f>GETPIVOTDATA(" Maine",'Population Migration by State'!$B$5,"Year",'Population Migration by State'!$C$3)</f>
        <v>27561</v>
      </c>
      <c r="EJ84" s="105">
        <f>GETPIVOTDATA(" Maine",'Population Migration by State'!$B$5,"Year",'Population Migration by State'!$C$3)</f>
        <v>27561</v>
      </c>
      <c r="EK84" s="105">
        <f>GETPIVOTDATA(" Maine",'Population Migration by State'!$B$5,"Year",'Population Migration by State'!$C$3)</f>
        <v>27561</v>
      </c>
      <c r="EL84" s="105">
        <f>GETPIVOTDATA(" Maine",'Population Migration by State'!$B$5,"Year",'Population Migration by State'!$C$3)</f>
        <v>27561</v>
      </c>
      <c r="EM84" s="105">
        <f>GETPIVOTDATA(" Maine",'Population Migration by State'!$B$5,"Year",'Population Migration by State'!$C$3)</f>
        <v>27561</v>
      </c>
      <c r="EN84" s="105">
        <f>GETPIVOTDATA(" Maine",'Population Migration by State'!$B$5,"Year",'Population Migration by State'!$C$3)</f>
        <v>27561</v>
      </c>
      <c r="EO84" s="105">
        <f>GETPIVOTDATA(" Maine",'Population Migration by State'!$B$5,"Year",'Population Migration by State'!$C$3)</f>
        <v>27561</v>
      </c>
      <c r="EP84" s="105">
        <f>GETPIVOTDATA(" Maine",'Population Migration by State'!$B$5,"Year",'Population Migration by State'!$C$3)</f>
        <v>27561</v>
      </c>
      <c r="EQ84" s="57"/>
      <c r="ER84" s="56"/>
      <c r="ES84" s="56"/>
      <c r="ET84" s="56"/>
      <c r="EU84" s="56"/>
      <c r="EV84" s="56"/>
      <c r="EW84" s="105"/>
      <c r="EX84" s="105"/>
      <c r="EY84" s="105"/>
      <c r="EZ84" s="105"/>
      <c r="FA84" s="105"/>
      <c r="FB84" s="105"/>
      <c r="FC84" s="105"/>
      <c r="FD84" s="105"/>
      <c r="FE84" s="105"/>
      <c r="FF84" s="105"/>
      <c r="FG84" s="105"/>
      <c r="FH84" s="105"/>
      <c r="FI84" s="105"/>
      <c r="FJ84" s="105"/>
      <c r="FK84" s="105"/>
      <c r="FL84" s="105"/>
      <c r="FM84" s="105"/>
      <c r="FN84" s="105"/>
      <c r="FO84" s="105"/>
      <c r="FP84" s="56"/>
      <c r="FQ84" s="56"/>
      <c r="FR84" s="56"/>
      <c r="FS84" s="56"/>
      <c r="FT84" s="56"/>
      <c r="FU84" s="56"/>
      <c r="FV84" s="56"/>
      <c r="FW84" s="56"/>
      <c r="FX84" s="56"/>
      <c r="FY84" s="56"/>
      <c r="FZ84" s="56"/>
      <c r="GA84" s="56"/>
      <c r="GB84" s="56"/>
      <c r="GC84" s="56"/>
      <c r="GD84" s="56"/>
      <c r="GE84" s="56"/>
      <c r="GF84" s="56"/>
      <c r="GG84" s="56"/>
      <c r="GH84" s="56"/>
      <c r="GI84" s="56"/>
      <c r="GJ84" s="56"/>
      <c r="GK84" s="56"/>
      <c r="GL84" s="56"/>
      <c r="GM84" s="56"/>
      <c r="GN84" s="56"/>
      <c r="GO84" s="56"/>
      <c r="GP84" s="56"/>
      <c r="GQ84" s="56"/>
      <c r="GR84" s="56"/>
      <c r="GS84" s="56"/>
      <c r="GT84" s="56"/>
      <c r="GU84" s="56"/>
      <c r="GV84" s="56"/>
      <c r="GW84" s="56"/>
      <c r="GX84" s="56"/>
      <c r="GY84" s="56"/>
      <c r="GZ84" s="56"/>
      <c r="HA84" s="56"/>
      <c r="HB84" s="56"/>
      <c r="HC84" s="56"/>
      <c r="HD84" s="56"/>
      <c r="HE84" s="56"/>
      <c r="HF84" s="56"/>
      <c r="HG84" s="56"/>
      <c r="HH84" s="217"/>
    </row>
    <row r="85" spans="2:216" ht="15" customHeight="1" x14ac:dyDescent="0.25">
      <c r="B85" s="221"/>
      <c r="C85" s="56"/>
      <c r="D85" s="105"/>
      <c r="E85" s="105"/>
      <c r="F85" s="105"/>
      <c r="G85" s="105"/>
      <c r="H85" s="105"/>
      <c r="I85" s="105"/>
      <c r="J85" s="92">
        <f>GETPIVOTDATA(" Washington",'Population Migration by State'!$B$5,"Year",'Population Migration by State'!$C$3)</f>
        <v>216519</v>
      </c>
      <c r="K85" s="105">
        <f>GETPIVOTDATA(" Washington",'Population Migration by State'!$B$5,"Year",'Population Migration by State'!$C$3)</f>
        <v>216519</v>
      </c>
      <c r="L85" s="105">
        <f>GETPIVOTDATA(" Washington",'Population Migration by State'!$B$5,"Year",'Population Migration by State'!$C$3)</f>
        <v>216519</v>
      </c>
      <c r="M85" s="105">
        <f>GETPIVOTDATA(" Washington",'Population Migration by State'!$B$5,"Year",'Population Migration by State'!$C$3)</f>
        <v>216519</v>
      </c>
      <c r="N85" s="105">
        <f>GETPIVOTDATA(" Washington",'Population Migration by State'!$B$5,"Year",'Population Migration by State'!$C$3)</f>
        <v>216519</v>
      </c>
      <c r="O85" s="105">
        <f>GETPIVOTDATA(" Washington",'Population Migration by State'!$B$5,"Year",'Population Migration by State'!$C$3)</f>
        <v>216519</v>
      </c>
      <c r="P85" s="105">
        <f>GETPIVOTDATA(" Washington",'Population Migration by State'!$B$5,"Year",'Population Migration by State'!$C$3)</f>
        <v>216519</v>
      </c>
      <c r="Q85" s="105">
        <f>GETPIVOTDATA(" Washington",'Population Migration by State'!$B$5,"Year",'Population Migration by State'!$C$3)</f>
        <v>216519</v>
      </c>
      <c r="R85" s="105">
        <f>GETPIVOTDATA(" Washington",'Population Migration by State'!$B$5,"Year",'Population Migration by State'!$C$3)</f>
        <v>216519</v>
      </c>
      <c r="S85" s="105">
        <f>GETPIVOTDATA(" Washington",'Population Migration by State'!$B$5,"Year",'Population Migration by State'!$C$3)</f>
        <v>216519</v>
      </c>
      <c r="T85" s="105">
        <f>GETPIVOTDATA(" Washington",'Population Migration by State'!$B$5,"Year",'Population Migration by State'!$C$3)</f>
        <v>216519</v>
      </c>
      <c r="U85" s="105">
        <f>GETPIVOTDATA(" Washington",'Population Migration by State'!$B$5,"Year",'Population Migration by State'!$C$3)</f>
        <v>216519</v>
      </c>
      <c r="V85" s="105">
        <f>GETPIVOTDATA(" Washington",'Population Migration by State'!$B$5,"Year",'Population Migration by State'!$C$3)</f>
        <v>216519</v>
      </c>
      <c r="W85" s="105">
        <f>GETPIVOTDATA(" Washington",'Population Migration by State'!$B$5,"Year",'Population Migration by State'!$C$3)</f>
        <v>216519</v>
      </c>
      <c r="X85" s="105">
        <f>GETPIVOTDATA(" Washington",'Population Migration by State'!$B$5,"Year",'Population Migration by State'!$C$3)</f>
        <v>216519</v>
      </c>
      <c r="Y85" s="92">
        <f>GETPIVOTDATA(" Idaho",'Population Migration by State'!$B$5,"Year",'Population Migration by State'!$C$3)</f>
        <v>59419</v>
      </c>
      <c r="Z85" s="105">
        <f>GETPIVOTDATA(" Idaho",'Population Migration by State'!$B$5,"Year",'Population Migration by State'!$C$3)</f>
        <v>59419</v>
      </c>
      <c r="AA85" s="92">
        <f>GETPIVOTDATA(" Montana",'Population Migration by State'!$B$5,"Year",'Population Migration by State'!$C$3)</f>
        <v>37690</v>
      </c>
      <c r="AB85" s="105">
        <f>GETPIVOTDATA(" Montana",'Population Migration by State'!$B$5,"Year",'Population Migration by State'!$C$3)</f>
        <v>37690</v>
      </c>
      <c r="AC85" s="105">
        <f>GETPIVOTDATA(" Montana",'Population Migration by State'!$B$5,"Year",'Population Migration by State'!$C$3)</f>
        <v>37690</v>
      </c>
      <c r="AD85" s="105">
        <f>GETPIVOTDATA(" Montana",'Population Migration by State'!$B$5,"Year",'Population Migration by State'!$C$3)</f>
        <v>37690</v>
      </c>
      <c r="AE85" s="105">
        <f>GETPIVOTDATA(" Montana",'Population Migration by State'!$B$5,"Year",'Population Migration by State'!$C$3)</f>
        <v>37690</v>
      </c>
      <c r="AF85" s="105">
        <f>GETPIVOTDATA(" Montana",'Population Migration by State'!$B$5,"Year",'Population Migration by State'!$C$3)</f>
        <v>37690</v>
      </c>
      <c r="AG85" s="105">
        <f>GETPIVOTDATA(" Montana",'Population Migration by State'!$B$5,"Year",'Population Migration by State'!$C$3)</f>
        <v>37690</v>
      </c>
      <c r="AH85" s="105">
        <f>GETPIVOTDATA(" Montana",'Population Migration by State'!$B$5,"Year",'Population Migration by State'!$C$3)</f>
        <v>37690</v>
      </c>
      <c r="AI85" s="105">
        <f>GETPIVOTDATA(" Montana",'Population Migration by State'!$B$5,"Year",'Population Migration by State'!$C$3)</f>
        <v>37690</v>
      </c>
      <c r="AJ85" s="105">
        <f>GETPIVOTDATA(" Montana",'Population Migration by State'!$B$5,"Year",'Population Migration by State'!$C$3)</f>
        <v>37690</v>
      </c>
      <c r="AK85" s="105">
        <f>GETPIVOTDATA(" Montana",'Population Migration by State'!$B$5,"Year",'Population Migration by State'!$C$3)</f>
        <v>37690</v>
      </c>
      <c r="AL85" s="105">
        <f>GETPIVOTDATA(" Montana",'Population Migration by State'!$B$5,"Year",'Population Migration by State'!$C$3)</f>
        <v>37690</v>
      </c>
      <c r="AM85" s="105">
        <f>GETPIVOTDATA(" Montana",'Population Migration by State'!$B$5,"Year",'Population Migration by State'!$C$3)</f>
        <v>37690</v>
      </c>
      <c r="AN85" s="105">
        <f>GETPIVOTDATA(" Montana",'Population Migration by State'!$B$5,"Year",'Population Migration by State'!$C$3)</f>
        <v>37690</v>
      </c>
      <c r="AO85" s="105">
        <f>GETPIVOTDATA(" Montana",'Population Migration by State'!$B$5,"Year",'Population Migration by State'!$C$3)</f>
        <v>37690</v>
      </c>
      <c r="AP85" s="105">
        <f>GETPIVOTDATA(" Montana",'Population Migration by State'!$B$5,"Year",'Population Migration by State'!$C$3)</f>
        <v>37690</v>
      </c>
      <c r="AQ85" s="105">
        <f>GETPIVOTDATA(" Montana",'Population Migration by State'!$B$5,"Year",'Population Migration by State'!$C$3)</f>
        <v>37690</v>
      </c>
      <c r="AR85" s="105">
        <f>GETPIVOTDATA(" Montana",'Population Migration by State'!$B$5,"Year",'Population Migration by State'!$C$3)</f>
        <v>37690</v>
      </c>
      <c r="AS85" s="105">
        <f>GETPIVOTDATA(" Montana",'Population Migration by State'!$B$5,"Year",'Population Migration by State'!$C$3)</f>
        <v>37690</v>
      </c>
      <c r="AT85" s="105">
        <f>GETPIVOTDATA(" Montana",'Population Migration by State'!$B$5,"Year",'Population Migration by State'!$C$3)</f>
        <v>37690</v>
      </c>
      <c r="AU85" s="105">
        <f>GETPIVOTDATA(" Montana",'Population Migration by State'!$B$5,"Year",'Population Migration by State'!$C$3)</f>
        <v>37690</v>
      </c>
      <c r="AV85" s="105">
        <f>GETPIVOTDATA(" Montana",'Population Migration by State'!$B$5,"Year",'Population Migration by State'!$C$3)</f>
        <v>37690</v>
      </c>
      <c r="AW85" s="105">
        <f>GETPIVOTDATA(" Montana",'Population Migration by State'!$B$5,"Year",'Population Migration by State'!$C$3)</f>
        <v>37690</v>
      </c>
      <c r="AX85" s="105">
        <f>GETPIVOTDATA(" Montana",'Population Migration by State'!$B$5,"Year",'Population Migration by State'!$C$3)</f>
        <v>37690</v>
      </c>
      <c r="AY85" s="105">
        <f>GETPIVOTDATA(" Montana",'Population Migration by State'!$B$5,"Year",'Population Migration by State'!$C$3)</f>
        <v>37690</v>
      </c>
      <c r="AZ85" s="105">
        <f>GETPIVOTDATA(" Montana",'Population Migration by State'!$B$5,"Year",'Population Migration by State'!$C$3)</f>
        <v>37690</v>
      </c>
      <c r="BA85" s="92">
        <f>GETPIVOTDATA(" North Dakota",'Population Migration by State'!$B$5,"Year",'Population Migration by State'!$C$3)</f>
        <v>38213</v>
      </c>
      <c r="BB85" s="105">
        <f>GETPIVOTDATA(" North Dakota",'Population Migration by State'!$B$5,"Year",'Population Migration by State'!$C$3)</f>
        <v>38213</v>
      </c>
      <c r="BC85" s="105">
        <f>GETPIVOTDATA(" North Dakota",'Population Migration by State'!$B$5,"Year",'Population Migration by State'!$C$3)</f>
        <v>38213</v>
      </c>
      <c r="BD85" s="105">
        <f>GETPIVOTDATA(" North Dakota",'Population Migration by State'!$B$5,"Year",'Population Migration by State'!$C$3)</f>
        <v>38213</v>
      </c>
      <c r="BE85" s="105">
        <f>GETPIVOTDATA(" North Dakota",'Population Migration by State'!$B$5,"Year",'Population Migration by State'!$C$3)</f>
        <v>38213</v>
      </c>
      <c r="BF85" s="105">
        <f>GETPIVOTDATA(" North Dakota",'Population Migration by State'!$B$5,"Year",'Population Migration by State'!$C$3)</f>
        <v>38213</v>
      </c>
      <c r="BG85" s="105">
        <f>GETPIVOTDATA(" North Dakota",'Population Migration by State'!$B$5,"Year",'Population Migration by State'!$C$3)</f>
        <v>38213</v>
      </c>
      <c r="BH85" s="105">
        <f>GETPIVOTDATA(" North Dakota",'Population Migration by State'!$B$5,"Year",'Population Migration by State'!$C$3)</f>
        <v>38213</v>
      </c>
      <c r="BI85" s="105">
        <f>GETPIVOTDATA(" North Dakota",'Population Migration by State'!$B$5,"Year",'Population Migration by State'!$C$3)</f>
        <v>38213</v>
      </c>
      <c r="BJ85" s="105">
        <f>GETPIVOTDATA(" North Dakota",'Population Migration by State'!$B$5,"Year",'Population Migration by State'!$C$3)</f>
        <v>38213</v>
      </c>
      <c r="BK85" s="105">
        <f>GETPIVOTDATA(" North Dakota",'Population Migration by State'!$B$5,"Year",'Population Migration by State'!$C$3)</f>
        <v>38213</v>
      </c>
      <c r="BL85" s="105">
        <f>GETPIVOTDATA(" North Dakota",'Population Migration by State'!$B$5,"Year",'Population Migration by State'!$C$3)</f>
        <v>38213</v>
      </c>
      <c r="BM85" s="105">
        <f>GETPIVOTDATA(" North Dakota",'Population Migration by State'!$B$5,"Year",'Population Migration by State'!$C$3)</f>
        <v>38213</v>
      </c>
      <c r="BN85" s="105">
        <f>GETPIVOTDATA(" North Dakota",'Population Migration by State'!$B$5,"Year",'Population Migration by State'!$C$3)</f>
        <v>38213</v>
      </c>
      <c r="BO85" s="105">
        <f>GETPIVOTDATA(" North Dakota",'Population Migration by State'!$B$5,"Year",'Population Migration by State'!$C$3)</f>
        <v>38213</v>
      </c>
      <c r="BP85" s="105">
        <f>GETPIVOTDATA(" North Dakota",'Population Migration by State'!$B$5,"Year",'Population Migration by State'!$C$3)</f>
        <v>38213</v>
      </c>
      <c r="BQ85" s="92">
        <f>GETPIVOTDATA(" Minnesota",'Population Migration by State'!$B$5,"Year",'Population Migration by State'!$C$3)</f>
        <v>101176</v>
      </c>
      <c r="BR85" s="105">
        <f>GETPIVOTDATA(" Minnesota",'Population Migration by State'!$B$5,"Year",'Population Migration by State'!$C$3)</f>
        <v>101176</v>
      </c>
      <c r="BS85" s="105">
        <f>GETPIVOTDATA(" Minnesota",'Population Migration by State'!$B$5,"Year",'Population Migration by State'!$C$3)</f>
        <v>101176</v>
      </c>
      <c r="BT85" s="105">
        <f>GETPIVOTDATA(" Minnesota",'Population Migration by State'!$B$5,"Year",'Population Migration by State'!$C$3)</f>
        <v>101176</v>
      </c>
      <c r="BU85" s="105">
        <f>GETPIVOTDATA(" Minnesota",'Population Migration by State'!$B$5,"Year",'Population Migration by State'!$C$3)</f>
        <v>101176</v>
      </c>
      <c r="BV85" s="105">
        <f>GETPIVOTDATA(" Minnesota",'Population Migration by State'!$B$5,"Year",'Population Migration by State'!$C$3)</f>
        <v>101176</v>
      </c>
      <c r="BW85" s="105">
        <f>GETPIVOTDATA(" Minnesota",'Population Migration by State'!$B$5,"Year",'Population Migration by State'!$C$3)</f>
        <v>101176</v>
      </c>
      <c r="BX85" s="105">
        <f>GETPIVOTDATA(" Minnesota",'Population Migration by State'!$B$5,"Year",'Population Migration by State'!$C$3)</f>
        <v>101176</v>
      </c>
      <c r="BY85" s="105">
        <f>GETPIVOTDATA(" Minnesota",'Population Migration by State'!$B$5,"Year",'Population Migration by State'!$C$3)</f>
        <v>101176</v>
      </c>
      <c r="BZ85" s="105">
        <f>GETPIVOTDATA(" Minnesota",'Population Migration by State'!$B$5,"Year",'Population Migration by State'!$C$3)</f>
        <v>101176</v>
      </c>
      <c r="CA85" s="105">
        <f>GETPIVOTDATA(" Minnesota",'Population Migration by State'!$B$5,"Year",'Population Migration by State'!$C$3)</f>
        <v>101176</v>
      </c>
      <c r="CB85" s="105">
        <f>GETPIVOTDATA(" Minnesota",'Population Migration by State'!$B$5,"Year",'Population Migration by State'!$C$3)</f>
        <v>101176</v>
      </c>
      <c r="CC85" s="105">
        <f>GETPIVOTDATA(" Minnesota",'Population Migration by State'!$B$5,"Year",'Population Migration by State'!$C$3)</f>
        <v>101176</v>
      </c>
      <c r="CD85" s="105">
        <f>GETPIVOTDATA(" Minnesota",'Population Migration by State'!$B$5,"Year",'Population Migration by State'!$C$3)</f>
        <v>101176</v>
      </c>
      <c r="CE85" s="105">
        <f>GETPIVOTDATA(" Minnesota",'Population Migration by State'!$B$5,"Year",'Population Migration by State'!$C$3)</f>
        <v>101176</v>
      </c>
      <c r="CF85" s="92"/>
      <c r="CG85" s="105"/>
      <c r="CH85" s="105"/>
      <c r="CI85" s="105"/>
      <c r="CJ85" s="105"/>
      <c r="CK85" s="105"/>
      <c r="CL85" s="97"/>
      <c r="CM85" s="92"/>
      <c r="CN85" s="105"/>
      <c r="CO85" s="105"/>
      <c r="CP85" s="105"/>
      <c r="CQ85" s="105"/>
      <c r="CR85" s="105"/>
      <c r="CS85" s="105"/>
      <c r="CT85" s="105"/>
      <c r="CU85" s="105"/>
      <c r="CV85" s="105"/>
      <c r="CW85" s="105"/>
      <c r="CX85" s="105"/>
      <c r="CY85" s="105"/>
      <c r="CZ85" s="105"/>
      <c r="DA85" s="105"/>
      <c r="DB85" s="105"/>
      <c r="DC85" s="105"/>
      <c r="DD85" s="105"/>
      <c r="DE85" s="105"/>
      <c r="DF85" s="105"/>
      <c r="DG85" s="105"/>
      <c r="DH85" s="105"/>
      <c r="DI85" s="105"/>
      <c r="DJ85" s="105"/>
      <c r="DK85" s="105"/>
      <c r="DL85" s="105"/>
      <c r="DM85" s="105"/>
      <c r="DN85" s="105"/>
      <c r="DO85" s="105"/>
      <c r="DP85" s="105"/>
      <c r="DQ85" s="105"/>
      <c r="DR85" s="105"/>
      <c r="DS85" s="105"/>
      <c r="DT85" s="105"/>
      <c r="DU85" s="105"/>
      <c r="DV85" s="105"/>
      <c r="DW85" s="105"/>
      <c r="DX85" s="105"/>
      <c r="DY85" s="105"/>
      <c r="DZ85" s="105"/>
      <c r="EA85" s="105"/>
      <c r="EB85" s="105"/>
      <c r="EC85" s="105"/>
      <c r="ED85" s="105"/>
      <c r="EE85" s="105"/>
      <c r="EF85" s="105"/>
      <c r="EG85" s="105"/>
      <c r="EH85" s="97"/>
      <c r="EI85" s="105">
        <f>GETPIVOTDATA(" Maine",'Population Migration by State'!$B$5,"Year",'Population Migration by State'!$C$3)</f>
        <v>27561</v>
      </c>
      <c r="EJ85" s="105">
        <f>GETPIVOTDATA(" Maine",'Population Migration by State'!$B$5,"Year",'Population Migration by State'!$C$3)</f>
        <v>27561</v>
      </c>
      <c r="EK85" s="105">
        <f>GETPIVOTDATA(" Maine",'Population Migration by State'!$B$5,"Year",'Population Migration by State'!$C$3)</f>
        <v>27561</v>
      </c>
      <c r="EL85" s="105">
        <f>GETPIVOTDATA(" Maine",'Population Migration by State'!$B$5,"Year",'Population Migration by State'!$C$3)</f>
        <v>27561</v>
      </c>
      <c r="EM85" s="105">
        <f>GETPIVOTDATA(" Maine",'Population Migration by State'!$B$5,"Year",'Population Migration by State'!$C$3)</f>
        <v>27561</v>
      </c>
      <c r="EN85" s="105">
        <f>GETPIVOTDATA(" Maine",'Population Migration by State'!$B$5,"Year",'Population Migration by State'!$C$3)</f>
        <v>27561</v>
      </c>
      <c r="EO85" s="105">
        <f>GETPIVOTDATA(" Maine",'Population Migration by State'!$B$5,"Year",'Population Migration by State'!$C$3)</f>
        <v>27561</v>
      </c>
      <c r="EP85" s="105">
        <f>GETPIVOTDATA(" Maine",'Population Migration by State'!$B$5,"Year",'Population Migration by State'!$C$3)</f>
        <v>27561</v>
      </c>
      <c r="EQ85" s="57"/>
      <c r="ER85" s="56"/>
      <c r="ES85" s="56"/>
      <c r="ET85" s="56"/>
      <c r="EU85" s="56"/>
      <c r="EV85" s="56"/>
      <c r="EW85" s="105"/>
      <c r="EX85" s="105"/>
      <c r="EY85" s="105"/>
      <c r="EZ85" s="105"/>
      <c r="FA85" s="105"/>
      <c r="FB85" s="105"/>
      <c r="FC85" s="105"/>
      <c r="FD85" s="105"/>
      <c r="FE85" s="105"/>
      <c r="FF85" s="105"/>
      <c r="FG85" s="105"/>
      <c r="FH85" s="105"/>
      <c r="FI85" s="105"/>
      <c r="FJ85" s="105"/>
      <c r="FK85" s="105"/>
      <c r="FL85" s="105"/>
      <c r="FM85" s="105"/>
      <c r="FN85" s="105"/>
      <c r="FO85" s="105"/>
      <c r="FP85" s="56"/>
      <c r="FQ85" s="56"/>
      <c r="FR85" s="56"/>
      <c r="FS85" s="56"/>
      <c r="FT85" s="56"/>
      <c r="FU85" s="56"/>
      <c r="FV85" s="56"/>
      <c r="FW85" s="56"/>
      <c r="FX85" s="56"/>
      <c r="FY85" s="56"/>
      <c r="FZ85" s="56"/>
      <c r="GA85" s="56"/>
      <c r="GB85" s="56"/>
      <c r="GC85" s="56"/>
      <c r="GD85" s="56"/>
      <c r="GE85" s="56"/>
      <c r="GF85" s="56"/>
      <c r="GG85" s="56"/>
      <c r="GH85" s="56"/>
      <c r="GI85" s="56"/>
      <c r="GJ85" s="56"/>
      <c r="GK85" s="56"/>
      <c r="GL85" s="56"/>
      <c r="GM85" s="56"/>
      <c r="GN85" s="56"/>
      <c r="GO85" s="56"/>
      <c r="GP85" s="56"/>
      <c r="GQ85" s="56"/>
      <c r="GR85" s="56"/>
      <c r="GS85" s="56"/>
      <c r="GT85" s="56"/>
      <c r="GU85" s="56"/>
      <c r="GV85" s="56"/>
      <c r="GW85" s="56"/>
      <c r="GX85" s="56"/>
      <c r="GY85" s="56"/>
      <c r="GZ85" s="56"/>
      <c r="HA85" s="56"/>
      <c r="HB85" s="56"/>
      <c r="HC85" s="56"/>
      <c r="HD85" s="56"/>
      <c r="HE85" s="56"/>
      <c r="HF85" s="56"/>
      <c r="HG85" s="56"/>
      <c r="HH85" s="217"/>
    </row>
    <row r="86" spans="2:216" ht="15" customHeight="1" x14ac:dyDescent="0.25">
      <c r="B86" s="221"/>
      <c r="C86" s="56"/>
      <c r="D86" s="105"/>
      <c r="E86" s="105"/>
      <c r="F86" s="105"/>
      <c r="G86" s="105"/>
      <c r="H86" s="105"/>
      <c r="I86" s="105"/>
      <c r="J86" s="92">
        <f>GETPIVOTDATA(" Washington",'Population Migration by State'!$B$5,"Year",'Population Migration by State'!$C$3)</f>
        <v>216519</v>
      </c>
      <c r="K86" s="105">
        <f>GETPIVOTDATA(" Washington",'Population Migration by State'!$B$5,"Year",'Population Migration by State'!$C$3)</f>
        <v>216519</v>
      </c>
      <c r="L86" s="105">
        <f>GETPIVOTDATA(" Washington",'Population Migration by State'!$B$5,"Year",'Population Migration by State'!$C$3)</f>
        <v>216519</v>
      </c>
      <c r="M86" s="105">
        <f>GETPIVOTDATA(" Washington",'Population Migration by State'!$B$5,"Year",'Population Migration by State'!$C$3)</f>
        <v>216519</v>
      </c>
      <c r="N86" s="105">
        <f>GETPIVOTDATA(" Washington",'Population Migration by State'!$B$5,"Year",'Population Migration by State'!$C$3)</f>
        <v>216519</v>
      </c>
      <c r="O86" s="105">
        <f>GETPIVOTDATA(" Washington",'Population Migration by State'!$B$5,"Year",'Population Migration by State'!$C$3)</f>
        <v>216519</v>
      </c>
      <c r="P86" s="105">
        <f>GETPIVOTDATA(" Washington",'Population Migration by State'!$B$5,"Year",'Population Migration by State'!$C$3)</f>
        <v>216519</v>
      </c>
      <c r="Q86" s="105">
        <f>GETPIVOTDATA(" Washington",'Population Migration by State'!$B$5,"Year",'Population Migration by State'!$C$3)</f>
        <v>216519</v>
      </c>
      <c r="R86" s="105">
        <f>GETPIVOTDATA(" Washington",'Population Migration by State'!$B$5,"Year",'Population Migration by State'!$C$3)</f>
        <v>216519</v>
      </c>
      <c r="S86" s="105">
        <f>GETPIVOTDATA(" Washington",'Population Migration by State'!$B$5,"Year",'Population Migration by State'!$C$3)</f>
        <v>216519</v>
      </c>
      <c r="T86" s="105">
        <f>GETPIVOTDATA(" Washington",'Population Migration by State'!$B$5,"Year",'Population Migration by State'!$C$3)</f>
        <v>216519</v>
      </c>
      <c r="U86" s="105">
        <f>GETPIVOTDATA(" Washington",'Population Migration by State'!$B$5,"Year",'Population Migration by State'!$C$3)</f>
        <v>216519</v>
      </c>
      <c r="V86" s="105">
        <f>GETPIVOTDATA(" Washington",'Population Migration by State'!$B$5,"Year",'Population Migration by State'!$C$3)</f>
        <v>216519</v>
      </c>
      <c r="W86" s="105">
        <f>GETPIVOTDATA(" Washington",'Population Migration by State'!$B$5,"Year",'Population Migration by State'!$C$3)</f>
        <v>216519</v>
      </c>
      <c r="X86" s="105">
        <f>GETPIVOTDATA(" Washington",'Population Migration by State'!$B$5,"Year",'Population Migration by State'!$C$3)</f>
        <v>216519</v>
      </c>
      <c r="Y86" s="92">
        <f>GETPIVOTDATA(" Idaho",'Population Migration by State'!$B$5,"Year",'Population Migration by State'!$C$3)</f>
        <v>59419</v>
      </c>
      <c r="Z86" s="105">
        <f>GETPIVOTDATA(" Idaho",'Population Migration by State'!$B$5,"Year",'Population Migration by State'!$C$3)</f>
        <v>59419</v>
      </c>
      <c r="AA86" s="92">
        <f>GETPIVOTDATA(" Montana",'Population Migration by State'!$B$5,"Year",'Population Migration by State'!$C$3)</f>
        <v>37690</v>
      </c>
      <c r="AB86" s="105">
        <f>GETPIVOTDATA(" Montana",'Population Migration by State'!$B$5,"Year",'Population Migration by State'!$C$3)</f>
        <v>37690</v>
      </c>
      <c r="AC86" s="105">
        <f>GETPIVOTDATA(" Montana",'Population Migration by State'!$B$5,"Year",'Population Migration by State'!$C$3)</f>
        <v>37690</v>
      </c>
      <c r="AD86" s="105">
        <f>GETPIVOTDATA(" Montana",'Population Migration by State'!$B$5,"Year",'Population Migration by State'!$C$3)</f>
        <v>37690</v>
      </c>
      <c r="AE86" s="105">
        <f>GETPIVOTDATA(" Montana",'Population Migration by State'!$B$5,"Year",'Population Migration by State'!$C$3)</f>
        <v>37690</v>
      </c>
      <c r="AF86" s="105">
        <f>GETPIVOTDATA(" Montana",'Population Migration by State'!$B$5,"Year",'Population Migration by State'!$C$3)</f>
        <v>37690</v>
      </c>
      <c r="AG86" s="105">
        <f>GETPIVOTDATA(" Montana",'Population Migration by State'!$B$5,"Year",'Population Migration by State'!$C$3)</f>
        <v>37690</v>
      </c>
      <c r="AH86" s="105">
        <f>GETPIVOTDATA(" Montana",'Population Migration by State'!$B$5,"Year",'Population Migration by State'!$C$3)</f>
        <v>37690</v>
      </c>
      <c r="AI86" s="105">
        <f>GETPIVOTDATA(" Montana",'Population Migration by State'!$B$5,"Year",'Population Migration by State'!$C$3)</f>
        <v>37690</v>
      </c>
      <c r="AJ86" s="105">
        <f>GETPIVOTDATA(" Montana",'Population Migration by State'!$B$5,"Year",'Population Migration by State'!$C$3)</f>
        <v>37690</v>
      </c>
      <c r="AK86" s="105">
        <f>GETPIVOTDATA(" Montana",'Population Migration by State'!$B$5,"Year",'Population Migration by State'!$C$3)</f>
        <v>37690</v>
      </c>
      <c r="AL86" s="105">
        <f>GETPIVOTDATA(" Montana",'Population Migration by State'!$B$5,"Year",'Population Migration by State'!$C$3)</f>
        <v>37690</v>
      </c>
      <c r="AM86" s="105">
        <f>GETPIVOTDATA(" Montana",'Population Migration by State'!$B$5,"Year",'Population Migration by State'!$C$3)</f>
        <v>37690</v>
      </c>
      <c r="AN86" s="105">
        <f>GETPIVOTDATA(" Montana",'Population Migration by State'!$B$5,"Year",'Population Migration by State'!$C$3)</f>
        <v>37690</v>
      </c>
      <c r="AO86" s="105">
        <f>GETPIVOTDATA(" Montana",'Population Migration by State'!$B$5,"Year",'Population Migration by State'!$C$3)</f>
        <v>37690</v>
      </c>
      <c r="AP86" s="105">
        <f>GETPIVOTDATA(" Montana",'Population Migration by State'!$B$5,"Year",'Population Migration by State'!$C$3)</f>
        <v>37690</v>
      </c>
      <c r="AQ86" s="105">
        <f>GETPIVOTDATA(" Montana",'Population Migration by State'!$B$5,"Year",'Population Migration by State'!$C$3)</f>
        <v>37690</v>
      </c>
      <c r="AR86" s="105">
        <f>GETPIVOTDATA(" Montana",'Population Migration by State'!$B$5,"Year",'Population Migration by State'!$C$3)</f>
        <v>37690</v>
      </c>
      <c r="AS86" s="105">
        <f>GETPIVOTDATA(" Montana",'Population Migration by State'!$B$5,"Year",'Population Migration by State'!$C$3)</f>
        <v>37690</v>
      </c>
      <c r="AT86" s="105">
        <f>GETPIVOTDATA(" Montana",'Population Migration by State'!$B$5,"Year",'Population Migration by State'!$C$3)</f>
        <v>37690</v>
      </c>
      <c r="AU86" s="105">
        <f>GETPIVOTDATA(" Montana",'Population Migration by State'!$B$5,"Year",'Population Migration by State'!$C$3)</f>
        <v>37690</v>
      </c>
      <c r="AV86" s="105">
        <f>GETPIVOTDATA(" Montana",'Population Migration by State'!$B$5,"Year",'Population Migration by State'!$C$3)</f>
        <v>37690</v>
      </c>
      <c r="AW86" s="105">
        <f>GETPIVOTDATA(" Montana",'Population Migration by State'!$B$5,"Year",'Population Migration by State'!$C$3)</f>
        <v>37690</v>
      </c>
      <c r="AX86" s="105">
        <f>GETPIVOTDATA(" Montana",'Population Migration by State'!$B$5,"Year",'Population Migration by State'!$C$3)</f>
        <v>37690</v>
      </c>
      <c r="AY86" s="105">
        <f>GETPIVOTDATA(" Montana",'Population Migration by State'!$B$5,"Year",'Population Migration by State'!$C$3)</f>
        <v>37690</v>
      </c>
      <c r="AZ86" s="105">
        <f>GETPIVOTDATA(" Montana",'Population Migration by State'!$B$5,"Year",'Population Migration by State'!$C$3)</f>
        <v>37690</v>
      </c>
      <c r="BA86" s="92">
        <f>GETPIVOTDATA(" North Dakota",'Population Migration by State'!$B$5,"Year",'Population Migration by State'!$C$3)</f>
        <v>38213</v>
      </c>
      <c r="BB86" s="105">
        <f>GETPIVOTDATA(" North Dakota",'Population Migration by State'!$B$5,"Year",'Population Migration by State'!$C$3)</f>
        <v>38213</v>
      </c>
      <c r="BC86" s="105">
        <f>GETPIVOTDATA(" North Dakota",'Population Migration by State'!$B$5,"Year",'Population Migration by State'!$C$3)</f>
        <v>38213</v>
      </c>
      <c r="BD86" s="105">
        <f>GETPIVOTDATA(" North Dakota",'Population Migration by State'!$B$5,"Year",'Population Migration by State'!$C$3)</f>
        <v>38213</v>
      </c>
      <c r="BE86" s="105">
        <f>GETPIVOTDATA(" North Dakota",'Population Migration by State'!$B$5,"Year",'Population Migration by State'!$C$3)</f>
        <v>38213</v>
      </c>
      <c r="BF86" s="105">
        <f>GETPIVOTDATA(" North Dakota",'Population Migration by State'!$B$5,"Year",'Population Migration by State'!$C$3)</f>
        <v>38213</v>
      </c>
      <c r="BG86" s="105">
        <f>GETPIVOTDATA(" North Dakota",'Population Migration by State'!$B$5,"Year",'Population Migration by State'!$C$3)</f>
        <v>38213</v>
      </c>
      <c r="BH86" s="105">
        <f>GETPIVOTDATA(" North Dakota",'Population Migration by State'!$B$5,"Year",'Population Migration by State'!$C$3)</f>
        <v>38213</v>
      </c>
      <c r="BI86" s="105">
        <f>GETPIVOTDATA(" North Dakota",'Population Migration by State'!$B$5,"Year",'Population Migration by State'!$C$3)</f>
        <v>38213</v>
      </c>
      <c r="BJ86" s="105">
        <f>GETPIVOTDATA(" North Dakota",'Population Migration by State'!$B$5,"Year",'Population Migration by State'!$C$3)</f>
        <v>38213</v>
      </c>
      <c r="BK86" s="105">
        <f>GETPIVOTDATA(" North Dakota",'Population Migration by State'!$B$5,"Year",'Population Migration by State'!$C$3)</f>
        <v>38213</v>
      </c>
      <c r="BL86" s="105">
        <f>GETPIVOTDATA(" North Dakota",'Population Migration by State'!$B$5,"Year",'Population Migration by State'!$C$3)</f>
        <v>38213</v>
      </c>
      <c r="BM86" s="105">
        <f>GETPIVOTDATA(" North Dakota",'Population Migration by State'!$B$5,"Year",'Population Migration by State'!$C$3)</f>
        <v>38213</v>
      </c>
      <c r="BN86" s="105">
        <f>GETPIVOTDATA(" North Dakota",'Population Migration by State'!$B$5,"Year",'Population Migration by State'!$C$3)</f>
        <v>38213</v>
      </c>
      <c r="BO86" s="105">
        <f>GETPIVOTDATA(" North Dakota",'Population Migration by State'!$B$5,"Year",'Population Migration by State'!$C$3)</f>
        <v>38213</v>
      </c>
      <c r="BP86" s="105">
        <f>GETPIVOTDATA(" North Dakota",'Population Migration by State'!$B$5,"Year",'Population Migration by State'!$C$3)</f>
        <v>38213</v>
      </c>
      <c r="BQ86" s="92">
        <f>GETPIVOTDATA(" Minnesota",'Population Migration by State'!$B$5,"Year",'Population Migration by State'!$C$3)</f>
        <v>101176</v>
      </c>
      <c r="BR86" s="105">
        <f>GETPIVOTDATA(" Minnesota",'Population Migration by State'!$B$5,"Year",'Population Migration by State'!$C$3)</f>
        <v>101176</v>
      </c>
      <c r="BS86" s="105">
        <f>GETPIVOTDATA(" Minnesota",'Population Migration by State'!$B$5,"Year",'Population Migration by State'!$C$3)</f>
        <v>101176</v>
      </c>
      <c r="BT86" s="105">
        <f>GETPIVOTDATA(" Minnesota",'Population Migration by State'!$B$5,"Year",'Population Migration by State'!$C$3)</f>
        <v>101176</v>
      </c>
      <c r="BU86" s="105">
        <f>GETPIVOTDATA(" Minnesota",'Population Migration by State'!$B$5,"Year",'Population Migration by State'!$C$3)</f>
        <v>101176</v>
      </c>
      <c r="BV86" s="105">
        <f>GETPIVOTDATA(" Minnesota",'Population Migration by State'!$B$5,"Year",'Population Migration by State'!$C$3)</f>
        <v>101176</v>
      </c>
      <c r="BW86" s="105">
        <f>GETPIVOTDATA(" Minnesota",'Population Migration by State'!$B$5,"Year",'Population Migration by State'!$C$3)</f>
        <v>101176</v>
      </c>
      <c r="BX86" s="105">
        <f>GETPIVOTDATA(" Minnesota",'Population Migration by State'!$B$5,"Year",'Population Migration by State'!$C$3)</f>
        <v>101176</v>
      </c>
      <c r="BY86" s="105">
        <f>GETPIVOTDATA(" Minnesota",'Population Migration by State'!$B$5,"Year",'Population Migration by State'!$C$3)</f>
        <v>101176</v>
      </c>
      <c r="BZ86" s="105">
        <f>GETPIVOTDATA(" Minnesota",'Population Migration by State'!$B$5,"Year",'Population Migration by State'!$C$3)</f>
        <v>101176</v>
      </c>
      <c r="CA86" s="105">
        <f>GETPIVOTDATA(" Minnesota",'Population Migration by State'!$B$5,"Year",'Population Migration by State'!$C$3)</f>
        <v>101176</v>
      </c>
      <c r="CB86" s="105">
        <f>GETPIVOTDATA(" Minnesota",'Population Migration by State'!$B$5,"Year",'Population Migration by State'!$C$3)</f>
        <v>101176</v>
      </c>
      <c r="CC86" s="105">
        <f>GETPIVOTDATA(" Minnesota",'Population Migration by State'!$B$5,"Year",'Population Migration by State'!$C$3)</f>
        <v>101176</v>
      </c>
      <c r="CD86" s="105">
        <f>GETPIVOTDATA(" Minnesota",'Population Migration by State'!$B$5,"Year",'Population Migration by State'!$C$3)</f>
        <v>101176</v>
      </c>
      <c r="CE86" s="97"/>
      <c r="CF86" s="105"/>
      <c r="CG86" s="105"/>
      <c r="CH86" s="105"/>
      <c r="CI86" s="105"/>
      <c r="CJ86" s="105"/>
      <c r="CK86" s="114"/>
      <c r="CL86" s="105">
        <f>GETPIVOTDATA(" Michigan",'Population Migration by State'!$B$5,"Year",'Population Migration by State'!$C$3)</f>
        <v>134763</v>
      </c>
      <c r="CM86" s="92"/>
      <c r="CN86" s="105"/>
      <c r="CO86" s="105"/>
      <c r="CP86" s="105"/>
      <c r="CQ86" s="105"/>
      <c r="CR86" s="105"/>
      <c r="CS86" s="105"/>
      <c r="CT86" s="105"/>
      <c r="CU86" s="105"/>
      <c r="CV86" s="105"/>
      <c r="CW86" s="105"/>
      <c r="CX86" s="105"/>
      <c r="CY86" s="105"/>
      <c r="CZ86" s="105"/>
      <c r="DA86" s="105"/>
      <c r="DB86" s="105"/>
      <c r="DC86" s="105"/>
      <c r="DD86" s="105"/>
      <c r="DE86" s="105"/>
      <c r="DF86" s="105"/>
      <c r="DG86" s="105"/>
      <c r="DH86" s="105"/>
      <c r="DI86" s="105"/>
      <c r="DJ86" s="105"/>
      <c r="DK86" s="105"/>
      <c r="DL86" s="105"/>
      <c r="DM86" s="105"/>
      <c r="DN86" s="105"/>
      <c r="DO86" s="105"/>
      <c r="DP86" s="105"/>
      <c r="DQ86" s="105"/>
      <c r="DR86" s="105"/>
      <c r="DS86" s="105"/>
      <c r="DT86" s="105"/>
      <c r="DU86" s="105"/>
      <c r="DV86" s="105"/>
      <c r="DW86" s="105"/>
      <c r="DX86" s="105"/>
      <c r="DY86" s="105"/>
      <c r="DZ86" s="105"/>
      <c r="EA86" s="105"/>
      <c r="EB86" s="105"/>
      <c r="EC86" s="105"/>
      <c r="ED86" s="105"/>
      <c r="EE86" s="105"/>
      <c r="EF86" s="105"/>
      <c r="EG86" s="105"/>
      <c r="EH86" s="92">
        <f>GETPIVOTDATA(" Maine",'Population Migration by State'!$B$5,"Year",'Population Migration by State'!$C$3)</f>
        <v>27561</v>
      </c>
      <c r="EI86" s="105">
        <f>GETPIVOTDATA(" Maine",'Population Migration by State'!$B$5,"Year",'Population Migration by State'!$C$3)</f>
        <v>27561</v>
      </c>
      <c r="EJ86" s="105">
        <f>GETPIVOTDATA(" Maine",'Population Migration by State'!$B$5,"Year",'Population Migration by State'!$C$3)</f>
        <v>27561</v>
      </c>
      <c r="EK86" s="105">
        <f>GETPIVOTDATA(" Maine",'Population Migration by State'!$B$5,"Year",'Population Migration by State'!$C$3)</f>
        <v>27561</v>
      </c>
      <c r="EL86" s="105">
        <f>GETPIVOTDATA(" Maine",'Population Migration by State'!$B$5,"Year",'Population Migration by State'!$C$3)</f>
        <v>27561</v>
      </c>
      <c r="EM86" s="105">
        <f>GETPIVOTDATA(" Maine",'Population Migration by State'!$B$5,"Year",'Population Migration by State'!$C$3)</f>
        <v>27561</v>
      </c>
      <c r="EN86" s="105">
        <f>GETPIVOTDATA(" Maine",'Population Migration by State'!$B$5,"Year",'Population Migration by State'!$C$3)</f>
        <v>27561</v>
      </c>
      <c r="EO86" s="105">
        <f>GETPIVOTDATA(" Maine",'Population Migration by State'!$B$5,"Year",'Population Migration by State'!$C$3)</f>
        <v>27561</v>
      </c>
      <c r="EP86" s="105">
        <f>GETPIVOTDATA(" Maine",'Population Migration by State'!$B$5,"Year",'Population Migration by State'!$C$3)</f>
        <v>27561</v>
      </c>
      <c r="EQ86" s="57"/>
      <c r="ER86" s="56"/>
      <c r="ES86" s="56"/>
      <c r="ET86" s="56"/>
      <c r="EU86" s="56"/>
      <c r="EV86" s="56"/>
      <c r="EW86" s="105"/>
      <c r="EX86" s="105"/>
      <c r="EY86" s="105"/>
      <c r="EZ86" s="105"/>
      <c r="FA86" s="105"/>
      <c r="FB86" s="105"/>
      <c r="FC86" s="105"/>
      <c r="FD86" s="105"/>
      <c r="FE86" s="105"/>
      <c r="FF86" s="105"/>
      <c r="FG86" s="105"/>
      <c r="FH86" s="105"/>
      <c r="FI86" s="105"/>
      <c r="FJ86" s="105"/>
      <c r="FK86" s="105"/>
      <c r="FL86" s="105"/>
      <c r="FM86" s="105"/>
      <c r="FN86" s="105"/>
      <c r="FO86" s="105"/>
      <c r="FP86" s="56"/>
      <c r="FQ86" s="56"/>
      <c r="FR86" s="56"/>
      <c r="FS86" s="56"/>
      <c r="FT86" s="56"/>
      <c r="FU86" s="56"/>
      <c r="FV86" s="56"/>
      <c r="FW86" s="56"/>
      <c r="FX86" s="56"/>
      <c r="FY86" s="56"/>
      <c r="FZ86" s="56"/>
      <c r="GA86" s="56"/>
      <c r="GB86" s="56"/>
      <c r="GC86" s="56"/>
      <c r="GD86" s="56"/>
      <c r="GE86" s="56"/>
      <c r="GF86" s="56"/>
      <c r="GG86" s="56"/>
      <c r="GH86" s="56"/>
      <c r="GI86" s="56"/>
      <c r="GJ86" s="56"/>
      <c r="GK86" s="56"/>
      <c r="GL86" s="56"/>
      <c r="GM86" s="56"/>
      <c r="GN86" s="56"/>
      <c r="GO86" s="56"/>
      <c r="GP86" s="56"/>
      <c r="GQ86" s="56"/>
      <c r="GR86" s="56"/>
      <c r="GS86" s="56"/>
      <c r="GT86" s="56"/>
      <c r="GU86" s="56"/>
      <c r="GV86" s="56"/>
      <c r="GW86" s="56"/>
      <c r="GX86" s="56"/>
      <c r="GY86" s="56"/>
      <c r="GZ86" s="56"/>
      <c r="HA86" s="56"/>
      <c r="HB86" s="56"/>
      <c r="HC86" s="56"/>
      <c r="HD86" s="56"/>
      <c r="HE86" s="56"/>
      <c r="HF86" s="56"/>
      <c r="HG86" s="56"/>
      <c r="HH86" s="217"/>
    </row>
    <row r="87" spans="2:216" ht="15" customHeight="1" thickBot="1" x14ac:dyDescent="0.3">
      <c r="B87" s="221"/>
      <c r="C87" s="56"/>
      <c r="D87" s="105"/>
      <c r="E87" s="105"/>
      <c r="F87" s="105"/>
      <c r="G87" s="105"/>
      <c r="H87" s="105"/>
      <c r="I87" s="105"/>
      <c r="J87" s="92">
        <f>GETPIVOTDATA(" Washington",'Population Migration by State'!$B$5,"Year",'Population Migration by State'!$C$3)</f>
        <v>216519</v>
      </c>
      <c r="K87" s="105">
        <f>GETPIVOTDATA(" Washington",'Population Migration by State'!$B$5,"Year",'Population Migration by State'!$C$3)</f>
        <v>216519</v>
      </c>
      <c r="L87" s="105">
        <f>GETPIVOTDATA(" Washington",'Population Migration by State'!$B$5,"Year",'Population Migration by State'!$C$3)</f>
        <v>216519</v>
      </c>
      <c r="M87" s="105">
        <f>GETPIVOTDATA(" Washington",'Population Migration by State'!$B$5,"Year",'Population Migration by State'!$C$3)</f>
        <v>216519</v>
      </c>
      <c r="N87" s="105">
        <f>GETPIVOTDATA(" Washington",'Population Migration by State'!$B$5,"Year",'Population Migration by State'!$C$3)</f>
        <v>216519</v>
      </c>
      <c r="O87" s="105">
        <f>GETPIVOTDATA(" Washington",'Population Migration by State'!$B$5,"Year",'Population Migration by State'!$C$3)</f>
        <v>216519</v>
      </c>
      <c r="P87" s="105">
        <f>GETPIVOTDATA(" Washington",'Population Migration by State'!$B$5,"Year",'Population Migration by State'!$C$3)</f>
        <v>216519</v>
      </c>
      <c r="Q87" s="105">
        <f>GETPIVOTDATA(" Washington",'Population Migration by State'!$B$5,"Year",'Population Migration by State'!$C$3)</f>
        <v>216519</v>
      </c>
      <c r="R87" s="105">
        <f>GETPIVOTDATA(" Washington",'Population Migration by State'!$B$5,"Year",'Population Migration by State'!$C$3)</f>
        <v>216519</v>
      </c>
      <c r="S87" s="105">
        <f>GETPIVOTDATA(" Washington",'Population Migration by State'!$B$5,"Year",'Population Migration by State'!$C$3)</f>
        <v>216519</v>
      </c>
      <c r="T87" s="105">
        <f>GETPIVOTDATA(" Washington",'Population Migration by State'!$B$5,"Year",'Population Migration by State'!$C$3)</f>
        <v>216519</v>
      </c>
      <c r="U87" s="105">
        <f>GETPIVOTDATA(" Washington",'Population Migration by State'!$B$5,"Year",'Population Migration by State'!$C$3)</f>
        <v>216519</v>
      </c>
      <c r="V87" s="105">
        <f>GETPIVOTDATA(" Washington",'Population Migration by State'!$B$5,"Year",'Population Migration by State'!$C$3)</f>
        <v>216519</v>
      </c>
      <c r="W87" s="105">
        <f>GETPIVOTDATA(" Washington",'Population Migration by State'!$B$5,"Year",'Population Migration by State'!$C$3)</f>
        <v>216519</v>
      </c>
      <c r="X87" s="105">
        <f>GETPIVOTDATA(" Washington",'Population Migration by State'!$B$5,"Year",'Population Migration by State'!$C$3)</f>
        <v>216519</v>
      </c>
      <c r="Y87" s="92">
        <f>GETPIVOTDATA(" Idaho",'Population Migration by State'!$B$5,"Year",'Population Migration by State'!$C$3)</f>
        <v>59419</v>
      </c>
      <c r="Z87" s="105">
        <f>GETPIVOTDATA(" Idaho",'Population Migration by State'!$B$5,"Year",'Population Migration by State'!$C$3)</f>
        <v>59419</v>
      </c>
      <c r="AA87" s="92">
        <f>GETPIVOTDATA(" Montana",'Population Migration by State'!$B$5,"Year",'Population Migration by State'!$C$3)</f>
        <v>37690</v>
      </c>
      <c r="AB87" s="105">
        <f>GETPIVOTDATA(" Montana",'Population Migration by State'!$B$5,"Year",'Population Migration by State'!$C$3)</f>
        <v>37690</v>
      </c>
      <c r="AC87" s="105">
        <f>GETPIVOTDATA(" Montana",'Population Migration by State'!$B$5,"Year",'Population Migration by State'!$C$3)</f>
        <v>37690</v>
      </c>
      <c r="AD87" s="105">
        <f>GETPIVOTDATA(" Montana",'Population Migration by State'!$B$5,"Year",'Population Migration by State'!$C$3)</f>
        <v>37690</v>
      </c>
      <c r="AE87" s="105">
        <f>GETPIVOTDATA(" Montana",'Population Migration by State'!$B$5,"Year",'Population Migration by State'!$C$3)</f>
        <v>37690</v>
      </c>
      <c r="AF87" s="105">
        <f>GETPIVOTDATA(" Montana",'Population Migration by State'!$B$5,"Year",'Population Migration by State'!$C$3)</f>
        <v>37690</v>
      </c>
      <c r="AG87" s="105">
        <f>GETPIVOTDATA(" Montana",'Population Migration by State'!$B$5,"Year",'Population Migration by State'!$C$3)</f>
        <v>37690</v>
      </c>
      <c r="AH87" s="105">
        <f>GETPIVOTDATA(" Montana",'Population Migration by State'!$B$5,"Year",'Population Migration by State'!$C$3)</f>
        <v>37690</v>
      </c>
      <c r="AI87" s="105">
        <f>GETPIVOTDATA(" Montana",'Population Migration by State'!$B$5,"Year",'Population Migration by State'!$C$3)</f>
        <v>37690</v>
      </c>
      <c r="AJ87" s="105">
        <f>GETPIVOTDATA(" Montana",'Population Migration by State'!$B$5,"Year",'Population Migration by State'!$C$3)</f>
        <v>37690</v>
      </c>
      <c r="AK87" s="105">
        <f>GETPIVOTDATA(" Montana",'Population Migration by State'!$B$5,"Year",'Population Migration by State'!$C$3)</f>
        <v>37690</v>
      </c>
      <c r="AL87" s="105">
        <f>GETPIVOTDATA(" Montana",'Population Migration by State'!$B$5,"Year",'Population Migration by State'!$C$3)</f>
        <v>37690</v>
      </c>
      <c r="AM87" s="105">
        <f>GETPIVOTDATA(" Montana",'Population Migration by State'!$B$5,"Year",'Population Migration by State'!$C$3)</f>
        <v>37690</v>
      </c>
      <c r="AN87" s="105">
        <f>GETPIVOTDATA(" Montana",'Population Migration by State'!$B$5,"Year",'Population Migration by State'!$C$3)</f>
        <v>37690</v>
      </c>
      <c r="AO87" s="105">
        <f>GETPIVOTDATA(" Montana",'Population Migration by State'!$B$5,"Year",'Population Migration by State'!$C$3)</f>
        <v>37690</v>
      </c>
      <c r="AP87" s="105">
        <f>GETPIVOTDATA(" Montana",'Population Migration by State'!$B$5,"Year",'Population Migration by State'!$C$3)</f>
        <v>37690</v>
      </c>
      <c r="AQ87" s="105">
        <f>GETPIVOTDATA(" Montana",'Population Migration by State'!$B$5,"Year",'Population Migration by State'!$C$3)</f>
        <v>37690</v>
      </c>
      <c r="AR87" s="105">
        <f>GETPIVOTDATA(" Montana",'Population Migration by State'!$B$5,"Year",'Population Migration by State'!$C$3)</f>
        <v>37690</v>
      </c>
      <c r="AS87" s="105">
        <f>GETPIVOTDATA(" Montana",'Population Migration by State'!$B$5,"Year",'Population Migration by State'!$C$3)</f>
        <v>37690</v>
      </c>
      <c r="AT87" s="105">
        <f>GETPIVOTDATA(" Montana",'Population Migration by State'!$B$5,"Year",'Population Migration by State'!$C$3)</f>
        <v>37690</v>
      </c>
      <c r="AU87" s="105">
        <f>GETPIVOTDATA(" Montana",'Population Migration by State'!$B$5,"Year",'Population Migration by State'!$C$3)</f>
        <v>37690</v>
      </c>
      <c r="AV87" s="105">
        <f>GETPIVOTDATA(" Montana",'Population Migration by State'!$B$5,"Year",'Population Migration by State'!$C$3)</f>
        <v>37690</v>
      </c>
      <c r="AW87" s="105">
        <f>GETPIVOTDATA(" Montana",'Population Migration by State'!$B$5,"Year",'Population Migration by State'!$C$3)</f>
        <v>37690</v>
      </c>
      <c r="AX87" s="105">
        <f>GETPIVOTDATA(" Montana",'Population Migration by State'!$B$5,"Year",'Population Migration by State'!$C$3)</f>
        <v>37690</v>
      </c>
      <c r="AY87" s="105">
        <f>GETPIVOTDATA(" Montana",'Population Migration by State'!$B$5,"Year",'Population Migration by State'!$C$3)</f>
        <v>37690</v>
      </c>
      <c r="AZ87" s="105">
        <f>GETPIVOTDATA(" Montana",'Population Migration by State'!$B$5,"Year",'Population Migration by State'!$C$3)</f>
        <v>37690</v>
      </c>
      <c r="BA87" s="92">
        <f>GETPIVOTDATA(" North Dakota",'Population Migration by State'!$B$5,"Year",'Population Migration by State'!$C$3)</f>
        <v>38213</v>
      </c>
      <c r="BB87" s="105">
        <f>GETPIVOTDATA(" North Dakota",'Population Migration by State'!$B$5,"Year",'Population Migration by State'!$C$3)</f>
        <v>38213</v>
      </c>
      <c r="BC87" s="105">
        <f>GETPIVOTDATA(" North Dakota",'Population Migration by State'!$B$5,"Year",'Population Migration by State'!$C$3)</f>
        <v>38213</v>
      </c>
      <c r="BD87" s="105">
        <f>GETPIVOTDATA(" North Dakota",'Population Migration by State'!$B$5,"Year",'Population Migration by State'!$C$3)</f>
        <v>38213</v>
      </c>
      <c r="BE87" s="105">
        <f>GETPIVOTDATA(" North Dakota",'Population Migration by State'!$B$5,"Year",'Population Migration by State'!$C$3)</f>
        <v>38213</v>
      </c>
      <c r="BF87" s="105">
        <f>GETPIVOTDATA(" North Dakota",'Population Migration by State'!$B$5,"Year",'Population Migration by State'!$C$3)</f>
        <v>38213</v>
      </c>
      <c r="BG87" s="105">
        <f>GETPIVOTDATA(" North Dakota",'Population Migration by State'!$B$5,"Year",'Population Migration by State'!$C$3)</f>
        <v>38213</v>
      </c>
      <c r="BH87" s="105">
        <f>GETPIVOTDATA(" North Dakota",'Population Migration by State'!$B$5,"Year",'Population Migration by State'!$C$3)</f>
        <v>38213</v>
      </c>
      <c r="BI87" s="105">
        <f>GETPIVOTDATA(" North Dakota",'Population Migration by State'!$B$5,"Year",'Population Migration by State'!$C$3)</f>
        <v>38213</v>
      </c>
      <c r="BJ87" s="105">
        <f>GETPIVOTDATA(" North Dakota",'Population Migration by State'!$B$5,"Year",'Population Migration by State'!$C$3)</f>
        <v>38213</v>
      </c>
      <c r="BK87" s="105">
        <f>GETPIVOTDATA(" North Dakota",'Population Migration by State'!$B$5,"Year",'Population Migration by State'!$C$3)</f>
        <v>38213</v>
      </c>
      <c r="BL87" s="105">
        <f>GETPIVOTDATA(" North Dakota",'Population Migration by State'!$B$5,"Year",'Population Migration by State'!$C$3)</f>
        <v>38213</v>
      </c>
      <c r="BM87" s="105">
        <f>GETPIVOTDATA(" North Dakota",'Population Migration by State'!$B$5,"Year",'Population Migration by State'!$C$3)</f>
        <v>38213</v>
      </c>
      <c r="BN87" s="105">
        <f>GETPIVOTDATA(" North Dakota",'Population Migration by State'!$B$5,"Year",'Population Migration by State'!$C$3)</f>
        <v>38213</v>
      </c>
      <c r="BO87" s="105">
        <f>GETPIVOTDATA(" North Dakota",'Population Migration by State'!$B$5,"Year",'Population Migration by State'!$C$3)</f>
        <v>38213</v>
      </c>
      <c r="BP87" s="105">
        <f>GETPIVOTDATA(" North Dakota",'Population Migration by State'!$B$5,"Year",'Population Migration by State'!$C$3)</f>
        <v>38213</v>
      </c>
      <c r="BQ87" s="92">
        <f>GETPIVOTDATA(" Minnesota",'Population Migration by State'!$B$5,"Year",'Population Migration by State'!$C$3)</f>
        <v>101176</v>
      </c>
      <c r="BR87" s="105">
        <f>GETPIVOTDATA(" Minnesota",'Population Migration by State'!$B$5,"Year",'Population Migration by State'!$C$3)</f>
        <v>101176</v>
      </c>
      <c r="BS87" s="105">
        <f>GETPIVOTDATA(" Minnesota",'Population Migration by State'!$B$5,"Year",'Population Migration by State'!$C$3)</f>
        <v>101176</v>
      </c>
      <c r="BT87" s="105">
        <f>GETPIVOTDATA(" Minnesota",'Population Migration by State'!$B$5,"Year",'Population Migration by State'!$C$3)</f>
        <v>101176</v>
      </c>
      <c r="BU87" s="105">
        <f>GETPIVOTDATA(" Minnesota",'Population Migration by State'!$B$5,"Year",'Population Migration by State'!$C$3)</f>
        <v>101176</v>
      </c>
      <c r="BV87" s="105">
        <f>GETPIVOTDATA(" Minnesota",'Population Migration by State'!$B$5,"Year",'Population Migration by State'!$C$3)</f>
        <v>101176</v>
      </c>
      <c r="BW87" s="105">
        <f>GETPIVOTDATA(" Minnesota",'Population Migration by State'!$B$5,"Year",'Population Migration by State'!$C$3)</f>
        <v>101176</v>
      </c>
      <c r="BX87" s="105">
        <f>GETPIVOTDATA(" Minnesota",'Population Migration by State'!$B$5,"Year",'Population Migration by State'!$C$3)</f>
        <v>101176</v>
      </c>
      <c r="BY87" s="105">
        <f>GETPIVOTDATA(" Minnesota",'Population Migration by State'!$B$5,"Year",'Population Migration by State'!$C$3)</f>
        <v>101176</v>
      </c>
      <c r="BZ87" s="105">
        <f>GETPIVOTDATA(" Minnesota",'Population Migration by State'!$B$5,"Year",'Population Migration by State'!$C$3)</f>
        <v>101176</v>
      </c>
      <c r="CA87" s="105">
        <f>GETPIVOTDATA(" Minnesota",'Population Migration by State'!$B$5,"Year",'Population Migration by State'!$C$3)</f>
        <v>101176</v>
      </c>
      <c r="CB87" s="105">
        <f>GETPIVOTDATA(" Minnesota",'Population Migration by State'!$B$5,"Year",'Population Migration by State'!$C$3)</f>
        <v>101176</v>
      </c>
      <c r="CC87" s="105">
        <f>GETPIVOTDATA(" Minnesota",'Population Migration by State'!$B$5,"Year",'Population Migration by State'!$C$3)</f>
        <v>101176</v>
      </c>
      <c r="CD87" s="105">
        <f>GETPIVOTDATA(" Minnesota",'Population Migration by State'!$B$5,"Year",'Population Migration by State'!$C$3)</f>
        <v>101176</v>
      </c>
      <c r="CE87" s="92"/>
      <c r="CF87" s="105"/>
      <c r="CG87" s="105"/>
      <c r="CH87" s="105"/>
      <c r="CI87" s="105"/>
      <c r="CJ87" s="105"/>
      <c r="CK87" s="108"/>
      <c r="CL87" s="105">
        <f>GETPIVOTDATA(" Michigan",'Population Migration by State'!$B$5,"Year",'Population Migration by State'!$C$3)</f>
        <v>134763</v>
      </c>
      <c r="CM87" s="92"/>
      <c r="CN87" s="105"/>
      <c r="CO87" s="105"/>
      <c r="CP87" s="105"/>
      <c r="CQ87" s="105"/>
      <c r="CR87" s="105"/>
      <c r="CS87" s="105"/>
      <c r="CT87" s="97"/>
      <c r="CU87" s="99"/>
      <c r="CV87" s="105"/>
      <c r="CW87" s="105"/>
      <c r="CX87" s="105"/>
      <c r="CY87" s="105"/>
      <c r="CZ87" s="105"/>
      <c r="DA87" s="105"/>
      <c r="DB87" s="105"/>
      <c r="DC87" s="105"/>
      <c r="DD87" s="105"/>
      <c r="DE87" s="105"/>
      <c r="DF87" s="105"/>
      <c r="DG87" s="105"/>
      <c r="DH87" s="105"/>
      <c r="DI87" s="105"/>
      <c r="DJ87" s="105"/>
      <c r="DK87" s="105"/>
      <c r="DL87" s="105"/>
      <c r="DM87" s="105"/>
      <c r="DN87" s="105"/>
      <c r="DO87" s="105"/>
      <c r="DP87" s="105"/>
      <c r="DQ87" s="105"/>
      <c r="DR87" s="105"/>
      <c r="DS87" s="105"/>
      <c r="DT87" s="105"/>
      <c r="DU87" s="105"/>
      <c r="DV87" s="105"/>
      <c r="DW87" s="105"/>
      <c r="DX87" s="105"/>
      <c r="DY87" s="105"/>
      <c r="DZ87" s="105"/>
      <c r="EA87" s="105"/>
      <c r="EB87" s="105"/>
      <c r="EC87" s="105"/>
      <c r="ED87" s="105"/>
      <c r="EE87" s="105"/>
      <c r="EF87" s="105"/>
      <c r="EG87" s="105"/>
      <c r="EH87" s="92">
        <f>GETPIVOTDATA(" Maine",'Population Migration by State'!$B$5,"Year",'Population Migration by State'!$C$3)</f>
        <v>27561</v>
      </c>
      <c r="EI87" s="105">
        <f>GETPIVOTDATA(" Maine",'Population Migration by State'!$B$5,"Year",'Population Migration by State'!$C$3)</f>
        <v>27561</v>
      </c>
      <c r="EJ87" s="105">
        <f>GETPIVOTDATA(" Maine",'Population Migration by State'!$B$5,"Year",'Population Migration by State'!$C$3)</f>
        <v>27561</v>
      </c>
      <c r="EK87" s="105">
        <f>GETPIVOTDATA(" Maine",'Population Migration by State'!$B$5,"Year",'Population Migration by State'!$C$3)</f>
        <v>27561</v>
      </c>
      <c r="EL87" s="105">
        <f>GETPIVOTDATA(" Maine",'Population Migration by State'!$B$5,"Year",'Population Migration by State'!$C$3)</f>
        <v>27561</v>
      </c>
      <c r="EM87" s="105">
        <f>GETPIVOTDATA(" Maine",'Population Migration by State'!$B$5,"Year",'Population Migration by State'!$C$3)</f>
        <v>27561</v>
      </c>
      <c r="EN87" s="105">
        <f>GETPIVOTDATA(" Maine",'Population Migration by State'!$B$5,"Year",'Population Migration by State'!$C$3)</f>
        <v>27561</v>
      </c>
      <c r="EO87" s="105">
        <f>GETPIVOTDATA(" Maine",'Population Migration by State'!$B$5,"Year",'Population Migration by State'!$C$3)</f>
        <v>27561</v>
      </c>
      <c r="EP87" s="105">
        <f>GETPIVOTDATA(" Maine",'Population Migration by State'!$B$5,"Year",'Population Migration by State'!$C$3)</f>
        <v>27561</v>
      </c>
      <c r="EQ87" s="57"/>
      <c r="ER87" s="56"/>
      <c r="ES87" s="56"/>
      <c r="ET87" s="56"/>
      <c r="EU87" s="56"/>
      <c r="EV87" s="56"/>
      <c r="EW87" s="105"/>
      <c r="EX87" s="105"/>
      <c r="EY87" s="105"/>
      <c r="EZ87" s="105"/>
      <c r="FA87" s="105"/>
      <c r="FB87" s="105"/>
      <c r="FC87" s="105"/>
      <c r="FD87" s="105"/>
      <c r="FE87" s="105"/>
      <c r="FF87" s="105"/>
      <c r="FG87" s="105"/>
      <c r="FH87" s="105"/>
      <c r="FI87" s="105"/>
      <c r="FJ87" s="105"/>
      <c r="FK87" s="105"/>
      <c r="FL87" s="105"/>
      <c r="FM87" s="105"/>
      <c r="FN87" s="105"/>
      <c r="FO87" s="105"/>
      <c r="FP87" s="56"/>
      <c r="FQ87" s="56"/>
      <c r="FR87" s="56"/>
      <c r="FS87" s="56"/>
      <c r="FT87" s="56"/>
      <c r="FU87" s="56"/>
      <c r="FV87" s="56"/>
      <c r="FW87" s="56"/>
      <c r="FX87" s="56"/>
      <c r="FY87" s="56"/>
      <c r="FZ87" s="56"/>
      <c r="GA87" s="56"/>
      <c r="GB87" s="56"/>
      <c r="GC87" s="56"/>
      <c r="GD87" s="56"/>
      <c r="GE87" s="56"/>
      <c r="GF87" s="56"/>
      <c r="GG87" s="56"/>
      <c r="GH87" s="56"/>
      <c r="GI87" s="56"/>
      <c r="GJ87" s="56"/>
      <c r="GK87" s="56"/>
      <c r="GL87" s="56"/>
      <c r="GM87" s="56"/>
      <c r="GN87" s="56"/>
      <c r="GO87" s="56"/>
      <c r="GP87" s="56"/>
      <c r="GQ87" s="56"/>
      <c r="GR87" s="56"/>
      <c r="GS87" s="56"/>
      <c r="GT87" s="56"/>
      <c r="GU87" s="56"/>
      <c r="GV87" s="56"/>
      <c r="GW87" s="56"/>
      <c r="GX87" s="56"/>
      <c r="GY87" s="56"/>
      <c r="GZ87" s="56"/>
      <c r="HA87" s="56"/>
      <c r="HB87" s="56"/>
      <c r="HC87" s="56"/>
      <c r="HD87" s="56"/>
      <c r="HE87" s="56"/>
      <c r="HF87" s="56"/>
      <c r="HG87" s="56"/>
      <c r="HH87" s="217"/>
    </row>
    <row r="88" spans="2:216" ht="15" customHeight="1" thickTop="1" thickBot="1" x14ac:dyDescent="0.3">
      <c r="B88" s="221"/>
      <c r="C88" s="56"/>
      <c r="D88" s="105"/>
      <c r="E88" s="105"/>
      <c r="F88" s="105"/>
      <c r="G88" s="105"/>
      <c r="H88" s="105"/>
      <c r="I88" s="105"/>
      <c r="J88" s="92">
        <f>GETPIVOTDATA(" Washington",'Population Migration by State'!$B$5,"Year",'Population Migration by State'!$C$3)</f>
        <v>216519</v>
      </c>
      <c r="K88" s="105">
        <f>GETPIVOTDATA(" Washington",'Population Migration by State'!$B$5,"Year",'Population Migration by State'!$C$3)</f>
        <v>216519</v>
      </c>
      <c r="L88" s="105">
        <f>GETPIVOTDATA(" Washington",'Population Migration by State'!$B$5,"Year",'Population Migration by State'!$C$3)</f>
        <v>216519</v>
      </c>
      <c r="M88" s="105">
        <f>GETPIVOTDATA(" Washington",'Population Migration by State'!$B$5,"Year",'Population Migration by State'!$C$3)</f>
        <v>216519</v>
      </c>
      <c r="N88" s="105">
        <f>GETPIVOTDATA(" Washington",'Population Migration by State'!$B$5,"Year",'Population Migration by State'!$C$3)</f>
        <v>216519</v>
      </c>
      <c r="O88" s="105">
        <f>GETPIVOTDATA(" Washington",'Population Migration by State'!$B$5,"Year",'Population Migration by State'!$C$3)</f>
        <v>216519</v>
      </c>
      <c r="P88" s="56">
        <f>GETPIVOTDATA(" Washington",'Population Migration by State'!$B$5,"Year",'Population Migration by State'!$C$3)</f>
        <v>216519</v>
      </c>
      <c r="Q88" s="56">
        <f>GETPIVOTDATA(" Washington",'Population Migration by State'!$B$5,"Year",'Population Migration by State'!$C$3)</f>
        <v>216519</v>
      </c>
      <c r="R88" s="56">
        <f>GETPIVOTDATA(" Washington",'Population Migration by State'!$B$5,"Year",'Population Migration by State'!$C$3)</f>
        <v>216519</v>
      </c>
      <c r="S88" s="56">
        <f>GETPIVOTDATA(" Washington",'Population Migration by State'!$B$5,"Year",'Population Migration by State'!$C$3)</f>
        <v>216519</v>
      </c>
      <c r="T88" s="105">
        <f>GETPIVOTDATA(" Washington",'Population Migration by State'!$B$5,"Year",'Population Migration by State'!$C$3)</f>
        <v>216519</v>
      </c>
      <c r="U88" s="105">
        <f>GETPIVOTDATA(" Washington",'Population Migration by State'!$B$5,"Year",'Population Migration by State'!$C$3)</f>
        <v>216519</v>
      </c>
      <c r="V88" s="105">
        <f>GETPIVOTDATA(" Washington",'Population Migration by State'!$B$5,"Year",'Population Migration by State'!$C$3)</f>
        <v>216519</v>
      </c>
      <c r="W88" s="105">
        <f>GETPIVOTDATA(" Washington",'Population Migration by State'!$B$5,"Year",'Population Migration by State'!$C$3)</f>
        <v>216519</v>
      </c>
      <c r="X88" s="105">
        <f>GETPIVOTDATA(" Washington",'Population Migration by State'!$B$5,"Year",'Population Migration by State'!$C$3)</f>
        <v>216519</v>
      </c>
      <c r="Y88" s="92">
        <f>GETPIVOTDATA(" Idaho",'Population Migration by State'!$B$5,"Year",'Population Migration by State'!$C$3)</f>
        <v>59419</v>
      </c>
      <c r="Z88" s="105">
        <f>GETPIVOTDATA(" Idaho",'Population Migration by State'!$B$5,"Year",'Population Migration by State'!$C$3)</f>
        <v>59419</v>
      </c>
      <c r="AA88" s="99"/>
      <c r="AB88" s="105">
        <f>GETPIVOTDATA(" Montana",'Population Migration by State'!$B$5,"Year",'Population Migration by State'!$C$3)</f>
        <v>37690</v>
      </c>
      <c r="AC88" s="105">
        <f>GETPIVOTDATA(" Montana",'Population Migration by State'!$B$5,"Year",'Population Migration by State'!$C$3)</f>
        <v>37690</v>
      </c>
      <c r="AD88" s="105">
        <f>GETPIVOTDATA(" Montana",'Population Migration by State'!$B$5,"Year",'Population Migration by State'!$C$3)</f>
        <v>37690</v>
      </c>
      <c r="AE88" s="105">
        <f>GETPIVOTDATA(" Montana",'Population Migration by State'!$B$5,"Year",'Population Migration by State'!$C$3)</f>
        <v>37690</v>
      </c>
      <c r="AF88" s="105">
        <f>GETPIVOTDATA(" Montana",'Population Migration by State'!$B$5,"Year",'Population Migration by State'!$C$3)</f>
        <v>37690</v>
      </c>
      <c r="AG88" s="105">
        <f>GETPIVOTDATA(" Montana",'Population Migration by State'!$B$5,"Year",'Population Migration by State'!$C$3)</f>
        <v>37690</v>
      </c>
      <c r="AH88" s="105">
        <f>GETPIVOTDATA(" Montana",'Population Migration by State'!$B$5,"Year",'Population Migration by State'!$C$3)</f>
        <v>37690</v>
      </c>
      <c r="AI88" s="105">
        <f>GETPIVOTDATA(" Montana",'Population Migration by State'!$B$5,"Year",'Population Migration by State'!$C$3)</f>
        <v>37690</v>
      </c>
      <c r="AJ88" s="105">
        <f>GETPIVOTDATA(" Montana",'Population Migration by State'!$B$5,"Year",'Population Migration by State'!$C$3)</f>
        <v>37690</v>
      </c>
      <c r="AK88" s="105">
        <f>GETPIVOTDATA(" Montana",'Population Migration by State'!$B$5,"Year",'Population Migration by State'!$C$3)</f>
        <v>37690</v>
      </c>
      <c r="AL88" s="121">
        <f>GETPIVOTDATA(" Montana",'Population Migration by State'!$B$5,"Year",'Population Migration by State'!$C$3)</f>
        <v>37690</v>
      </c>
      <c r="AM88" s="121">
        <f>GETPIVOTDATA(" Montana",'Population Migration by State'!$B$5,"Year",'Population Migration by State'!$C$3)</f>
        <v>37690</v>
      </c>
      <c r="AN88" s="121">
        <f>GETPIVOTDATA(" Montana",'Population Migration by State'!$B$5,"Year",'Population Migration by State'!$C$3)</f>
        <v>37690</v>
      </c>
      <c r="AO88" s="121">
        <f>GETPIVOTDATA(" Montana",'Population Migration by State'!$B$5,"Year",'Population Migration by State'!$C$3)</f>
        <v>37690</v>
      </c>
      <c r="AP88" s="105">
        <f>GETPIVOTDATA(" Montana",'Population Migration by State'!$B$5,"Year",'Population Migration by State'!$C$3)</f>
        <v>37690</v>
      </c>
      <c r="AQ88" s="105">
        <f>GETPIVOTDATA(" Montana",'Population Migration by State'!$B$5,"Year",'Population Migration by State'!$C$3)</f>
        <v>37690</v>
      </c>
      <c r="AR88" s="105">
        <f>GETPIVOTDATA(" Montana",'Population Migration by State'!$B$5,"Year",'Population Migration by State'!$C$3)</f>
        <v>37690</v>
      </c>
      <c r="AS88" s="105">
        <f>GETPIVOTDATA(" Montana",'Population Migration by State'!$B$5,"Year",'Population Migration by State'!$C$3)</f>
        <v>37690</v>
      </c>
      <c r="AT88" s="105">
        <f>GETPIVOTDATA(" Montana",'Population Migration by State'!$B$5,"Year",'Population Migration by State'!$C$3)</f>
        <v>37690</v>
      </c>
      <c r="AU88" s="105">
        <f>GETPIVOTDATA(" Montana",'Population Migration by State'!$B$5,"Year",'Population Migration by State'!$C$3)</f>
        <v>37690</v>
      </c>
      <c r="AV88" s="105">
        <f>GETPIVOTDATA(" Montana",'Population Migration by State'!$B$5,"Year",'Population Migration by State'!$C$3)</f>
        <v>37690</v>
      </c>
      <c r="AW88" s="105">
        <f>GETPIVOTDATA(" Montana",'Population Migration by State'!$B$5,"Year",'Population Migration by State'!$C$3)</f>
        <v>37690</v>
      </c>
      <c r="AX88" s="105">
        <f>GETPIVOTDATA(" Montana",'Population Migration by State'!$B$5,"Year",'Population Migration by State'!$C$3)</f>
        <v>37690</v>
      </c>
      <c r="AY88" s="105">
        <f>GETPIVOTDATA(" Montana",'Population Migration by State'!$B$5,"Year",'Population Migration by State'!$C$3)</f>
        <v>37690</v>
      </c>
      <c r="AZ88" s="105">
        <f>GETPIVOTDATA(" Montana",'Population Migration by State'!$B$5,"Year",'Population Migration by State'!$C$3)</f>
        <v>37690</v>
      </c>
      <c r="BA88" s="92">
        <f>GETPIVOTDATA(" North Dakota",'Population Migration by State'!$B$5,"Year",'Population Migration by State'!$C$3)</f>
        <v>38213</v>
      </c>
      <c r="BB88" s="105">
        <f>GETPIVOTDATA(" North Dakota",'Population Migration by State'!$B$5,"Year",'Population Migration by State'!$C$3)</f>
        <v>38213</v>
      </c>
      <c r="BC88" s="105">
        <f>GETPIVOTDATA(" North Dakota",'Population Migration by State'!$B$5,"Year",'Population Migration by State'!$C$3)</f>
        <v>38213</v>
      </c>
      <c r="BD88" s="105">
        <f>GETPIVOTDATA(" North Dakota",'Population Migration by State'!$B$5,"Year",'Population Migration by State'!$C$3)</f>
        <v>38213</v>
      </c>
      <c r="BE88" s="105">
        <f>GETPIVOTDATA(" North Dakota",'Population Migration by State'!$B$5,"Year",'Population Migration by State'!$C$3)</f>
        <v>38213</v>
      </c>
      <c r="BF88" s="105">
        <f>GETPIVOTDATA(" North Dakota",'Population Migration by State'!$B$5,"Year",'Population Migration by State'!$C$3)</f>
        <v>38213</v>
      </c>
      <c r="BG88" s="105">
        <f>GETPIVOTDATA(" North Dakota",'Population Migration by State'!$B$5,"Year",'Population Migration by State'!$C$3)</f>
        <v>38213</v>
      </c>
      <c r="BH88" s="105">
        <f>GETPIVOTDATA(" North Dakota",'Population Migration by State'!$B$5,"Year",'Population Migration by State'!$C$3)</f>
        <v>38213</v>
      </c>
      <c r="BI88" s="105">
        <f>GETPIVOTDATA(" North Dakota",'Population Migration by State'!$B$5,"Year",'Population Migration by State'!$C$3)</f>
        <v>38213</v>
      </c>
      <c r="BJ88" s="105">
        <f>GETPIVOTDATA(" North Dakota",'Population Migration by State'!$B$5,"Year",'Population Migration by State'!$C$3)</f>
        <v>38213</v>
      </c>
      <c r="BK88" s="105">
        <f>GETPIVOTDATA(" North Dakota",'Population Migration by State'!$B$5,"Year",'Population Migration by State'!$C$3)</f>
        <v>38213</v>
      </c>
      <c r="BL88" s="105">
        <f>GETPIVOTDATA(" North Dakota",'Population Migration by State'!$B$5,"Year",'Population Migration by State'!$C$3)</f>
        <v>38213</v>
      </c>
      <c r="BM88" s="105">
        <f>GETPIVOTDATA(" North Dakota",'Population Migration by State'!$B$5,"Year",'Population Migration by State'!$C$3)</f>
        <v>38213</v>
      </c>
      <c r="BN88" s="105">
        <f>GETPIVOTDATA(" North Dakota",'Population Migration by State'!$B$5,"Year",'Population Migration by State'!$C$3)</f>
        <v>38213</v>
      </c>
      <c r="BO88" s="105">
        <f>GETPIVOTDATA(" North Dakota",'Population Migration by State'!$B$5,"Year",'Population Migration by State'!$C$3)</f>
        <v>38213</v>
      </c>
      <c r="BP88" s="105">
        <f>GETPIVOTDATA(" North Dakota",'Population Migration by State'!$B$5,"Year",'Population Migration by State'!$C$3)</f>
        <v>38213</v>
      </c>
      <c r="BQ88" s="92">
        <f>GETPIVOTDATA(" Minnesota",'Population Migration by State'!$B$5,"Year",'Population Migration by State'!$C$3)</f>
        <v>101176</v>
      </c>
      <c r="BR88" s="105">
        <f>GETPIVOTDATA(" Minnesota",'Population Migration by State'!$B$5,"Year",'Population Migration by State'!$C$3)</f>
        <v>101176</v>
      </c>
      <c r="BS88" s="105">
        <f>GETPIVOTDATA(" Minnesota",'Population Migration by State'!$B$5,"Year",'Population Migration by State'!$C$3)</f>
        <v>101176</v>
      </c>
      <c r="BT88" s="105">
        <f>GETPIVOTDATA(" Minnesota",'Population Migration by State'!$B$5,"Year",'Population Migration by State'!$C$3)</f>
        <v>101176</v>
      </c>
      <c r="BU88" s="105">
        <f>GETPIVOTDATA(" Minnesota",'Population Migration by State'!$B$5,"Year",'Population Migration by State'!$C$3)</f>
        <v>101176</v>
      </c>
      <c r="BV88" s="105">
        <f>GETPIVOTDATA(" Minnesota",'Population Migration by State'!$B$5,"Year",'Population Migration by State'!$C$3)</f>
        <v>101176</v>
      </c>
      <c r="BW88" s="105">
        <f>GETPIVOTDATA(" Minnesota",'Population Migration by State'!$B$5,"Year",'Population Migration by State'!$C$3)</f>
        <v>101176</v>
      </c>
      <c r="BX88" s="105">
        <f>GETPIVOTDATA(" Minnesota",'Population Migration by State'!$B$5,"Year",'Population Migration by State'!$C$3)</f>
        <v>101176</v>
      </c>
      <c r="BY88" s="105">
        <f>GETPIVOTDATA(" Minnesota",'Population Migration by State'!$B$5,"Year",'Population Migration by State'!$C$3)</f>
        <v>101176</v>
      </c>
      <c r="BZ88" s="105">
        <f>GETPIVOTDATA(" Minnesota",'Population Migration by State'!$B$5,"Year",'Population Migration by State'!$C$3)</f>
        <v>101176</v>
      </c>
      <c r="CA88" s="105">
        <f>GETPIVOTDATA(" Minnesota",'Population Migration by State'!$B$5,"Year",'Population Migration by State'!$C$3)</f>
        <v>101176</v>
      </c>
      <c r="CB88" s="105">
        <f>GETPIVOTDATA(" Minnesota",'Population Migration by State'!$B$5,"Year",'Population Migration by State'!$C$3)</f>
        <v>101176</v>
      </c>
      <c r="CC88" s="105">
        <f>GETPIVOTDATA(" Minnesota",'Population Migration by State'!$B$5,"Year",'Population Migration by State'!$C$3)</f>
        <v>101176</v>
      </c>
      <c r="CD88" s="97"/>
      <c r="CE88" s="105"/>
      <c r="CF88" s="117"/>
      <c r="CG88" s="105"/>
      <c r="CH88" s="105"/>
      <c r="CI88" s="105"/>
      <c r="CJ88" s="97"/>
      <c r="CK88" s="105">
        <f>GETPIVOTDATA(" Michigan",'Population Migration by State'!$B$5,"Year",'Population Migration by State'!$C$3)</f>
        <v>134763</v>
      </c>
      <c r="CL88" s="105">
        <f>GETPIVOTDATA(" Michigan",'Population Migration by State'!$B$5,"Year",'Population Migration by State'!$C$3)</f>
        <v>134763</v>
      </c>
      <c r="CM88" s="92"/>
      <c r="CN88" s="105"/>
      <c r="CO88" s="105"/>
      <c r="CP88" s="105"/>
      <c r="CQ88" s="105"/>
      <c r="CR88" s="105"/>
      <c r="CS88" s="108"/>
      <c r="CT88" s="105">
        <f>GETPIVOTDATA(" Michigan",'Population Migration by State'!$B$5,"Year",'Population Migration by State'!$C$3)</f>
        <v>134763</v>
      </c>
      <c r="CU88" s="97"/>
      <c r="CV88" s="105"/>
      <c r="CW88" s="105"/>
      <c r="CX88" s="105"/>
      <c r="CY88" s="105"/>
      <c r="CZ88" s="105"/>
      <c r="DA88" s="105"/>
      <c r="DB88" s="105"/>
      <c r="DC88" s="105"/>
      <c r="DD88" s="105"/>
      <c r="DE88" s="105"/>
      <c r="DF88" s="105"/>
      <c r="DG88" s="105"/>
      <c r="DH88" s="105"/>
      <c r="DI88" s="105"/>
      <c r="DJ88" s="105"/>
      <c r="DK88" s="105"/>
      <c r="DL88" s="105"/>
      <c r="DM88" s="105"/>
      <c r="DN88" s="105"/>
      <c r="DO88" s="105"/>
      <c r="DP88" s="105"/>
      <c r="DQ88" s="105"/>
      <c r="DR88" s="105"/>
      <c r="DS88" s="105"/>
      <c r="DT88" s="105"/>
      <c r="DU88" s="105"/>
      <c r="DV88" s="105"/>
      <c r="DW88" s="105"/>
      <c r="DX88" s="105"/>
      <c r="DY88" s="105"/>
      <c r="DZ88" s="105"/>
      <c r="EA88" s="105"/>
      <c r="EB88" s="105"/>
      <c r="EC88" s="105"/>
      <c r="ED88" s="105"/>
      <c r="EE88" s="105"/>
      <c r="EF88" s="105"/>
      <c r="EG88" s="105"/>
      <c r="EH88" s="92">
        <f>GETPIVOTDATA(" Maine",'Population Migration by State'!$B$5,"Year",'Population Migration by State'!$C$3)</f>
        <v>27561</v>
      </c>
      <c r="EI88" s="105">
        <f>GETPIVOTDATA(" Maine",'Population Migration by State'!$B$5,"Year",'Population Migration by State'!$C$3)</f>
        <v>27561</v>
      </c>
      <c r="EJ88" s="105">
        <f>GETPIVOTDATA(" Maine",'Population Migration by State'!$B$5,"Year",'Population Migration by State'!$C$3)</f>
        <v>27561</v>
      </c>
      <c r="EK88" s="105">
        <f>GETPIVOTDATA(" Maine",'Population Migration by State'!$B$5,"Year",'Population Migration by State'!$C$3)</f>
        <v>27561</v>
      </c>
      <c r="EL88" s="105">
        <f>GETPIVOTDATA(" Maine",'Population Migration by State'!$B$5,"Year",'Population Migration by State'!$C$3)</f>
        <v>27561</v>
      </c>
      <c r="EM88" s="105">
        <f>GETPIVOTDATA(" Maine",'Population Migration by State'!$B$5,"Year",'Population Migration by State'!$C$3)</f>
        <v>27561</v>
      </c>
      <c r="EN88" s="105">
        <f>GETPIVOTDATA(" Maine",'Population Migration by State'!$B$5,"Year",'Population Migration by State'!$C$3)</f>
        <v>27561</v>
      </c>
      <c r="EO88" s="105">
        <f>GETPIVOTDATA(" Maine",'Population Migration by State'!$B$5,"Year",'Population Migration by State'!$C$3)</f>
        <v>27561</v>
      </c>
      <c r="EP88" s="105">
        <f>GETPIVOTDATA(" Maine",'Population Migration by State'!$B$5,"Year",'Population Migration by State'!$C$3)</f>
        <v>27561</v>
      </c>
      <c r="EQ88" s="57"/>
      <c r="ER88" s="56"/>
      <c r="ES88" s="56"/>
      <c r="ET88" s="56"/>
      <c r="EU88" s="56"/>
      <c r="EV88" s="56"/>
      <c r="EW88" s="105"/>
      <c r="EX88" s="105"/>
      <c r="EY88" s="105"/>
      <c r="EZ88" s="105"/>
      <c r="FA88" s="105"/>
      <c r="FB88" s="105"/>
      <c r="FC88" s="105"/>
      <c r="FD88" s="105"/>
      <c r="FE88" s="105"/>
      <c r="FF88" s="105"/>
      <c r="FG88" s="105"/>
      <c r="FH88" s="105"/>
      <c r="FI88" s="105"/>
      <c r="FJ88" s="105"/>
      <c r="FK88" s="105"/>
      <c r="FL88" s="105"/>
      <c r="FM88" s="105"/>
      <c r="FN88" s="105"/>
      <c r="FO88" s="105"/>
      <c r="FP88" s="56"/>
      <c r="FQ88" s="56"/>
      <c r="FR88" s="56"/>
      <c r="FS88" s="56"/>
      <c r="FT88" s="56"/>
      <c r="FU88" s="56"/>
      <c r="FV88" s="56"/>
      <c r="FW88" s="56"/>
      <c r="FX88" s="56"/>
      <c r="FY88" s="56"/>
      <c r="FZ88" s="56"/>
      <c r="GA88" s="56"/>
      <c r="GB88" s="56"/>
      <c r="GC88" s="56"/>
      <c r="GD88" s="56"/>
      <c r="GE88" s="56"/>
      <c r="GF88" s="56"/>
      <c r="GG88" s="56"/>
      <c r="GH88" s="56"/>
      <c r="GI88" s="56"/>
      <c r="GJ88" s="56"/>
      <c r="GK88" s="56"/>
      <c r="GL88" s="56"/>
      <c r="GM88" s="56"/>
      <c r="GN88" s="56"/>
      <c r="GO88" s="56"/>
      <c r="GP88" s="56"/>
      <c r="GQ88" s="56"/>
      <c r="GR88" s="56"/>
      <c r="GS88" s="56"/>
      <c r="GT88" s="56"/>
      <c r="GU88" s="56"/>
      <c r="GV88" s="56"/>
      <c r="GW88" s="56"/>
      <c r="GX88" s="56"/>
      <c r="GY88" s="56"/>
      <c r="GZ88" s="56"/>
      <c r="HA88" s="56"/>
      <c r="HB88" s="56"/>
      <c r="HC88" s="56"/>
      <c r="HD88" s="56"/>
      <c r="HE88" s="56"/>
      <c r="HF88" s="56"/>
      <c r="HG88" s="56"/>
      <c r="HH88" s="217"/>
    </row>
    <row r="89" spans="2:216" ht="16.5" thickTop="1" thickBot="1" x14ac:dyDescent="0.3">
      <c r="B89" s="221"/>
      <c r="C89" s="56"/>
      <c r="D89" s="105"/>
      <c r="E89" s="105"/>
      <c r="F89" s="105"/>
      <c r="G89" s="105"/>
      <c r="H89" s="105"/>
      <c r="I89" s="105"/>
      <c r="J89" s="92">
        <f>GETPIVOTDATA(" Washington",'Population Migration by State'!$B$5,"Year",'Population Migration by State'!$C$3)</f>
        <v>216519</v>
      </c>
      <c r="K89" s="105">
        <f>GETPIVOTDATA(" Washington",'Population Migration by State'!$B$5,"Year",'Population Migration by State'!$C$3)</f>
        <v>216519</v>
      </c>
      <c r="L89" s="105">
        <f>GETPIVOTDATA(" Washington",'Population Migration by State'!$B$5,"Year",'Population Migration by State'!$C$3)</f>
        <v>216519</v>
      </c>
      <c r="M89" s="105">
        <f>GETPIVOTDATA(" Washington",'Population Migration by State'!$B$5,"Year",'Population Migration by State'!$C$3)</f>
        <v>216519</v>
      </c>
      <c r="N89" s="105">
        <f>GETPIVOTDATA(" Washington",'Population Migration by State'!$B$5,"Year",'Population Migration by State'!$C$3)</f>
        <v>216519</v>
      </c>
      <c r="O89" s="105">
        <f>GETPIVOTDATA(" Washington",'Population Migration by State'!$B$5,"Year",'Population Migration by State'!$C$3)</f>
        <v>216519</v>
      </c>
      <c r="P89" s="56">
        <f>GETPIVOTDATA(" Washington",'Population Migration by State'!$B$5,"Year",'Population Migration by State'!$C$3)</f>
        <v>216519</v>
      </c>
      <c r="Q89" s="56">
        <f>GETPIVOTDATA(" Washington",'Population Migration by State'!$B$5,"Year",'Population Migration by State'!$C$3)</f>
        <v>216519</v>
      </c>
      <c r="R89" s="56">
        <f>GETPIVOTDATA(" Washington",'Population Migration by State'!$B$5,"Year",'Population Migration by State'!$C$3)</f>
        <v>216519</v>
      </c>
      <c r="S89" s="56">
        <f>GETPIVOTDATA(" Washington",'Population Migration by State'!$B$5,"Year",'Population Migration by State'!$C$3)</f>
        <v>216519</v>
      </c>
      <c r="T89" s="105">
        <f>GETPIVOTDATA(" Washington",'Population Migration by State'!$B$5,"Year",'Population Migration by State'!$C$3)</f>
        <v>216519</v>
      </c>
      <c r="U89" s="105">
        <f>GETPIVOTDATA(" Washington",'Population Migration by State'!$B$5,"Year",'Population Migration by State'!$C$3)</f>
        <v>216519</v>
      </c>
      <c r="V89" s="105">
        <f>GETPIVOTDATA(" Washington",'Population Migration by State'!$B$5,"Year",'Population Migration by State'!$C$3)</f>
        <v>216519</v>
      </c>
      <c r="W89" s="105">
        <f>GETPIVOTDATA(" Washington",'Population Migration by State'!$B$5,"Year",'Population Migration by State'!$C$3)</f>
        <v>216519</v>
      </c>
      <c r="X89" s="105">
        <f>GETPIVOTDATA(" Washington",'Population Migration by State'!$B$5,"Year",'Population Migration by State'!$C$3)</f>
        <v>216519</v>
      </c>
      <c r="Y89" s="92">
        <f>GETPIVOTDATA(" Idaho",'Population Migration by State'!$B$5,"Year",'Population Migration by State'!$C$3)</f>
        <v>59419</v>
      </c>
      <c r="Z89" s="105">
        <f>GETPIVOTDATA(" Idaho",'Population Migration by State'!$B$5,"Year",'Population Migration by State'!$C$3)</f>
        <v>59419</v>
      </c>
      <c r="AA89" s="105">
        <f>GETPIVOTDATA(" Idaho",'Population Migration by State'!$B$5,"Year",'Population Migration by State'!$C$3)</f>
        <v>59419</v>
      </c>
      <c r="AB89" s="92">
        <f>GETPIVOTDATA(" Montana",'Population Migration by State'!$B$5,"Year",'Population Migration by State'!$C$3)</f>
        <v>37690</v>
      </c>
      <c r="AC89" s="105">
        <f>GETPIVOTDATA(" Montana",'Population Migration by State'!$B$5,"Year",'Population Migration by State'!$C$3)</f>
        <v>37690</v>
      </c>
      <c r="AD89" s="105">
        <f>GETPIVOTDATA(" Montana",'Population Migration by State'!$B$5,"Year",'Population Migration by State'!$C$3)</f>
        <v>37690</v>
      </c>
      <c r="AE89" s="105">
        <f>GETPIVOTDATA(" Montana",'Population Migration by State'!$B$5,"Year",'Population Migration by State'!$C$3)</f>
        <v>37690</v>
      </c>
      <c r="AF89" s="105">
        <f>GETPIVOTDATA(" Montana",'Population Migration by State'!$B$5,"Year",'Population Migration by State'!$C$3)</f>
        <v>37690</v>
      </c>
      <c r="AG89" s="105">
        <f>GETPIVOTDATA(" Montana",'Population Migration by State'!$B$5,"Year",'Population Migration by State'!$C$3)</f>
        <v>37690</v>
      </c>
      <c r="AH89" s="105">
        <f>GETPIVOTDATA(" Montana",'Population Migration by State'!$B$5,"Year",'Population Migration by State'!$C$3)</f>
        <v>37690</v>
      </c>
      <c r="AI89" s="105">
        <f>GETPIVOTDATA(" Montana",'Population Migration by State'!$B$5,"Year",'Population Migration by State'!$C$3)</f>
        <v>37690</v>
      </c>
      <c r="AJ89" s="105">
        <f>GETPIVOTDATA(" Montana",'Population Migration by State'!$B$5,"Year",'Population Migration by State'!$C$3)</f>
        <v>37690</v>
      </c>
      <c r="AK89" s="105">
        <f>GETPIVOTDATA(" Montana",'Population Migration by State'!$B$5,"Year",'Population Migration by State'!$C$3)</f>
        <v>37690</v>
      </c>
      <c r="AL89" s="121">
        <f>GETPIVOTDATA(" Montana",'Population Migration by State'!$B$5,"Year",'Population Migration by State'!$C$3)</f>
        <v>37690</v>
      </c>
      <c r="AM89" s="121">
        <f>GETPIVOTDATA(" Montana",'Population Migration by State'!$B$5,"Year",'Population Migration by State'!$C$3)</f>
        <v>37690</v>
      </c>
      <c r="AN89" s="121">
        <f>GETPIVOTDATA(" Montana",'Population Migration by State'!$B$5,"Year",'Population Migration by State'!$C$3)</f>
        <v>37690</v>
      </c>
      <c r="AO89" s="121">
        <f>GETPIVOTDATA(" Montana",'Population Migration by State'!$B$5,"Year",'Population Migration by State'!$C$3)</f>
        <v>37690</v>
      </c>
      <c r="AP89" s="105">
        <f>GETPIVOTDATA(" Montana",'Population Migration by State'!$B$5,"Year",'Population Migration by State'!$C$3)</f>
        <v>37690</v>
      </c>
      <c r="AQ89" s="105">
        <f>GETPIVOTDATA(" Montana",'Population Migration by State'!$B$5,"Year",'Population Migration by State'!$C$3)</f>
        <v>37690</v>
      </c>
      <c r="AR89" s="105">
        <f>GETPIVOTDATA(" Montana",'Population Migration by State'!$B$5,"Year",'Population Migration by State'!$C$3)</f>
        <v>37690</v>
      </c>
      <c r="AS89" s="105">
        <f>GETPIVOTDATA(" Montana",'Population Migration by State'!$B$5,"Year",'Population Migration by State'!$C$3)</f>
        <v>37690</v>
      </c>
      <c r="AT89" s="105">
        <f>GETPIVOTDATA(" Montana",'Population Migration by State'!$B$5,"Year",'Population Migration by State'!$C$3)</f>
        <v>37690</v>
      </c>
      <c r="AU89" s="105">
        <f>GETPIVOTDATA(" Montana",'Population Migration by State'!$B$5,"Year",'Population Migration by State'!$C$3)</f>
        <v>37690</v>
      </c>
      <c r="AV89" s="105">
        <f>GETPIVOTDATA(" Montana",'Population Migration by State'!$B$5,"Year",'Population Migration by State'!$C$3)</f>
        <v>37690</v>
      </c>
      <c r="AW89" s="105">
        <f>GETPIVOTDATA(" Montana",'Population Migration by State'!$B$5,"Year",'Population Migration by State'!$C$3)</f>
        <v>37690</v>
      </c>
      <c r="AX89" s="105">
        <f>GETPIVOTDATA(" Montana",'Population Migration by State'!$B$5,"Year",'Population Migration by State'!$C$3)</f>
        <v>37690</v>
      </c>
      <c r="AY89" s="105">
        <f>GETPIVOTDATA(" Montana",'Population Migration by State'!$B$5,"Year",'Population Migration by State'!$C$3)</f>
        <v>37690</v>
      </c>
      <c r="AZ89" s="105">
        <f>GETPIVOTDATA(" Montana",'Population Migration by State'!$B$5,"Year",'Population Migration by State'!$C$3)</f>
        <v>37690</v>
      </c>
      <c r="BA89" s="92">
        <f>GETPIVOTDATA(" North Dakota",'Population Migration by State'!$B$5,"Year",'Population Migration by State'!$C$3)</f>
        <v>38213</v>
      </c>
      <c r="BB89" s="105">
        <f>GETPIVOTDATA(" North Dakota",'Population Migration by State'!$B$5,"Year",'Population Migration by State'!$C$3)</f>
        <v>38213</v>
      </c>
      <c r="BC89" s="105">
        <f>GETPIVOTDATA(" North Dakota",'Population Migration by State'!$B$5,"Year",'Population Migration by State'!$C$3)</f>
        <v>38213</v>
      </c>
      <c r="BD89" s="105">
        <f>GETPIVOTDATA(" North Dakota",'Population Migration by State'!$B$5,"Year",'Population Migration by State'!$C$3)</f>
        <v>38213</v>
      </c>
      <c r="BE89" s="105">
        <f>GETPIVOTDATA(" North Dakota",'Population Migration by State'!$B$5,"Year",'Population Migration by State'!$C$3)</f>
        <v>38213</v>
      </c>
      <c r="BF89" s="105">
        <f>GETPIVOTDATA(" North Dakota",'Population Migration by State'!$B$5,"Year",'Population Migration by State'!$C$3)</f>
        <v>38213</v>
      </c>
      <c r="BG89" s="105">
        <f>GETPIVOTDATA(" North Dakota",'Population Migration by State'!$B$5,"Year",'Population Migration by State'!$C$3)</f>
        <v>38213</v>
      </c>
      <c r="BH89" s="105">
        <f>GETPIVOTDATA(" North Dakota",'Population Migration by State'!$B$5,"Year",'Population Migration by State'!$C$3)</f>
        <v>38213</v>
      </c>
      <c r="BI89" s="121">
        <f>GETPIVOTDATA(" North Dakota",'Population Migration by State'!$B$5,"Year",'Population Migration by State'!$C$3)</f>
        <v>38213</v>
      </c>
      <c r="BJ89" s="121">
        <f>GETPIVOTDATA(" North Dakota",'Population Migration by State'!$B$5,"Year",'Population Migration by State'!$C$3)</f>
        <v>38213</v>
      </c>
      <c r="BK89" s="121">
        <f>GETPIVOTDATA(" North Dakota",'Population Migration by State'!$B$5,"Year",'Population Migration by State'!$C$3)</f>
        <v>38213</v>
      </c>
      <c r="BL89" s="121">
        <f>GETPIVOTDATA(" North Dakota",'Population Migration by State'!$B$5,"Year",'Population Migration by State'!$C$3)</f>
        <v>38213</v>
      </c>
      <c r="BM89" s="105">
        <f>GETPIVOTDATA(" North Dakota",'Population Migration by State'!$B$5,"Year",'Population Migration by State'!$C$3)</f>
        <v>38213</v>
      </c>
      <c r="BN89" s="105">
        <f>GETPIVOTDATA(" North Dakota",'Population Migration by State'!$B$5,"Year",'Population Migration by State'!$C$3)</f>
        <v>38213</v>
      </c>
      <c r="BO89" s="105">
        <f>GETPIVOTDATA(" North Dakota",'Population Migration by State'!$B$5,"Year",'Population Migration by State'!$C$3)</f>
        <v>38213</v>
      </c>
      <c r="BP89" s="105">
        <f>GETPIVOTDATA(" North Dakota",'Population Migration by State'!$B$5,"Year",'Population Migration by State'!$C$3)</f>
        <v>38213</v>
      </c>
      <c r="BQ89" s="92">
        <f>GETPIVOTDATA(" Minnesota",'Population Migration by State'!$B$5,"Year",'Population Migration by State'!$C$3)</f>
        <v>101176</v>
      </c>
      <c r="BR89" s="105">
        <f>GETPIVOTDATA(" Minnesota",'Population Migration by State'!$B$5,"Year",'Population Migration by State'!$C$3)</f>
        <v>101176</v>
      </c>
      <c r="BS89" s="105">
        <f>GETPIVOTDATA(" Minnesota",'Population Migration by State'!$B$5,"Year",'Population Migration by State'!$C$3)</f>
        <v>101176</v>
      </c>
      <c r="BT89" s="105">
        <f>GETPIVOTDATA(" Minnesota",'Population Migration by State'!$B$5,"Year",'Population Migration by State'!$C$3)</f>
        <v>101176</v>
      </c>
      <c r="BU89" s="105">
        <f>GETPIVOTDATA(" Minnesota",'Population Migration by State'!$B$5,"Year",'Population Migration by State'!$C$3)</f>
        <v>101176</v>
      </c>
      <c r="BV89" s="105">
        <f>GETPIVOTDATA(" Minnesota",'Population Migration by State'!$B$5,"Year",'Population Migration by State'!$C$3)</f>
        <v>101176</v>
      </c>
      <c r="BW89" s="105">
        <f>GETPIVOTDATA(" Minnesota",'Population Migration by State'!$B$5,"Year",'Population Migration by State'!$C$3)</f>
        <v>101176</v>
      </c>
      <c r="BX89" s="105">
        <f>GETPIVOTDATA(" Minnesota",'Population Migration by State'!$B$5,"Year",'Population Migration by State'!$C$3)</f>
        <v>101176</v>
      </c>
      <c r="BY89" s="105">
        <f>GETPIVOTDATA(" Minnesota",'Population Migration by State'!$B$5,"Year",'Population Migration by State'!$C$3)</f>
        <v>101176</v>
      </c>
      <c r="BZ89" s="105">
        <f>GETPIVOTDATA(" Minnesota",'Population Migration by State'!$B$5,"Year",'Population Migration by State'!$C$3)</f>
        <v>101176</v>
      </c>
      <c r="CA89" s="105">
        <f>GETPIVOTDATA(" Minnesota",'Population Migration by State'!$B$5,"Year",'Population Migration by State'!$C$3)</f>
        <v>101176</v>
      </c>
      <c r="CB89" s="105">
        <f>GETPIVOTDATA(" Minnesota",'Population Migration by State'!$B$5,"Year",'Population Migration by State'!$C$3)</f>
        <v>101176</v>
      </c>
      <c r="CC89" s="105">
        <f>GETPIVOTDATA(" Minnesota",'Population Migration by State'!$B$5,"Year",'Population Migration by State'!$C$3)</f>
        <v>101176</v>
      </c>
      <c r="CD89" s="92"/>
      <c r="CE89" s="97"/>
      <c r="CF89" s="114">
        <f>GETPIVOTDATA(" Wisconsin",'Population Migration by State'!$B$5,"Year",'Population Migration by State'!$C$3)</f>
        <v>100167</v>
      </c>
      <c r="CG89" s="105"/>
      <c r="CH89" s="105"/>
      <c r="CI89" s="108"/>
      <c r="CJ89" s="105">
        <f>GETPIVOTDATA(" Michigan",'Population Migration by State'!$B$5,"Year",'Population Migration by State'!$C$3)</f>
        <v>134763</v>
      </c>
      <c r="CK89" s="105">
        <f>GETPIVOTDATA(" Michigan",'Population Migration by State'!$B$5,"Year",'Population Migration by State'!$C$3)</f>
        <v>134763</v>
      </c>
      <c r="CL89" s="105">
        <f>GETPIVOTDATA(" Michigan",'Population Migration by State'!$B$5,"Year",'Population Migration by State'!$C$3)</f>
        <v>134763</v>
      </c>
      <c r="CM89" s="101">
        <f>GETPIVOTDATA(" Michigan",'Population Migration by State'!$B$5,"Year",'Population Migration by State'!$C$3)</f>
        <v>134763</v>
      </c>
      <c r="CN89" s="101">
        <f>GETPIVOTDATA(" Michigan",'Population Migration by State'!$B$5,"Year",'Population Migration by State'!$C$3)</f>
        <v>134763</v>
      </c>
      <c r="CO89" s="99"/>
      <c r="CP89" s="105"/>
      <c r="CQ89" s="97"/>
      <c r="CR89" s="101">
        <f>GETPIVOTDATA(" Michigan",'Population Migration by State'!$B$5,"Year",'Population Migration by State'!$C$3)</f>
        <v>134763</v>
      </c>
      <c r="CS89" s="105">
        <f>GETPIVOTDATA(" Michigan",'Population Migration by State'!$B$5,"Year",'Population Migration by State'!$C$3)</f>
        <v>134763</v>
      </c>
      <c r="CT89" s="114">
        <f>GETPIVOTDATA(" Michigan",'Population Migration by State'!$B$5,"Year",'Population Migration by State'!$C$3)</f>
        <v>134763</v>
      </c>
      <c r="CU89" s="105"/>
      <c r="CV89" s="105"/>
      <c r="CW89" s="105"/>
      <c r="CX89" s="105"/>
      <c r="CY89" s="105"/>
      <c r="CZ89" s="105"/>
      <c r="DA89" s="105"/>
      <c r="DB89" s="105"/>
      <c r="DC89" s="105"/>
      <c r="DD89" s="105"/>
      <c r="DE89" s="105"/>
      <c r="DF89" s="105"/>
      <c r="DG89" s="105"/>
      <c r="DH89" s="105"/>
      <c r="DI89" s="105"/>
      <c r="DJ89" s="105"/>
      <c r="DK89" s="105"/>
      <c r="DL89" s="105"/>
      <c r="DM89" s="105"/>
      <c r="DN89" s="105"/>
      <c r="DO89" s="105"/>
      <c r="DP89" s="105"/>
      <c r="DQ89" s="105"/>
      <c r="DR89" s="105"/>
      <c r="DS89" s="105"/>
      <c r="DT89" s="105"/>
      <c r="DU89" s="105"/>
      <c r="DV89" s="105"/>
      <c r="DW89" s="105"/>
      <c r="DX89" s="105"/>
      <c r="DY89" s="105"/>
      <c r="DZ89" s="105"/>
      <c r="EA89" s="105"/>
      <c r="EB89" s="105"/>
      <c r="EC89" s="105"/>
      <c r="ED89" s="105"/>
      <c r="EE89" s="105"/>
      <c r="EF89" s="105"/>
      <c r="EG89" s="105"/>
      <c r="EH89" s="92">
        <f>GETPIVOTDATA(" Maine",'Population Migration by State'!$B$5,"Year",'Population Migration by State'!$C$3)</f>
        <v>27561</v>
      </c>
      <c r="EI89" s="105">
        <f>GETPIVOTDATA(" Maine",'Population Migration by State'!$B$5,"Year",'Population Migration by State'!$C$3)</f>
        <v>27561</v>
      </c>
      <c r="EJ89" s="121">
        <f>GETPIVOTDATA(" Maine",'Population Migration by State'!$B$5,"Year",'Population Migration by State'!$C$3)</f>
        <v>27561</v>
      </c>
      <c r="EK89" s="121">
        <f>GETPIVOTDATA(" Maine",'Population Migration by State'!$B$5,"Year",'Population Migration by State'!$C$3)</f>
        <v>27561</v>
      </c>
      <c r="EL89" s="121">
        <f>GETPIVOTDATA(" Maine",'Population Migration by State'!$B$5,"Year",'Population Migration by State'!$C$3)</f>
        <v>27561</v>
      </c>
      <c r="EM89" s="121">
        <f>GETPIVOTDATA(" Maine",'Population Migration by State'!$B$5,"Year",'Population Migration by State'!$C$3)</f>
        <v>27561</v>
      </c>
      <c r="EN89" s="105">
        <f>GETPIVOTDATA(" Maine",'Population Migration by State'!$B$5,"Year",'Population Migration by State'!$C$3)</f>
        <v>27561</v>
      </c>
      <c r="EO89" s="105">
        <f>GETPIVOTDATA(" Maine",'Population Migration by State'!$B$5,"Year",'Population Migration by State'!$C$3)</f>
        <v>27561</v>
      </c>
      <c r="EP89" s="105">
        <f>GETPIVOTDATA(" Maine",'Population Migration by State'!$B$5,"Year",'Population Migration by State'!$C$3)</f>
        <v>27561</v>
      </c>
      <c r="EQ89" s="57"/>
      <c r="ER89" s="56"/>
      <c r="ES89" s="56"/>
      <c r="ET89" s="56"/>
      <c r="EU89" s="56"/>
      <c r="EV89" s="56"/>
      <c r="EW89" s="105"/>
      <c r="EX89" s="105"/>
      <c r="EY89" s="105"/>
      <c r="EZ89" s="105"/>
      <c r="FA89" s="105"/>
      <c r="FB89" s="105"/>
      <c r="FC89" s="105"/>
      <c r="FD89" s="105"/>
      <c r="FE89" s="105"/>
      <c r="FF89" s="105"/>
      <c r="FG89" s="105"/>
      <c r="FH89" s="105"/>
      <c r="FI89" s="105"/>
      <c r="FJ89" s="105"/>
      <c r="FK89" s="105"/>
      <c r="FL89" s="105"/>
      <c r="FM89" s="105"/>
      <c r="FN89" s="105"/>
      <c r="FO89" s="105"/>
      <c r="FP89" s="56"/>
      <c r="FQ89" s="56"/>
      <c r="FR89" s="56"/>
      <c r="FS89" s="56"/>
      <c r="FT89" s="56"/>
      <c r="FU89" s="56"/>
      <c r="FV89" s="56"/>
      <c r="FW89" s="56"/>
      <c r="FX89" s="56"/>
      <c r="FY89" s="56"/>
      <c r="FZ89" s="56"/>
      <c r="GA89" s="56"/>
      <c r="GB89" s="56"/>
      <c r="GC89" s="56"/>
      <c r="GD89" s="56"/>
      <c r="GE89" s="56"/>
      <c r="GF89" s="56"/>
      <c r="GG89" s="56"/>
      <c r="GH89" s="56"/>
      <c r="GI89" s="56"/>
      <c r="GJ89" s="56"/>
      <c r="GK89" s="56"/>
      <c r="GL89" s="56"/>
      <c r="GM89" s="56"/>
      <c r="GN89" s="56"/>
      <c r="GO89" s="56"/>
      <c r="GP89" s="56"/>
      <c r="GQ89" s="56"/>
      <c r="GR89" s="56"/>
      <c r="GS89" s="56"/>
      <c r="GT89" s="56"/>
      <c r="GU89" s="56"/>
      <c r="GV89" s="56"/>
      <c r="GW89" s="56"/>
      <c r="GX89" s="56"/>
      <c r="GY89" s="56"/>
      <c r="GZ89" s="56"/>
      <c r="HA89" s="56"/>
      <c r="HB89" s="56"/>
      <c r="HC89" s="56"/>
      <c r="HD89" s="56"/>
      <c r="HE89" s="56"/>
      <c r="HF89" s="56"/>
      <c r="HG89" s="56"/>
      <c r="HH89" s="217"/>
    </row>
    <row r="90" spans="2:216" ht="16.5" thickTop="1" thickBot="1" x14ac:dyDescent="0.3">
      <c r="B90" s="221"/>
      <c r="C90" s="56"/>
      <c r="D90" s="105"/>
      <c r="E90" s="105"/>
      <c r="F90" s="105"/>
      <c r="G90" s="105"/>
      <c r="H90" s="105"/>
      <c r="I90" s="105"/>
      <c r="J90" s="92">
        <f>GETPIVOTDATA(" Washington",'Population Migration by State'!$B$5,"Year",'Population Migration by State'!$C$3)</f>
        <v>216519</v>
      </c>
      <c r="K90" s="105">
        <f>GETPIVOTDATA(" Washington",'Population Migration by State'!$B$5,"Year",'Population Migration by State'!$C$3)</f>
        <v>216519</v>
      </c>
      <c r="L90" s="105">
        <f>GETPIVOTDATA(" Washington",'Population Migration by State'!$B$5,"Year",'Population Migration by State'!$C$3)</f>
        <v>216519</v>
      </c>
      <c r="M90" s="105">
        <f>GETPIVOTDATA(" Washington",'Population Migration by State'!$B$5,"Year",'Population Migration by State'!$C$3)</f>
        <v>216519</v>
      </c>
      <c r="N90" s="105">
        <f>GETPIVOTDATA(" Washington",'Population Migration by State'!$B$5,"Year",'Population Migration by State'!$C$3)</f>
        <v>216519</v>
      </c>
      <c r="O90" s="105">
        <f>GETPIVOTDATA(" Washington",'Population Migration by State'!$B$5,"Year",'Population Migration by State'!$C$3)</f>
        <v>216519</v>
      </c>
      <c r="P90" s="56">
        <f>GETPIVOTDATA(" Washington",'Population Migration by State'!$B$5,"Year",'Population Migration by State'!$C$3)</f>
        <v>216519</v>
      </c>
      <c r="Q90" s="56">
        <f>GETPIVOTDATA(" Washington",'Population Migration by State'!$B$5,"Year",'Population Migration by State'!$C$3)</f>
        <v>216519</v>
      </c>
      <c r="R90" s="56">
        <f>GETPIVOTDATA(" Washington",'Population Migration by State'!$B$5,"Year",'Population Migration by State'!$C$3)</f>
        <v>216519</v>
      </c>
      <c r="S90" s="56">
        <f>GETPIVOTDATA(" Washington",'Population Migration by State'!$B$5,"Year",'Population Migration by State'!$C$3)</f>
        <v>216519</v>
      </c>
      <c r="T90" s="105">
        <f>GETPIVOTDATA(" Washington",'Population Migration by State'!$B$5,"Year",'Population Migration by State'!$C$3)</f>
        <v>216519</v>
      </c>
      <c r="U90" s="105">
        <f>GETPIVOTDATA(" Washington",'Population Migration by State'!$B$5,"Year",'Population Migration by State'!$C$3)</f>
        <v>216519</v>
      </c>
      <c r="V90" s="105">
        <f>GETPIVOTDATA(" Washington",'Population Migration by State'!$B$5,"Year",'Population Migration by State'!$C$3)</f>
        <v>216519</v>
      </c>
      <c r="W90" s="105">
        <f>GETPIVOTDATA(" Washington",'Population Migration by State'!$B$5,"Year",'Population Migration by State'!$C$3)</f>
        <v>216519</v>
      </c>
      <c r="X90" s="105">
        <f>GETPIVOTDATA(" Washington",'Population Migration by State'!$B$5,"Year",'Population Migration by State'!$C$3)</f>
        <v>216519</v>
      </c>
      <c r="Y90" s="92">
        <f>GETPIVOTDATA(" Idaho",'Population Migration by State'!$B$5,"Year",'Population Migration by State'!$C$3)</f>
        <v>59419</v>
      </c>
      <c r="Z90" s="105">
        <f>GETPIVOTDATA(" Idaho",'Population Migration by State'!$B$5,"Year",'Population Migration by State'!$C$3)</f>
        <v>59419</v>
      </c>
      <c r="AA90" s="105">
        <f>GETPIVOTDATA(" Idaho",'Population Migration by State'!$B$5,"Year",'Population Migration by State'!$C$3)</f>
        <v>59419</v>
      </c>
      <c r="AB90" s="92">
        <f>GETPIVOTDATA(" Montana",'Population Migration by State'!$B$5,"Year",'Population Migration by State'!$C$3)</f>
        <v>37690</v>
      </c>
      <c r="AC90" s="105">
        <f>GETPIVOTDATA(" Montana",'Population Migration by State'!$B$5,"Year",'Population Migration by State'!$C$3)</f>
        <v>37690</v>
      </c>
      <c r="AD90" s="105">
        <f>GETPIVOTDATA(" Montana",'Population Migration by State'!$B$5,"Year",'Population Migration by State'!$C$3)</f>
        <v>37690</v>
      </c>
      <c r="AE90" s="105">
        <f>GETPIVOTDATA(" Montana",'Population Migration by State'!$B$5,"Year",'Population Migration by State'!$C$3)</f>
        <v>37690</v>
      </c>
      <c r="AF90" s="105">
        <f>GETPIVOTDATA(" Montana",'Population Migration by State'!$B$5,"Year",'Population Migration by State'!$C$3)</f>
        <v>37690</v>
      </c>
      <c r="AG90" s="105">
        <f>GETPIVOTDATA(" Montana",'Population Migration by State'!$B$5,"Year",'Population Migration by State'!$C$3)</f>
        <v>37690</v>
      </c>
      <c r="AH90" s="105">
        <f>GETPIVOTDATA(" Montana",'Population Migration by State'!$B$5,"Year",'Population Migration by State'!$C$3)</f>
        <v>37690</v>
      </c>
      <c r="AI90" s="105">
        <f>GETPIVOTDATA(" Montana",'Population Migration by State'!$B$5,"Year",'Population Migration by State'!$C$3)</f>
        <v>37690</v>
      </c>
      <c r="AJ90" s="105">
        <f>GETPIVOTDATA(" Montana",'Population Migration by State'!$B$5,"Year",'Population Migration by State'!$C$3)</f>
        <v>37690</v>
      </c>
      <c r="AK90" s="105">
        <f>GETPIVOTDATA(" Montana",'Population Migration by State'!$B$5,"Year",'Population Migration by State'!$C$3)</f>
        <v>37690</v>
      </c>
      <c r="AL90" s="121">
        <f>GETPIVOTDATA(" Montana",'Population Migration by State'!$B$5,"Year",'Population Migration by State'!$C$3)</f>
        <v>37690</v>
      </c>
      <c r="AM90" s="121">
        <f>GETPIVOTDATA(" Montana",'Population Migration by State'!$B$5,"Year",'Population Migration by State'!$C$3)</f>
        <v>37690</v>
      </c>
      <c r="AN90" s="121">
        <f>GETPIVOTDATA(" Montana",'Population Migration by State'!$B$5,"Year",'Population Migration by State'!$C$3)</f>
        <v>37690</v>
      </c>
      <c r="AO90" s="121">
        <f>GETPIVOTDATA(" Montana",'Population Migration by State'!$B$5,"Year",'Population Migration by State'!$C$3)</f>
        <v>37690</v>
      </c>
      <c r="AP90" s="105">
        <f>GETPIVOTDATA(" Montana",'Population Migration by State'!$B$5,"Year",'Population Migration by State'!$C$3)</f>
        <v>37690</v>
      </c>
      <c r="AQ90" s="105">
        <f>GETPIVOTDATA(" Montana",'Population Migration by State'!$B$5,"Year",'Population Migration by State'!$C$3)</f>
        <v>37690</v>
      </c>
      <c r="AR90" s="105">
        <f>GETPIVOTDATA(" Montana",'Population Migration by State'!$B$5,"Year",'Population Migration by State'!$C$3)</f>
        <v>37690</v>
      </c>
      <c r="AS90" s="105">
        <f>GETPIVOTDATA(" Montana",'Population Migration by State'!$B$5,"Year",'Population Migration by State'!$C$3)</f>
        <v>37690</v>
      </c>
      <c r="AT90" s="105">
        <f>GETPIVOTDATA(" Montana",'Population Migration by State'!$B$5,"Year",'Population Migration by State'!$C$3)</f>
        <v>37690</v>
      </c>
      <c r="AU90" s="105">
        <f>GETPIVOTDATA(" Montana",'Population Migration by State'!$B$5,"Year",'Population Migration by State'!$C$3)</f>
        <v>37690</v>
      </c>
      <c r="AV90" s="105">
        <f>GETPIVOTDATA(" Montana",'Population Migration by State'!$B$5,"Year",'Population Migration by State'!$C$3)</f>
        <v>37690</v>
      </c>
      <c r="AW90" s="105">
        <f>GETPIVOTDATA(" Montana",'Population Migration by State'!$B$5,"Year",'Population Migration by State'!$C$3)</f>
        <v>37690</v>
      </c>
      <c r="AX90" s="105">
        <f>GETPIVOTDATA(" Montana",'Population Migration by State'!$B$5,"Year",'Population Migration by State'!$C$3)</f>
        <v>37690</v>
      </c>
      <c r="AY90" s="105">
        <f>GETPIVOTDATA(" Montana",'Population Migration by State'!$B$5,"Year",'Population Migration by State'!$C$3)</f>
        <v>37690</v>
      </c>
      <c r="AZ90" s="105">
        <f>GETPIVOTDATA(" Montana",'Population Migration by State'!$B$5,"Year",'Population Migration by State'!$C$3)</f>
        <v>37690</v>
      </c>
      <c r="BA90" s="92">
        <f>GETPIVOTDATA(" North Dakota",'Population Migration by State'!$B$5,"Year",'Population Migration by State'!$C$3)</f>
        <v>38213</v>
      </c>
      <c r="BB90" s="105">
        <f>GETPIVOTDATA(" North Dakota",'Population Migration by State'!$B$5,"Year",'Population Migration by State'!$C$3)</f>
        <v>38213</v>
      </c>
      <c r="BC90" s="105">
        <f>GETPIVOTDATA(" North Dakota",'Population Migration by State'!$B$5,"Year",'Population Migration by State'!$C$3)</f>
        <v>38213</v>
      </c>
      <c r="BD90" s="105">
        <f>GETPIVOTDATA(" North Dakota",'Population Migration by State'!$B$5,"Year",'Population Migration by State'!$C$3)</f>
        <v>38213</v>
      </c>
      <c r="BE90" s="105">
        <f>GETPIVOTDATA(" North Dakota",'Population Migration by State'!$B$5,"Year",'Population Migration by State'!$C$3)</f>
        <v>38213</v>
      </c>
      <c r="BF90" s="105">
        <f>GETPIVOTDATA(" North Dakota",'Population Migration by State'!$B$5,"Year",'Population Migration by State'!$C$3)</f>
        <v>38213</v>
      </c>
      <c r="BG90" s="105">
        <f>GETPIVOTDATA(" North Dakota",'Population Migration by State'!$B$5,"Year",'Population Migration by State'!$C$3)</f>
        <v>38213</v>
      </c>
      <c r="BH90" s="105">
        <f>GETPIVOTDATA(" North Dakota",'Population Migration by State'!$B$5,"Year",'Population Migration by State'!$C$3)</f>
        <v>38213</v>
      </c>
      <c r="BI90" s="121">
        <f>GETPIVOTDATA(" North Dakota",'Population Migration by State'!$B$5,"Year",'Population Migration by State'!$C$3)</f>
        <v>38213</v>
      </c>
      <c r="BJ90" s="121">
        <f>GETPIVOTDATA(" North Dakota",'Population Migration by State'!$B$5,"Year",'Population Migration by State'!$C$3)</f>
        <v>38213</v>
      </c>
      <c r="BK90" s="121">
        <f>GETPIVOTDATA(" North Dakota",'Population Migration by State'!$B$5,"Year",'Population Migration by State'!$C$3)</f>
        <v>38213</v>
      </c>
      <c r="BL90" s="121">
        <f>GETPIVOTDATA(" North Dakota",'Population Migration by State'!$B$5,"Year",'Population Migration by State'!$C$3)</f>
        <v>38213</v>
      </c>
      <c r="BM90" s="105">
        <f>GETPIVOTDATA(" North Dakota",'Population Migration by State'!$B$5,"Year",'Population Migration by State'!$C$3)</f>
        <v>38213</v>
      </c>
      <c r="BN90" s="105">
        <f>GETPIVOTDATA(" North Dakota",'Population Migration by State'!$B$5,"Year",'Population Migration by State'!$C$3)</f>
        <v>38213</v>
      </c>
      <c r="BO90" s="105">
        <f>GETPIVOTDATA(" North Dakota",'Population Migration by State'!$B$5,"Year",'Population Migration by State'!$C$3)</f>
        <v>38213</v>
      </c>
      <c r="BP90" s="105">
        <f>GETPIVOTDATA(" North Dakota",'Population Migration by State'!$B$5,"Year",'Population Migration by State'!$C$3)</f>
        <v>38213</v>
      </c>
      <c r="BQ90" s="92">
        <f>GETPIVOTDATA(" Minnesota",'Population Migration by State'!$B$5,"Year",'Population Migration by State'!$C$3)</f>
        <v>101176</v>
      </c>
      <c r="BR90" s="105">
        <f>GETPIVOTDATA(" Minnesota",'Population Migration by State'!$B$5,"Year",'Population Migration by State'!$C$3)</f>
        <v>101176</v>
      </c>
      <c r="BS90" s="105">
        <f>GETPIVOTDATA(" Minnesota",'Population Migration by State'!$B$5,"Year",'Population Migration by State'!$C$3)</f>
        <v>101176</v>
      </c>
      <c r="BT90" s="105">
        <f>GETPIVOTDATA(" Minnesota",'Population Migration by State'!$B$5,"Year",'Population Migration by State'!$C$3)</f>
        <v>101176</v>
      </c>
      <c r="BU90" s="105">
        <f>GETPIVOTDATA(" Minnesota",'Population Migration by State'!$B$5,"Year",'Population Migration by State'!$C$3)</f>
        <v>101176</v>
      </c>
      <c r="BV90" s="105">
        <f>GETPIVOTDATA(" Minnesota",'Population Migration by State'!$B$5,"Year",'Population Migration by State'!$C$3)</f>
        <v>101176</v>
      </c>
      <c r="BW90" s="105">
        <f>GETPIVOTDATA(" Minnesota",'Population Migration by State'!$B$5,"Year",'Population Migration by State'!$C$3)</f>
        <v>101176</v>
      </c>
      <c r="BX90" s="105">
        <f>GETPIVOTDATA(" Minnesota",'Population Migration by State'!$B$5,"Year",'Population Migration by State'!$C$3)</f>
        <v>101176</v>
      </c>
      <c r="BY90" s="105">
        <f>GETPIVOTDATA(" Minnesota",'Population Migration by State'!$B$5,"Year",'Population Migration by State'!$C$3)</f>
        <v>101176</v>
      </c>
      <c r="BZ90" s="105">
        <f>GETPIVOTDATA(" Minnesota",'Population Migration by State'!$B$5,"Year",'Population Migration by State'!$C$3)</f>
        <v>101176</v>
      </c>
      <c r="CA90" s="105">
        <f>GETPIVOTDATA(" Minnesota",'Population Migration by State'!$B$5,"Year",'Population Migration by State'!$C$3)</f>
        <v>101176</v>
      </c>
      <c r="CB90" s="105">
        <f>GETPIVOTDATA(" Minnesota",'Population Migration by State'!$B$5,"Year",'Population Migration by State'!$C$3)</f>
        <v>101176</v>
      </c>
      <c r="CC90" s="97"/>
      <c r="CD90" s="107"/>
      <c r="CE90" s="92">
        <f>GETPIVOTDATA(" Wisconsin",'Population Migration by State'!$B$5,"Year",'Population Migration by State'!$C$3)</f>
        <v>100167</v>
      </c>
      <c r="CF90" s="105">
        <f>GETPIVOTDATA(" Wisconsin",'Population Migration by State'!$B$5,"Year",'Population Migration by State'!$C$3)</f>
        <v>100167</v>
      </c>
      <c r="CG90" s="99"/>
      <c r="CH90" s="97"/>
      <c r="CI90" s="105">
        <f>GETPIVOTDATA(" Michigan",'Population Migration by State'!$B$5,"Year",'Population Migration by State'!$C$3)</f>
        <v>134763</v>
      </c>
      <c r="CJ90" s="105">
        <f>GETPIVOTDATA(" Michigan",'Population Migration by State'!$B$5,"Year",'Population Migration by State'!$C$3)</f>
        <v>134763</v>
      </c>
      <c r="CK90" s="105">
        <f>GETPIVOTDATA(" Michigan",'Population Migration by State'!$B$5,"Year",'Population Migration by State'!$C$3)</f>
        <v>134763</v>
      </c>
      <c r="CL90" s="105">
        <f>GETPIVOTDATA(" Michigan",'Population Migration by State'!$B$5,"Year",'Population Migration by State'!$C$3)</f>
        <v>134763</v>
      </c>
      <c r="CM90" s="105">
        <f>GETPIVOTDATA(" Michigan",'Population Migration by State'!$B$5,"Year",'Population Migration by State'!$C$3)</f>
        <v>134763</v>
      </c>
      <c r="CN90" s="105">
        <f>GETPIVOTDATA(" Michigan",'Population Migration by State'!$B$5,"Year",'Population Migration by State'!$C$3)</f>
        <v>134763</v>
      </c>
      <c r="CO90" s="105">
        <f>GETPIVOTDATA(" Michigan",'Population Migration by State'!$B$5,"Year",'Population Migration by State'!$C$3)</f>
        <v>134763</v>
      </c>
      <c r="CP90" s="101">
        <f>GETPIVOTDATA(" Michigan",'Population Migration by State'!$B$5,"Year",'Population Migration by State'!$C$3)</f>
        <v>134763</v>
      </c>
      <c r="CQ90" s="105">
        <f>GETPIVOTDATA(" Michigan",'Population Migration by State'!$B$5,"Year",'Population Migration by State'!$C$3)</f>
        <v>134763</v>
      </c>
      <c r="CR90" s="105">
        <f>GETPIVOTDATA(" Michigan",'Population Migration by State'!$B$5,"Year",'Population Migration by State'!$C$3)</f>
        <v>134763</v>
      </c>
      <c r="CS90" s="105">
        <f>GETPIVOTDATA(" Michigan",'Population Migration by State'!$B$5,"Year",'Population Migration by State'!$C$3)</f>
        <v>134763</v>
      </c>
      <c r="CT90" s="108">
        <f>GETPIVOTDATA(" Michigan",'Population Migration by State'!$B$5,"Year",'Population Migration by State'!$C$3)</f>
        <v>134763</v>
      </c>
      <c r="CU90" s="105"/>
      <c r="CV90" s="105"/>
      <c r="CW90" s="105"/>
      <c r="CX90" s="105"/>
      <c r="CY90" s="105"/>
      <c r="CZ90" s="105"/>
      <c r="DA90" s="105"/>
      <c r="DB90" s="105"/>
      <c r="DC90" s="105"/>
      <c r="DD90" s="105"/>
      <c r="DE90" s="105"/>
      <c r="DF90" s="105"/>
      <c r="DG90" s="105"/>
      <c r="DH90" s="105"/>
      <c r="DI90" s="105"/>
      <c r="DJ90" s="105"/>
      <c r="DK90" s="105"/>
      <c r="DL90" s="105"/>
      <c r="DM90" s="105"/>
      <c r="DN90" s="105"/>
      <c r="DO90" s="105"/>
      <c r="DP90" s="105"/>
      <c r="DQ90" s="105"/>
      <c r="DR90" s="105"/>
      <c r="DS90" s="105"/>
      <c r="DT90" s="105"/>
      <c r="DU90" s="105"/>
      <c r="DV90" s="105"/>
      <c r="DW90" s="105"/>
      <c r="DX90" s="105"/>
      <c r="DY90" s="105"/>
      <c r="DZ90" s="105"/>
      <c r="EA90" s="105"/>
      <c r="EB90" s="105"/>
      <c r="EC90" s="105"/>
      <c r="ED90" s="105"/>
      <c r="EE90" s="105"/>
      <c r="EF90" s="105"/>
      <c r="EG90" s="105"/>
      <c r="EH90" s="92">
        <f>GETPIVOTDATA(" Maine",'Population Migration by State'!$B$5,"Year",'Population Migration by State'!$C$3)</f>
        <v>27561</v>
      </c>
      <c r="EI90" s="105">
        <f>GETPIVOTDATA(" Maine",'Population Migration by State'!$B$5,"Year",'Population Migration by State'!$C$3)</f>
        <v>27561</v>
      </c>
      <c r="EJ90" s="121">
        <f>GETPIVOTDATA(" Maine",'Population Migration by State'!$B$5,"Year",'Population Migration by State'!$C$3)</f>
        <v>27561</v>
      </c>
      <c r="EK90" s="121">
        <f>GETPIVOTDATA(" Maine",'Population Migration by State'!$B$5,"Year",'Population Migration by State'!$C$3)</f>
        <v>27561</v>
      </c>
      <c r="EL90" s="121">
        <f>GETPIVOTDATA(" Maine",'Population Migration by State'!$B$5,"Year",'Population Migration by State'!$C$3)</f>
        <v>27561</v>
      </c>
      <c r="EM90" s="121">
        <f>GETPIVOTDATA(" Maine",'Population Migration by State'!$B$5,"Year",'Population Migration by State'!$C$3)</f>
        <v>27561</v>
      </c>
      <c r="EN90" s="105">
        <f>GETPIVOTDATA(" Maine",'Population Migration by State'!$B$5,"Year",'Population Migration by State'!$C$3)</f>
        <v>27561</v>
      </c>
      <c r="EO90" s="105">
        <f>GETPIVOTDATA(" Maine",'Population Migration by State'!$B$5,"Year",'Population Migration by State'!$C$3)</f>
        <v>27561</v>
      </c>
      <c r="EP90" s="105">
        <f>GETPIVOTDATA(" Maine",'Population Migration by State'!$B$5,"Year",'Population Migration by State'!$C$3)</f>
        <v>27561</v>
      </c>
      <c r="EQ90" s="60"/>
      <c r="ER90" s="56"/>
      <c r="ES90" s="56"/>
      <c r="ET90" s="56"/>
      <c r="EU90" s="56"/>
      <c r="EV90" s="56"/>
      <c r="EW90" s="105"/>
      <c r="EX90" s="105"/>
      <c r="EY90" s="105"/>
      <c r="EZ90" s="105"/>
      <c r="FA90" s="105"/>
      <c r="FB90" s="105"/>
      <c r="FC90" s="105"/>
      <c r="FD90" s="105"/>
      <c r="FE90" s="105"/>
      <c r="FF90" s="105"/>
      <c r="FG90" s="105"/>
      <c r="FH90" s="105"/>
      <c r="FI90" s="105"/>
      <c r="FJ90" s="105"/>
      <c r="FK90" s="105"/>
      <c r="FL90" s="105"/>
      <c r="FM90" s="105"/>
      <c r="FN90" s="105"/>
      <c r="FO90" s="105"/>
      <c r="FP90" s="56"/>
      <c r="FQ90" s="56"/>
      <c r="FR90" s="56"/>
      <c r="FS90" s="56"/>
      <c r="FT90" s="56"/>
      <c r="FU90" s="56"/>
      <c r="FV90" s="56"/>
      <c r="FW90" s="56"/>
      <c r="FX90" s="56"/>
      <c r="FY90" s="56"/>
      <c r="FZ90" s="56"/>
      <c r="GA90" s="56"/>
      <c r="GB90" s="56"/>
      <c r="GC90" s="56"/>
      <c r="GD90" s="56"/>
      <c r="GE90" s="56"/>
      <c r="GF90" s="56"/>
      <c r="GG90" s="56"/>
      <c r="GH90" s="56"/>
      <c r="GI90" s="56"/>
      <c r="GJ90" s="56"/>
      <c r="GK90" s="56"/>
      <c r="GL90" s="56"/>
      <c r="GM90" s="56"/>
      <c r="GN90" s="56"/>
      <c r="GO90" s="56"/>
      <c r="GP90" s="56"/>
      <c r="GQ90" s="56"/>
      <c r="GR90" s="56"/>
      <c r="GS90" s="56"/>
      <c r="GT90" s="56"/>
      <c r="GU90" s="56"/>
      <c r="GV90" s="56"/>
      <c r="GW90" s="56"/>
      <c r="GX90" s="56"/>
      <c r="GY90" s="56"/>
      <c r="GZ90" s="56"/>
      <c r="HA90" s="56"/>
      <c r="HB90" s="56"/>
      <c r="HC90" s="56"/>
      <c r="HD90" s="56"/>
      <c r="HE90" s="56"/>
      <c r="HF90" s="56"/>
      <c r="HG90" s="56"/>
      <c r="HH90" s="217"/>
    </row>
    <row r="91" spans="2:216" ht="16.5" thickTop="1" thickBot="1" x14ac:dyDescent="0.3">
      <c r="B91" s="221"/>
      <c r="C91" s="56"/>
      <c r="D91" s="105"/>
      <c r="E91" s="105"/>
      <c r="F91" s="105"/>
      <c r="G91" s="105"/>
      <c r="H91" s="105"/>
      <c r="I91" s="105"/>
      <c r="J91" s="92">
        <f>GETPIVOTDATA(" Washington",'Population Migration by State'!$B$5,"Year",'Population Migration by State'!$C$3)</f>
        <v>216519</v>
      </c>
      <c r="K91" s="105">
        <f>GETPIVOTDATA(" Washington",'Population Migration by State'!$B$5,"Year",'Population Migration by State'!$C$3)</f>
        <v>216519</v>
      </c>
      <c r="L91" s="105">
        <f>GETPIVOTDATA(" Washington",'Population Migration by State'!$B$5,"Year",'Population Migration by State'!$C$3)</f>
        <v>216519</v>
      </c>
      <c r="M91" s="105">
        <f>GETPIVOTDATA(" Washington",'Population Migration by State'!$B$5,"Year",'Population Migration by State'!$C$3)</f>
        <v>216519</v>
      </c>
      <c r="N91" s="105">
        <f>GETPIVOTDATA(" Washington",'Population Migration by State'!$B$5,"Year",'Population Migration by State'!$C$3)</f>
        <v>216519</v>
      </c>
      <c r="O91" s="105">
        <f>GETPIVOTDATA(" Washington",'Population Migration by State'!$B$5,"Year",'Population Migration by State'!$C$3)</f>
        <v>216519</v>
      </c>
      <c r="P91" s="56">
        <f>GETPIVOTDATA(" Washington",'Population Migration by State'!$B$5,"Year",'Population Migration by State'!$C$3)</f>
        <v>216519</v>
      </c>
      <c r="Q91" s="56">
        <f>GETPIVOTDATA(" Washington",'Population Migration by State'!$B$5,"Year",'Population Migration by State'!$C$3)</f>
        <v>216519</v>
      </c>
      <c r="R91" s="56">
        <f>GETPIVOTDATA(" Washington",'Population Migration by State'!$B$5,"Year",'Population Migration by State'!$C$3)</f>
        <v>216519</v>
      </c>
      <c r="S91" s="56">
        <f>GETPIVOTDATA(" Washington",'Population Migration by State'!$B$5,"Year",'Population Migration by State'!$C$3)</f>
        <v>216519</v>
      </c>
      <c r="T91" s="105">
        <f>GETPIVOTDATA(" Washington",'Population Migration by State'!$B$5,"Year",'Population Migration by State'!$C$3)</f>
        <v>216519</v>
      </c>
      <c r="U91" s="105">
        <f>GETPIVOTDATA(" Washington",'Population Migration by State'!$B$5,"Year",'Population Migration by State'!$C$3)</f>
        <v>216519</v>
      </c>
      <c r="V91" s="105">
        <f>GETPIVOTDATA(" Washington",'Population Migration by State'!$B$5,"Year",'Population Migration by State'!$C$3)</f>
        <v>216519</v>
      </c>
      <c r="W91" s="105">
        <f>GETPIVOTDATA(" Washington",'Population Migration by State'!$B$5,"Year",'Population Migration by State'!$C$3)</f>
        <v>216519</v>
      </c>
      <c r="X91" s="105">
        <f>GETPIVOTDATA(" Washington",'Population Migration by State'!$B$5,"Year",'Population Migration by State'!$C$3)</f>
        <v>216519</v>
      </c>
      <c r="Y91" s="92">
        <f>GETPIVOTDATA(" Idaho",'Population Migration by State'!$B$5,"Year",'Population Migration by State'!$C$3)</f>
        <v>59419</v>
      </c>
      <c r="Z91" s="105">
        <f>GETPIVOTDATA(" Idaho",'Population Migration by State'!$B$5,"Year",'Population Migration by State'!$C$3)</f>
        <v>59419</v>
      </c>
      <c r="AA91" s="105">
        <f>GETPIVOTDATA(" Idaho",'Population Migration by State'!$B$5,"Year",'Population Migration by State'!$C$3)</f>
        <v>59419</v>
      </c>
      <c r="AB91" s="92">
        <f>GETPIVOTDATA(" Montana",'Population Migration by State'!$B$5,"Year",'Population Migration by State'!$C$3)</f>
        <v>37690</v>
      </c>
      <c r="AC91" s="105">
        <f>GETPIVOTDATA(" Montana",'Population Migration by State'!$B$5,"Year",'Population Migration by State'!$C$3)</f>
        <v>37690</v>
      </c>
      <c r="AD91" s="105">
        <f>GETPIVOTDATA(" Montana",'Population Migration by State'!$B$5,"Year",'Population Migration by State'!$C$3)</f>
        <v>37690</v>
      </c>
      <c r="AE91" s="105">
        <f>GETPIVOTDATA(" Montana",'Population Migration by State'!$B$5,"Year",'Population Migration by State'!$C$3)</f>
        <v>37690</v>
      </c>
      <c r="AF91" s="105">
        <f>GETPIVOTDATA(" Montana",'Population Migration by State'!$B$5,"Year",'Population Migration by State'!$C$3)</f>
        <v>37690</v>
      </c>
      <c r="AG91" s="105">
        <f>GETPIVOTDATA(" Montana",'Population Migration by State'!$B$5,"Year",'Population Migration by State'!$C$3)</f>
        <v>37690</v>
      </c>
      <c r="AH91" s="105">
        <f>GETPIVOTDATA(" Montana",'Population Migration by State'!$B$5,"Year",'Population Migration by State'!$C$3)</f>
        <v>37690</v>
      </c>
      <c r="AI91" s="105">
        <f>GETPIVOTDATA(" Montana",'Population Migration by State'!$B$5,"Year",'Population Migration by State'!$C$3)</f>
        <v>37690</v>
      </c>
      <c r="AJ91" s="105">
        <f>GETPIVOTDATA(" Montana",'Population Migration by State'!$B$5,"Year",'Population Migration by State'!$C$3)</f>
        <v>37690</v>
      </c>
      <c r="AK91" s="105">
        <f>GETPIVOTDATA(" Montana",'Population Migration by State'!$B$5,"Year",'Population Migration by State'!$C$3)</f>
        <v>37690</v>
      </c>
      <c r="AL91" s="121">
        <f>GETPIVOTDATA(" Montana",'Population Migration by State'!$B$5,"Year",'Population Migration by State'!$C$3)</f>
        <v>37690</v>
      </c>
      <c r="AM91" s="121">
        <f>GETPIVOTDATA(" Montana",'Population Migration by State'!$B$5,"Year",'Population Migration by State'!$C$3)</f>
        <v>37690</v>
      </c>
      <c r="AN91" s="121">
        <f>GETPIVOTDATA(" Montana",'Population Migration by State'!$B$5,"Year",'Population Migration by State'!$C$3)</f>
        <v>37690</v>
      </c>
      <c r="AO91" s="121">
        <f>GETPIVOTDATA(" Montana",'Population Migration by State'!$B$5,"Year",'Population Migration by State'!$C$3)</f>
        <v>37690</v>
      </c>
      <c r="AP91" s="105">
        <f>GETPIVOTDATA(" Montana",'Population Migration by State'!$B$5,"Year",'Population Migration by State'!$C$3)</f>
        <v>37690</v>
      </c>
      <c r="AQ91" s="105">
        <f>GETPIVOTDATA(" Montana",'Population Migration by State'!$B$5,"Year",'Population Migration by State'!$C$3)</f>
        <v>37690</v>
      </c>
      <c r="AR91" s="105">
        <f>GETPIVOTDATA(" Montana",'Population Migration by State'!$B$5,"Year",'Population Migration by State'!$C$3)</f>
        <v>37690</v>
      </c>
      <c r="AS91" s="105">
        <f>GETPIVOTDATA(" Montana",'Population Migration by State'!$B$5,"Year",'Population Migration by State'!$C$3)</f>
        <v>37690</v>
      </c>
      <c r="AT91" s="105">
        <f>GETPIVOTDATA(" Montana",'Population Migration by State'!$B$5,"Year",'Population Migration by State'!$C$3)</f>
        <v>37690</v>
      </c>
      <c r="AU91" s="105">
        <f>GETPIVOTDATA(" Montana",'Population Migration by State'!$B$5,"Year",'Population Migration by State'!$C$3)</f>
        <v>37690</v>
      </c>
      <c r="AV91" s="105">
        <f>GETPIVOTDATA(" Montana",'Population Migration by State'!$B$5,"Year",'Population Migration by State'!$C$3)</f>
        <v>37690</v>
      </c>
      <c r="AW91" s="105">
        <f>GETPIVOTDATA(" Montana",'Population Migration by State'!$B$5,"Year",'Population Migration by State'!$C$3)</f>
        <v>37690</v>
      </c>
      <c r="AX91" s="105">
        <f>GETPIVOTDATA(" Montana",'Population Migration by State'!$B$5,"Year",'Population Migration by State'!$C$3)</f>
        <v>37690</v>
      </c>
      <c r="AY91" s="105">
        <f>GETPIVOTDATA(" Montana",'Population Migration by State'!$B$5,"Year",'Population Migration by State'!$C$3)</f>
        <v>37690</v>
      </c>
      <c r="AZ91" s="105">
        <f>GETPIVOTDATA(" Montana",'Population Migration by State'!$B$5,"Year",'Population Migration by State'!$C$3)</f>
        <v>37690</v>
      </c>
      <c r="BA91" s="92">
        <f>GETPIVOTDATA(" North Dakota",'Population Migration by State'!$B$5,"Year",'Population Migration by State'!$C$3)</f>
        <v>38213</v>
      </c>
      <c r="BB91" s="105">
        <f>GETPIVOTDATA(" North Dakota",'Population Migration by State'!$B$5,"Year",'Population Migration by State'!$C$3)</f>
        <v>38213</v>
      </c>
      <c r="BC91" s="105">
        <f>GETPIVOTDATA(" North Dakota",'Population Migration by State'!$B$5,"Year",'Population Migration by State'!$C$3)</f>
        <v>38213</v>
      </c>
      <c r="BD91" s="105">
        <f>GETPIVOTDATA(" North Dakota",'Population Migration by State'!$B$5,"Year",'Population Migration by State'!$C$3)</f>
        <v>38213</v>
      </c>
      <c r="BE91" s="105">
        <f>GETPIVOTDATA(" North Dakota",'Population Migration by State'!$B$5,"Year",'Population Migration by State'!$C$3)</f>
        <v>38213</v>
      </c>
      <c r="BF91" s="105">
        <f>GETPIVOTDATA(" North Dakota",'Population Migration by State'!$B$5,"Year",'Population Migration by State'!$C$3)</f>
        <v>38213</v>
      </c>
      <c r="BG91" s="105">
        <f>GETPIVOTDATA(" North Dakota",'Population Migration by State'!$B$5,"Year",'Population Migration by State'!$C$3)</f>
        <v>38213</v>
      </c>
      <c r="BH91" s="105">
        <f>GETPIVOTDATA(" North Dakota",'Population Migration by State'!$B$5,"Year",'Population Migration by State'!$C$3)</f>
        <v>38213</v>
      </c>
      <c r="BI91" s="121">
        <f>GETPIVOTDATA(" North Dakota",'Population Migration by State'!$B$5,"Year",'Population Migration by State'!$C$3)</f>
        <v>38213</v>
      </c>
      <c r="BJ91" s="121">
        <f>GETPIVOTDATA(" North Dakota",'Population Migration by State'!$B$5,"Year",'Population Migration by State'!$C$3)</f>
        <v>38213</v>
      </c>
      <c r="BK91" s="121">
        <f>GETPIVOTDATA(" North Dakota",'Population Migration by State'!$B$5,"Year",'Population Migration by State'!$C$3)</f>
        <v>38213</v>
      </c>
      <c r="BL91" s="121">
        <f>GETPIVOTDATA(" North Dakota",'Population Migration by State'!$B$5,"Year",'Population Migration by State'!$C$3)</f>
        <v>38213</v>
      </c>
      <c r="BM91" s="105">
        <f>GETPIVOTDATA(" North Dakota",'Population Migration by State'!$B$5,"Year",'Population Migration by State'!$C$3)</f>
        <v>38213</v>
      </c>
      <c r="BN91" s="105">
        <f>GETPIVOTDATA(" North Dakota",'Population Migration by State'!$B$5,"Year",'Population Migration by State'!$C$3)</f>
        <v>38213</v>
      </c>
      <c r="BO91" s="105">
        <f>GETPIVOTDATA(" North Dakota",'Population Migration by State'!$B$5,"Year",'Population Migration by State'!$C$3)</f>
        <v>38213</v>
      </c>
      <c r="BP91" s="105">
        <f>GETPIVOTDATA(" North Dakota",'Population Migration by State'!$B$5,"Year",'Population Migration by State'!$C$3)</f>
        <v>38213</v>
      </c>
      <c r="BQ91" s="92">
        <f>GETPIVOTDATA(" Minnesota",'Population Migration by State'!$B$5,"Year",'Population Migration by State'!$C$3)</f>
        <v>101176</v>
      </c>
      <c r="BR91" s="105">
        <f>GETPIVOTDATA(" Minnesota",'Population Migration by State'!$B$5,"Year",'Population Migration by State'!$C$3)</f>
        <v>101176</v>
      </c>
      <c r="BS91" s="105">
        <f>GETPIVOTDATA(" Minnesota",'Population Migration by State'!$B$5,"Year",'Population Migration by State'!$C$3)</f>
        <v>101176</v>
      </c>
      <c r="BT91" s="105">
        <f>GETPIVOTDATA(" Minnesota",'Population Migration by State'!$B$5,"Year",'Population Migration by State'!$C$3)</f>
        <v>101176</v>
      </c>
      <c r="BU91" s="105">
        <f>GETPIVOTDATA(" Minnesota",'Population Migration by State'!$B$5,"Year",'Population Migration by State'!$C$3)</f>
        <v>101176</v>
      </c>
      <c r="BV91" s="105">
        <f>GETPIVOTDATA(" Minnesota",'Population Migration by State'!$B$5,"Year",'Population Migration by State'!$C$3)</f>
        <v>101176</v>
      </c>
      <c r="BW91" s="105">
        <f>GETPIVOTDATA(" Minnesota",'Population Migration by State'!$B$5,"Year",'Population Migration by State'!$C$3)</f>
        <v>101176</v>
      </c>
      <c r="BX91" s="105">
        <f>GETPIVOTDATA(" Minnesota",'Population Migration by State'!$B$5,"Year",'Population Migration by State'!$C$3)</f>
        <v>101176</v>
      </c>
      <c r="BY91" s="105">
        <f>GETPIVOTDATA(" Minnesota",'Population Migration by State'!$B$5,"Year",'Population Migration by State'!$C$3)</f>
        <v>101176</v>
      </c>
      <c r="BZ91" s="105">
        <f>GETPIVOTDATA(" Minnesota",'Population Migration by State'!$B$5,"Year",'Population Migration by State'!$C$3)</f>
        <v>101176</v>
      </c>
      <c r="CA91" s="105">
        <f>GETPIVOTDATA(" Minnesota",'Population Migration by State'!$B$5,"Year",'Population Migration by State'!$C$3)</f>
        <v>101176</v>
      </c>
      <c r="CB91" s="105">
        <f>GETPIVOTDATA(" Minnesota",'Population Migration by State'!$B$5,"Year",'Population Migration by State'!$C$3)</f>
        <v>101176</v>
      </c>
      <c r="CC91" s="92">
        <f>GETPIVOTDATA(" Wisconsin",'Population Migration by State'!$B$5,"Year",'Population Migration by State'!$C$3)</f>
        <v>100167</v>
      </c>
      <c r="CD91" s="105">
        <f>GETPIVOTDATA(" Wisconsin",'Population Migration by State'!$B$5,"Year",'Population Migration by State'!$C$3)</f>
        <v>100167</v>
      </c>
      <c r="CE91" s="105">
        <f>GETPIVOTDATA(" Wisconsin",'Population Migration by State'!$B$5,"Year",'Population Migration by State'!$C$3)</f>
        <v>100167</v>
      </c>
      <c r="CF91" s="105">
        <f>GETPIVOTDATA(" Wisconsin",'Population Migration by State'!$B$5,"Year",'Population Migration by State'!$C$3)</f>
        <v>100167</v>
      </c>
      <c r="CG91" s="105">
        <f>GETPIVOTDATA(" Wisconsin",'Population Migration by State'!$B$5,"Year",'Population Migration by State'!$C$3)</f>
        <v>100167</v>
      </c>
      <c r="CH91" s="92">
        <f>GETPIVOTDATA(" Michigan",'Population Migration by State'!$B$5,"Year",'Population Migration by State'!$C$3)</f>
        <v>134763</v>
      </c>
      <c r="CI91" s="105">
        <f>GETPIVOTDATA(" Michigan",'Population Migration by State'!$B$5,"Year",'Population Migration by State'!$C$3)</f>
        <v>134763</v>
      </c>
      <c r="CJ91" s="105">
        <f>GETPIVOTDATA(" Michigan",'Population Migration by State'!$B$5,"Year",'Population Migration by State'!$C$3)</f>
        <v>134763</v>
      </c>
      <c r="CK91" s="105">
        <f>GETPIVOTDATA(" Michigan",'Population Migration by State'!$B$5,"Year",'Population Migration by State'!$C$3)</f>
        <v>134763</v>
      </c>
      <c r="CL91" s="105">
        <f>GETPIVOTDATA(" Michigan",'Population Migration by State'!$B$5,"Year",'Population Migration by State'!$C$3)</f>
        <v>134763</v>
      </c>
      <c r="CM91" s="105">
        <f>GETPIVOTDATA(" Michigan",'Population Migration by State'!$B$5,"Year",'Population Migration by State'!$C$3)</f>
        <v>134763</v>
      </c>
      <c r="CN91" s="105">
        <f>GETPIVOTDATA(" Michigan",'Population Migration by State'!$B$5,"Year",'Population Migration by State'!$C$3)</f>
        <v>134763</v>
      </c>
      <c r="CO91" s="105">
        <f>GETPIVOTDATA(" Michigan",'Population Migration by State'!$B$5,"Year",'Population Migration by State'!$C$3)</f>
        <v>134763</v>
      </c>
      <c r="CP91" s="105">
        <f>GETPIVOTDATA(" Michigan",'Population Migration by State'!$B$5,"Year",'Population Migration by State'!$C$3)</f>
        <v>134763</v>
      </c>
      <c r="CQ91" s="105">
        <f>GETPIVOTDATA(" Michigan",'Population Migration by State'!$B$5,"Year",'Population Migration by State'!$C$3)</f>
        <v>134763</v>
      </c>
      <c r="CR91" s="105">
        <f>GETPIVOTDATA(" Michigan",'Population Migration by State'!$B$5,"Year",'Population Migration by State'!$C$3)</f>
        <v>134763</v>
      </c>
      <c r="CS91" s="97"/>
      <c r="CT91" s="105"/>
      <c r="CU91" s="105"/>
      <c r="CV91" s="105"/>
      <c r="CW91" s="105"/>
      <c r="CX91" s="105"/>
      <c r="CY91" s="105"/>
      <c r="CZ91" s="105"/>
      <c r="DA91" s="105"/>
      <c r="DB91" s="105"/>
      <c r="DC91" s="105"/>
      <c r="DD91" s="105"/>
      <c r="DE91" s="105"/>
      <c r="DF91" s="105"/>
      <c r="DG91" s="105"/>
      <c r="DH91" s="105"/>
      <c r="DI91" s="105"/>
      <c r="DJ91" s="105"/>
      <c r="DK91" s="105"/>
      <c r="DL91" s="105"/>
      <c r="DM91" s="105"/>
      <c r="DN91" s="105"/>
      <c r="DO91" s="105"/>
      <c r="DP91" s="105"/>
      <c r="DQ91" s="105"/>
      <c r="DR91" s="105"/>
      <c r="DS91" s="105"/>
      <c r="DT91" s="105"/>
      <c r="DU91" s="105"/>
      <c r="DV91" s="105"/>
      <c r="DW91" s="105"/>
      <c r="DX91" s="105"/>
      <c r="DY91" s="105"/>
      <c r="DZ91" s="105"/>
      <c r="EA91" s="105"/>
      <c r="EB91" s="105"/>
      <c r="EC91" s="105"/>
      <c r="ED91" s="105"/>
      <c r="EE91" s="105"/>
      <c r="EF91" s="105"/>
      <c r="EG91" s="105"/>
      <c r="EH91" s="92">
        <f>GETPIVOTDATA(" Maine",'Population Migration by State'!$B$5,"Year",'Population Migration by State'!$C$3)</f>
        <v>27561</v>
      </c>
      <c r="EI91" s="105">
        <f>GETPIVOTDATA(" Maine",'Population Migration by State'!$B$5,"Year",'Population Migration by State'!$C$3)</f>
        <v>27561</v>
      </c>
      <c r="EJ91" s="121">
        <f>GETPIVOTDATA(" Maine",'Population Migration by State'!$B$5,"Year",'Population Migration by State'!$C$3)</f>
        <v>27561</v>
      </c>
      <c r="EK91" s="121">
        <f>GETPIVOTDATA(" Maine",'Population Migration by State'!$B$5,"Year",'Population Migration by State'!$C$3)</f>
        <v>27561</v>
      </c>
      <c r="EL91" s="121">
        <f>GETPIVOTDATA(" Maine",'Population Migration by State'!$B$5,"Year",'Population Migration by State'!$C$3)</f>
        <v>27561</v>
      </c>
      <c r="EM91" s="121">
        <f>GETPIVOTDATA(" Maine",'Population Migration by State'!$B$5,"Year",'Population Migration by State'!$C$3)</f>
        <v>27561</v>
      </c>
      <c r="EN91" s="105">
        <f>GETPIVOTDATA(" Maine",'Population Migration by State'!$B$5,"Year",'Population Migration by State'!$C$3)</f>
        <v>27561</v>
      </c>
      <c r="EO91" s="105">
        <f>GETPIVOTDATA(" Maine",'Population Migration by State'!$B$5,"Year",'Population Migration by State'!$C$3)</f>
        <v>27561</v>
      </c>
      <c r="EP91" s="105">
        <f>GETPIVOTDATA(" Maine",'Population Migration by State'!$B$5,"Year",'Population Migration by State'!$C$3)</f>
        <v>27561</v>
      </c>
      <c r="EQ91" s="105">
        <f>GETPIVOTDATA(" Maine",'Population Migration by State'!$B$5,"Year",'Population Migration by State'!$C$3)</f>
        <v>27561</v>
      </c>
      <c r="ER91" s="57"/>
      <c r="ES91" s="56"/>
      <c r="ET91" s="56"/>
      <c r="EU91" s="56"/>
      <c r="EV91" s="56"/>
      <c r="EW91" s="105"/>
      <c r="EX91" s="105"/>
      <c r="EY91" s="105"/>
      <c r="EZ91" s="105"/>
      <c r="FA91" s="105"/>
      <c r="FB91" s="105"/>
      <c r="FC91" s="105"/>
      <c r="FD91" s="105"/>
      <c r="FE91" s="105"/>
      <c r="FF91" s="105"/>
      <c r="FG91" s="105"/>
      <c r="FH91" s="105"/>
      <c r="FI91" s="105"/>
      <c r="FJ91" s="105"/>
      <c r="FK91" s="105"/>
      <c r="FL91" s="105"/>
      <c r="FM91" s="105"/>
      <c r="FN91" s="105"/>
      <c r="FO91" s="105"/>
      <c r="FP91" s="56"/>
      <c r="FQ91" s="56"/>
      <c r="FR91" s="56"/>
      <c r="FS91" s="56"/>
      <c r="FT91" s="56"/>
      <c r="FU91" s="56"/>
      <c r="FV91" s="56"/>
      <c r="FW91" s="56"/>
      <c r="FX91" s="56"/>
      <c r="FY91" s="56"/>
      <c r="FZ91" s="56"/>
      <c r="GA91" s="56"/>
      <c r="GB91" s="56"/>
      <c r="GC91" s="56"/>
      <c r="GD91" s="56"/>
      <c r="GE91" s="56"/>
      <c r="GF91" s="56"/>
      <c r="GG91" s="56"/>
      <c r="GH91" s="56"/>
      <c r="GI91" s="56"/>
      <c r="GJ91" s="56"/>
      <c r="GK91" s="56"/>
      <c r="GL91" s="56"/>
      <c r="GM91" s="56"/>
      <c r="GN91" s="56"/>
      <c r="GO91" s="56"/>
      <c r="GP91" s="56"/>
      <c r="GQ91" s="56"/>
      <c r="GR91" s="56"/>
      <c r="GS91" s="56"/>
      <c r="GT91" s="56"/>
      <c r="GU91" s="56"/>
      <c r="GV91" s="56"/>
      <c r="GW91" s="56"/>
      <c r="GX91" s="56"/>
      <c r="GY91" s="56"/>
      <c r="GZ91" s="56"/>
      <c r="HA91" s="56"/>
      <c r="HB91" s="56"/>
      <c r="HC91" s="56"/>
      <c r="HD91" s="56"/>
      <c r="HE91" s="56"/>
      <c r="HF91" s="56"/>
      <c r="HG91" s="56"/>
      <c r="HH91" s="217"/>
    </row>
    <row r="92" spans="2:216" ht="16.5" thickTop="1" thickBot="1" x14ac:dyDescent="0.3">
      <c r="B92" s="221"/>
      <c r="C92" s="56"/>
      <c r="D92" s="105"/>
      <c r="E92" s="105"/>
      <c r="F92" s="105"/>
      <c r="G92" s="105"/>
      <c r="H92" s="105"/>
      <c r="I92" s="105"/>
      <c r="J92" s="92">
        <f>GETPIVOTDATA(" Washington",'Population Migration by State'!$B$5,"Year",'Population Migration by State'!$C$3)</f>
        <v>216519</v>
      </c>
      <c r="K92" s="105">
        <f>GETPIVOTDATA(" Washington",'Population Migration by State'!$B$5,"Year",'Population Migration by State'!$C$3)</f>
        <v>216519</v>
      </c>
      <c r="L92" s="105">
        <f>GETPIVOTDATA(" Washington",'Population Migration by State'!$B$5,"Year",'Population Migration by State'!$C$3)</f>
        <v>216519</v>
      </c>
      <c r="M92" s="105">
        <f>GETPIVOTDATA(" Washington",'Population Migration by State'!$B$5,"Year",'Population Migration by State'!$C$3)</f>
        <v>216519</v>
      </c>
      <c r="N92" s="105">
        <f>GETPIVOTDATA(" Washington",'Population Migration by State'!$B$5,"Year",'Population Migration by State'!$C$3)</f>
        <v>216519</v>
      </c>
      <c r="O92" s="105">
        <f>GETPIVOTDATA(" Washington",'Population Migration by State'!$B$5,"Year",'Population Migration by State'!$C$3)</f>
        <v>216519</v>
      </c>
      <c r="P92" s="56">
        <f>GETPIVOTDATA(" Washington",'Population Migration by State'!$B$5,"Year",'Population Migration by State'!$C$3)</f>
        <v>216519</v>
      </c>
      <c r="Q92" s="56">
        <f>GETPIVOTDATA(" Washington",'Population Migration by State'!$B$5,"Year",'Population Migration by State'!$C$3)</f>
        <v>216519</v>
      </c>
      <c r="R92" s="56">
        <f>GETPIVOTDATA(" Washington",'Population Migration by State'!$B$5,"Year",'Population Migration by State'!$C$3)</f>
        <v>216519</v>
      </c>
      <c r="S92" s="56">
        <f>GETPIVOTDATA(" Washington",'Population Migration by State'!$B$5,"Year",'Population Migration by State'!$C$3)</f>
        <v>216519</v>
      </c>
      <c r="T92" s="105">
        <f>GETPIVOTDATA(" Washington",'Population Migration by State'!$B$5,"Year",'Population Migration by State'!$C$3)</f>
        <v>216519</v>
      </c>
      <c r="U92" s="105">
        <f>GETPIVOTDATA(" Washington",'Population Migration by State'!$B$5,"Year",'Population Migration by State'!$C$3)</f>
        <v>216519</v>
      </c>
      <c r="V92" s="105">
        <f>GETPIVOTDATA(" Washington",'Population Migration by State'!$B$5,"Year",'Population Migration by State'!$C$3)</f>
        <v>216519</v>
      </c>
      <c r="W92" s="105">
        <f>GETPIVOTDATA(" Washington",'Population Migration by State'!$B$5,"Year",'Population Migration by State'!$C$3)</f>
        <v>216519</v>
      </c>
      <c r="X92" s="105">
        <f>GETPIVOTDATA(" Washington",'Population Migration by State'!$B$5,"Year",'Population Migration by State'!$C$3)</f>
        <v>216519</v>
      </c>
      <c r="Y92" s="92">
        <f>GETPIVOTDATA(" Idaho",'Population Migration by State'!$B$5,"Year",'Population Migration by State'!$C$3)</f>
        <v>59419</v>
      </c>
      <c r="Z92" s="105">
        <f>GETPIVOTDATA(" Idaho",'Population Migration by State'!$B$5,"Year",'Population Migration by State'!$C$3)</f>
        <v>59419</v>
      </c>
      <c r="AA92" s="105">
        <f>GETPIVOTDATA(" Idaho",'Population Migration by State'!$B$5,"Year",'Population Migration by State'!$C$3)</f>
        <v>59419</v>
      </c>
      <c r="AB92" s="99"/>
      <c r="AC92" s="105">
        <f>GETPIVOTDATA(" Montana",'Population Migration by State'!$B$5,"Year",'Population Migration by State'!$C$3)</f>
        <v>37690</v>
      </c>
      <c r="AD92" s="105">
        <f>GETPIVOTDATA(" Montana",'Population Migration by State'!$B$5,"Year",'Population Migration by State'!$C$3)</f>
        <v>37690</v>
      </c>
      <c r="AE92" s="105">
        <f>GETPIVOTDATA(" Montana",'Population Migration by State'!$B$5,"Year",'Population Migration by State'!$C$3)</f>
        <v>37690</v>
      </c>
      <c r="AF92" s="105">
        <f>GETPIVOTDATA(" Montana",'Population Migration by State'!$B$5,"Year",'Population Migration by State'!$C$3)</f>
        <v>37690</v>
      </c>
      <c r="AG92" s="105">
        <f>GETPIVOTDATA(" Montana",'Population Migration by State'!$B$5,"Year",'Population Migration by State'!$C$3)</f>
        <v>37690</v>
      </c>
      <c r="AH92" s="105">
        <f>GETPIVOTDATA(" Montana",'Population Migration by State'!$B$5,"Year",'Population Migration by State'!$C$3)</f>
        <v>37690</v>
      </c>
      <c r="AI92" s="105">
        <f>GETPIVOTDATA(" Montana",'Population Migration by State'!$B$5,"Year",'Population Migration by State'!$C$3)</f>
        <v>37690</v>
      </c>
      <c r="AJ92" s="105">
        <f>GETPIVOTDATA(" Montana",'Population Migration by State'!$B$5,"Year",'Population Migration by State'!$C$3)</f>
        <v>37690</v>
      </c>
      <c r="AK92" s="105">
        <f>GETPIVOTDATA(" Montana",'Population Migration by State'!$B$5,"Year",'Population Migration by State'!$C$3)</f>
        <v>37690</v>
      </c>
      <c r="AL92" s="121">
        <f>GETPIVOTDATA(" Montana",'Population Migration by State'!$B$5,"Year",'Population Migration by State'!$C$3)</f>
        <v>37690</v>
      </c>
      <c r="AM92" s="121">
        <f>GETPIVOTDATA(" Montana",'Population Migration by State'!$B$5,"Year",'Population Migration by State'!$C$3)</f>
        <v>37690</v>
      </c>
      <c r="AN92" s="121">
        <f>GETPIVOTDATA(" Montana",'Population Migration by State'!$B$5,"Year",'Population Migration by State'!$C$3)</f>
        <v>37690</v>
      </c>
      <c r="AO92" s="121">
        <f>GETPIVOTDATA(" Montana",'Population Migration by State'!$B$5,"Year",'Population Migration by State'!$C$3)</f>
        <v>37690</v>
      </c>
      <c r="AP92" s="105">
        <f>GETPIVOTDATA(" Montana",'Population Migration by State'!$B$5,"Year",'Population Migration by State'!$C$3)</f>
        <v>37690</v>
      </c>
      <c r="AQ92" s="105">
        <f>GETPIVOTDATA(" Montana",'Population Migration by State'!$B$5,"Year",'Population Migration by State'!$C$3)</f>
        <v>37690</v>
      </c>
      <c r="AR92" s="105">
        <f>GETPIVOTDATA(" Montana",'Population Migration by State'!$B$5,"Year",'Population Migration by State'!$C$3)</f>
        <v>37690</v>
      </c>
      <c r="AS92" s="105">
        <f>GETPIVOTDATA(" Montana",'Population Migration by State'!$B$5,"Year",'Population Migration by State'!$C$3)</f>
        <v>37690</v>
      </c>
      <c r="AT92" s="105">
        <f>GETPIVOTDATA(" Montana",'Population Migration by State'!$B$5,"Year",'Population Migration by State'!$C$3)</f>
        <v>37690</v>
      </c>
      <c r="AU92" s="105">
        <f>GETPIVOTDATA(" Montana",'Population Migration by State'!$B$5,"Year",'Population Migration by State'!$C$3)</f>
        <v>37690</v>
      </c>
      <c r="AV92" s="105">
        <f>GETPIVOTDATA(" Montana",'Population Migration by State'!$B$5,"Year",'Population Migration by State'!$C$3)</f>
        <v>37690</v>
      </c>
      <c r="AW92" s="105">
        <f>GETPIVOTDATA(" Montana",'Population Migration by State'!$B$5,"Year",'Population Migration by State'!$C$3)</f>
        <v>37690</v>
      </c>
      <c r="AX92" s="105">
        <f>GETPIVOTDATA(" Montana",'Population Migration by State'!$B$5,"Year",'Population Migration by State'!$C$3)</f>
        <v>37690</v>
      </c>
      <c r="AY92" s="105">
        <f>GETPIVOTDATA(" Montana",'Population Migration by State'!$B$5,"Year",'Population Migration by State'!$C$3)</f>
        <v>37690</v>
      </c>
      <c r="AZ92" s="105">
        <f>GETPIVOTDATA(" Montana",'Population Migration by State'!$B$5,"Year",'Population Migration by State'!$C$3)</f>
        <v>37690</v>
      </c>
      <c r="BA92" s="92">
        <f>GETPIVOTDATA(" North Dakota",'Population Migration by State'!$B$5,"Year",'Population Migration by State'!$C$3)</f>
        <v>38213</v>
      </c>
      <c r="BB92" s="105">
        <f>GETPIVOTDATA(" North Dakota",'Population Migration by State'!$B$5,"Year",'Population Migration by State'!$C$3)</f>
        <v>38213</v>
      </c>
      <c r="BC92" s="105">
        <f>GETPIVOTDATA(" North Dakota",'Population Migration by State'!$B$5,"Year",'Population Migration by State'!$C$3)</f>
        <v>38213</v>
      </c>
      <c r="BD92" s="105">
        <f>GETPIVOTDATA(" North Dakota",'Population Migration by State'!$B$5,"Year",'Population Migration by State'!$C$3)</f>
        <v>38213</v>
      </c>
      <c r="BE92" s="105">
        <f>GETPIVOTDATA(" North Dakota",'Population Migration by State'!$B$5,"Year",'Population Migration by State'!$C$3)</f>
        <v>38213</v>
      </c>
      <c r="BF92" s="105">
        <f>GETPIVOTDATA(" North Dakota",'Population Migration by State'!$B$5,"Year",'Population Migration by State'!$C$3)</f>
        <v>38213</v>
      </c>
      <c r="BG92" s="105">
        <f>GETPIVOTDATA(" North Dakota",'Population Migration by State'!$B$5,"Year",'Population Migration by State'!$C$3)</f>
        <v>38213</v>
      </c>
      <c r="BH92" s="105">
        <f>GETPIVOTDATA(" North Dakota",'Population Migration by State'!$B$5,"Year",'Population Migration by State'!$C$3)</f>
        <v>38213</v>
      </c>
      <c r="BI92" s="121">
        <f>GETPIVOTDATA(" North Dakota",'Population Migration by State'!$B$5,"Year",'Population Migration by State'!$C$3)</f>
        <v>38213</v>
      </c>
      <c r="BJ92" s="121">
        <f>GETPIVOTDATA(" North Dakota",'Population Migration by State'!$B$5,"Year",'Population Migration by State'!$C$3)</f>
        <v>38213</v>
      </c>
      <c r="BK92" s="121">
        <f>GETPIVOTDATA(" North Dakota",'Population Migration by State'!$B$5,"Year",'Population Migration by State'!$C$3)</f>
        <v>38213</v>
      </c>
      <c r="BL92" s="121">
        <f>GETPIVOTDATA(" North Dakota",'Population Migration by State'!$B$5,"Year",'Population Migration by State'!$C$3)</f>
        <v>38213</v>
      </c>
      <c r="BM92" s="105">
        <f>GETPIVOTDATA(" North Dakota",'Population Migration by State'!$B$5,"Year",'Population Migration by State'!$C$3)</f>
        <v>38213</v>
      </c>
      <c r="BN92" s="105">
        <f>GETPIVOTDATA(" North Dakota",'Population Migration by State'!$B$5,"Year",'Population Migration by State'!$C$3)</f>
        <v>38213</v>
      </c>
      <c r="BO92" s="105">
        <f>GETPIVOTDATA(" North Dakota",'Population Migration by State'!$B$5,"Year",'Population Migration by State'!$C$3)</f>
        <v>38213</v>
      </c>
      <c r="BP92" s="105">
        <f>GETPIVOTDATA(" North Dakota",'Population Migration by State'!$B$5,"Year",'Population Migration by State'!$C$3)</f>
        <v>38213</v>
      </c>
      <c r="BQ92" s="92">
        <f>GETPIVOTDATA(" Minnesota",'Population Migration by State'!$B$5,"Year",'Population Migration by State'!$C$3)</f>
        <v>101176</v>
      </c>
      <c r="BR92" s="105">
        <f>GETPIVOTDATA(" Minnesota",'Population Migration by State'!$B$5,"Year",'Population Migration by State'!$C$3)</f>
        <v>101176</v>
      </c>
      <c r="BS92" s="105">
        <f>GETPIVOTDATA(" Minnesota",'Population Migration by State'!$B$5,"Year",'Population Migration by State'!$C$3)</f>
        <v>101176</v>
      </c>
      <c r="BT92" s="105">
        <f>GETPIVOTDATA(" Minnesota",'Population Migration by State'!$B$5,"Year",'Population Migration by State'!$C$3)</f>
        <v>101176</v>
      </c>
      <c r="BU92" s="105">
        <f>GETPIVOTDATA(" Minnesota",'Population Migration by State'!$B$5,"Year",'Population Migration by State'!$C$3)</f>
        <v>101176</v>
      </c>
      <c r="BV92" s="105">
        <f>GETPIVOTDATA(" Minnesota",'Population Migration by State'!$B$5,"Year",'Population Migration by State'!$C$3)</f>
        <v>101176</v>
      </c>
      <c r="BW92" s="105">
        <f>GETPIVOTDATA(" Minnesota",'Population Migration by State'!$B$5,"Year",'Population Migration by State'!$C$3)</f>
        <v>101176</v>
      </c>
      <c r="BX92" s="105">
        <f>GETPIVOTDATA(" Minnesota",'Population Migration by State'!$B$5,"Year",'Population Migration by State'!$C$3)</f>
        <v>101176</v>
      </c>
      <c r="BY92" s="105">
        <f>GETPIVOTDATA(" Minnesota",'Population Migration by State'!$B$5,"Year",'Population Migration by State'!$C$3)</f>
        <v>101176</v>
      </c>
      <c r="BZ92" s="105">
        <f>GETPIVOTDATA(" Minnesota",'Population Migration by State'!$B$5,"Year",'Population Migration by State'!$C$3)</f>
        <v>101176</v>
      </c>
      <c r="CA92" s="105">
        <f>GETPIVOTDATA(" Minnesota",'Population Migration by State'!$B$5,"Year",'Population Migration by State'!$C$3)</f>
        <v>101176</v>
      </c>
      <c r="CB92" s="105">
        <f>GETPIVOTDATA(" Minnesota",'Population Migration by State'!$B$5,"Year",'Population Migration by State'!$C$3)</f>
        <v>101176</v>
      </c>
      <c r="CC92" s="92">
        <f>GETPIVOTDATA(" Wisconsin",'Population Migration by State'!$B$5,"Year",'Population Migration by State'!$C$3)</f>
        <v>100167</v>
      </c>
      <c r="CD92" s="105">
        <f>GETPIVOTDATA(" Wisconsin",'Population Migration by State'!$B$5,"Year",'Population Migration by State'!$C$3)</f>
        <v>100167</v>
      </c>
      <c r="CE92" s="105">
        <f>GETPIVOTDATA(" Wisconsin",'Population Migration by State'!$B$5,"Year",'Population Migration by State'!$C$3)</f>
        <v>100167</v>
      </c>
      <c r="CF92" s="105">
        <f>GETPIVOTDATA(" Wisconsin",'Population Migration by State'!$B$5,"Year",'Population Migration by State'!$C$3)</f>
        <v>100167</v>
      </c>
      <c r="CG92" s="105">
        <f>GETPIVOTDATA(" Wisconsin",'Population Migration by State'!$B$5,"Year",'Population Migration by State'!$C$3)</f>
        <v>100167</v>
      </c>
      <c r="CH92" s="99"/>
      <c r="CI92" s="105">
        <f>GETPIVOTDATA(" Michigan",'Population Migration by State'!$B$5,"Year",'Population Migration by State'!$C$3)</f>
        <v>134763</v>
      </c>
      <c r="CJ92" s="105">
        <f>GETPIVOTDATA(" Michigan",'Population Migration by State'!$B$5,"Year",'Population Migration by State'!$C$3)</f>
        <v>134763</v>
      </c>
      <c r="CK92" s="105">
        <f>GETPIVOTDATA(" Michigan",'Population Migration by State'!$B$5,"Year",'Population Migration by State'!$C$3)</f>
        <v>134763</v>
      </c>
      <c r="CL92" s="105">
        <f>GETPIVOTDATA(" Michigan",'Population Migration by State'!$B$5,"Year",'Population Migration by State'!$C$3)</f>
        <v>134763</v>
      </c>
      <c r="CM92" s="105">
        <f>GETPIVOTDATA(" Michigan",'Population Migration by State'!$B$5,"Year",'Population Migration by State'!$C$3)</f>
        <v>134763</v>
      </c>
      <c r="CN92" s="105">
        <f>GETPIVOTDATA(" Michigan",'Population Migration by State'!$B$5,"Year",'Population Migration by State'!$C$3)</f>
        <v>134763</v>
      </c>
      <c r="CO92" s="105">
        <f>GETPIVOTDATA(" Michigan",'Population Migration by State'!$B$5,"Year",'Population Migration by State'!$C$3)</f>
        <v>134763</v>
      </c>
      <c r="CP92" s="105">
        <f>GETPIVOTDATA(" Michigan",'Population Migration by State'!$B$5,"Year",'Population Migration by State'!$C$3)</f>
        <v>134763</v>
      </c>
      <c r="CQ92" s="97"/>
      <c r="CR92" s="101"/>
      <c r="CS92" s="105"/>
      <c r="CT92" s="97"/>
      <c r="CU92" s="101">
        <f>GETPIVOTDATA(" Michigan",'Population Migration by State'!$B$5,"Year",'Population Migration by State'!$C$3)</f>
        <v>134763</v>
      </c>
      <c r="CV92" s="101">
        <f>GETPIVOTDATA(" Michigan",'Population Migration by State'!$B$5,"Year",'Population Migration by State'!$C$3)</f>
        <v>134763</v>
      </c>
      <c r="CW92" s="92"/>
      <c r="CX92" s="105"/>
      <c r="CY92" s="105"/>
      <c r="CZ92" s="105"/>
      <c r="DA92" s="105"/>
      <c r="DB92" s="105"/>
      <c r="DC92" s="105"/>
      <c r="DD92" s="105"/>
      <c r="DE92" s="105"/>
      <c r="DF92" s="105"/>
      <c r="DG92" s="105"/>
      <c r="DH92" s="105"/>
      <c r="DI92" s="105"/>
      <c r="DJ92" s="105"/>
      <c r="DK92" s="105"/>
      <c r="DL92" s="105"/>
      <c r="DM92" s="105"/>
      <c r="DN92" s="105"/>
      <c r="DO92" s="105"/>
      <c r="DP92" s="105"/>
      <c r="DQ92" s="105"/>
      <c r="DR92" s="105"/>
      <c r="DS92" s="105"/>
      <c r="DT92" s="105"/>
      <c r="DU92" s="105"/>
      <c r="DV92" s="105"/>
      <c r="DW92" s="105"/>
      <c r="DX92" s="105"/>
      <c r="DY92" s="105"/>
      <c r="DZ92" s="105"/>
      <c r="EA92" s="105"/>
      <c r="EB92" s="105"/>
      <c r="EC92" s="105"/>
      <c r="ED92" s="105"/>
      <c r="EE92" s="105"/>
      <c r="EF92" s="105"/>
      <c r="EG92" s="97"/>
      <c r="EH92" s="105">
        <f>GETPIVOTDATA(" Maine",'Population Migration by State'!$B$5,"Year",'Population Migration by State'!$C$3)</f>
        <v>27561</v>
      </c>
      <c r="EI92" s="105">
        <f>GETPIVOTDATA(" Maine",'Population Migration by State'!$B$5,"Year",'Population Migration by State'!$C$3)</f>
        <v>27561</v>
      </c>
      <c r="EJ92" s="121">
        <f>GETPIVOTDATA(" Maine",'Population Migration by State'!$B$5,"Year",'Population Migration by State'!$C$3)</f>
        <v>27561</v>
      </c>
      <c r="EK92" s="121">
        <f>GETPIVOTDATA(" Maine",'Population Migration by State'!$B$5,"Year",'Population Migration by State'!$C$3)</f>
        <v>27561</v>
      </c>
      <c r="EL92" s="121">
        <f>GETPIVOTDATA(" Maine",'Population Migration by State'!$B$5,"Year",'Population Migration by State'!$C$3)</f>
        <v>27561</v>
      </c>
      <c r="EM92" s="121">
        <f>GETPIVOTDATA(" Maine",'Population Migration by State'!$B$5,"Year",'Population Migration by State'!$C$3)</f>
        <v>27561</v>
      </c>
      <c r="EN92" s="105">
        <f>GETPIVOTDATA(" Maine",'Population Migration by State'!$B$5,"Year",'Population Migration by State'!$C$3)</f>
        <v>27561</v>
      </c>
      <c r="EO92" s="105">
        <f>GETPIVOTDATA(" Maine",'Population Migration by State'!$B$5,"Year",'Population Migration by State'!$C$3)</f>
        <v>27561</v>
      </c>
      <c r="EP92" s="105">
        <f>GETPIVOTDATA(" Maine",'Population Migration by State'!$B$5,"Year",'Population Migration by State'!$C$3)</f>
        <v>27561</v>
      </c>
      <c r="EQ92" s="105">
        <f>GETPIVOTDATA(" Maine",'Population Migration by State'!$B$5,"Year",'Population Migration by State'!$C$3)</f>
        <v>27561</v>
      </c>
      <c r="ER92" s="57"/>
      <c r="ES92" s="56"/>
      <c r="ET92" s="56"/>
      <c r="EU92" s="56"/>
      <c r="EV92" s="56"/>
      <c r="EW92" s="105"/>
      <c r="EX92" s="105"/>
      <c r="EY92" s="105"/>
      <c r="EZ92" s="105"/>
      <c r="FA92" s="105"/>
      <c r="FB92" s="105"/>
      <c r="FC92" s="105"/>
      <c r="FD92" s="105"/>
      <c r="FE92" s="105"/>
      <c r="FF92" s="105"/>
      <c r="FG92" s="105"/>
      <c r="FH92" s="105"/>
      <c r="FI92" s="105"/>
      <c r="FJ92" s="105"/>
      <c r="FK92" s="105"/>
      <c r="FL92" s="105"/>
      <c r="FM92" s="105"/>
      <c r="FN92" s="105"/>
      <c r="FO92" s="105"/>
      <c r="FP92" s="56"/>
      <c r="FQ92" s="56"/>
      <c r="FR92" s="56"/>
      <c r="FS92" s="56"/>
      <c r="FT92" s="56"/>
      <c r="FU92" s="56"/>
      <c r="FV92" s="56"/>
      <c r="FW92" s="56"/>
      <c r="FX92" s="56"/>
      <c r="FY92" s="56"/>
      <c r="FZ92" s="56"/>
      <c r="GA92" s="56"/>
      <c r="GB92" s="56"/>
      <c r="GC92" s="56"/>
      <c r="GD92" s="56"/>
      <c r="GE92" s="56"/>
      <c r="GF92" s="56"/>
      <c r="GG92" s="56"/>
      <c r="GH92" s="56"/>
      <c r="GI92" s="56"/>
      <c r="GJ92" s="56"/>
      <c r="GK92" s="56"/>
      <c r="GL92" s="56"/>
      <c r="GM92" s="56"/>
      <c r="GN92" s="56"/>
      <c r="GO92" s="56"/>
      <c r="GP92" s="56"/>
      <c r="GQ92" s="56"/>
      <c r="GR92" s="56"/>
      <c r="GS92" s="56"/>
      <c r="GT92" s="56"/>
      <c r="GU92" s="56"/>
      <c r="GV92" s="56"/>
      <c r="GW92" s="56"/>
      <c r="GX92" s="56"/>
      <c r="GY92" s="56"/>
      <c r="GZ92" s="56"/>
      <c r="HA92" s="56"/>
      <c r="HB92" s="56"/>
      <c r="HC92" s="56"/>
      <c r="HD92" s="56"/>
      <c r="HE92" s="56"/>
      <c r="HF92" s="56"/>
      <c r="HG92" s="56"/>
      <c r="HH92" s="217"/>
    </row>
    <row r="93" spans="2:216" ht="16.5" thickTop="1" thickBot="1" x14ac:dyDescent="0.3">
      <c r="B93" s="221"/>
      <c r="C93" s="56"/>
      <c r="D93" s="105"/>
      <c r="E93" s="105"/>
      <c r="F93" s="105"/>
      <c r="G93" s="105"/>
      <c r="H93" s="105"/>
      <c r="I93" s="105"/>
      <c r="J93" s="92">
        <f>GETPIVOTDATA(" Washington",'Population Migration by State'!$B$5,"Year",'Population Migration by State'!$C$3)</f>
        <v>216519</v>
      </c>
      <c r="K93" s="105">
        <f>GETPIVOTDATA(" Washington",'Population Migration by State'!$B$5,"Year",'Population Migration by State'!$C$3)</f>
        <v>216519</v>
      </c>
      <c r="L93" s="105">
        <f>GETPIVOTDATA(" Washington",'Population Migration by State'!$B$5,"Year",'Population Migration by State'!$C$3)</f>
        <v>216519</v>
      </c>
      <c r="M93" s="105">
        <f>GETPIVOTDATA(" Washington",'Population Migration by State'!$B$5,"Year",'Population Migration by State'!$C$3)</f>
        <v>216519</v>
      </c>
      <c r="N93" s="105">
        <f>GETPIVOTDATA(" Washington",'Population Migration by State'!$B$5,"Year",'Population Migration by State'!$C$3)</f>
        <v>216519</v>
      </c>
      <c r="O93" s="105">
        <f>GETPIVOTDATA(" Washington",'Population Migration by State'!$B$5,"Year",'Population Migration by State'!$C$3)</f>
        <v>216519</v>
      </c>
      <c r="P93" s="56">
        <f>GETPIVOTDATA(" Washington",'Population Migration by State'!$B$5,"Year",'Population Migration by State'!$C$3)</f>
        <v>216519</v>
      </c>
      <c r="Q93" s="56">
        <f>GETPIVOTDATA(" Washington",'Population Migration by State'!$B$5,"Year",'Population Migration by State'!$C$3)</f>
        <v>216519</v>
      </c>
      <c r="R93" s="56">
        <f>GETPIVOTDATA(" Washington",'Population Migration by State'!$B$5,"Year",'Population Migration by State'!$C$3)</f>
        <v>216519</v>
      </c>
      <c r="S93" s="56">
        <f>GETPIVOTDATA(" Washington",'Population Migration by State'!$B$5,"Year",'Population Migration by State'!$C$3)</f>
        <v>216519</v>
      </c>
      <c r="T93" s="105">
        <f>GETPIVOTDATA(" Washington",'Population Migration by State'!$B$5,"Year",'Population Migration by State'!$C$3)</f>
        <v>216519</v>
      </c>
      <c r="U93" s="105">
        <f>GETPIVOTDATA(" Washington",'Population Migration by State'!$B$5,"Year",'Population Migration by State'!$C$3)</f>
        <v>216519</v>
      </c>
      <c r="V93" s="105">
        <f>GETPIVOTDATA(" Washington",'Population Migration by State'!$B$5,"Year",'Population Migration by State'!$C$3)</f>
        <v>216519</v>
      </c>
      <c r="W93" s="105">
        <f>GETPIVOTDATA(" Washington",'Population Migration by State'!$B$5,"Year",'Population Migration by State'!$C$3)</f>
        <v>216519</v>
      </c>
      <c r="X93" s="105">
        <f>GETPIVOTDATA(" Washington",'Population Migration by State'!$B$5,"Year",'Population Migration by State'!$C$3)</f>
        <v>216519</v>
      </c>
      <c r="Y93" s="92">
        <f>GETPIVOTDATA(" Idaho",'Population Migration by State'!$B$5,"Year",'Population Migration by State'!$C$3)</f>
        <v>59419</v>
      </c>
      <c r="Z93" s="105">
        <f>GETPIVOTDATA(" Idaho",'Population Migration by State'!$B$5,"Year",'Population Migration by State'!$C$3)</f>
        <v>59419</v>
      </c>
      <c r="AA93" s="105">
        <f>GETPIVOTDATA(" Idaho",'Population Migration by State'!$B$5,"Year",'Population Migration by State'!$C$3)</f>
        <v>59419</v>
      </c>
      <c r="AB93" s="105">
        <f>GETPIVOTDATA(" Idaho",'Population Migration by State'!$B$5,"Year",'Population Migration by State'!$C$3)</f>
        <v>59419</v>
      </c>
      <c r="AC93" s="92">
        <f>GETPIVOTDATA(" Montana",'Population Migration by State'!$B$5,"Year",'Population Migration by State'!$C$3)</f>
        <v>37690</v>
      </c>
      <c r="AD93" s="105">
        <f>GETPIVOTDATA(" Montana",'Population Migration by State'!$B$5,"Year",'Population Migration by State'!$C$3)</f>
        <v>37690</v>
      </c>
      <c r="AE93" s="105">
        <f>GETPIVOTDATA(" Montana",'Population Migration by State'!$B$5,"Year",'Population Migration by State'!$C$3)</f>
        <v>37690</v>
      </c>
      <c r="AF93" s="105">
        <f>GETPIVOTDATA(" Montana",'Population Migration by State'!$B$5,"Year",'Population Migration by State'!$C$3)</f>
        <v>37690</v>
      </c>
      <c r="AG93" s="105">
        <f>GETPIVOTDATA(" Montana",'Population Migration by State'!$B$5,"Year",'Population Migration by State'!$C$3)</f>
        <v>37690</v>
      </c>
      <c r="AH93" s="105">
        <f>GETPIVOTDATA(" Montana",'Population Migration by State'!$B$5,"Year",'Population Migration by State'!$C$3)</f>
        <v>37690</v>
      </c>
      <c r="AI93" s="105">
        <f>GETPIVOTDATA(" Montana",'Population Migration by State'!$B$5,"Year",'Population Migration by State'!$C$3)</f>
        <v>37690</v>
      </c>
      <c r="AJ93" s="105">
        <f>GETPIVOTDATA(" Montana",'Population Migration by State'!$B$5,"Year",'Population Migration by State'!$C$3)</f>
        <v>37690</v>
      </c>
      <c r="AK93" s="105">
        <f>GETPIVOTDATA(" Montana",'Population Migration by State'!$B$5,"Year",'Population Migration by State'!$C$3)</f>
        <v>37690</v>
      </c>
      <c r="AL93" s="121">
        <f>GETPIVOTDATA(" Montana",'Population Migration by State'!$B$5,"Year",'Population Migration by State'!$C$3)</f>
        <v>37690</v>
      </c>
      <c r="AM93" s="121">
        <f>GETPIVOTDATA(" Montana",'Population Migration by State'!$B$5,"Year",'Population Migration by State'!$C$3)</f>
        <v>37690</v>
      </c>
      <c r="AN93" s="121">
        <f>GETPIVOTDATA(" Montana",'Population Migration by State'!$B$5,"Year",'Population Migration by State'!$C$3)</f>
        <v>37690</v>
      </c>
      <c r="AO93" s="121">
        <f>GETPIVOTDATA(" Montana",'Population Migration by State'!$B$5,"Year",'Population Migration by State'!$C$3)</f>
        <v>37690</v>
      </c>
      <c r="AP93" s="105">
        <f>GETPIVOTDATA(" Montana",'Population Migration by State'!$B$5,"Year",'Population Migration by State'!$C$3)</f>
        <v>37690</v>
      </c>
      <c r="AQ93" s="105">
        <f>GETPIVOTDATA(" Montana",'Population Migration by State'!$B$5,"Year",'Population Migration by State'!$C$3)</f>
        <v>37690</v>
      </c>
      <c r="AR93" s="105">
        <f>GETPIVOTDATA(" Montana",'Population Migration by State'!$B$5,"Year",'Population Migration by State'!$C$3)</f>
        <v>37690</v>
      </c>
      <c r="AS93" s="105">
        <f>GETPIVOTDATA(" Montana",'Population Migration by State'!$B$5,"Year",'Population Migration by State'!$C$3)</f>
        <v>37690</v>
      </c>
      <c r="AT93" s="105">
        <f>GETPIVOTDATA(" Montana",'Population Migration by State'!$B$5,"Year",'Population Migration by State'!$C$3)</f>
        <v>37690</v>
      </c>
      <c r="AU93" s="105">
        <f>GETPIVOTDATA(" Montana",'Population Migration by State'!$B$5,"Year",'Population Migration by State'!$C$3)</f>
        <v>37690</v>
      </c>
      <c r="AV93" s="105">
        <f>GETPIVOTDATA(" Montana",'Population Migration by State'!$B$5,"Year",'Population Migration by State'!$C$3)</f>
        <v>37690</v>
      </c>
      <c r="AW93" s="105">
        <f>GETPIVOTDATA(" Montana",'Population Migration by State'!$B$5,"Year",'Population Migration by State'!$C$3)</f>
        <v>37690</v>
      </c>
      <c r="AX93" s="105">
        <f>GETPIVOTDATA(" Montana",'Population Migration by State'!$B$5,"Year",'Population Migration by State'!$C$3)</f>
        <v>37690</v>
      </c>
      <c r="AY93" s="105">
        <f>GETPIVOTDATA(" Montana",'Population Migration by State'!$B$5,"Year",'Population Migration by State'!$C$3)</f>
        <v>37690</v>
      </c>
      <c r="AZ93" s="105">
        <f>GETPIVOTDATA(" Montana",'Population Migration by State'!$B$5,"Year",'Population Migration by State'!$C$3)</f>
        <v>37690</v>
      </c>
      <c r="BA93" s="92">
        <f>GETPIVOTDATA(" North Dakota",'Population Migration by State'!$B$5,"Year",'Population Migration by State'!$C$3)</f>
        <v>38213</v>
      </c>
      <c r="BB93" s="105">
        <f>GETPIVOTDATA(" North Dakota",'Population Migration by State'!$B$5,"Year",'Population Migration by State'!$C$3)</f>
        <v>38213</v>
      </c>
      <c r="BC93" s="105">
        <f>GETPIVOTDATA(" North Dakota",'Population Migration by State'!$B$5,"Year",'Population Migration by State'!$C$3)</f>
        <v>38213</v>
      </c>
      <c r="BD93" s="105">
        <f>GETPIVOTDATA(" North Dakota",'Population Migration by State'!$B$5,"Year",'Population Migration by State'!$C$3)</f>
        <v>38213</v>
      </c>
      <c r="BE93" s="105">
        <f>GETPIVOTDATA(" North Dakota",'Population Migration by State'!$B$5,"Year",'Population Migration by State'!$C$3)</f>
        <v>38213</v>
      </c>
      <c r="BF93" s="105">
        <f>GETPIVOTDATA(" North Dakota",'Population Migration by State'!$B$5,"Year",'Population Migration by State'!$C$3)</f>
        <v>38213</v>
      </c>
      <c r="BG93" s="105">
        <f>GETPIVOTDATA(" North Dakota",'Population Migration by State'!$B$5,"Year",'Population Migration by State'!$C$3)</f>
        <v>38213</v>
      </c>
      <c r="BH93" s="105">
        <f>GETPIVOTDATA(" North Dakota",'Population Migration by State'!$B$5,"Year",'Population Migration by State'!$C$3)</f>
        <v>38213</v>
      </c>
      <c r="BI93" s="121">
        <f>GETPIVOTDATA(" North Dakota",'Population Migration by State'!$B$5,"Year",'Population Migration by State'!$C$3)</f>
        <v>38213</v>
      </c>
      <c r="BJ93" s="121">
        <f>GETPIVOTDATA(" North Dakota",'Population Migration by State'!$B$5,"Year",'Population Migration by State'!$C$3)</f>
        <v>38213</v>
      </c>
      <c r="BK93" s="121">
        <f>GETPIVOTDATA(" North Dakota",'Population Migration by State'!$B$5,"Year",'Population Migration by State'!$C$3)</f>
        <v>38213</v>
      </c>
      <c r="BL93" s="121">
        <f>GETPIVOTDATA(" North Dakota",'Population Migration by State'!$B$5,"Year",'Population Migration by State'!$C$3)</f>
        <v>38213</v>
      </c>
      <c r="BM93" s="105">
        <f>GETPIVOTDATA(" North Dakota",'Population Migration by State'!$B$5,"Year",'Population Migration by State'!$C$3)</f>
        <v>38213</v>
      </c>
      <c r="BN93" s="105">
        <f>GETPIVOTDATA(" North Dakota",'Population Migration by State'!$B$5,"Year",'Population Migration by State'!$C$3)</f>
        <v>38213</v>
      </c>
      <c r="BO93" s="105">
        <f>GETPIVOTDATA(" North Dakota",'Population Migration by State'!$B$5,"Year",'Population Migration by State'!$C$3)</f>
        <v>38213</v>
      </c>
      <c r="BP93" s="105">
        <f>GETPIVOTDATA(" North Dakota",'Population Migration by State'!$B$5,"Year",'Population Migration by State'!$C$3)</f>
        <v>38213</v>
      </c>
      <c r="BQ93" s="92">
        <f>GETPIVOTDATA(" Minnesota",'Population Migration by State'!$B$5,"Year",'Population Migration by State'!$C$3)</f>
        <v>101176</v>
      </c>
      <c r="BR93" s="105">
        <f>GETPIVOTDATA(" Minnesota",'Population Migration by State'!$B$5,"Year",'Population Migration by State'!$C$3)</f>
        <v>101176</v>
      </c>
      <c r="BS93" s="105">
        <f>GETPIVOTDATA(" Minnesota",'Population Migration by State'!$B$5,"Year",'Population Migration by State'!$C$3)</f>
        <v>101176</v>
      </c>
      <c r="BT93" s="105">
        <f>GETPIVOTDATA(" Minnesota",'Population Migration by State'!$B$5,"Year",'Population Migration by State'!$C$3)</f>
        <v>101176</v>
      </c>
      <c r="BU93" s="105">
        <f>GETPIVOTDATA(" Minnesota",'Population Migration by State'!$B$5,"Year",'Population Migration by State'!$C$3)</f>
        <v>101176</v>
      </c>
      <c r="BV93" s="105">
        <f>GETPIVOTDATA(" Minnesota",'Population Migration by State'!$B$5,"Year",'Population Migration by State'!$C$3)</f>
        <v>101176</v>
      </c>
      <c r="BW93" s="105">
        <f>GETPIVOTDATA(" Minnesota",'Population Migration by State'!$B$5,"Year",'Population Migration by State'!$C$3)</f>
        <v>101176</v>
      </c>
      <c r="BX93" s="105">
        <f>GETPIVOTDATA(" Minnesota",'Population Migration by State'!$B$5,"Year",'Population Migration by State'!$C$3)</f>
        <v>101176</v>
      </c>
      <c r="BY93" s="105">
        <f>GETPIVOTDATA(" Minnesota",'Population Migration by State'!$B$5,"Year",'Population Migration by State'!$C$3)</f>
        <v>101176</v>
      </c>
      <c r="BZ93" s="105">
        <f>GETPIVOTDATA(" Minnesota",'Population Migration by State'!$B$5,"Year",'Population Migration by State'!$C$3)</f>
        <v>101176</v>
      </c>
      <c r="CA93" s="105">
        <f>GETPIVOTDATA(" Minnesota",'Population Migration by State'!$B$5,"Year",'Population Migration by State'!$C$3)</f>
        <v>101176</v>
      </c>
      <c r="CB93" s="105">
        <f>GETPIVOTDATA(" Minnesota",'Population Migration by State'!$B$5,"Year",'Population Migration by State'!$C$3)</f>
        <v>101176</v>
      </c>
      <c r="CC93" s="92">
        <f>GETPIVOTDATA(" Wisconsin",'Population Migration by State'!$B$5,"Year",'Population Migration by State'!$C$3)</f>
        <v>100167</v>
      </c>
      <c r="CD93" s="105">
        <f>GETPIVOTDATA(" Wisconsin",'Population Migration by State'!$B$5,"Year",'Population Migration by State'!$C$3)</f>
        <v>100167</v>
      </c>
      <c r="CE93" s="105">
        <f>GETPIVOTDATA(" Wisconsin",'Population Migration by State'!$B$5,"Year",'Population Migration by State'!$C$3)</f>
        <v>100167</v>
      </c>
      <c r="CF93" s="105">
        <f>GETPIVOTDATA(" Wisconsin",'Population Migration by State'!$B$5,"Year",'Population Migration by State'!$C$3)</f>
        <v>100167</v>
      </c>
      <c r="CG93" s="105">
        <f>GETPIVOTDATA(" Wisconsin",'Population Migration by State'!$B$5,"Year",'Population Migration by State'!$C$3)</f>
        <v>100167</v>
      </c>
      <c r="CH93" s="105">
        <f>GETPIVOTDATA(" Wisconsin",'Population Migration by State'!$B$5,"Year",'Population Migration by State'!$C$3)</f>
        <v>100167</v>
      </c>
      <c r="CI93" s="99"/>
      <c r="CJ93" s="105">
        <f>GETPIVOTDATA(" Michigan",'Population Migration by State'!$B$5,"Year",'Population Migration by State'!$C$3)</f>
        <v>134763</v>
      </c>
      <c r="CK93" s="105">
        <f>GETPIVOTDATA(" Michigan",'Population Migration by State'!$B$5,"Year",'Population Migration by State'!$C$3)</f>
        <v>134763</v>
      </c>
      <c r="CL93" s="105">
        <f>GETPIVOTDATA(" Michigan",'Population Migration by State'!$B$5,"Year",'Population Migration by State'!$C$3)</f>
        <v>134763</v>
      </c>
      <c r="CM93" s="105">
        <f>GETPIVOTDATA(" Michigan",'Population Migration by State'!$B$5,"Year",'Population Migration by State'!$C$3)</f>
        <v>134763</v>
      </c>
      <c r="CN93" s="97"/>
      <c r="CO93" s="101"/>
      <c r="CP93" s="101"/>
      <c r="CQ93" s="105"/>
      <c r="CR93" s="105"/>
      <c r="CS93" s="105"/>
      <c r="CT93" s="92">
        <f>GETPIVOTDATA(" Michigan",'Population Migration by State'!$B$5,"Year",'Population Migration by State'!$C$3)</f>
        <v>134763</v>
      </c>
      <c r="CU93" s="105">
        <f>GETPIVOTDATA(" Michigan",'Population Migration by State'!$B$5,"Year",'Population Migration by State'!$C$3)</f>
        <v>134763</v>
      </c>
      <c r="CV93" s="105">
        <f>GETPIVOTDATA(" Michigan",'Population Migration by State'!$B$5,"Year",'Population Migration by State'!$C$3)</f>
        <v>134763</v>
      </c>
      <c r="CW93" s="99"/>
      <c r="CX93" s="105"/>
      <c r="CY93" s="105"/>
      <c r="CZ93" s="105"/>
      <c r="DA93" s="105"/>
      <c r="DB93" s="105"/>
      <c r="DC93" s="105"/>
      <c r="DD93" s="105"/>
      <c r="DE93" s="105"/>
      <c r="DF93" s="105"/>
      <c r="DG93" s="105"/>
      <c r="DH93" s="105"/>
      <c r="DI93" s="105"/>
      <c r="DJ93" s="105"/>
      <c r="DK93" s="105"/>
      <c r="DL93" s="105"/>
      <c r="DM93" s="105"/>
      <c r="DN93" s="105"/>
      <c r="DO93" s="105"/>
      <c r="DP93" s="105"/>
      <c r="DQ93" s="105"/>
      <c r="DR93" s="105"/>
      <c r="DS93" s="105"/>
      <c r="DT93" s="105"/>
      <c r="DU93" s="105"/>
      <c r="DV93" s="105"/>
      <c r="DW93" s="105"/>
      <c r="DX93" s="105"/>
      <c r="DY93" s="105"/>
      <c r="DZ93" s="105"/>
      <c r="EA93" s="105"/>
      <c r="EB93" s="105"/>
      <c r="EC93" s="105"/>
      <c r="ED93" s="105"/>
      <c r="EE93" s="105"/>
      <c r="EF93" s="105"/>
      <c r="EG93" s="92">
        <f>GETPIVOTDATA(" Maine",'Population Migration by State'!$B$5,"Year",'Population Migration by State'!$C$3)</f>
        <v>27561</v>
      </c>
      <c r="EH93" s="105">
        <f>GETPIVOTDATA(" Maine",'Population Migration by State'!$B$5,"Year",'Population Migration by State'!$C$3)</f>
        <v>27561</v>
      </c>
      <c r="EI93" s="105">
        <f>GETPIVOTDATA(" Maine",'Population Migration by State'!$B$5,"Year",'Population Migration by State'!$C$3)</f>
        <v>27561</v>
      </c>
      <c r="EJ93" s="121">
        <f>GETPIVOTDATA(" Maine",'Population Migration by State'!$B$5,"Year",'Population Migration by State'!$C$3)</f>
        <v>27561</v>
      </c>
      <c r="EK93" s="121">
        <f>GETPIVOTDATA(" Maine",'Population Migration by State'!$B$5,"Year",'Population Migration by State'!$C$3)</f>
        <v>27561</v>
      </c>
      <c r="EL93" s="121">
        <f>GETPIVOTDATA(" Maine",'Population Migration by State'!$B$5,"Year",'Population Migration by State'!$C$3)</f>
        <v>27561</v>
      </c>
      <c r="EM93" s="121">
        <f>GETPIVOTDATA(" Maine",'Population Migration by State'!$B$5,"Year",'Population Migration by State'!$C$3)</f>
        <v>27561</v>
      </c>
      <c r="EN93" s="105">
        <f>GETPIVOTDATA(" Maine",'Population Migration by State'!$B$5,"Year",'Population Migration by State'!$C$3)</f>
        <v>27561</v>
      </c>
      <c r="EO93" s="105">
        <f>GETPIVOTDATA(" Maine",'Population Migration by State'!$B$5,"Year",'Population Migration by State'!$C$3)</f>
        <v>27561</v>
      </c>
      <c r="EP93" s="105">
        <f>GETPIVOTDATA(" Maine",'Population Migration by State'!$B$5,"Year",'Population Migration by State'!$C$3)</f>
        <v>27561</v>
      </c>
      <c r="EQ93" s="105">
        <f>GETPIVOTDATA(" Maine",'Population Migration by State'!$B$5,"Year",'Population Migration by State'!$C$3)</f>
        <v>27561</v>
      </c>
      <c r="ER93" s="57"/>
      <c r="ES93" s="56"/>
      <c r="ET93" s="56"/>
      <c r="EU93" s="56"/>
      <c r="EV93" s="56"/>
      <c r="EW93" s="105"/>
      <c r="EX93" s="105"/>
      <c r="EY93" s="105"/>
      <c r="EZ93" s="105"/>
      <c r="FA93" s="105"/>
      <c r="FB93" s="105"/>
      <c r="FC93" s="105"/>
      <c r="FD93" s="105"/>
      <c r="FE93" s="105"/>
      <c r="FF93" s="105"/>
      <c r="FG93" s="105"/>
      <c r="FH93" s="105"/>
      <c r="FI93" s="105"/>
      <c r="FJ93" s="105"/>
      <c r="FK93" s="105"/>
      <c r="FL93" s="105"/>
      <c r="FM93" s="105"/>
      <c r="FN93" s="105"/>
      <c r="FO93" s="105"/>
      <c r="FP93" s="56"/>
      <c r="FQ93" s="56"/>
      <c r="FR93" s="56"/>
      <c r="FS93" s="56"/>
      <c r="FT93" s="56"/>
      <c r="FU93" s="56"/>
      <c r="FV93" s="56"/>
      <c r="FW93" s="56"/>
      <c r="FX93" s="56"/>
      <c r="FY93" s="56"/>
      <c r="FZ93" s="56"/>
      <c r="GA93" s="56"/>
      <c r="GB93" s="56"/>
      <c r="GC93" s="56"/>
      <c r="GD93" s="56"/>
      <c r="GE93" s="56"/>
      <c r="GF93" s="56"/>
      <c r="GG93" s="56"/>
      <c r="GH93" s="56"/>
      <c r="GI93" s="56"/>
      <c r="GJ93" s="56"/>
      <c r="GK93" s="56"/>
      <c r="GL93" s="56"/>
      <c r="GM93" s="56"/>
      <c r="GN93" s="56"/>
      <c r="GO93" s="56"/>
      <c r="GP93" s="56"/>
      <c r="GQ93" s="56"/>
      <c r="GR93" s="56"/>
      <c r="GS93" s="56"/>
      <c r="GT93" s="56"/>
      <c r="GU93" s="56"/>
      <c r="GV93" s="56"/>
      <c r="GW93" s="56"/>
      <c r="GX93" s="56"/>
      <c r="GY93" s="56"/>
      <c r="GZ93" s="56"/>
      <c r="HA93" s="56"/>
      <c r="HB93" s="56"/>
      <c r="HC93" s="56"/>
      <c r="HD93" s="56"/>
      <c r="HE93" s="56"/>
      <c r="HF93" s="56"/>
      <c r="HG93" s="56"/>
      <c r="HH93" s="217"/>
    </row>
    <row r="94" spans="2:216" ht="16.5" thickTop="1" thickBot="1" x14ac:dyDescent="0.3">
      <c r="B94" s="221"/>
      <c r="C94" s="56"/>
      <c r="D94" s="105"/>
      <c r="E94" s="105"/>
      <c r="F94" s="105"/>
      <c r="G94" s="105"/>
      <c r="H94" s="105"/>
      <c r="I94" s="105"/>
      <c r="J94" s="92">
        <f>GETPIVOTDATA(" Washington",'Population Migration by State'!$B$5,"Year",'Population Migration by State'!$C$3)</f>
        <v>216519</v>
      </c>
      <c r="K94" s="105">
        <f>GETPIVOTDATA(" Washington",'Population Migration by State'!$B$5,"Year",'Population Migration by State'!$C$3)</f>
        <v>216519</v>
      </c>
      <c r="L94" s="105">
        <f>GETPIVOTDATA(" Washington",'Population Migration by State'!$B$5,"Year",'Population Migration by State'!$C$3)</f>
        <v>216519</v>
      </c>
      <c r="M94" s="105">
        <f>GETPIVOTDATA(" Washington",'Population Migration by State'!$B$5,"Year",'Population Migration by State'!$C$3)</f>
        <v>216519</v>
      </c>
      <c r="N94" s="105">
        <f>GETPIVOTDATA(" Washington",'Population Migration by State'!$B$5,"Year",'Population Migration by State'!$C$3)</f>
        <v>216519</v>
      </c>
      <c r="O94" s="105">
        <f>GETPIVOTDATA(" Washington",'Population Migration by State'!$B$5,"Year",'Population Migration by State'!$C$3)</f>
        <v>216519</v>
      </c>
      <c r="P94" s="105">
        <f>GETPIVOTDATA(" Washington",'Population Migration by State'!$B$5,"Year",'Population Migration by State'!$C$3)</f>
        <v>216519</v>
      </c>
      <c r="Q94" s="105">
        <f>GETPIVOTDATA(" Washington",'Population Migration by State'!$B$5,"Year",'Population Migration by State'!$C$3)</f>
        <v>216519</v>
      </c>
      <c r="R94" s="105">
        <f>GETPIVOTDATA(" Washington",'Population Migration by State'!$B$5,"Year",'Population Migration by State'!$C$3)</f>
        <v>216519</v>
      </c>
      <c r="S94" s="105">
        <f>GETPIVOTDATA(" Washington",'Population Migration by State'!$B$5,"Year",'Population Migration by State'!$C$3)</f>
        <v>216519</v>
      </c>
      <c r="T94" s="105">
        <f>GETPIVOTDATA(" Washington",'Population Migration by State'!$B$5,"Year",'Population Migration by State'!$C$3)</f>
        <v>216519</v>
      </c>
      <c r="U94" s="105">
        <f>GETPIVOTDATA(" Washington",'Population Migration by State'!$B$5,"Year",'Population Migration by State'!$C$3)</f>
        <v>216519</v>
      </c>
      <c r="V94" s="105">
        <f>GETPIVOTDATA(" Washington",'Population Migration by State'!$B$5,"Year",'Population Migration by State'!$C$3)</f>
        <v>216519</v>
      </c>
      <c r="W94" s="105">
        <f>GETPIVOTDATA(" Washington",'Population Migration by State'!$B$5,"Year",'Population Migration by State'!$C$3)</f>
        <v>216519</v>
      </c>
      <c r="X94" s="105">
        <f>GETPIVOTDATA(" Washington",'Population Migration by State'!$B$5,"Year",'Population Migration by State'!$C$3)</f>
        <v>216519</v>
      </c>
      <c r="Y94" s="92">
        <f>GETPIVOTDATA(" Idaho",'Population Migration by State'!$B$5,"Year",'Population Migration by State'!$C$3)</f>
        <v>59419</v>
      </c>
      <c r="Z94" s="105">
        <f>GETPIVOTDATA(" Idaho",'Population Migration by State'!$B$5,"Year",'Population Migration by State'!$C$3)</f>
        <v>59419</v>
      </c>
      <c r="AA94" s="105">
        <f>GETPIVOTDATA(" Idaho",'Population Migration by State'!$B$5,"Year",'Population Migration by State'!$C$3)</f>
        <v>59419</v>
      </c>
      <c r="AB94" s="105">
        <f>GETPIVOTDATA(" Idaho",'Population Migration by State'!$B$5,"Year",'Population Migration by State'!$C$3)</f>
        <v>59419</v>
      </c>
      <c r="AC94" s="92">
        <f>GETPIVOTDATA(" Montana",'Population Migration by State'!$B$5,"Year",'Population Migration by State'!$C$3)</f>
        <v>37690</v>
      </c>
      <c r="AD94" s="105">
        <f>GETPIVOTDATA(" Montana",'Population Migration by State'!$B$5,"Year",'Population Migration by State'!$C$3)</f>
        <v>37690</v>
      </c>
      <c r="AE94" s="105">
        <f>GETPIVOTDATA(" Montana",'Population Migration by State'!$B$5,"Year",'Population Migration by State'!$C$3)</f>
        <v>37690</v>
      </c>
      <c r="AF94" s="105">
        <f>GETPIVOTDATA(" Montana",'Population Migration by State'!$B$5,"Year",'Population Migration by State'!$C$3)</f>
        <v>37690</v>
      </c>
      <c r="AG94" s="105">
        <f>GETPIVOTDATA(" Montana",'Population Migration by State'!$B$5,"Year",'Population Migration by State'!$C$3)</f>
        <v>37690</v>
      </c>
      <c r="AH94" s="105">
        <f>GETPIVOTDATA(" Montana",'Population Migration by State'!$B$5,"Year",'Population Migration by State'!$C$3)</f>
        <v>37690</v>
      </c>
      <c r="AI94" s="105">
        <f>GETPIVOTDATA(" Montana",'Population Migration by State'!$B$5,"Year",'Population Migration by State'!$C$3)</f>
        <v>37690</v>
      </c>
      <c r="AJ94" s="105">
        <f>GETPIVOTDATA(" Montana",'Population Migration by State'!$B$5,"Year",'Population Migration by State'!$C$3)</f>
        <v>37690</v>
      </c>
      <c r="AK94" s="105">
        <f>GETPIVOTDATA(" Montana",'Population Migration by State'!$B$5,"Year",'Population Migration by State'!$C$3)</f>
        <v>37690</v>
      </c>
      <c r="AL94" s="105">
        <f>GETPIVOTDATA(" Montana",'Population Migration by State'!$B$5,"Year",'Population Migration by State'!$C$3)</f>
        <v>37690</v>
      </c>
      <c r="AM94" s="105">
        <f>GETPIVOTDATA(" Montana",'Population Migration by State'!$B$5,"Year",'Population Migration by State'!$C$3)</f>
        <v>37690</v>
      </c>
      <c r="AN94" s="105">
        <f>GETPIVOTDATA(" Montana",'Population Migration by State'!$B$5,"Year",'Population Migration by State'!$C$3)</f>
        <v>37690</v>
      </c>
      <c r="AO94" s="105">
        <f>GETPIVOTDATA(" Montana",'Population Migration by State'!$B$5,"Year",'Population Migration by State'!$C$3)</f>
        <v>37690</v>
      </c>
      <c r="AP94" s="105">
        <f>GETPIVOTDATA(" Montana",'Population Migration by State'!$B$5,"Year",'Population Migration by State'!$C$3)</f>
        <v>37690</v>
      </c>
      <c r="AQ94" s="105">
        <f>GETPIVOTDATA(" Montana",'Population Migration by State'!$B$5,"Year",'Population Migration by State'!$C$3)</f>
        <v>37690</v>
      </c>
      <c r="AR94" s="105">
        <f>GETPIVOTDATA(" Montana",'Population Migration by State'!$B$5,"Year",'Population Migration by State'!$C$3)</f>
        <v>37690</v>
      </c>
      <c r="AS94" s="105">
        <f>GETPIVOTDATA(" Montana",'Population Migration by State'!$B$5,"Year",'Population Migration by State'!$C$3)</f>
        <v>37690</v>
      </c>
      <c r="AT94" s="105">
        <f>GETPIVOTDATA(" Montana",'Population Migration by State'!$B$5,"Year",'Population Migration by State'!$C$3)</f>
        <v>37690</v>
      </c>
      <c r="AU94" s="105">
        <f>GETPIVOTDATA(" Montana",'Population Migration by State'!$B$5,"Year",'Population Migration by State'!$C$3)</f>
        <v>37690</v>
      </c>
      <c r="AV94" s="105">
        <f>GETPIVOTDATA(" Montana",'Population Migration by State'!$B$5,"Year",'Population Migration by State'!$C$3)</f>
        <v>37690</v>
      </c>
      <c r="AW94" s="105">
        <f>GETPIVOTDATA(" Montana",'Population Migration by State'!$B$5,"Year",'Population Migration by State'!$C$3)</f>
        <v>37690</v>
      </c>
      <c r="AX94" s="105">
        <f>GETPIVOTDATA(" Montana",'Population Migration by State'!$B$5,"Year",'Population Migration by State'!$C$3)</f>
        <v>37690</v>
      </c>
      <c r="AY94" s="105">
        <f>GETPIVOTDATA(" Montana",'Population Migration by State'!$B$5,"Year",'Population Migration by State'!$C$3)</f>
        <v>37690</v>
      </c>
      <c r="AZ94" s="105">
        <f>GETPIVOTDATA(" Montana",'Population Migration by State'!$B$5,"Year",'Population Migration by State'!$C$3)</f>
        <v>37690</v>
      </c>
      <c r="BA94" s="92">
        <f>GETPIVOTDATA(" North Dakota",'Population Migration by State'!$B$5,"Year",'Population Migration by State'!$C$3)</f>
        <v>38213</v>
      </c>
      <c r="BB94" s="105">
        <f>GETPIVOTDATA(" North Dakota",'Population Migration by State'!$B$5,"Year",'Population Migration by State'!$C$3)</f>
        <v>38213</v>
      </c>
      <c r="BC94" s="105">
        <f>GETPIVOTDATA(" North Dakota",'Population Migration by State'!$B$5,"Year",'Population Migration by State'!$C$3)</f>
        <v>38213</v>
      </c>
      <c r="BD94" s="105">
        <f>GETPIVOTDATA(" North Dakota",'Population Migration by State'!$B$5,"Year",'Population Migration by State'!$C$3)</f>
        <v>38213</v>
      </c>
      <c r="BE94" s="105">
        <f>GETPIVOTDATA(" North Dakota",'Population Migration by State'!$B$5,"Year",'Population Migration by State'!$C$3)</f>
        <v>38213</v>
      </c>
      <c r="BF94" s="105">
        <f>GETPIVOTDATA(" North Dakota",'Population Migration by State'!$B$5,"Year",'Population Migration by State'!$C$3)</f>
        <v>38213</v>
      </c>
      <c r="BG94" s="105">
        <f>GETPIVOTDATA(" North Dakota",'Population Migration by State'!$B$5,"Year",'Population Migration by State'!$C$3)</f>
        <v>38213</v>
      </c>
      <c r="BH94" s="105">
        <f>GETPIVOTDATA(" North Dakota",'Population Migration by State'!$B$5,"Year",'Population Migration by State'!$C$3)</f>
        <v>38213</v>
      </c>
      <c r="BI94" s="121">
        <f>GETPIVOTDATA(" North Dakota",'Population Migration by State'!$B$5,"Year",'Population Migration by State'!$C$3)</f>
        <v>38213</v>
      </c>
      <c r="BJ94" s="121">
        <f>GETPIVOTDATA(" North Dakota",'Population Migration by State'!$B$5,"Year",'Population Migration by State'!$C$3)</f>
        <v>38213</v>
      </c>
      <c r="BK94" s="121">
        <f>GETPIVOTDATA(" North Dakota",'Population Migration by State'!$B$5,"Year",'Population Migration by State'!$C$3)</f>
        <v>38213</v>
      </c>
      <c r="BL94" s="121">
        <f>GETPIVOTDATA(" North Dakota",'Population Migration by State'!$B$5,"Year",'Population Migration by State'!$C$3)</f>
        <v>38213</v>
      </c>
      <c r="BM94" s="105">
        <f>GETPIVOTDATA(" North Dakota",'Population Migration by State'!$B$5,"Year",'Population Migration by State'!$C$3)</f>
        <v>38213</v>
      </c>
      <c r="BN94" s="105">
        <f>GETPIVOTDATA(" North Dakota",'Population Migration by State'!$B$5,"Year",'Population Migration by State'!$C$3)</f>
        <v>38213</v>
      </c>
      <c r="BO94" s="105">
        <f>GETPIVOTDATA(" North Dakota",'Population Migration by State'!$B$5,"Year",'Population Migration by State'!$C$3)</f>
        <v>38213</v>
      </c>
      <c r="BP94" s="105">
        <f>GETPIVOTDATA(" North Dakota",'Population Migration by State'!$B$5,"Year",'Population Migration by State'!$C$3)</f>
        <v>38213</v>
      </c>
      <c r="BQ94" s="92">
        <f>GETPIVOTDATA(" Minnesota",'Population Migration by State'!$B$5,"Year",'Population Migration by State'!$C$3)</f>
        <v>101176</v>
      </c>
      <c r="BR94" s="105">
        <f>GETPIVOTDATA(" Minnesota",'Population Migration by State'!$B$5,"Year",'Population Migration by State'!$C$3)</f>
        <v>101176</v>
      </c>
      <c r="BS94" s="105">
        <f>GETPIVOTDATA(" Minnesota",'Population Migration by State'!$B$5,"Year",'Population Migration by State'!$C$3)</f>
        <v>101176</v>
      </c>
      <c r="BT94" s="105">
        <f>GETPIVOTDATA(" Minnesota",'Population Migration by State'!$B$5,"Year",'Population Migration by State'!$C$3)</f>
        <v>101176</v>
      </c>
      <c r="BU94" s="105">
        <f>GETPIVOTDATA(" Minnesota",'Population Migration by State'!$B$5,"Year",'Population Migration by State'!$C$3)</f>
        <v>101176</v>
      </c>
      <c r="BV94" s="105">
        <f>GETPIVOTDATA(" Minnesota",'Population Migration by State'!$B$5,"Year",'Population Migration by State'!$C$3)</f>
        <v>101176</v>
      </c>
      <c r="BW94" s="105">
        <f>GETPIVOTDATA(" Minnesota",'Population Migration by State'!$B$5,"Year",'Population Migration by State'!$C$3)</f>
        <v>101176</v>
      </c>
      <c r="BX94" s="105">
        <f>GETPIVOTDATA(" Minnesota",'Population Migration by State'!$B$5,"Year",'Population Migration by State'!$C$3)</f>
        <v>101176</v>
      </c>
      <c r="BY94" s="105">
        <f>GETPIVOTDATA(" Minnesota",'Population Migration by State'!$B$5,"Year",'Population Migration by State'!$C$3)</f>
        <v>101176</v>
      </c>
      <c r="BZ94" s="105">
        <f>GETPIVOTDATA(" Minnesota",'Population Migration by State'!$B$5,"Year",'Population Migration by State'!$C$3)</f>
        <v>101176</v>
      </c>
      <c r="CA94" s="105">
        <f>GETPIVOTDATA(" Minnesota",'Population Migration by State'!$B$5,"Year",'Population Migration by State'!$C$3)</f>
        <v>101176</v>
      </c>
      <c r="CB94" s="97"/>
      <c r="CC94" s="105">
        <f>GETPIVOTDATA(" Wisconsin",'Population Migration by State'!$B$5,"Year",'Population Migration by State'!$C$3)</f>
        <v>100167</v>
      </c>
      <c r="CD94" s="105">
        <f>GETPIVOTDATA(" Wisconsin",'Population Migration by State'!$B$5,"Year",'Population Migration by State'!$C$3)</f>
        <v>100167</v>
      </c>
      <c r="CE94" s="105">
        <f>GETPIVOTDATA(" Wisconsin",'Population Migration by State'!$B$5,"Year",'Population Migration by State'!$C$3)</f>
        <v>100167</v>
      </c>
      <c r="CF94" s="105">
        <f>GETPIVOTDATA(" Wisconsin",'Population Migration by State'!$B$5,"Year",'Population Migration by State'!$C$3)</f>
        <v>100167</v>
      </c>
      <c r="CG94" s="105">
        <f>GETPIVOTDATA(" Wisconsin",'Population Migration by State'!$B$5,"Year",'Population Migration by State'!$C$3)</f>
        <v>100167</v>
      </c>
      <c r="CH94" s="105">
        <f>GETPIVOTDATA(" Wisconsin",'Population Migration by State'!$B$5,"Year",'Population Migration by State'!$C$3)</f>
        <v>100167</v>
      </c>
      <c r="CI94" s="105">
        <f>GETPIVOTDATA(" Wisconsin",'Population Migration by State'!$B$5,"Year",'Population Migration by State'!$C$3)</f>
        <v>100167</v>
      </c>
      <c r="CJ94" s="101">
        <f>GETPIVOTDATA(" Wisconsin",'Population Migration by State'!$B$5,"Year",'Population Migration by State'!$C$3)</f>
        <v>100167</v>
      </c>
      <c r="CK94" s="99"/>
      <c r="CL94" s="105">
        <f>GETPIVOTDATA(" Michigan",'Population Migration by State'!$B$5,"Year",'Population Migration by State'!$C$3)</f>
        <v>134763</v>
      </c>
      <c r="CM94" s="105">
        <f>GETPIVOTDATA(" Michigan",'Population Migration by State'!$B$5,"Year",'Population Migration by State'!$C$3)</f>
        <v>134763</v>
      </c>
      <c r="CN94" s="92"/>
      <c r="CO94" s="105"/>
      <c r="CP94" s="105"/>
      <c r="CQ94" s="105"/>
      <c r="CR94" s="105"/>
      <c r="CS94" s="105"/>
      <c r="CT94" s="92">
        <f>GETPIVOTDATA(" Michigan",'Population Migration by State'!$B$5,"Year",'Population Migration by State'!$C$3)</f>
        <v>134763</v>
      </c>
      <c r="CU94" s="105">
        <f>GETPIVOTDATA(" Michigan",'Population Migration by State'!$B$5,"Year",'Population Migration by State'!$C$3)</f>
        <v>134763</v>
      </c>
      <c r="CV94" s="105">
        <f>GETPIVOTDATA(" Michigan",'Population Migration by State'!$B$5,"Year",'Population Migration by State'!$C$3)</f>
        <v>134763</v>
      </c>
      <c r="CW94" s="105">
        <f>GETPIVOTDATA(" Michigan",'Population Migration by State'!$B$5,"Year",'Population Migration by State'!$C$3)</f>
        <v>134763</v>
      </c>
      <c r="CX94" s="99"/>
      <c r="CY94" s="105"/>
      <c r="CZ94" s="105"/>
      <c r="DA94" s="105"/>
      <c r="DB94" s="105"/>
      <c r="DC94" s="105"/>
      <c r="DD94" s="105"/>
      <c r="DE94" s="105"/>
      <c r="DF94" s="105"/>
      <c r="DG94" s="105"/>
      <c r="DH94" s="105"/>
      <c r="DI94" s="105"/>
      <c r="DJ94" s="105"/>
      <c r="DK94" s="105"/>
      <c r="DL94" s="105"/>
      <c r="DM94" s="105"/>
      <c r="DN94" s="105"/>
      <c r="DO94" s="105"/>
      <c r="DP94" s="105"/>
      <c r="DQ94" s="105"/>
      <c r="DR94" s="105"/>
      <c r="DS94" s="105"/>
      <c r="DT94" s="105"/>
      <c r="DU94" s="105"/>
      <c r="DV94" s="105"/>
      <c r="DW94" s="105"/>
      <c r="DX94" s="105"/>
      <c r="DY94" s="105"/>
      <c r="DZ94" s="105"/>
      <c r="EA94" s="105"/>
      <c r="EB94" s="105"/>
      <c r="EC94" s="105"/>
      <c r="ED94" s="105"/>
      <c r="EE94" s="105"/>
      <c r="EF94" s="105"/>
      <c r="EG94" s="92">
        <f>GETPIVOTDATA(" Maine",'Population Migration by State'!$B$5,"Year",'Population Migration by State'!$C$3)</f>
        <v>27561</v>
      </c>
      <c r="EH94" s="105">
        <f>GETPIVOTDATA(" Maine",'Population Migration by State'!$B$5,"Year",'Population Migration by State'!$C$3)</f>
        <v>27561</v>
      </c>
      <c r="EI94" s="105">
        <f>GETPIVOTDATA(" Maine",'Population Migration by State'!$B$5,"Year",'Population Migration by State'!$C$3)</f>
        <v>27561</v>
      </c>
      <c r="EJ94" s="121">
        <f>GETPIVOTDATA(" Maine",'Population Migration by State'!$B$5,"Year",'Population Migration by State'!$C$3)</f>
        <v>27561</v>
      </c>
      <c r="EK94" s="121">
        <f>GETPIVOTDATA(" Maine",'Population Migration by State'!$B$5,"Year",'Population Migration by State'!$C$3)</f>
        <v>27561</v>
      </c>
      <c r="EL94" s="121">
        <f>GETPIVOTDATA(" Maine",'Population Migration by State'!$B$5,"Year",'Population Migration by State'!$C$3)</f>
        <v>27561</v>
      </c>
      <c r="EM94" s="121">
        <f>GETPIVOTDATA(" Maine",'Population Migration by State'!$B$5,"Year",'Population Migration by State'!$C$3)</f>
        <v>27561</v>
      </c>
      <c r="EN94" s="105">
        <f>GETPIVOTDATA(" Maine",'Population Migration by State'!$B$5,"Year",'Population Migration by State'!$C$3)</f>
        <v>27561</v>
      </c>
      <c r="EO94" s="105">
        <f>GETPIVOTDATA(" Maine",'Population Migration by State'!$B$5,"Year",'Population Migration by State'!$C$3)</f>
        <v>27561</v>
      </c>
      <c r="EP94" s="105">
        <f>GETPIVOTDATA(" Maine",'Population Migration by State'!$B$5,"Year",'Population Migration by State'!$C$3)</f>
        <v>27561</v>
      </c>
      <c r="EQ94" s="105">
        <f>GETPIVOTDATA(" Maine",'Population Migration by State'!$B$5,"Year",'Population Migration by State'!$C$3)</f>
        <v>27561</v>
      </c>
      <c r="ER94" s="60"/>
      <c r="ES94" s="56"/>
      <c r="ET94" s="56"/>
      <c r="EU94" s="56"/>
      <c r="EV94" s="56"/>
      <c r="EW94" s="105"/>
      <c r="EX94" s="105"/>
      <c r="EY94" s="105"/>
      <c r="EZ94" s="105"/>
      <c r="FA94" s="105"/>
      <c r="FB94" s="105"/>
      <c r="FC94" s="105"/>
      <c r="FD94" s="105"/>
      <c r="FE94" s="105"/>
      <c r="FF94" s="105"/>
      <c r="FG94" s="105"/>
      <c r="FH94" s="105"/>
      <c r="FI94" s="105"/>
      <c r="FJ94" s="105"/>
      <c r="FK94" s="105"/>
      <c r="FL94" s="105"/>
      <c r="FM94" s="105"/>
      <c r="FN94" s="105"/>
      <c r="FO94" s="105"/>
      <c r="FP94" s="56"/>
      <c r="FQ94" s="56"/>
      <c r="FR94" s="56"/>
      <c r="FS94" s="56"/>
      <c r="FT94" s="56"/>
      <c r="FU94" s="56"/>
      <c r="FV94" s="56"/>
      <c r="FW94" s="56"/>
      <c r="FX94" s="56"/>
      <c r="FY94" s="56"/>
      <c r="FZ94" s="56"/>
      <c r="GA94" s="56"/>
      <c r="GB94" s="56"/>
      <c r="GC94" s="56"/>
      <c r="GD94" s="56"/>
      <c r="GE94" s="56"/>
      <c r="GF94" s="56"/>
      <c r="GG94" s="56"/>
      <c r="GH94" s="56"/>
      <c r="GI94" s="56"/>
      <c r="GJ94" s="56"/>
      <c r="GK94" s="56"/>
      <c r="GL94" s="56"/>
      <c r="GM94" s="56"/>
      <c r="GN94" s="56"/>
      <c r="GO94" s="56"/>
      <c r="GP94" s="56"/>
      <c r="GQ94" s="56"/>
      <c r="GR94" s="56"/>
      <c r="GS94" s="56"/>
      <c r="GT94" s="56"/>
      <c r="GU94" s="56"/>
      <c r="GV94" s="56"/>
      <c r="GW94" s="56"/>
      <c r="GX94" s="56"/>
      <c r="GY94" s="56"/>
      <c r="GZ94" s="56"/>
      <c r="HA94" s="56"/>
      <c r="HB94" s="56"/>
      <c r="HC94" s="56"/>
      <c r="HD94" s="56"/>
      <c r="HE94" s="56"/>
      <c r="HF94" s="56"/>
      <c r="HG94" s="56"/>
      <c r="HH94" s="217"/>
    </row>
    <row r="95" spans="2:216" ht="16.5" thickTop="1" thickBot="1" x14ac:dyDescent="0.3">
      <c r="B95" s="221"/>
      <c r="C95" s="56"/>
      <c r="D95" s="105"/>
      <c r="E95" s="105"/>
      <c r="F95" s="105"/>
      <c r="G95" s="105"/>
      <c r="H95" s="105"/>
      <c r="I95" s="105"/>
      <c r="J95" s="92">
        <f>GETPIVOTDATA(" Washington",'Population Migration by State'!$B$5,"Year",'Population Migration by State'!$C$3)</f>
        <v>216519</v>
      </c>
      <c r="K95" s="105">
        <f>GETPIVOTDATA(" Washington",'Population Migration by State'!$B$5,"Year",'Population Migration by State'!$C$3)</f>
        <v>216519</v>
      </c>
      <c r="L95" s="105">
        <f>GETPIVOTDATA(" Washington",'Population Migration by State'!$B$5,"Year",'Population Migration by State'!$C$3)</f>
        <v>216519</v>
      </c>
      <c r="M95" s="105">
        <f>GETPIVOTDATA(" Washington",'Population Migration by State'!$B$5,"Year",'Population Migration by State'!$C$3)</f>
        <v>216519</v>
      </c>
      <c r="N95" s="105">
        <f>GETPIVOTDATA(" Washington",'Population Migration by State'!$B$5,"Year",'Population Migration by State'!$C$3)</f>
        <v>216519</v>
      </c>
      <c r="O95" s="105">
        <f>GETPIVOTDATA(" Washington",'Population Migration by State'!$B$5,"Year",'Population Migration by State'!$C$3)</f>
        <v>216519</v>
      </c>
      <c r="P95" s="105">
        <f>GETPIVOTDATA(" Washington",'Population Migration by State'!$B$5,"Year",'Population Migration by State'!$C$3)</f>
        <v>216519</v>
      </c>
      <c r="Q95" s="105">
        <f>GETPIVOTDATA(" Washington",'Population Migration by State'!$B$5,"Year",'Population Migration by State'!$C$3)</f>
        <v>216519</v>
      </c>
      <c r="R95" s="105">
        <f>GETPIVOTDATA(" Washington",'Population Migration by State'!$B$5,"Year",'Population Migration by State'!$C$3)</f>
        <v>216519</v>
      </c>
      <c r="S95" s="105">
        <f>GETPIVOTDATA(" Washington",'Population Migration by State'!$B$5,"Year",'Population Migration by State'!$C$3)</f>
        <v>216519</v>
      </c>
      <c r="T95" s="105">
        <f>GETPIVOTDATA(" Washington",'Population Migration by State'!$B$5,"Year",'Population Migration by State'!$C$3)</f>
        <v>216519</v>
      </c>
      <c r="U95" s="105">
        <f>GETPIVOTDATA(" Washington",'Population Migration by State'!$B$5,"Year",'Population Migration by State'!$C$3)</f>
        <v>216519</v>
      </c>
      <c r="V95" s="105">
        <f>GETPIVOTDATA(" Washington",'Population Migration by State'!$B$5,"Year",'Population Migration by State'!$C$3)</f>
        <v>216519</v>
      </c>
      <c r="W95" s="105">
        <f>GETPIVOTDATA(" Washington",'Population Migration by State'!$B$5,"Year",'Population Migration by State'!$C$3)</f>
        <v>216519</v>
      </c>
      <c r="X95" s="105">
        <f>GETPIVOTDATA(" Washington",'Population Migration by State'!$B$5,"Year",'Population Migration by State'!$C$3)</f>
        <v>216519</v>
      </c>
      <c r="Y95" s="92">
        <f>GETPIVOTDATA(" Idaho",'Population Migration by State'!$B$5,"Year",'Population Migration by State'!$C$3)</f>
        <v>59419</v>
      </c>
      <c r="Z95" s="105">
        <f>GETPIVOTDATA(" Idaho",'Population Migration by State'!$B$5,"Year",'Population Migration by State'!$C$3)</f>
        <v>59419</v>
      </c>
      <c r="AA95" s="105">
        <f>GETPIVOTDATA(" Idaho",'Population Migration by State'!$B$5,"Year",'Population Migration by State'!$C$3)</f>
        <v>59419</v>
      </c>
      <c r="AB95" s="105">
        <f>GETPIVOTDATA(" Idaho",'Population Migration by State'!$B$5,"Year",'Population Migration by State'!$C$3)</f>
        <v>59419</v>
      </c>
      <c r="AC95" s="92">
        <f>GETPIVOTDATA(" Montana",'Population Migration by State'!$B$5,"Year",'Population Migration by State'!$C$3)</f>
        <v>37690</v>
      </c>
      <c r="AD95" s="105">
        <f>GETPIVOTDATA(" Montana",'Population Migration by State'!$B$5,"Year",'Population Migration by State'!$C$3)</f>
        <v>37690</v>
      </c>
      <c r="AE95" s="105">
        <f>GETPIVOTDATA(" Montana",'Population Migration by State'!$B$5,"Year",'Population Migration by State'!$C$3)</f>
        <v>37690</v>
      </c>
      <c r="AF95" s="105">
        <f>GETPIVOTDATA(" Montana",'Population Migration by State'!$B$5,"Year",'Population Migration by State'!$C$3)</f>
        <v>37690</v>
      </c>
      <c r="AG95" s="105">
        <f>GETPIVOTDATA(" Montana",'Population Migration by State'!$B$5,"Year",'Population Migration by State'!$C$3)</f>
        <v>37690</v>
      </c>
      <c r="AH95" s="105">
        <f>GETPIVOTDATA(" Montana",'Population Migration by State'!$B$5,"Year",'Population Migration by State'!$C$3)</f>
        <v>37690</v>
      </c>
      <c r="AI95" s="105">
        <f>GETPIVOTDATA(" Montana",'Population Migration by State'!$B$5,"Year",'Population Migration by State'!$C$3)</f>
        <v>37690</v>
      </c>
      <c r="AJ95" s="105">
        <f>GETPIVOTDATA(" Montana",'Population Migration by State'!$B$5,"Year",'Population Migration by State'!$C$3)</f>
        <v>37690</v>
      </c>
      <c r="AK95" s="105">
        <f>GETPIVOTDATA(" Montana",'Population Migration by State'!$B$5,"Year",'Population Migration by State'!$C$3)</f>
        <v>37690</v>
      </c>
      <c r="AL95" s="105">
        <f>GETPIVOTDATA(" Montana",'Population Migration by State'!$B$5,"Year",'Population Migration by State'!$C$3)</f>
        <v>37690</v>
      </c>
      <c r="AM95" s="105">
        <f>GETPIVOTDATA(" Montana",'Population Migration by State'!$B$5,"Year",'Population Migration by State'!$C$3)</f>
        <v>37690</v>
      </c>
      <c r="AN95" s="105">
        <f>GETPIVOTDATA(" Montana",'Population Migration by State'!$B$5,"Year",'Population Migration by State'!$C$3)</f>
        <v>37690</v>
      </c>
      <c r="AO95" s="105">
        <f>GETPIVOTDATA(" Montana",'Population Migration by State'!$B$5,"Year",'Population Migration by State'!$C$3)</f>
        <v>37690</v>
      </c>
      <c r="AP95" s="105">
        <f>GETPIVOTDATA(" Montana",'Population Migration by State'!$B$5,"Year",'Population Migration by State'!$C$3)</f>
        <v>37690</v>
      </c>
      <c r="AQ95" s="105">
        <f>GETPIVOTDATA(" Montana",'Population Migration by State'!$B$5,"Year",'Population Migration by State'!$C$3)</f>
        <v>37690</v>
      </c>
      <c r="AR95" s="105">
        <f>GETPIVOTDATA(" Montana",'Population Migration by State'!$B$5,"Year",'Population Migration by State'!$C$3)</f>
        <v>37690</v>
      </c>
      <c r="AS95" s="105">
        <f>GETPIVOTDATA(" Montana",'Population Migration by State'!$B$5,"Year",'Population Migration by State'!$C$3)</f>
        <v>37690</v>
      </c>
      <c r="AT95" s="105">
        <f>GETPIVOTDATA(" Montana",'Population Migration by State'!$B$5,"Year",'Population Migration by State'!$C$3)</f>
        <v>37690</v>
      </c>
      <c r="AU95" s="105">
        <f>GETPIVOTDATA(" Montana",'Population Migration by State'!$B$5,"Year",'Population Migration by State'!$C$3)</f>
        <v>37690</v>
      </c>
      <c r="AV95" s="105">
        <f>GETPIVOTDATA(" Montana",'Population Migration by State'!$B$5,"Year",'Population Migration by State'!$C$3)</f>
        <v>37690</v>
      </c>
      <c r="AW95" s="105">
        <f>GETPIVOTDATA(" Montana",'Population Migration by State'!$B$5,"Year",'Population Migration by State'!$C$3)</f>
        <v>37690</v>
      </c>
      <c r="AX95" s="105">
        <f>GETPIVOTDATA(" Montana",'Population Migration by State'!$B$5,"Year",'Population Migration by State'!$C$3)</f>
        <v>37690</v>
      </c>
      <c r="AY95" s="105">
        <f>GETPIVOTDATA(" Montana",'Population Migration by State'!$B$5,"Year",'Population Migration by State'!$C$3)</f>
        <v>37690</v>
      </c>
      <c r="AZ95" s="105">
        <f>GETPIVOTDATA(" Montana",'Population Migration by State'!$B$5,"Year",'Population Migration by State'!$C$3)</f>
        <v>37690</v>
      </c>
      <c r="BA95" s="92">
        <f>GETPIVOTDATA(" North Dakota",'Population Migration by State'!$B$5,"Year",'Population Migration by State'!$C$3)</f>
        <v>38213</v>
      </c>
      <c r="BB95" s="105">
        <f>GETPIVOTDATA(" North Dakota",'Population Migration by State'!$B$5,"Year",'Population Migration by State'!$C$3)</f>
        <v>38213</v>
      </c>
      <c r="BC95" s="105">
        <f>GETPIVOTDATA(" North Dakota",'Population Migration by State'!$B$5,"Year",'Population Migration by State'!$C$3)</f>
        <v>38213</v>
      </c>
      <c r="BD95" s="105">
        <f>GETPIVOTDATA(" North Dakota",'Population Migration by State'!$B$5,"Year",'Population Migration by State'!$C$3)</f>
        <v>38213</v>
      </c>
      <c r="BE95" s="105">
        <f>GETPIVOTDATA(" North Dakota",'Population Migration by State'!$B$5,"Year",'Population Migration by State'!$C$3)</f>
        <v>38213</v>
      </c>
      <c r="BF95" s="105">
        <f>GETPIVOTDATA(" North Dakota",'Population Migration by State'!$B$5,"Year",'Population Migration by State'!$C$3)</f>
        <v>38213</v>
      </c>
      <c r="BG95" s="105">
        <f>GETPIVOTDATA(" North Dakota",'Population Migration by State'!$B$5,"Year",'Population Migration by State'!$C$3)</f>
        <v>38213</v>
      </c>
      <c r="BH95" s="105">
        <f>GETPIVOTDATA(" North Dakota",'Population Migration by State'!$B$5,"Year",'Population Migration by State'!$C$3)</f>
        <v>38213</v>
      </c>
      <c r="BI95" s="105">
        <f>GETPIVOTDATA(" North Dakota",'Population Migration by State'!$B$5,"Year",'Population Migration by State'!$C$3)</f>
        <v>38213</v>
      </c>
      <c r="BJ95" s="105">
        <f>GETPIVOTDATA(" North Dakota",'Population Migration by State'!$B$5,"Year",'Population Migration by State'!$C$3)</f>
        <v>38213</v>
      </c>
      <c r="BK95" s="105">
        <f>GETPIVOTDATA(" North Dakota",'Population Migration by State'!$B$5,"Year",'Population Migration by State'!$C$3)</f>
        <v>38213</v>
      </c>
      <c r="BL95" s="105">
        <f>GETPIVOTDATA(" North Dakota",'Population Migration by State'!$B$5,"Year",'Population Migration by State'!$C$3)</f>
        <v>38213</v>
      </c>
      <c r="BM95" s="105">
        <f>GETPIVOTDATA(" North Dakota",'Population Migration by State'!$B$5,"Year",'Population Migration by State'!$C$3)</f>
        <v>38213</v>
      </c>
      <c r="BN95" s="105">
        <f>GETPIVOTDATA(" North Dakota",'Population Migration by State'!$B$5,"Year",'Population Migration by State'!$C$3)</f>
        <v>38213</v>
      </c>
      <c r="BO95" s="105">
        <f>GETPIVOTDATA(" North Dakota",'Population Migration by State'!$B$5,"Year",'Population Migration by State'!$C$3)</f>
        <v>38213</v>
      </c>
      <c r="BP95" s="105">
        <f>GETPIVOTDATA(" North Dakota",'Population Migration by State'!$B$5,"Year",'Population Migration by State'!$C$3)</f>
        <v>38213</v>
      </c>
      <c r="BQ95" s="92">
        <f>GETPIVOTDATA(" Minnesota",'Population Migration by State'!$B$5,"Year",'Population Migration by State'!$C$3)</f>
        <v>101176</v>
      </c>
      <c r="BR95" s="105">
        <f>GETPIVOTDATA(" Minnesota",'Population Migration by State'!$B$5,"Year",'Population Migration by State'!$C$3)</f>
        <v>101176</v>
      </c>
      <c r="BS95" s="105">
        <f>GETPIVOTDATA(" Minnesota",'Population Migration by State'!$B$5,"Year",'Population Migration by State'!$C$3)</f>
        <v>101176</v>
      </c>
      <c r="BT95" s="105">
        <f>GETPIVOTDATA(" Minnesota",'Population Migration by State'!$B$5,"Year",'Population Migration by State'!$C$3)</f>
        <v>101176</v>
      </c>
      <c r="BU95" s="105">
        <f>GETPIVOTDATA(" Minnesota",'Population Migration by State'!$B$5,"Year",'Population Migration by State'!$C$3)</f>
        <v>101176</v>
      </c>
      <c r="BV95" s="105">
        <f>GETPIVOTDATA(" Minnesota",'Population Migration by State'!$B$5,"Year",'Population Migration by State'!$C$3)</f>
        <v>101176</v>
      </c>
      <c r="BW95" s="105">
        <f>GETPIVOTDATA(" Minnesota",'Population Migration by State'!$B$5,"Year",'Population Migration by State'!$C$3)</f>
        <v>101176</v>
      </c>
      <c r="BX95" s="105">
        <f>GETPIVOTDATA(" Minnesota",'Population Migration by State'!$B$5,"Year",'Population Migration by State'!$C$3)</f>
        <v>101176</v>
      </c>
      <c r="BY95" s="105">
        <f>GETPIVOTDATA(" Minnesota",'Population Migration by State'!$B$5,"Year",'Population Migration by State'!$C$3)</f>
        <v>101176</v>
      </c>
      <c r="BZ95" s="105">
        <f>GETPIVOTDATA(" Minnesota",'Population Migration by State'!$B$5,"Year",'Population Migration by State'!$C$3)</f>
        <v>101176</v>
      </c>
      <c r="CA95" s="105">
        <f>GETPIVOTDATA(" Minnesota",'Population Migration by State'!$B$5,"Year",'Population Migration by State'!$C$3)</f>
        <v>101176</v>
      </c>
      <c r="CB95" s="92">
        <f>GETPIVOTDATA(" Wisconsin",'Population Migration by State'!$B$5,"Year",'Population Migration by State'!$C$3)</f>
        <v>100167</v>
      </c>
      <c r="CC95" s="105">
        <f>GETPIVOTDATA(" Wisconsin",'Population Migration by State'!$B$5,"Year",'Population Migration by State'!$C$3)</f>
        <v>100167</v>
      </c>
      <c r="CD95" s="105">
        <f>GETPIVOTDATA(" Wisconsin",'Population Migration by State'!$B$5,"Year",'Population Migration by State'!$C$3)</f>
        <v>100167</v>
      </c>
      <c r="CE95" s="105">
        <f>GETPIVOTDATA(" Wisconsin",'Population Migration by State'!$B$5,"Year",'Population Migration by State'!$C$3)</f>
        <v>100167</v>
      </c>
      <c r="CF95" s="105">
        <f>GETPIVOTDATA(" Wisconsin",'Population Migration by State'!$B$5,"Year",'Population Migration by State'!$C$3)</f>
        <v>100167</v>
      </c>
      <c r="CG95" s="105">
        <f>GETPIVOTDATA(" Wisconsin",'Population Migration by State'!$B$5,"Year",'Population Migration by State'!$C$3)</f>
        <v>100167</v>
      </c>
      <c r="CH95" s="105">
        <f>GETPIVOTDATA(" Wisconsin",'Population Migration by State'!$B$5,"Year",'Population Migration by State'!$C$3)</f>
        <v>100167</v>
      </c>
      <c r="CI95" s="105">
        <f>GETPIVOTDATA(" Wisconsin",'Population Migration by State'!$B$5,"Year",'Population Migration by State'!$C$3)</f>
        <v>100167</v>
      </c>
      <c r="CJ95" s="105">
        <f>GETPIVOTDATA(" Wisconsin",'Population Migration by State'!$B$5,"Year",'Population Migration by State'!$C$3)</f>
        <v>100167</v>
      </c>
      <c r="CK95" s="105">
        <f>GETPIVOTDATA(" Wisconsin",'Population Migration by State'!$B$5,"Year",'Population Migration by State'!$C$3)</f>
        <v>100167</v>
      </c>
      <c r="CL95" s="107">
        <f>GETPIVOTDATA(" Michigan",'Population Migration by State'!$B$5,"Year",'Population Migration by State'!$C$3)</f>
        <v>134763</v>
      </c>
      <c r="CM95" s="105">
        <f>GETPIVOTDATA(" Michigan",'Population Migration by State'!$B$5,"Year",'Population Migration by State'!$C$3)</f>
        <v>134763</v>
      </c>
      <c r="CN95" s="92"/>
      <c r="CO95" s="105"/>
      <c r="CP95" s="105"/>
      <c r="CQ95" s="105"/>
      <c r="CR95" s="105"/>
      <c r="CS95" s="97"/>
      <c r="CT95" s="105">
        <f>GETPIVOTDATA(" Michigan",'Population Migration by State'!$B$5,"Year",'Population Migration by State'!$C$3)</f>
        <v>134763</v>
      </c>
      <c r="CU95" s="105">
        <f>GETPIVOTDATA(" Michigan",'Population Migration by State'!$B$5,"Year",'Population Migration by State'!$C$3)</f>
        <v>134763</v>
      </c>
      <c r="CV95" s="105">
        <f>GETPIVOTDATA(" Michigan",'Population Migration by State'!$B$5,"Year",'Population Migration by State'!$C$3)</f>
        <v>134763</v>
      </c>
      <c r="CW95" s="105">
        <f>GETPIVOTDATA(" Michigan",'Population Migration by State'!$B$5,"Year",'Population Migration by State'!$C$3)</f>
        <v>134763</v>
      </c>
      <c r="CX95" s="105">
        <f>GETPIVOTDATA(" Michigan",'Population Migration by State'!$B$5,"Year",'Population Migration by State'!$C$3)</f>
        <v>134763</v>
      </c>
      <c r="CY95" s="92"/>
      <c r="CZ95" s="105"/>
      <c r="DA95" s="105"/>
      <c r="DB95" s="105"/>
      <c r="DC95" s="105"/>
      <c r="DD95" s="105"/>
      <c r="DE95" s="105"/>
      <c r="DF95" s="105"/>
      <c r="DG95" s="105"/>
      <c r="DH95" s="105"/>
      <c r="DI95" s="105"/>
      <c r="DJ95" s="105"/>
      <c r="DK95" s="105"/>
      <c r="DL95" s="105"/>
      <c r="DM95" s="105"/>
      <c r="DN95" s="105"/>
      <c r="DO95" s="105"/>
      <c r="DP95" s="105"/>
      <c r="DQ95" s="105"/>
      <c r="DR95" s="105"/>
      <c r="DS95" s="105"/>
      <c r="DT95" s="105"/>
      <c r="DU95" s="105"/>
      <c r="DV95" s="105"/>
      <c r="DW95" s="105"/>
      <c r="DX95" s="105"/>
      <c r="DY95" s="105"/>
      <c r="DZ95" s="105"/>
      <c r="EA95" s="105"/>
      <c r="EB95" s="105"/>
      <c r="EC95" s="105"/>
      <c r="ED95" s="105"/>
      <c r="EE95" s="106">
        <f>GETPIVOTDATA(" New Hampshire",'Population Migration by State'!$B$5,"Year",'Population Migration by State'!$C$3)</f>
        <v>50559</v>
      </c>
      <c r="EF95" s="95">
        <f>GETPIVOTDATA(" Maine",'Population Migration by State'!$B$5,"Year",'Population Migration by State'!$C$3)</f>
        <v>27561</v>
      </c>
      <c r="EG95" s="105">
        <f>GETPIVOTDATA(" Maine",'Population Migration by State'!$B$5,"Year",'Population Migration by State'!$C$3)</f>
        <v>27561</v>
      </c>
      <c r="EH95" s="105">
        <f>GETPIVOTDATA(" Maine",'Population Migration by State'!$B$5,"Year",'Population Migration by State'!$C$3)</f>
        <v>27561</v>
      </c>
      <c r="EI95" s="105">
        <f>GETPIVOTDATA(" Maine",'Population Migration by State'!$B$5,"Year",'Population Migration by State'!$C$3)</f>
        <v>27561</v>
      </c>
      <c r="EJ95" s="105">
        <f>GETPIVOTDATA(" Maine",'Population Migration by State'!$B$5,"Year",'Population Migration by State'!$C$3)</f>
        <v>27561</v>
      </c>
      <c r="EK95" s="105">
        <f>GETPIVOTDATA(" Maine",'Population Migration by State'!$B$5,"Year",'Population Migration by State'!$C$3)</f>
        <v>27561</v>
      </c>
      <c r="EL95" s="105">
        <f>GETPIVOTDATA(" Maine",'Population Migration by State'!$B$5,"Year",'Population Migration by State'!$C$3)</f>
        <v>27561</v>
      </c>
      <c r="EM95" s="105">
        <f>GETPIVOTDATA(" Maine",'Population Migration by State'!$B$5,"Year",'Population Migration by State'!$C$3)</f>
        <v>27561</v>
      </c>
      <c r="EN95" s="105">
        <f>GETPIVOTDATA(" Maine",'Population Migration by State'!$B$5,"Year",'Population Migration by State'!$C$3)</f>
        <v>27561</v>
      </c>
      <c r="EO95" s="105">
        <f>GETPIVOTDATA(" Maine",'Population Migration by State'!$B$5,"Year",'Population Migration by State'!$C$3)</f>
        <v>27561</v>
      </c>
      <c r="EP95" s="105">
        <f>GETPIVOTDATA(" Maine",'Population Migration by State'!$B$5,"Year",'Population Migration by State'!$C$3)</f>
        <v>27561</v>
      </c>
      <c r="EQ95" s="105">
        <f>GETPIVOTDATA(" Maine",'Population Migration by State'!$B$5,"Year",'Population Migration by State'!$C$3)</f>
        <v>27561</v>
      </c>
      <c r="ER95" s="105">
        <f>GETPIVOTDATA(" Maine",'Population Migration by State'!$B$5,"Year",'Population Migration by State'!$C$3)</f>
        <v>27561</v>
      </c>
      <c r="ES95" s="60"/>
      <c r="ET95" s="56"/>
      <c r="EU95" s="56"/>
      <c r="EV95" s="56"/>
      <c r="EW95" s="105"/>
      <c r="EX95" s="105"/>
      <c r="EY95" s="105"/>
      <c r="EZ95" s="105"/>
      <c r="FA95" s="105"/>
      <c r="FB95" s="105"/>
      <c r="FC95" s="105"/>
      <c r="FD95" s="105"/>
      <c r="FE95" s="105"/>
      <c r="FF95" s="105"/>
      <c r="FG95" s="105"/>
      <c r="FH95" s="105"/>
      <c r="FI95" s="105"/>
      <c r="FJ95" s="105"/>
      <c r="FK95" s="105"/>
      <c r="FL95" s="105"/>
      <c r="FM95" s="105"/>
      <c r="FN95" s="105"/>
      <c r="FO95" s="105"/>
      <c r="FP95" s="56"/>
      <c r="FQ95" s="56"/>
      <c r="FR95" s="56"/>
      <c r="FS95" s="56"/>
      <c r="FT95" s="56"/>
      <c r="FU95" s="56"/>
      <c r="FV95" s="56"/>
      <c r="FW95" s="56"/>
      <c r="FX95" s="56"/>
      <c r="FY95" s="56"/>
      <c r="FZ95" s="56"/>
      <c r="GA95" s="56"/>
      <c r="GB95" s="56"/>
      <c r="GC95" s="56"/>
      <c r="GD95" s="56"/>
      <c r="GE95" s="56"/>
      <c r="GF95" s="56"/>
      <c r="GG95" s="56"/>
      <c r="GH95" s="56"/>
      <c r="GI95" s="56"/>
      <c r="GJ95" s="56"/>
      <c r="GK95" s="56"/>
      <c r="GL95" s="56"/>
      <c r="GM95" s="56"/>
      <c r="GN95" s="56"/>
      <c r="GO95" s="56"/>
      <c r="GP95" s="56"/>
      <c r="GQ95" s="56"/>
      <c r="GR95" s="56"/>
      <c r="GS95" s="56"/>
      <c r="GT95" s="56"/>
      <c r="GU95" s="56"/>
      <c r="GV95" s="56"/>
      <c r="GW95" s="56"/>
      <c r="GX95" s="56"/>
      <c r="GY95" s="56"/>
      <c r="GZ95" s="56"/>
      <c r="HA95" s="56"/>
      <c r="HB95" s="56"/>
      <c r="HC95" s="56"/>
      <c r="HD95" s="56"/>
      <c r="HE95" s="56"/>
      <c r="HF95" s="56"/>
      <c r="HG95" s="56"/>
      <c r="HH95" s="217"/>
    </row>
    <row r="96" spans="2:216" ht="15.75" thickTop="1" x14ac:dyDescent="0.25">
      <c r="B96" s="221"/>
      <c r="C96" s="56"/>
      <c r="D96" s="105"/>
      <c r="E96" s="105"/>
      <c r="F96" s="105"/>
      <c r="G96" s="105"/>
      <c r="H96" s="105"/>
      <c r="I96" s="105"/>
      <c r="J96" s="92">
        <f>GETPIVOTDATA(" Washington",'Population Migration by State'!$B$5,"Year",'Population Migration by State'!$C$3)</f>
        <v>216519</v>
      </c>
      <c r="K96" s="105">
        <f>GETPIVOTDATA(" Washington",'Population Migration by State'!$B$5,"Year",'Population Migration by State'!$C$3)</f>
        <v>216519</v>
      </c>
      <c r="L96" s="105">
        <f>GETPIVOTDATA(" Washington",'Population Migration by State'!$B$5,"Year",'Population Migration by State'!$C$3)</f>
        <v>216519</v>
      </c>
      <c r="M96" s="105">
        <f>GETPIVOTDATA(" Washington",'Population Migration by State'!$B$5,"Year",'Population Migration by State'!$C$3)</f>
        <v>216519</v>
      </c>
      <c r="N96" s="105">
        <f>GETPIVOTDATA(" Washington",'Population Migration by State'!$B$5,"Year",'Population Migration by State'!$C$3)</f>
        <v>216519</v>
      </c>
      <c r="O96" s="105">
        <f>GETPIVOTDATA(" Washington",'Population Migration by State'!$B$5,"Year",'Population Migration by State'!$C$3)</f>
        <v>216519</v>
      </c>
      <c r="P96" s="105">
        <f>GETPIVOTDATA(" Washington",'Population Migration by State'!$B$5,"Year",'Population Migration by State'!$C$3)</f>
        <v>216519</v>
      </c>
      <c r="Q96" s="105">
        <f>GETPIVOTDATA(" Washington",'Population Migration by State'!$B$5,"Year",'Population Migration by State'!$C$3)</f>
        <v>216519</v>
      </c>
      <c r="R96" s="105">
        <f>GETPIVOTDATA(" Washington",'Population Migration by State'!$B$5,"Year",'Population Migration by State'!$C$3)</f>
        <v>216519</v>
      </c>
      <c r="S96" s="105">
        <f>GETPIVOTDATA(" Washington",'Population Migration by State'!$B$5,"Year",'Population Migration by State'!$C$3)</f>
        <v>216519</v>
      </c>
      <c r="T96" s="105">
        <f>GETPIVOTDATA(" Washington",'Population Migration by State'!$B$5,"Year",'Population Migration by State'!$C$3)</f>
        <v>216519</v>
      </c>
      <c r="U96" s="105">
        <f>GETPIVOTDATA(" Washington",'Population Migration by State'!$B$5,"Year",'Population Migration by State'!$C$3)</f>
        <v>216519</v>
      </c>
      <c r="V96" s="105">
        <f>GETPIVOTDATA(" Washington",'Population Migration by State'!$B$5,"Year",'Population Migration by State'!$C$3)</f>
        <v>216519</v>
      </c>
      <c r="W96" s="105">
        <f>GETPIVOTDATA(" Washington",'Population Migration by State'!$B$5,"Year",'Population Migration by State'!$C$3)</f>
        <v>216519</v>
      </c>
      <c r="X96" s="105">
        <f>GETPIVOTDATA(" Washington",'Population Migration by State'!$B$5,"Year",'Population Migration by State'!$C$3)</f>
        <v>216519</v>
      </c>
      <c r="Y96" s="92">
        <f>GETPIVOTDATA(" Idaho",'Population Migration by State'!$B$5,"Year",'Population Migration by State'!$C$3)</f>
        <v>59419</v>
      </c>
      <c r="Z96" s="105">
        <f>GETPIVOTDATA(" Idaho",'Population Migration by State'!$B$5,"Year",'Population Migration by State'!$C$3)</f>
        <v>59419</v>
      </c>
      <c r="AA96" s="105">
        <f>GETPIVOTDATA(" Idaho",'Population Migration by State'!$B$5,"Year",'Population Migration by State'!$C$3)</f>
        <v>59419</v>
      </c>
      <c r="AB96" s="105">
        <f>GETPIVOTDATA(" Idaho",'Population Migration by State'!$B$5,"Year",'Population Migration by State'!$C$3)</f>
        <v>59419</v>
      </c>
      <c r="AC96" s="92">
        <f>GETPIVOTDATA(" Montana",'Population Migration by State'!$B$5,"Year",'Population Migration by State'!$C$3)</f>
        <v>37690</v>
      </c>
      <c r="AD96" s="105">
        <f>GETPIVOTDATA(" Montana",'Population Migration by State'!$B$5,"Year",'Population Migration by State'!$C$3)</f>
        <v>37690</v>
      </c>
      <c r="AE96" s="105">
        <f>GETPIVOTDATA(" Montana",'Population Migration by State'!$B$5,"Year",'Population Migration by State'!$C$3)</f>
        <v>37690</v>
      </c>
      <c r="AF96" s="105">
        <f>GETPIVOTDATA(" Montana",'Population Migration by State'!$B$5,"Year",'Population Migration by State'!$C$3)</f>
        <v>37690</v>
      </c>
      <c r="AG96" s="105">
        <f>GETPIVOTDATA(" Montana",'Population Migration by State'!$B$5,"Year",'Population Migration by State'!$C$3)</f>
        <v>37690</v>
      </c>
      <c r="AH96" s="105">
        <f>GETPIVOTDATA(" Montana",'Population Migration by State'!$B$5,"Year",'Population Migration by State'!$C$3)</f>
        <v>37690</v>
      </c>
      <c r="AI96" s="105">
        <f>GETPIVOTDATA(" Montana",'Population Migration by State'!$B$5,"Year",'Population Migration by State'!$C$3)</f>
        <v>37690</v>
      </c>
      <c r="AJ96" s="105">
        <f>GETPIVOTDATA(" Montana",'Population Migration by State'!$B$5,"Year",'Population Migration by State'!$C$3)</f>
        <v>37690</v>
      </c>
      <c r="AK96" s="105">
        <f>GETPIVOTDATA(" Montana",'Population Migration by State'!$B$5,"Year",'Population Migration by State'!$C$3)</f>
        <v>37690</v>
      </c>
      <c r="AL96" s="105">
        <f>GETPIVOTDATA(" Montana",'Population Migration by State'!$B$5,"Year",'Population Migration by State'!$C$3)</f>
        <v>37690</v>
      </c>
      <c r="AM96" s="105">
        <f>GETPIVOTDATA(" Montana",'Population Migration by State'!$B$5,"Year",'Population Migration by State'!$C$3)</f>
        <v>37690</v>
      </c>
      <c r="AN96" s="105">
        <f>GETPIVOTDATA(" Montana",'Population Migration by State'!$B$5,"Year",'Population Migration by State'!$C$3)</f>
        <v>37690</v>
      </c>
      <c r="AO96" s="105">
        <f>GETPIVOTDATA(" Montana",'Population Migration by State'!$B$5,"Year",'Population Migration by State'!$C$3)</f>
        <v>37690</v>
      </c>
      <c r="AP96" s="105">
        <f>GETPIVOTDATA(" Montana",'Population Migration by State'!$B$5,"Year",'Population Migration by State'!$C$3)</f>
        <v>37690</v>
      </c>
      <c r="AQ96" s="105">
        <f>GETPIVOTDATA(" Montana",'Population Migration by State'!$B$5,"Year",'Population Migration by State'!$C$3)</f>
        <v>37690</v>
      </c>
      <c r="AR96" s="105">
        <f>GETPIVOTDATA(" Montana",'Population Migration by State'!$B$5,"Year",'Population Migration by State'!$C$3)</f>
        <v>37690</v>
      </c>
      <c r="AS96" s="105">
        <f>GETPIVOTDATA(" Montana",'Population Migration by State'!$B$5,"Year",'Population Migration by State'!$C$3)</f>
        <v>37690</v>
      </c>
      <c r="AT96" s="105">
        <f>GETPIVOTDATA(" Montana",'Population Migration by State'!$B$5,"Year",'Population Migration by State'!$C$3)</f>
        <v>37690</v>
      </c>
      <c r="AU96" s="105">
        <f>GETPIVOTDATA(" Montana",'Population Migration by State'!$B$5,"Year",'Population Migration by State'!$C$3)</f>
        <v>37690</v>
      </c>
      <c r="AV96" s="105">
        <f>GETPIVOTDATA(" Montana",'Population Migration by State'!$B$5,"Year",'Population Migration by State'!$C$3)</f>
        <v>37690</v>
      </c>
      <c r="AW96" s="105">
        <f>GETPIVOTDATA(" Montana",'Population Migration by State'!$B$5,"Year",'Population Migration by State'!$C$3)</f>
        <v>37690</v>
      </c>
      <c r="AX96" s="105">
        <f>GETPIVOTDATA(" Montana",'Population Migration by State'!$B$5,"Year",'Population Migration by State'!$C$3)</f>
        <v>37690</v>
      </c>
      <c r="AY96" s="105">
        <f>GETPIVOTDATA(" Montana",'Population Migration by State'!$B$5,"Year",'Population Migration by State'!$C$3)</f>
        <v>37690</v>
      </c>
      <c r="AZ96" s="105">
        <f>GETPIVOTDATA(" Montana",'Population Migration by State'!$B$5,"Year",'Population Migration by State'!$C$3)</f>
        <v>37690</v>
      </c>
      <c r="BA96" s="92">
        <f>GETPIVOTDATA(" North Dakota",'Population Migration by State'!$B$5,"Year",'Population Migration by State'!$C$3)</f>
        <v>38213</v>
      </c>
      <c r="BB96" s="105">
        <f>GETPIVOTDATA(" North Dakota",'Population Migration by State'!$B$5,"Year",'Population Migration by State'!$C$3)</f>
        <v>38213</v>
      </c>
      <c r="BC96" s="105">
        <f>GETPIVOTDATA(" North Dakota",'Population Migration by State'!$B$5,"Year",'Population Migration by State'!$C$3)</f>
        <v>38213</v>
      </c>
      <c r="BD96" s="105">
        <f>GETPIVOTDATA(" North Dakota",'Population Migration by State'!$B$5,"Year",'Population Migration by State'!$C$3)</f>
        <v>38213</v>
      </c>
      <c r="BE96" s="105">
        <f>GETPIVOTDATA(" North Dakota",'Population Migration by State'!$B$5,"Year",'Population Migration by State'!$C$3)</f>
        <v>38213</v>
      </c>
      <c r="BF96" s="105">
        <f>GETPIVOTDATA(" North Dakota",'Population Migration by State'!$B$5,"Year",'Population Migration by State'!$C$3)</f>
        <v>38213</v>
      </c>
      <c r="BG96" s="105">
        <f>GETPIVOTDATA(" North Dakota",'Population Migration by State'!$B$5,"Year",'Population Migration by State'!$C$3)</f>
        <v>38213</v>
      </c>
      <c r="BH96" s="105">
        <f>GETPIVOTDATA(" North Dakota",'Population Migration by State'!$B$5,"Year",'Population Migration by State'!$C$3)</f>
        <v>38213</v>
      </c>
      <c r="BI96" s="105">
        <f>GETPIVOTDATA(" North Dakota",'Population Migration by State'!$B$5,"Year",'Population Migration by State'!$C$3)</f>
        <v>38213</v>
      </c>
      <c r="BJ96" s="105">
        <f>GETPIVOTDATA(" North Dakota",'Population Migration by State'!$B$5,"Year",'Population Migration by State'!$C$3)</f>
        <v>38213</v>
      </c>
      <c r="BK96" s="105">
        <f>GETPIVOTDATA(" North Dakota",'Population Migration by State'!$B$5,"Year",'Population Migration by State'!$C$3)</f>
        <v>38213</v>
      </c>
      <c r="BL96" s="105">
        <f>GETPIVOTDATA(" North Dakota",'Population Migration by State'!$B$5,"Year",'Population Migration by State'!$C$3)</f>
        <v>38213</v>
      </c>
      <c r="BM96" s="105">
        <f>GETPIVOTDATA(" North Dakota",'Population Migration by State'!$B$5,"Year",'Population Migration by State'!$C$3)</f>
        <v>38213</v>
      </c>
      <c r="BN96" s="105">
        <f>GETPIVOTDATA(" North Dakota",'Population Migration by State'!$B$5,"Year",'Population Migration by State'!$C$3)</f>
        <v>38213</v>
      </c>
      <c r="BO96" s="105">
        <f>GETPIVOTDATA(" North Dakota",'Population Migration by State'!$B$5,"Year",'Population Migration by State'!$C$3)</f>
        <v>38213</v>
      </c>
      <c r="BP96" s="105">
        <f>GETPIVOTDATA(" North Dakota",'Population Migration by State'!$B$5,"Year",'Population Migration by State'!$C$3)</f>
        <v>38213</v>
      </c>
      <c r="BQ96" s="92">
        <f>GETPIVOTDATA(" Minnesota",'Population Migration by State'!$B$5,"Year",'Population Migration by State'!$C$3)</f>
        <v>101176</v>
      </c>
      <c r="BR96" s="105">
        <f>GETPIVOTDATA(" Minnesota",'Population Migration by State'!$B$5,"Year",'Population Migration by State'!$C$3)</f>
        <v>101176</v>
      </c>
      <c r="BS96" s="105">
        <f>GETPIVOTDATA(" Minnesota",'Population Migration by State'!$B$5,"Year",'Population Migration by State'!$C$3)</f>
        <v>101176</v>
      </c>
      <c r="BT96" s="105">
        <f>GETPIVOTDATA(" Minnesota",'Population Migration by State'!$B$5,"Year",'Population Migration by State'!$C$3)</f>
        <v>101176</v>
      </c>
      <c r="BU96" s="105">
        <f>GETPIVOTDATA(" Minnesota",'Population Migration by State'!$B$5,"Year",'Population Migration by State'!$C$3)</f>
        <v>101176</v>
      </c>
      <c r="BV96" s="121">
        <f>GETPIVOTDATA(" Minnesota",'Population Migration by State'!$B$5,"Year",'Population Migration by State'!$C$3)</f>
        <v>101176</v>
      </c>
      <c r="BW96" s="121">
        <f>GETPIVOTDATA(" Minnesota",'Population Migration by State'!$B$5,"Year",'Population Migration by State'!$C$3)</f>
        <v>101176</v>
      </c>
      <c r="BX96" s="121">
        <f>GETPIVOTDATA(" Minnesota",'Population Migration by State'!$B$5,"Year",'Population Migration by State'!$C$3)</f>
        <v>101176</v>
      </c>
      <c r="BY96" s="121">
        <f>GETPIVOTDATA(" Minnesota",'Population Migration by State'!$B$5,"Year",'Population Migration by State'!$C$3)</f>
        <v>101176</v>
      </c>
      <c r="BZ96" s="105">
        <f>GETPIVOTDATA(" Minnesota",'Population Migration by State'!$B$5,"Year",'Population Migration by State'!$C$3)</f>
        <v>101176</v>
      </c>
      <c r="CA96" s="105">
        <f>GETPIVOTDATA(" Minnesota",'Population Migration by State'!$B$5,"Year",'Population Migration by State'!$C$3)</f>
        <v>101176</v>
      </c>
      <c r="CB96" s="92">
        <f>GETPIVOTDATA(" Wisconsin",'Population Migration by State'!$B$5,"Year",'Population Migration by State'!$C$3)</f>
        <v>100167</v>
      </c>
      <c r="CC96" s="105">
        <f>GETPIVOTDATA(" Wisconsin",'Population Migration by State'!$B$5,"Year",'Population Migration by State'!$C$3)</f>
        <v>100167</v>
      </c>
      <c r="CD96" s="105">
        <f>GETPIVOTDATA(" Wisconsin",'Population Migration by State'!$B$5,"Year",'Population Migration by State'!$C$3)</f>
        <v>100167</v>
      </c>
      <c r="CE96" s="105">
        <f>GETPIVOTDATA(" Wisconsin",'Population Migration by State'!$B$5,"Year",'Population Migration by State'!$C$3)</f>
        <v>100167</v>
      </c>
      <c r="CF96" s="105">
        <f>GETPIVOTDATA(" Wisconsin",'Population Migration by State'!$B$5,"Year",'Population Migration by State'!$C$3)</f>
        <v>100167</v>
      </c>
      <c r="CG96" s="105">
        <f>GETPIVOTDATA(" Wisconsin",'Population Migration by State'!$B$5,"Year",'Population Migration by State'!$C$3)</f>
        <v>100167</v>
      </c>
      <c r="CH96" s="105">
        <f>GETPIVOTDATA(" Wisconsin",'Population Migration by State'!$B$5,"Year",'Population Migration by State'!$C$3)</f>
        <v>100167</v>
      </c>
      <c r="CI96" s="105">
        <f>GETPIVOTDATA(" Wisconsin",'Population Migration by State'!$B$5,"Year",'Population Migration by State'!$C$3)</f>
        <v>100167</v>
      </c>
      <c r="CJ96" s="105">
        <f>GETPIVOTDATA(" Wisconsin",'Population Migration by State'!$B$5,"Year",'Population Migration by State'!$C$3)</f>
        <v>100167</v>
      </c>
      <c r="CK96" s="105">
        <f>GETPIVOTDATA(" Wisconsin",'Population Migration by State'!$B$5,"Year",'Population Migration by State'!$C$3)</f>
        <v>100167</v>
      </c>
      <c r="CL96" s="101">
        <f>GETPIVOTDATA(" Wisconsin",'Population Migration by State'!$B$5,"Year",'Population Migration by State'!$C$3)</f>
        <v>100167</v>
      </c>
      <c r="CM96" s="92">
        <f>GETPIVOTDATA(" Michigan",'Population Migration by State'!$B$5,"Year",'Population Migration by State'!$C$3)</f>
        <v>134763</v>
      </c>
      <c r="CN96" s="92"/>
      <c r="CO96" s="97"/>
      <c r="CP96" s="92"/>
      <c r="CQ96" s="105"/>
      <c r="CR96" s="97"/>
      <c r="CS96" s="105">
        <f>GETPIVOTDATA(" Michigan",'Population Migration by State'!$B$5,"Year",'Population Migration by State'!$C$3)</f>
        <v>134763</v>
      </c>
      <c r="CT96" s="105">
        <f>GETPIVOTDATA(" Michigan",'Population Migration by State'!$B$5,"Year",'Population Migration by State'!$C$3)</f>
        <v>134763</v>
      </c>
      <c r="CU96" s="105">
        <f>GETPIVOTDATA(" Michigan",'Population Migration by State'!$B$5,"Year",'Population Migration by State'!$C$3)</f>
        <v>134763</v>
      </c>
      <c r="CV96" s="105">
        <f>GETPIVOTDATA(" Michigan",'Population Migration by State'!$B$5,"Year",'Population Migration by State'!$C$3)</f>
        <v>134763</v>
      </c>
      <c r="CW96" s="105">
        <f>GETPIVOTDATA(" Michigan",'Population Migration by State'!$B$5,"Year",'Population Migration by State'!$C$3)</f>
        <v>134763</v>
      </c>
      <c r="CX96" s="105">
        <f>GETPIVOTDATA(" Michigan",'Population Migration by State'!$B$5,"Year",'Population Migration by State'!$C$3)</f>
        <v>134763</v>
      </c>
      <c r="CY96" s="99"/>
      <c r="CZ96" s="105"/>
      <c r="DA96" s="105"/>
      <c r="DB96" s="105"/>
      <c r="DC96" s="105"/>
      <c r="DD96" s="105"/>
      <c r="DE96" s="105"/>
      <c r="DF96" s="105"/>
      <c r="DG96" s="105"/>
      <c r="DH96" s="105"/>
      <c r="DI96" s="105"/>
      <c r="DJ96" s="105"/>
      <c r="DK96" s="105"/>
      <c r="DL96" s="105"/>
      <c r="DM96" s="105"/>
      <c r="DN96" s="105"/>
      <c r="DO96" s="105"/>
      <c r="DP96" s="105"/>
      <c r="DQ96" s="105"/>
      <c r="DR96" s="105"/>
      <c r="DS96" s="105"/>
      <c r="DT96" s="105"/>
      <c r="DU96" s="105"/>
      <c r="DV96" s="105"/>
      <c r="DW96" s="105"/>
      <c r="DX96" s="105"/>
      <c r="DY96" s="105"/>
      <c r="DZ96" s="105"/>
      <c r="EA96" s="105"/>
      <c r="EB96" s="105"/>
      <c r="EC96" s="105"/>
      <c r="ED96" s="105"/>
      <c r="EE96" s="96">
        <f>GETPIVOTDATA(" New Hampshire",'Population Migration by State'!$B$5,"Year",'Population Migration by State'!$C$3)</f>
        <v>50559</v>
      </c>
      <c r="EF96" s="92">
        <f>GETPIVOTDATA(" Maine",'Population Migration by State'!$B$5,"Year",'Population Migration by State'!$C$3)</f>
        <v>27561</v>
      </c>
      <c r="EG96" s="105">
        <f>GETPIVOTDATA(" Maine",'Population Migration by State'!$B$5,"Year",'Population Migration by State'!$C$3)</f>
        <v>27561</v>
      </c>
      <c r="EH96" s="105">
        <f>GETPIVOTDATA(" Maine",'Population Migration by State'!$B$5,"Year",'Population Migration by State'!$C$3)</f>
        <v>27561</v>
      </c>
      <c r="EI96" s="105">
        <f>GETPIVOTDATA(" Maine",'Population Migration by State'!$B$5,"Year",'Population Migration by State'!$C$3)</f>
        <v>27561</v>
      </c>
      <c r="EJ96" s="105">
        <f>GETPIVOTDATA(" Maine",'Population Migration by State'!$B$5,"Year",'Population Migration by State'!$C$3)</f>
        <v>27561</v>
      </c>
      <c r="EK96" s="105">
        <f>GETPIVOTDATA(" Maine",'Population Migration by State'!$B$5,"Year",'Population Migration by State'!$C$3)</f>
        <v>27561</v>
      </c>
      <c r="EL96" s="105">
        <f>GETPIVOTDATA(" Maine",'Population Migration by State'!$B$5,"Year",'Population Migration by State'!$C$3)</f>
        <v>27561</v>
      </c>
      <c r="EM96" s="105">
        <f>GETPIVOTDATA(" Maine",'Population Migration by State'!$B$5,"Year",'Population Migration by State'!$C$3)</f>
        <v>27561</v>
      </c>
      <c r="EN96" s="105">
        <f>GETPIVOTDATA(" Maine",'Population Migration by State'!$B$5,"Year",'Population Migration by State'!$C$3)</f>
        <v>27561</v>
      </c>
      <c r="EO96" s="105">
        <f>GETPIVOTDATA(" Maine",'Population Migration by State'!$B$5,"Year",'Population Migration by State'!$C$3)</f>
        <v>27561</v>
      </c>
      <c r="EP96" s="105">
        <f>GETPIVOTDATA(" Maine",'Population Migration by State'!$B$5,"Year",'Population Migration by State'!$C$3)</f>
        <v>27561</v>
      </c>
      <c r="EQ96" s="105">
        <f>GETPIVOTDATA(" Maine",'Population Migration by State'!$B$5,"Year",'Population Migration by State'!$C$3)</f>
        <v>27561</v>
      </c>
      <c r="ER96" s="105">
        <f>GETPIVOTDATA(" Maine",'Population Migration by State'!$B$5,"Year",'Population Migration by State'!$C$3)</f>
        <v>27561</v>
      </c>
      <c r="ES96" s="114">
        <f>GETPIVOTDATA(" Maine",'Population Migration by State'!$B$5,"Year",'Population Migration by State'!$C$3)</f>
        <v>27561</v>
      </c>
      <c r="ET96" s="56"/>
      <c r="EU96" s="56"/>
      <c r="EV96" s="56"/>
      <c r="EW96" s="105"/>
      <c r="EX96" s="105"/>
      <c r="EY96" s="105"/>
      <c r="EZ96" s="105"/>
      <c r="FA96" s="105"/>
      <c r="FB96" s="105"/>
      <c r="FC96" s="105"/>
      <c r="FD96" s="105"/>
      <c r="FE96" s="105"/>
      <c r="FF96" s="105"/>
      <c r="FG96" s="105"/>
      <c r="FH96" s="105"/>
      <c r="FI96" s="105"/>
      <c r="FJ96" s="105"/>
      <c r="FK96" s="105"/>
      <c r="FL96" s="105"/>
      <c r="FM96" s="105"/>
      <c r="FN96" s="105"/>
      <c r="FO96" s="105"/>
      <c r="FP96" s="56"/>
      <c r="FQ96" s="56"/>
      <c r="FR96" s="56"/>
      <c r="FS96" s="56"/>
      <c r="FT96" s="56"/>
      <c r="FU96" s="56"/>
      <c r="FV96" s="56"/>
      <c r="FW96" s="56"/>
      <c r="FX96" s="56"/>
      <c r="FY96" s="56"/>
      <c r="FZ96" s="56"/>
      <c r="GA96" s="56"/>
      <c r="GB96" s="56"/>
      <c r="GC96" s="56"/>
      <c r="GD96" s="56"/>
      <c r="GE96" s="56"/>
      <c r="GF96" s="56"/>
      <c r="GG96" s="56"/>
      <c r="GH96" s="56"/>
      <c r="GI96" s="56"/>
      <c r="GJ96" s="56"/>
      <c r="GK96" s="56"/>
      <c r="GL96" s="56"/>
      <c r="GM96" s="56"/>
      <c r="GN96" s="56"/>
      <c r="GO96" s="56"/>
      <c r="GP96" s="56"/>
      <c r="GQ96" s="56"/>
      <c r="GR96" s="56"/>
      <c r="GS96" s="56"/>
      <c r="GT96" s="56"/>
      <c r="GU96" s="56"/>
      <c r="GV96" s="56"/>
      <c r="GW96" s="56"/>
      <c r="GX96" s="56"/>
      <c r="GY96" s="56"/>
      <c r="GZ96" s="56"/>
      <c r="HA96" s="56"/>
      <c r="HB96" s="56"/>
      <c r="HC96" s="56"/>
      <c r="HD96" s="56"/>
      <c r="HE96" s="56"/>
      <c r="HF96" s="56"/>
      <c r="HG96" s="56"/>
      <c r="HH96" s="217"/>
    </row>
    <row r="97" spans="2:216" ht="15.75" thickBot="1" x14ac:dyDescent="0.3">
      <c r="B97" s="221"/>
      <c r="C97" s="56"/>
      <c r="D97" s="105"/>
      <c r="E97" s="105"/>
      <c r="F97" s="105"/>
      <c r="G97" s="105"/>
      <c r="H97" s="105"/>
      <c r="I97" s="105"/>
      <c r="J97" s="92">
        <f>GETPIVOTDATA(" Washington",'Population Migration by State'!$B$5,"Year",'Population Migration by State'!$C$3)</f>
        <v>216519</v>
      </c>
      <c r="K97" s="105">
        <f>GETPIVOTDATA(" Washington",'Population Migration by State'!$B$5,"Year",'Population Migration by State'!$C$3)</f>
        <v>216519</v>
      </c>
      <c r="L97" s="105">
        <f>GETPIVOTDATA(" Washington",'Population Migration by State'!$B$5,"Year",'Population Migration by State'!$C$3)</f>
        <v>216519</v>
      </c>
      <c r="M97" s="105">
        <f>GETPIVOTDATA(" Washington",'Population Migration by State'!$B$5,"Year",'Population Migration by State'!$C$3)</f>
        <v>216519</v>
      </c>
      <c r="N97" s="105">
        <f>GETPIVOTDATA(" Washington",'Population Migration by State'!$B$5,"Year",'Population Migration by State'!$C$3)</f>
        <v>216519</v>
      </c>
      <c r="O97" s="105">
        <f>GETPIVOTDATA(" Washington",'Population Migration by State'!$B$5,"Year",'Population Migration by State'!$C$3)</f>
        <v>216519</v>
      </c>
      <c r="P97" s="105">
        <f>GETPIVOTDATA(" Washington",'Population Migration by State'!$B$5,"Year",'Population Migration by State'!$C$3)</f>
        <v>216519</v>
      </c>
      <c r="Q97" s="105">
        <f>GETPIVOTDATA(" Washington",'Population Migration by State'!$B$5,"Year",'Population Migration by State'!$C$3)</f>
        <v>216519</v>
      </c>
      <c r="R97" s="105">
        <f>GETPIVOTDATA(" Washington",'Population Migration by State'!$B$5,"Year",'Population Migration by State'!$C$3)</f>
        <v>216519</v>
      </c>
      <c r="S97" s="105">
        <f>GETPIVOTDATA(" Washington",'Population Migration by State'!$B$5,"Year",'Population Migration by State'!$C$3)</f>
        <v>216519</v>
      </c>
      <c r="T97" s="105">
        <f>GETPIVOTDATA(" Washington",'Population Migration by State'!$B$5,"Year",'Population Migration by State'!$C$3)</f>
        <v>216519</v>
      </c>
      <c r="U97" s="105">
        <f>GETPIVOTDATA(" Washington",'Population Migration by State'!$B$5,"Year",'Population Migration by State'!$C$3)</f>
        <v>216519</v>
      </c>
      <c r="V97" s="105">
        <f>GETPIVOTDATA(" Washington",'Population Migration by State'!$B$5,"Year",'Population Migration by State'!$C$3)</f>
        <v>216519</v>
      </c>
      <c r="W97" s="105">
        <f>GETPIVOTDATA(" Washington",'Population Migration by State'!$B$5,"Year",'Population Migration by State'!$C$3)</f>
        <v>216519</v>
      </c>
      <c r="X97" s="105">
        <f>GETPIVOTDATA(" Washington",'Population Migration by State'!$B$5,"Year",'Population Migration by State'!$C$3)</f>
        <v>216519</v>
      </c>
      <c r="Y97" s="92">
        <f>GETPIVOTDATA(" Idaho",'Population Migration by State'!$B$5,"Year",'Population Migration by State'!$C$3)</f>
        <v>59419</v>
      </c>
      <c r="Z97" s="105">
        <f>GETPIVOTDATA(" Idaho",'Population Migration by State'!$B$5,"Year",'Population Migration by State'!$C$3)</f>
        <v>59419</v>
      </c>
      <c r="AA97" s="105">
        <f>GETPIVOTDATA(" Idaho",'Population Migration by State'!$B$5,"Year",'Population Migration by State'!$C$3)</f>
        <v>59419</v>
      </c>
      <c r="AB97" s="105">
        <f>GETPIVOTDATA(" Idaho",'Population Migration by State'!$B$5,"Year",'Population Migration by State'!$C$3)</f>
        <v>59419</v>
      </c>
      <c r="AC97" s="92">
        <f>GETPIVOTDATA(" Montana",'Population Migration by State'!$B$5,"Year",'Population Migration by State'!$C$3)</f>
        <v>37690</v>
      </c>
      <c r="AD97" s="105">
        <f>GETPIVOTDATA(" Montana",'Population Migration by State'!$B$5,"Year",'Population Migration by State'!$C$3)</f>
        <v>37690</v>
      </c>
      <c r="AE97" s="105">
        <f>GETPIVOTDATA(" Montana",'Population Migration by State'!$B$5,"Year",'Population Migration by State'!$C$3)</f>
        <v>37690</v>
      </c>
      <c r="AF97" s="105">
        <f>GETPIVOTDATA(" Montana",'Population Migration by State'!$B$5,"Year",'Population Migration by State'!$C$3)</f>
        <v>37690</v>
      </c>
      <c r="AG97" s="105">
        <f>GETPIVOTDATA(" Montana",'Population Migration by State'!$B$5,"Year",'Population Migration by State'!$C$3)</f>
        <v>37690</v>
      </c>
      <c r="AH97" s="105">
        <f>GETPIVOTDATA(" Montana",'Population Migration by State'!$B$5,"Year",'Population Migration by State'!$C$3)</f>
        <v>37690</v>
      </c>
      <c r="AI97" s="105">
        <f>GETPIVOTDATA(" Montana",'Population Migration by State'!$B$5,"Year",'Population Migration by State'!$C$3)</f>
        <v>37690</v>
      </c>
      <c r="AJ97" s="105">
        <f>GETPIVOTDATA(" Montana",'Population Migration by State'!$B$5,"Year",'Population Migration by State'!$C$3)</f>
        <v>37690</v>
      </c>
      <c r="AK97" s="105">
        <f>GETPIVOTDATA(" Montana",'Population Migration by State'!$B$5,"Year",'Population Migration by State'!$C$3)</f>
        <v>37690</v>
      </c>
      <c r="AL97" s="105">
        <f>GETPIVOTDATA(" Montana",'Population Migration by State'!$B$5,"Year",'Population Migration by State'!$C$3)</f>
        <v>37690</v>
      </c>
      <c r="AM97" s="105">
        <f>GETPIVOTDATA(" Montana",'Population Migration by State'!$B$5,"Year",'Population Migration by State'!$C$3)</f>
        <v>37690</v>
      </c>
      <c r="AN97" s="105">
        <f>GETPIVOTDATA(" Montana",'Population Migration by State'!$B$5,"Year",'Population Migration by State'!$C$3)</f>
        <v>37690</v>
      </c>
      <c r="AO97" s="105">
        <f>GETPIVOTDATA(" Montana",'Population Migration by State'!$B$5,"Year",'Population Migration by State'!$C$3)</f>
        <v>37690</v>
      </c>
      <c r="AP97" s="105">
        <f>GETPIVOTDATA(" Montana",'Population Migration by State'!$B$5,"Year",'Population Migration by State'!$C$3)</f>
        <v>37690</v>
      </c>
      <c r="AQ97" s="105">
        <f>GETPIVOTDATA(" Montana",'Population Migration by State'!$B$5,"Year",'Population Migration by State'!$C$3)</f>
        <v>37690</v>
      </c>
      <c r="AR97" s="105">
        <f>GETPIVOTDATA(" Montana",'Population Migration by State'!$B$5,"Year",'Population Migration by State'!$C$3)</f>
        <v>37690</v>
      </c>
      <c r="AS97" s="105">
        <f>GETPIVOTDATA(" Montana",'Population Migration by State'!$B$5,"Year",'Population Migration by State'!$C$3)</f>
        <v>37690</v>
      </c>
      <c r="AT97" s="105">
        <f>GETPIVOTDATA(" Montana",'Population Migration by State'!$B$5,"Year",'Population Migration by State'!$C$3)</f>
        <v>37690</v>
      </c>
      <c r="AU97" s="105">
        <f>GETPIVOTDATA(" Montana",'Population Migration by State'!$B$5,"Year",'Population Migration by State'!$C$3)</f>
        <v>37690</v>
      </c>
      <c r="AV97" s="105">
        <f>GETPIVOTDATA(" Montana",'Population Migration by State'!$B$5,"Year",'Population Migration by State'!$C$3)</f>
        <v>37690</v>
      </c>
      <c r="AW97" s="105">
        <f>GETPIVOTDATA(" Montana",'Population Migration by State'!$B$5,"Year",'Population Migration by State'!$C$3)</f>
        <v>37690</v>
      </c>
      <c r="AX97" s="105">
        <f>GETPIVOTDATA(" Montana",'Population Migration by State'!$B$5,"Year",'Population Migration by State'!$C$3)</f>
        <v>37690</v>
      </c>
      <c r="AY97" s="105">
        <f>GETPIVOTDATA(" Montana",'Population Migration by State'!$B$5,"Year",'Population Migration by State'!$C$3)</f>
        <v>37690</v>
      </c>
      <c r="AZ97" s="105">
        <f>GETPIVOTDATA(" Montana",'Population Migration by State'!$B$5,"Year",'Population Migration by State'!$C$3)</f>
        <v>37690</v>
      </c>
      <c r="BA97" s="92">
        <f>GETPIVOTDATA(" North Dakota",'Population Migration by State'!$B$5,"Year",'Population Migration by State'!$C$3)</f>
        <v>38213</v>
      </c>
      <c r="BB97" s="105">
        <f>GETPIVOTDATA(" North Dakota",'Population Migration by State'!$B$5,"Year",'Population Migration by State'!$C$3)</f>
        <v>38213</v>
      </c>
      <c r="BC97" s="105">
        <f>GETPIVOTDATA(" North Dakota",'Population Migration by State'!$B$5,"Year",'Population Migration by State'!$C$3)</f>
        <v>38213</v>
      </c>
      <c r="BD97" s="105">
        <f>GETPIVOTDATA(" North Dakota",'Population Migration by State'!$B$5,"Year",'Population Migration by State'!$C$3)</f>
        <v>38213</v>
      </c>
      <c r="BE97" s="105">
        <f>GETPIVOTDATA(" North Dakota",'Population Migration by State'!$B$5,"Year",'Population Migration by State'!$C$3)</f>
        <v>38213</v>
      </c>
      <c r="BF97" s="105">
        <f>GETPIVOTDATA(" North Dakota",'Population Migration by State'!$B$5,"Year",'Population Migration by State'!$C$3)</f>
        <v>38213</v>
      </c>
      <c r="BG97" s="105">
        <f>GETPIVOTDATA(" North Dakota",'Population Migration by State'!$B$5,"Year",'Population Migration by State'!$C$3)</f>
        <v>38213</v>
      </c>
      <c r="BH97" s="105">
        <f>GETPIVOTDATA(" North Dakota",'Population Migration by State'!$B$5,"Year",'Population Migration by State'!$C$3)</f>
        <v>38213</v>
      </c>
      <c r="BI97" s="105">
        <f>GETPIVOTDATA(" North Dakota",'Population Migration by State'!$B$5,"Year",'Population Migration by State'!$C$3)</f>
        <v>38213</v>
      </c>
      <c r="BJ97" s="105">
        <f>GETPIVOTDATA(" North Dakota",'Population Migration by State'!$B$5,"Year",'Population Migration by State'!$C$3)</f>
        <v>38213</v>
      </c>
      <c r="BK97" s="105">
        <f>GETPIVOTDATA(" North Dakota",'Population Migration by State'!$B$5,"Year",'Population Migration by State'!$C$3)</f>
        <v>38213</v>
      </c>
      <c r="BL97" s="105">
        <f>GETPIVOTDATA(" North Dakota",'Population Migration by State'!$B$5,"Year",'Population Migration by State'!$C$3)</f>
        <v>38213</v>
      </c>
      <c r="BM97" s="105">
        <f>GETPIVOTDATA(" North Dakota",'Population Migration by State'!$B$5,"Year",'Population Migration by State'!$C$3)</f>
        <v>38213</v>
      </c>
      <c r="BN97" s="105">
        <f>GETPIVOTDATA(" North Dakota",'Population Migration by State'!$B$5,"Year",'Population Migration by State'!$C$3)</f>
        <v>38213</v>
      </c>
      <c r="BO97" s="105">
        <f>GETPIVOTDATA(" North Dakota",'Population Migration by State'!$B$5,"Year",'Population Migration by State'!$C$3)</f>
        <v>38213</v>
      </c>
      <c r="BP97" s="105">
        <f>GETPIVOTDATA(" North Dakota",'Population Migration by State'!$B$5,"Year",'Population Migration by State'!$C$3)</f>
        <v>38213</v>
      </c>
      <c r="BQ97" s="92">
        <f>GETPIVOTDATA(" Minnesota",'Population Migration by State'!$B$5,"Year",'Population Migration by State'!$C$3)</f>
        <v>101176</v>
      </c>
      <c r="BR97" s="105">
        <f>GETPIVOTDATA(" Minnesota",'Population Migration by State'!$B$5,"Year",'Population Migration by State'!$C$3)</f>
        <v>101176</v>
      </c>
      <c r="BS97" s="105">
        <f>GETPIVOTDATA(" Minnesota",'Population Migration by State'!$B$5,"Year",'Population Migration by State'!$C$3)</f>
        <v>101176</v>
      </c>
      <c r="BT97" s="105">
        <f>GETPIVOTDATA(" Minnesota",'Population Migration by State'!$B$5,"Year",'Population Migration by State'!$C$3)</f>
        <v>101176</v>
      </c>
      <c r="BU97" s="105">
        <f>GETPIVOTDATA(" Minnesota",'Population Migration by State'!$B$5,"Year",'Population Migration by State'!$C$3)</f>
        <v>101176</v>
      </c>
      <c r="BV97" s="121">
        <f>GETPIVOTDATA(" Minnesota",'Population Migration by State'!$B$5,"Year",'Population Migration by State'!$C$3)</f>
        <v>101176</v>
      </c>
      <c r="BW97" s="121">
        <f>GETPIVOTDATA(" Minnesota",'Population Migration by State'!$B$5,"Year",'Population Migration by State'!$C$3)</f>
        <v>101176</v>
      </c>
      <c r="BX97" s="121">
        <f>GETPIVOTDATA(" Minnesota",'Population Migration by State'!$B$5,"Year",'Population Migration by State'!$C$3)</f>
        <v>101176</v>
      </c>
      <c r="BY97" s="121">
        <f>GETPIVOTDATA(" Minnesota",'Population Migration by State'!$B$5,"Year",'Population Migration by State'!$C$3)</f>
        <v>101176</v>
      </c>
      <c r="BZ97" s="105">
        <f>GETPIVOTDATA(" Minnesota",'Population Migration by State'!$B$5,"Year",'Population Migration by State'!$C$3)</f>
        <v>101176</v>
      </c>
      <c r="CA97" s="105">
        <f>GETPIVOTDATA(" Minnesota",'Population Migration by State'!$B$5,"Year",'Population Migration by State'!$C$3)</f>
        <v>101176</v>
      </c>
      <c r="CB97" s="92">
        <f>GETPIVOTDATA(" Wisconsin",'Population Migration by State'!$B$5,"Year",'Population Migration by State'!$C$3)</f>
        <v>100167</v>
      </c>
      <c r="CC97" s="105">
        <f>GETPIVOTDATA(" Wisconsin",'Population Migration by State'!$B$5,"Year",'Population Migration by State'!$C$3)</f>
        <v>100167</v>
      </c>
      <c r="CD97" s="105">
        <f>GETPIVOTDATA(" Wisconsin",'Population Migration by State'!$B$5,"Year",'Population Migration by State'!$C$3)</f>
        <v>100167</v>
      </c>
      <c r="CE97" s="105">
        <f>GETPIVOTDATA(" Wisconsin",'Population Migration by State'!$B$5,"Year",'Population Migration by State'!$C$3)</f>
        <v>100167</v>
      </c>
      <c r="CF97" s="105">
        <f>GETPIVOTDATA(" Wisconsin",'Population Migration by State'!$B$5,"Year",'Population Migration by State'!$C$3)</f>
        <v>100167</v>
      </c>
      <c r="CG97" s="105">
        <f>GETPIVOTDATA(" Wisconsin",'Population Migration by State'!$B$5,"Year",'Population Migration by State'!$C$3)</f>
        <v>100167</v>
      </c>
      <c r="CH97" s="105">
        <f>GETPIVOTDATA(" Wisconsin",'Population Migration by State'!$B$5,"Year",'Population Migration by State'!$C$3)</f>
        <v>100167</v>
      </c>
      <c r="CI97" s="105">
        <f>GETPIVOTDATA(" Wisconsin",'Population Migration by State'!$B$5,"Year",'Population Migration by State'!$C$3)</f>
        <v>100167</v>
      </c>
      <c r="CJ97" s="105">
        <f>GETPIVOTDATA(" Wisconsin",'Population Migration by State'!$B$5,"Year",'Population Migration by State'!$C$3)</f>
        <v>100167</v>
      </c>
      <c r="CK97" s="105">
        <f>GETPIVOTDATA(" Wisconsin",'Population Migration by State'!$B$5,"Year",'Population Migration by State'!$C$3)</f>
        <v>100167</v>
      </c>
      <c r="CL97" s="105">
        <f>GETPIVOTDATA(" Wisconsin",'Population Migration by State'!$B$5,"Year",'Population Migration by State'!$C$3)</f>
        <v>100167</v>
      </c>
      <c r="CM97" s="99"/>
      <c r="CN97" s="96"/>
      <c r="CO97" s="105">
        <f>GETPIVOTDATA(" Wisconsin",'Population Migration by State'!$B$5,"Year",'Population Migration by State'!$C$3)</f>
        <v>100167</v>
      </c>
      <c r="CP97" s="92"/>
      <c r="CQ97" s="105"/>
      <c r="CR97" s="92">
        <f>GETPIVOTDATA(" Michigan",'Population Migration by State'!$B$5,"Year",'Population Migration by State'!$C$3)</f>
        <v>134763</v>
      </c>
      <c r="CS97" s="105">
        <f>GETPIVOTDATA(" Michigan",'Population Migration by State'!$B$5,"Year",'Population Migration by State'!$C$3)</f>
        <v>134763</v>
      </c>
      <c r="CT97" s="105">
        <f>GETPIVOTDATA(" Michigan",'Population Migration by State'!$B$5,"Year",'Population Migration by State'!$C$3)</f>
        <v>134763</v>
      </c>
      <c r="CU97" s="105">
        <f>GETPIVOTDATA(" Michigan",'Population Migration by State'!$B$5,"Year",'Population Migration by State'!$C$3)</f>
        <v>134763</v>
      </c>
      <c r="CV97" s="105">
        <f>GETPIVOTDATA(" Michigan",'Population Migration by State'!$B$5,"Year",'Population Migration by State'!$C$3)</f>
        <v>134763</v>
      </c>
      <c r="CW97" s="105">
        <f>GETPIVOTDATA(" Michigan",'Population Migration by State'!$B$5,"Year",'Population Migration by State'!$C$3)</f>
        <v>134763</v>
      </c>
      <c r="CX97" s="105">
        <f>GETPIVOTDATA(" Michigan",'Population Migration by State'!$B$5,"Year",'Population Migration by State'!$C$3)</f>
        <v>134763</v>
      </c>
      <c r="CY97" s="105">
        <f>GETPIVOTDATA(" Michigan",'Population Migration by State'!$B$5,"Year",'Population Migration by State'!$C$3)</f>
        <v>134763</v>
      </c>
      <c r="CZ97" s="92"/>
      <c r="DA97" s="105"/>
      <c r="DB97" s="105"/>
      <c r="DC97" s="105"/>
      <c r="DD97" s="105"/>
      <c r="DE97" s="105"/>
      <c r="DF97" s="105"/>
      <c r="DG97" s="105"/>
      <c r="DH97" s="105"/>
      <c r="DI97" s="105"/>
      <c r="DJ97" s="105"/>
      <c r="DK97" s="105"/>
      <c r="DL97" s="105"/>
      <c r="DM97" s="105"/>
      <c r="DN97" s="105"/>
      <c r="DO97" s="105"/>
      <c r="DP97" s="105"/>
      <c r="DQ97" s="105"/>
      <c r="DR97" s="105"/>
      <c r="DS97" s="105"/>
      <c r="DT97" s="105"/>
      <c r="DU97" s="105"/>
      <c r="DV97" s="105"/>
      <c r="DW97" s="105"/>
      <c r="DX97" s="105"/>
      <c r="DY97" s="105"/>
      <c r="DZ97" s="105"/>
      <c r="EA97" s="105"/>
      <c r="EB97" s="105"/>
      <c r="EC97" s="105"/>
      <c r="ED97" s="97"/>
      <c r="EE97" s="105">
        <f>GETPIVOTDATA(" New Hampshire",'Population Migration by State'!$B$5,"Year",'Population Migration by State'!$C$3)</f>
        <v>50559</v>
      </c>
      <c r="EF97" s="92">
        <f>GETPIVOTDATA(" Maine",'Population Migration by State'!$B$5,"Year",'Population Migration by State'!$C$3)</f>
        <v>27561</v>
      </c>
      <c r="EG97" s="105">
        <f>GETPIVOTDATA(" Maine",'Population Migration by State'!$B$5,"Year",'Population Migration by State'!$C$3)</f>
        <v>27561</v>
      </c>
      <c r="EH97" s="105">
        <f>GETPIVOTDATA(" Maine",'Population Migration by State'!$B$5,"Year",'Population Migration by State'!$C$3)</f>
        <v>27561</v>
      </c>
      <c r="EI97" s="105">
        <f>GETPIVOTDATA(" Maine",'Population Migration by State'!$B$5,"Year",'Population Migration by State'!$C$3)</f>
        <v>27561</v>
      </c>
      <c r="EJ97" s="105">
        <f>GETPIVOTDATA(" Maine",'Population Migration by State'!$B$5,"Year",'Population Migration by State'!$C$3)</f>
        <v>27561</v>
      </c>
      <c r="EK97" s="105">
        <f>GETPIVOTDATA(" Maine",'Population Migration by State'!$B$5,"Year",'Population Migration by State'!$C$3)</f>
        <v>27561</v>
      </c>
      <c r="EL97" s="105">
        <f>GETPIVOTDATA(" Maine",'Population Migration by State'!$B$5,"Year",'Population Migration by State'!$C$3)</f>
        <v>27561</v>
      </c>
      <c r="EM97" s="105">
        <f>GETPIVOTDATA(" Maine",'Population Migration by State'!$B$5,"Year",'Population Migration by State'!$C$3)</f>
        <v>27561</v>
      </c>
      <c r="EN97" s="105">
        <f>GETPIVOTDATA(" Maine",'Population Migration by State'!$B$5,"Year",'Population Migration by State'!$C$3)</f>
        <v>27561</v>
      </c>
      <c r="EO97" s="105">
        <f>GETPIVOTDATA(" Maine",'Population Migration by State'!$B$5,"Year",'Population Migration by State'!$C$3)</f>
        <v>27561</v>
      </c>
      <c r="EP97" s="105">
        <f>GETPIVOTDATA(" Maine",'Population Migration by State'!$B$5,"Year",'Population Migration by State'!$C$3)</f>
        <v>27561</v>
      </c>
      <c r="EQ97" s="105">
        <f>GETPIVOTDATA(" Maine",'Population Migration by State'!$B$5,"Year",'Population Migration by State'!$C$3)</f>
        <v>27561</v>
      </c>
      <c r="ER97" s="105">
        <f>GETPIVOTDATA(" Maine",'Population Migration by State'!$B$5,"Year",'Population Migration by State'!$C$3)</f>
        <v>27561</v>
      </c>
      <c r="ES97" s="59"/>
      <c r="ET97" s="56"/>
      <c r="EU97" s="56"/>
      <c r="EV97" s="56"/>
      <c r="EW97" s="105"/>
      <c r="EX97" s="105"/>
      <c r="EY97" s="105"/>
      <c r="EZ97" s="105"/>
      <c r="FA97" s="105"/>
      <c r="FB97" s="105"/>
      <c r="FC97" s="105"/>
      <c r="FD97" s="105"/>
      <c r="FE97" s="105"/>
      <c r="FF97" s="105"/>
      <c r="FG97" s="105"/>
      <c r="FH97" s="105"/>
      <c r="FI97" s="105"/>
      <c r="FJ97" s="105"/>
      <c r="FK97" s="105"/>
      <c r="FL97" s="105"/>
      <c r="FM97" s="105"/>
      <c r="FN97" s="105"/>
      <c r="FO97" s="105"/>
      <c r="FP97" s="56"/>
      <c r="FQ97" s="56"/>
      <c r="FR97" s="56"/>
      <c r="FS97" s="56"/>
      <c r="FT97" s="56"/>
      <c r="FU97" s="56"/>
      <c r="FV97" s="56"/>
      <c r="FW97" s="56"/>
      <c r="FX97" s="56"/>
      <c r="FY97" s="56"/>
      <c r="FZ97" s="56"/>
      <c r="GA97" s="56"/>
      <c r="GB97" s="56"/>
      <c r="GC97" s="56"/>
      <c r="GD97" s="56"/>
      <c r="GE97" s="56"/>
      <c r="GF97" s="56"/>
      <c r="GG97" s="56"/>
      <c r="GH97" s="56"/>
      <c r="GI97" s="56"/>
      <c r="GJ97" s="56"/>
      <c r="GK97" s="56"/>
      <c r="GL97" s="56"/>
      <c r="GM97" s="56"/>
      <c r="GN97" s="56"/>
      <c r="GO97" s="56"/>
      <c r="GP97" s="56"/>
      <c r="GQ97" s="56"/>
      <c r="GR97" s="56"/>
      <c r="GS97" s="56"/>
      <c r="GT97" s="56"/>
      <c r="GU97" s="56"/>
      <c r="GV97" s="56"/>
      <c r="GW97" s="56"/>
      <c r="GX97" s="56"/>
      <c r="GY97" s="56"/>
      <c r="GZ97" s="56"/>
      <c r="HA97" s="56"/>
      <c r="HB97" s="56"/>
      <c r="HC97" s="56"/>
      <c r="HD97" s="56"/>
      <c r="HE97" s="56"/>
      <c r="HF97" s="56"/>
      <c r="HG97" s="56"/>
      <c r="HH97" s="217"/>
    </row>
    <row r="98" spans="2:216" ht="15" customHeight="1" thickTop="1" x14ac:dyDescent="0.25">
      <c r="B98" s="221"/>
      <c r="C98" s="56"/>
      <c r="D98" s="105"/>
      <c r="E98" s="105"/>
      <c r="F98" s="105"/>
      <c r="G98" s="105"/>
      <c r="H98" s="105"/>
      <c r="I98" s="105"/>
      <c r="J98" s="92">
        <f>GETPIVOTDATA(" Washington",'Population Migration by State'!$B$5,"Year",'Population Migration by State'!$C$3)</f>
        <v>216519</v>
      </c>
      <c r="K98" s="105">
        <f>GETPIVOTDATA(" Washington",'Population Migration by State'!$B$5,"Year",'Population Migration by State'!$C$3)</f>
        <v>216519</v>
      </c>
      <c r="L98" s="105">
        <f>GETPIVOTDATA(" Washington",'Population Migration by State'!$B$5,"Year",'Population Migration by State'!$C$3)</f>
        <v>216519</v>
      </c>
      <c r="M98" s="105">
        <f>GETPIVOTDATA(" Washington",'Population Migration by State'!$B$5,"Year",'Population Migration by State'!$C$3)</f>
        <v>216519</v>
      </c>
      <c r="N98" s="105">
        <f>GETPIVOTDATA(" Washington",'Population Migration by State'!$B$5,"Year",'Population Migration by State'!$C$3)</f>
        <v>216519</v>
      </c>
      <c r="O98" s="105">
        <f>GETPIVOTDATA(" Washington",'Population Migration by State'!$B$5,"Year",'Population Migration by State'!$C$3)</f>
        <v>216519</v>
      </c>
      <c r="P98" s="105">
        <f>GETPIVOTDATA(" Washington",'Population Migration by State'!$B$5,"Year",'Population Migration by State'!$C$3)</f>
        <v>216519</v>
      </c>
      <c r="Q98" s="105">
        <f>GETPIVOTDATA(" Washington",'Population Migration by State'!$B$5,"Year",'Population Migration by State'!$C$3)</f>
        <v>216519</v>
      </c>
      <c r="R98" s="105">
        <f>GETPIVOTDATA(" Washington",'Population Migration by State'!$B$5,"Year",'Population Migration by State'!$C$3)</f>
        <v>216519</v>
      </c>
      <c r="S98" s="105">
        <f>GETPIVOTDATA(" Washington",'Population Migration by State'!$B$5,"Year",'Population Migration by State'!$C$3)</f>
        <v>216519</v>
      </c>
      <c r="T98" s="105">
        <f>GETPIVOTDATA(" Washington",'Population Migration by State'!$B$5,"Year",'Population Migration by State'!$C$3)</f>
        <v>216519</v>
      </c>
      <c r="U98" s="105">
        <f>GETPIVOTDATA(" Washington",'Population Migration by State'!$B$5,"Year",'Population Migration by State'!$C$3)</f>
        <v>216519</v>
      </c>
      <c r="V98" s="105">
        <f>GETPIVOTDATA(" Washington",'Population Migration by State'!$B$5,"Year",'Population Migration by State'!$C$3)</f>
        <v>216519</v>
      </c>
      <c r="W98" s="105">
        <f>GETPIVOTDATA(" Washington",'Population Migration by State'!$B$5,"Year",'Population Migration by State'!$C$3)</f>
        <v>216519</v>
      </c>
      <c r="X98" s="105">
        <f>GETPIVOTDATA(" Washington",'Population Migration by State'!$B$5,"Year",'Population Migration by State'!$C$3)</f>
        <v>216519</v>
      </c>
      <c r="Y98" s="92">
        <f>GETPIVOTDATA(" Idaho",'Population Migration by State'!$B$5,"Year",'Population Migration by State'!$C$3)</f>
        <v>59419</v>
      </c>
      <c r="Z98" s="105">
        <f>GETPIVOTDATA(" Idaho",'Population Migration by State'!$B$5,"Year",'Population Migration by State'!$C$3)</f>
        <v>59419</v>
      </c>
      <c r="AA98" s="105">
        <f>GETPIVOTDATA(" Idaho",'Population Migration by State'!$B$5,"Year",'Population Migration by State'!$C$3)</f>
        <v>59419</v>
      </c>
      <c r="AB98" s="105">
        <f>GETPIVOTDATA(" Idaho",'Population Migration by State'!$B$5,"Year",'Population Migration by State'!$C$3)</f>
        <v>59419</v>
      </c>
      <c r="AC98" s="92">
        <f>GETPIVOTDATA(" Montana",'Population Migration by State'!$B$5,"Year",'Population Migration by State'!$C$3)</f>
        <v>37690</v>
      </c>
      <c r="AD98" s="105">
        <f>GETPIVOTDATA(" Montana",'Population Migration by State'!$B$5,"Year",'Population Migration by State'!$C$3)</f>
        <v>37690</v>
      </c>
      <c r="AE98" s="105">
        <f>GETPIVOTDATA(" Montana",'Population Migration by State'!$B$5,"Year",'Population Migration by State'!$C$3)</f>
        <v>37690</v>
      </c>
      <c r="AF98" s="105">
        <f>GETPIVOTDATA(" Montana",'Population Migration by State'!$B$5,"Year",'Population Migration by State'!$C$3)</f>
        <v>37690</v>
      </c>
      <c r="AG98" s="105">
        <f>GETPIVOTDATA(" Montana",'Population Migration by State'!$B$5,"Year",'Population Migration by State'!$C$3)</f>
        <v>37690</v>
      </c>
      <c r="AH98" s="105">
        <f>GETPIVOTDATA(" Montana",'Population Migration by State'!$B$5,"Year",'Population Migration by State'!$C$3)</f>
        <v>37690</v>
      </c>
      <c r="AI98" s="105">
        <f>GETPIVOTDATA(" Montana",'Population Migration by State'!$B$5,"Year",'Population Migration by State'!$C$3)</f>
        <v>37690</v>
      </c>
      <c r="AJ98" s="105">
        <f>GETPIVOTDATA(" Montana",'Population Migration by State'!$B$5,"Year",'Population Migration by State'!$C$3)</f>
        <v>37690</v>
      </c>
      <c r="AK98" s="105">
        <f>GETPIVOTDATA(" Montana",'Population Migration by State'!$B$5,"Year",'Population Migration by State'!$C$3)</f>
        <v>37690</v>
      </c>
      <c r="AL98" s="105">
        <f>GETPIVOTDATA(" Montana",'Population Migration by State'!$B$5,"Year",'Population Migration by State'!$C$3)</f>
        <v>37690</v>
      </c>
      <c r="AM98" s="105">
        <f>GETPIVOTDATA(" Montana",'Population Migration by State'!$B$5,"Year",'Population Migration by State'!$C$3)</f>
        <v>37690</v>
      </c>
      <c r="AN98" s="105">
        <f>GETPIVOTDATA(" Montana",'Population Migration by State'!$B$5,"Year",'Population Migration by State'!$C$3)</f>
        <v>37690</v>
      </c>
      <c r="AO98" s="105">
        <f>GETPIVOTDATA(" Montana",'Population Migration by State'!$B$5,"Year",'Population Migration by State'!$C$3)</f>
        <v>37690</v>
      </c>
      <c r="AP98" s="105">
        <f>GETPIVOTDATA(" Montana",'Population Migration by State'!$B$5,"Year",'Population Migration by State'!$C$3)</f>
        <v>37690</v>
      </c>
      <c r="AQ98" s="105">
        <f>GETPIVOTDATA(" Montana",'Population Migration by State'!$B$5,"Year",'Population Migration by State'!$C$3)</f>
        <v>37690</v>
      </c>
      <c r="AR98" s="105">
        <f>GETPIVOTDATA(" Montana",'Population Migration by State'!$B$5,"Year",'Population Migration by State'!$C$3)</f>
        <v>37690</v>
      </c>
      <c r="AS98" s="105">
        <f>GETPIVOTDATA(" Montana",'Population Migration by State'!$B$5,"Year",'Population Migration by State'!$C$3)</f>
        <v>37690</v>
      </c>
      <c r="AT98" s="105">
        <f>GETPIVOTDATA(" Montana",'Population Migration by State'!$B$5,"Year",'Population Migration by State'!$C$3)</f>
        <v>37690</v>
      </c>
      <c r="AU98" s="105">
        <f>GETPIVOTDATA(" Montana",'Population Migration by State'!$B$5,"Year",'Population Migration by State'!$C$3)</f>
        <v>37690</v>
      </c>
      <c r="AV98" s="105">
        <f>GETPIVOTDATA(" Montana",'Population Migration by State'!$B$5,"Year",'Population Migration by State'!$C$3)</f>
        <v>37690</v>
      </c>
      <c r="AW98" s="105">
        <f>GETPIVOTDATA(" Montana",'Population Migration by State'!$B$5,"Year",'Population Migration by State'!$C$3)</f>
        <v>37690</v>
      </c>
      <c r="AX98" s="105">
        <f>GETPIVOTDATA(" Montana",'Population Migration by State'!$B$5,"Year",'Population Migration by State'!$C$3)</f>
        <v>37690</v>
      </c>
      <c r="AY98" s="105">
        <f>GETPIVOTDATA(" Montana",'Population Migration by State'!$B$5,"Year",'Population Migration by State'!$C$3)</f>
        <v>37690</v>
      </c>
      <c r="AZ98" s="105">
        <f>GETPIVOTDATA(" Montana",'Population Migration by State'!$B$5,"Year",'Population Migration by State'!$C$3)</f>
        <v>37690</v>
      </c>
      <c r="BA98" s="92">
        <f>GETPIVOTDATA(" North Dakota",'Population Migration by State'!$B$5,"Year",'Population Migration by State'!$C$3)</f>
        <v>38213</v>
      </c>
      <c r="BB98" s="105">
        <f>GETPIVOTDATA(" North Dakota",'Population Migration by State'!$B$5,"Year",'Population Migration by State'!$C$3)</f>
        <v>38213</v>
      </c>
      <c r="BC98" s="105">
        <f>GETPIVOTDATA(" North Dakota",'Population Migration by State'!$B$5,"Year",'Population Migration by State'!$C$3)</f>
        <v>38213</v>
      </c>
      <c r="BD98" s="105">
        <f>GETPIVOTDATA(" North Dakota",'Population Migration by State'!$B$5,"Year",'Population Migration by State'!$C$3)</f>
        <v>38213</v>
      </c>
      <c r="BE98" s="105">
        <f>GETPIVOTDATA(" North Dakota",'Population Migration by State'!$B$5,"Year",'Population Migration by State'!$C$3)</f>
        <v>38213</v>
      </c>
      <c r="BF98" s="105">
        <f>GETPIVOTDATA(" North Dakota",'Population Migration by State'!$B$5,"Year",'Population Migration by State'!$C$3)</f>
        <v>38213</v>
      </c>
      <c r="BG98" s="105">
        <f>GETPIVOTDATA(" North Dakota",'Population Migration by State'!$B$5,"Year",'Population Migration by State'!$C$3)</f>
        <v>38213</v>
      </c>
      <c r="BH98" s="105">
        <f>GETPIVOTDATA(" North Dakota",'Population Migration by State'!$B$5,"Year",'Population Migration by State'!$C$3)</f>
        <v>38213</v>
      </c>
      <c r="BI98" s="105">
        <f>GETPIVOTDATA(" North Dakota",'Population Migration by State'!$B$5,"Year",'Population Migration by State'!$C$3)</f>
        <v>38213</v>
      </c>
      <c r="BJ98" s="105">
        <f>GETPIVOTDATA(" North Dakota",'Population Migration by State'!$B$5,"Year",'Population Migration by State'!$C$3)</f>
        <v>38213</v>
      </c>
      <c r="BK98" s="105">
        <f>GETPIVOTDATA(" North Dakota",'Population Migration by State'!$B$5,"Year",'Population Migration by State'!$C$3)</f>
        <v>38213</v>
      </c>
      <c r="BL98" s="105">
        <f>GETPIVOTDATA(" North Dakota",'Population Migration by State'!$B$5,"Year",'Population Migration by State'!$C$3)</f>
        <v>38213</v>
      </c>
      <c r="BM98" s="105">
        <f>GETPIVOTDATA(" North Dakota",'Population Migration by State'!$B$5,"Year",'Population Migration by State'!$C$3)</f>
        <v>38213</v>
      </c>
      <c r="BN98" s="105">
        <f>GETPIVOTDATA(" North Dakota",'Population Migration by State'!$B$5,"Year",'Population Migration by State'!$C$3)</f>
        <v>38213</v>
      </c>
      <c r="BO98" s="105">
        <f>GETPIVOTDATA(" North Dakota",'Population Migration by State'!$B$5,"Year",'Population Migration by State'!$C$3)</f>
        <v>38213</v>
      </c>
      <c r="BP98" s="105">
        <f>GETPIVOTDATA(" North Dakota",'Population Migration by State'!$B$5,"Year",'Population Migration by State'!$C$3)</f>
        <v>38213</v>
      </c>
      <c r="BQ98" s="92">
        <f>GETPIVOTDATA(" Minnesota",'Population Migration by State'!$B$5,"Year",'Population Migration by State'!$C$3)</f>
        <v>101176</v>
      </c>
      <c r="BR98" s="105">
        <f>GETPIVOTDATA(" Minnesota",'Population Migration by State'!$B$5,"Year",'Population Migration by State'!$C$3)</f>
        <v>101176</v>
      </c>
      <c r="BS98" s="105">
        <f>GETPIVOTDATA(" Minnesota",'Population Migration by State'!$B$5,"Year",'Population Migration by State'!$C$3)</f>
        <v>101176</v>
      </c>
      <c r="BT98" s="105">
        <f>GETPIVOTDATA(" Minnesota",'Population Migration by State'!$B$5,"Year",'Population Migration by State'!$C$3)</f>
        <v>101176</v>
      </c>
      <c r="BU98" s="105">
        <f>GETPIVOTDATA(" Minnesota",'Population Migration by State'!$B$5,"Year",'Population Migration by State'!$C$3)</f>
        <v>101176</v>
      </c>
      <c r="BV98" s="121">
        <f>GETPIVOTDATA(" Minnesota",'Population Migration by State'!$B$5,"Year",'Population Migration by State'!$C$3)</f>
        <v>101176</v>
      </c>
      <c r="BW98" s="121">
        <f>GETPIVOTDATA(" Minnesota",'Population Migration by State'!$B$5,"Year",'Population Migration by State'!$C$3)</f>
        <v>101176</v>
      </c>
      <c r="BX98" s="121">
        <f>GETPIVOTDATA(" Minnesota",'Population Migration by State'!$B$5,"Year",'Population Migration by State'!$C$3)</f>
        <v>101176</v>
      </c>
      <c r="BY98" s="121">
        <f>GETPIVOTDATA(" Minnesota",'Population Migration by State'!$B$5,"Year",'Population Migration by State'!$C$3)</f>
        <v>101176</v>
      </c>
      <c r="BZ98" s="105">
        <f>GETPIVOTDATA(" Minnesota",'Population Migration by State'!$B$5,"Year",'Population Migration by State'!$C$3)</f>
        <v>101176</v>
      </c>
      <c r="CA98" s="105">
        <f>GETPIVOTDATA(" Minnesota",'Population Migration by State'!$B$5,"Year",'Population Migration by State'!$C$3)</f>
        <v>101176</v>
      </c>
      <c r="CB98" s="92">
        <f>GETPIVOTDATA(" Wisconsin",'Population Migration by State'!$B$5,"Year",'Population Migration by State'!$C$3)</f>
        <v>100167</v>
      </c>
      <c r="CC98" s="105">
        <f>GETPIVOTDATA(" Wisconsin",'Population Migration by State'!$B$5,"Year",'Population Migration by State'!$C$3)</f>
        <v>100167</v>
      </c>
      <c r="CD98" s="105">
        <f>GETPIVOTDATA(" Wisconsin",'Population Migration by State'!$B$5,"Year",'Population Migration by State'!$C$3)</f>
        <v>100167</v>
      </c>
      <c r="CE98" s="105">
        <f>GETPIVOTDATA(" Wisconsin",'Population Migration by State'!$B$5,"Year",'Population Migration by State'!$C$3)</f>
        <v>100167</v>
      </c>
      <c r="CF98" s="105">
        <f>GETPIVOTDATA(" Wisconsin",'Population Migration by State'!$B$5,"Year",'Population Migration by State'!$C$3)</f>
        <v>100167</v>
      </c>
      <c r="CG98" s="105">
        <f>GETPIVOTDATA(" Wisconsin",'Population Migration by State'!$B$5,"Year",'Population Migration by State'!$C$3)</f>
        <v>100167</v>
      </c>
      <c r="CH98" s="105">
        <f>GETPIVOTDATA(" Wisconsin",'Population Migration by State'!$B$5,"Year",'Population Migration by State'!$C$3)</f>
        <v>100167</v>
      </c>
      <c r="CI98" s="105">
        <f>GETPIVOTDATA(" Wisconsin",'Population Migration by State'!$B$5,"Year",'Population Migration by State'!$C$3)</f>
        <v>100167</v>
      </c>
      <c r="CJ98" s="105">
        <f>GETPIVOTDATA(" Wisconsin",'Population Migration by State'!$B$5,"Year",'Population Migration by State'!$C$3)</f>
        <v>100167</v>
      </c>
      <c r="CK98" s="105">
        <f>GETPIVOTDATA(" Wisconsin",'Population Migration by State'!$B$5,"Year",'Population Migration by State'!$C$3)</f>
        <v>100167</v>
      </c>
      <c r="CL98" s="105">
        <f>GETPIVOTDATA(" Wisconsin",'Population Migration by State'!$B$5,"Year",'Population Migration by State'!$C$3)</f>
        <v>100167</v>
      </c>
      <c r="CM98" s="97"/>
      <c r="CN98" s="97"/>
      <c r="CO98" s="105">
        <f>GETPIVOTDATA(" Wisconsin",'Population Migration by State'!$B$5,"Year",'Population Migration by State'!$C$3)</f>
        <v>100167</v>
      </c>
      <c r="CP98" s="92"/>
      <c r="CQ98" s="105"/>
      <c r="CR98" s="92">
        <f>GETPIVOTDATA(" Michigan",'Population Migration by State'!$B$5,"Year",'Population Migration by State'!$C$3)</f>
        <v>134763</v>
      </c>
      <c r="CS98" s="105">
        <f>GETPIVOTDATA(" Michigan",'Population Migration by State'!$B$5,"Year",'Population Migration by State'!$C$3)</f>
        <v>134763</v>
      </c>
      <c r="CT98" s="105">
        <f>GETPIVOTDATA(" Michigan",'Population Migration by State'!$B$5,"Year",'Population Migration by State'!$C$3)</f>
        <v>134763</v>
      </c>
      <c r="CU98" s="105">
        <f>GETPIVOTDATA(" Michigan",'Population Migration by State'!$B$5,"Year",'Population Migration by State'!$C$3)</f>
        <v>134763</v>
      </c>
      <c r="CV98" s="105">
        <f>GETPIVOTDATA(" Michigan",'Population Migration by State'!$B$5,"Year",'Population Migration by State'!$C$3)</f>
        <v>134763</v>
      </c>
      <c r="CW98" s="105">
        <f>GETPIVOTDATA(" Michigan",'Population Migration by State'!$B$5,"Year",'Population Migration by State'!$C$3)</f>
        <v>134763</v>
      </c>
      <c r="CX98" s="105">
        <f>GETPIVOTDATA(" Michigan",'Population Migration by State'!$B$5,"Year",'Population Migration by State'!$C$3)</f>
        <v>134763</v>
      </c>
      <c r="CY98" s="105">
        <f>GETPIVOTDATA(" Michigan",'Population Migration by State'!$B$5,"Year",'Population Migration by State'!$C$3)</f>
        <v>134763</v>
      </c>
      <c r="CZ98" s="92"/>
      <c r="DA98" s="105"/>
      <c r="DB98" s="105"/>
      <c r="DC98" s="105"/>
      <c r="DD98" s="105"/>
      <c r="DE98" s="105"/>
      <c r="DF98" s="105"/>
      <c r="DG98" s="105"/>
      <c r="DH98" s="105"/>
      <c r="DI98" s="105"/>
      <c r="DJ98" s="105"/>
      <c r="DK98" s="105"/>
      <c r="DL98" s="105"/>
      <c r="DM98" s="105"/>
      <c r="DN98" s="105"/>
      <c r="DO98" s="105"/>
      <c r="DP98" s="105"/>
      <c r="DQ98" s="105"/>
      <c r="DR98" s="105"/>
      <c r="DS98" s="105"/>
      <c r="DT98" s="105"/>
      <c r="DU98" s="105"/>
      <c r="DV98" s="97"/>
      <c r="DW98" s="101">
        <f>GETPIVOTDATA(" New York",'Population Migration by State'!$B$5,"Year",'Population Migration by State'!$C$3)</f>
        <v>277374</v>
      </c>
      <c r="DX98" s="101">
        <f>GETPIVOTDATA(" New York",'Population Migration by State'!$B$5,"Year",'Population Migration by State'!$C$3)</f>
        <v>277374</v>
      </c>
      <c r="DY98" s="101">
        <f>GETPIVOTDATA(" New York",'Population Migration by State'!$B$5,"Year",'Population Migration by State'!$C$3)</f>
        <v>277374</v>
      </c>
      <c r="DZ98" s="126">
        <f>GETPIVOTDATA(" Vermont",'Population Migration by State'!$B$5,"Year",'Population Migration by State'!$C$3)</f>
        <v>24431</v>
      </c>
      <c r="EA98" s="127">
        <f>GETPIVOTDATA(" Vermont",'Population Migration by State'!$B$5,"Year",'Population Migration by State'!$C$3)</f>
        <v>24431</v>
      </c>
      <c r="EB98" s="127">
        <f>GETPIVOTDATA(" Vermont",'Population Migration by State'!$B$5,"Year",'Population Migration by State'!$C$3)</f>
        <v>24431</v>
      </c>
      <c r="EC98" s="128">
        <f>GETPIVOTDATA(" Vermont",'Population Migration by State'!$B$5,"Year",'Population Migration by State'!$C$3)</f>
        <v>24431</v>
      </c>
      <c r="ED98" s="92">
        <f>GETPIVOTDATA(" New Hampshire",'Population Migration by State'!$B$5,"Year",'Population Migration by State'!$C$3)</f>
        <v>50559</v>
      </c>
      <c r="EE98" s="105">
        <f>GETPIVOTDATA(" New Hampshire",'Population Migration by State'!$B$5,"Year",'Population Migration by State'!$C$3)</f>
        <v>50559</v>
      </c>
      <c r="EF98" s="92">
        <f>GETPIVOTDATA(" Maine",'Population Migration by State'!$B$5,"Year",'Population Migration by State'!$C$3)</f>
        <v>27561</v>
      </c>
      <c r="EG98" s="105">
        <f>GETPIVOTDATA(" Maine",'Population Migration by State'!$B$5,"Year",'Population Migration by State'!$C$3)</f>
        <v>27561</v>
      </c>
      <c r="EH98" s="105">
        <f>GETPIVOTDATA(" Maine",'Population Migration by State'!$B$5,"Year",'Population Migration by State'!$C$3)</f>
        <v>27561</v>
      </c>
      <c r="EI98" s="105">
        <f>GETPIVOTDATA(" Maine",'Population Migration by State'!$B$5,"Year",'Population Migration by State'!$C$3)</f>
        <v>27561</v>
      </c>
      <c r="EJ98" s="105">
        <f>GETPIVOTDATA(" Maine",'Population Migration by State'!$B$5,"Year",'Population Migration by State'!$C$3)</f>
        <v>27561</v>
      </c>
      <c r="EK98" s="105">
        <f>GETPIVOTDATA(" Maine",'Population Migration by State'!$B$5,"Year",'Population Migration by State'!$C$3)</f>
        <v>27561</v>
      </c>
      <c r="EL98" s="105">
        <f>GETPIVOTDATA(" Maine",'Population Migration by State'!$B$5,"Year",'Population Migration by State'!$C$3)</f>
        <v>27561</v>
      </c>
      <c r="EM98" s="105">
        <f>GETPIVOTDATA(" Maine",'Population Migration by State'!$B$5,"Year",'Population Migration by State'!$C$3)</f>
        <v>27561</v>
      </c>
      <c r="EN98" s="105">
        <f>GETPIVOTDATA(" Maine",'Population Migration by State'!$B$5,"Year",'Population Migration by State'!$C$3)</f>
        <v>27561</v>
      </c>
      <c r="EO98" s="105">
        <f>GETPIVOTDATA(" Maine",'Population Migration by State'!$B$5,"Year",'Population Migration by State'!$C$3)</f>
        <v>27561</v>
      </c>
      <c r="EP98" s="105">
        <f>GETPIVOTDATA(" Maine",'Population Migration by State'!$B$5,"Year",'Population Migration by State'!$C$3)</f>
        <v>27561</v>
      </c>
      <c r="EQ98" s="105">
        <f>GETPIVOTDATA(" Maine",'Population Migration by State'!$B$5,"Year",'Population Migration by State'!$C$3)</f>
        <v>27561</v>
      </c>
      <c r="ER98" s="105">
        <f>GETPIVOTDATA(" Maine",'Population Migration by State'!$B$5,"Year",'Population Migration by State'!$C$3)</f>
        <v>27561</v>
      </c>
      <c r="ES98" s="57"/>
      <c r="ET98" s="56"/>
      <c r="EU98" s="56"/>
      <c r="EV98" s="56"/>
      <c r="EW98" s="105"/>
      <c r="EX98" s="105"/>
      <c r="EY98" s="105"/>
      <c r="EZ98" s="105"/>
      <c r="FA98" s="105"/>
      <c r="FB98" s="105"/>
      <c r="FC98" s="105"/>
      <c r="FD98" s="105"/>
      <c r="FE98" s="105"/>
      <c r="FF98" s="105"/>
      <c r="FG98" s="105"/>
      <c r="FH98" s="105"/>
      <c r="FI98" s="105"/>
      <c r="FJ98" s="105"/>
      <c r="FK98" s="105"/>
      <c r="FL98" s="105"/>
      <c r="FM98" s="105"/>
      <c r="FN98" s="105"/>
      <c r="FO98" s="105"/>
      <c r="FP98" s="56"/>
      <c r="FQ98" s="56"/>
      <c r="FR98" s="56"/>
      <c r="FS98" s="56"/>
      <c r="FT98" s="56"/>
      <c r="FU98" s="56"/>
      <c r="FV98" s="56"/>
      <c r="FW98" s="56"/>
      <c r="FX98" s="56"/>
      <c r="FY98" s="56"/>
      <c r="FZ98" s="56"/>
      <c r="GA98" s="56"/>
      <c r="GB98" s="56"/>
      <c r="GC98" s="56"/>
      <c r="GD98" s="56"/>
      <c r="GE98" s="56"/>
      <c r="GF98" s="56"/>
      <c r="GG98" s="56"/>
      <c r="GH98" s="56"/>
      <c r="GI98" s="56"/>
      <c r="GJ98" s="56"/>
      <c r="GK98" s="56"/>
      <c r="GL98" s="56"/>
      <c r="GM98" s="56"/>
      <c r="GN98" s="56"/>
      <c r="GO98" s="56"/>
      <c r="GP98" s="56"/>
      <c r="GQ98" s="56"/>
      <c r="GR98" s="56"/>
      <c r="GS98" s="56"/>
      <c r="GT98" s="56"/>
      <c r="GU98" s="56"/>
      <c r="GV98" s="56"/>
      <c r="GW98" s="56"/>
      <c r="GX98" s="56"/>
      <c r="GY98" s="56"/>
      <c r="GZ98" s="56"/>
      <c r="HA98" s="56"/>
      <c r="HB98" s="56"/>
      <c r="HC98" s="56"/>
      <c r="HD98" s="56"/>
      <c r="HE98" s="56"/>
      <c r="HF98" s="56"/>
      <c r="HG98" s="56"/>
      <c r="HH98" s="217"/>
    </row>
    <row r="99" spans="2:216" ht="15" customHeight="1" x14ac:dyDescent="0.25">
      <c r="B99" s="221"/>
      <c r="C99" s="56"/>
      <c r="D99" s="105"/>
      <c r="E99" s="105"/>
      <c r="F99" s="105"/>
      <c r="G99" s="105"/>
      <c r="H99" s="105"/>
      <c r="I99" s="105"/>
      <c r="J99" s="92">
        <f>GETPIVOTDATA(" Washington",'Population Migration by State'!$B$5,"Year",'Population Migration by State'!$C$3)</f>
        <v>216519</v>
      </c>
      <c r="K99" s="105">
        <f>GETPIVOTDATA(" Washington",'Population Migration by State'!$B$5,"Year",'Population Migration by State'!$C$3)</f>
        <v>216519</v>
      </c>
      <c r="L99" s="105">
        <f>GETPIVOTDATA(" Washington",'Population Migration by State'!$B$5,"Year",'Population Migration by State'!$C$3)</f>
        <v>216519</v>
      </c>
      <c r="M99" s="105">
        <f>GETPIVOTDATA(" Washington",'Population Migration by State'!$B$5,"Year",'Population Migration by State'!$C$3)</f>
        <v>216519</v>
      </c>
      <c r="N99" s="105">
        <f>GETPIVOTDATA(" Washington",'Population Migration by State'!$B$5,"Year",'Population Migration by State'!$C$3)</f>
        <v>216519</v>
      </c>
      <c r="O99" s="105">
        <f>GETPIVOTDATA(" Washington",'Population Migration by State'!$B$5,"Year",'Population Migration by State'!$C$3)</f>
        <v>216519</v>
      </c>
      <c r="P99" s="105">
        <f>GETPIVOTDATA(" Washington",'Population Migration by State'!$B$5,"Year",'Population Migration by State'!$C$3)</f>
        <v>216519</v>
      </c>
      <c r="Q99" s="105">
        <f>GETPIVOTDATA(" Washington",'Population Migration by State'!$B$5,"Year",'Population Migration by State'!$C$3)</f>
        <v>216519</v>
      </c>
      <c r="R99" s="105">
        <f>GETPIVOTDATA(" Washington",'Population Migration by State'!$B$5,"Year",'Population Migration by State'!$C$3)</f>
        <v>216519</v>
      </c>
      <c r="S99" s="105">
        <f>GETPIVOTDATA(" Washington",'Population Migration by State'!$B$5,"Year",'Population Migration by State'!$C$3)</f>
        <v>216519</v>
      </c>
      <c r="T99" s="105">
        <f>GETPIVOTDATA(" Washington",'Population Migration by State'!$B$5,"Year",'Population Migration by State'!$C$3)</f>
        <v>216519</v>
      </c>
      <c r="U99" s="105">
        <f>GETPIVOTDATA(" Washington",'Population Migration by State'!$B$5,"Year",'Population Migration by State'!$C$3)</f>
        <v>216519</v>
      </c>
      <c r="V99" s="105">
        <f>GETPIVOTDATA(" Washington",'Population Migration by State'!$B$5,"Year",'Population Migration by State'!$C$3)</f>
        <v>216519</v>
      </c>
      <c r="W99" s="105">
        <f>GETPIVOTDATA(" Washington",'Population Migration by State'!$B$5,"Year",'Population Migration by State'!$C$3)</f>
        <v>216519</v>
      </c>
      <c r="X99" s="105">
        <f>GETPIVOTDATA(" Washington",'Population Migration by State'!$B$5,"Year",'Population Migration by State'!$C$3)</f>
        <v>216519</v>
      </c>
      <c r="Y99" s="92">
        <f>GETPIVOTDATA(" Idaho",'Population Migration by State'!$B$5,"Year",'Population Migration by State'!$C$3)</f>
        <v>59419</v>
      </c>
      <c r="Z99" s="105">
        <f>GETPIVOTDATA(" Idaho",'Population Migration by State'!$B$5,"Year",'Population Migration by State'!$C$3)</f>
        <v>59419</v>
      </c>
      <c r="AA99" s="105">
        <f>GETPIVOTDATA(" Idaho",'Population Migration by State'!$B$5,"Year",'Population Migration by State'!$C$3)</f>
        <v>59419</v>
      </c>
      <c r="AB99" s="105">
        <f>GETPIVOTDATA(" Idaho",'Population Migration by State'!$B$5,"Year",'Population Migration by State'!$C$3)</f>
        <v>59419</v>
      </c>
      <c r="AC99" s="92">
        <f>GETPIVOTDATA(" Montana",'Population Migration by State'!$B$5,"Year",'Population Migration by State'!$C$3)</f>
        <v>37690</v>
      </c>
      <c r="AD99" s="105">
        <f>GETPIVOTDATA(" Montana",'Population Migration by State'!$B$5,"Year",'Population Migration by State'!$C$3)</f>
        <v>37690</v>
      </c>
      <c r="AE99" s="105">
        <f>GETPIVOTDATA(" Montana",'Population Migration by State'!$B$5,"Year",'Population Migration by State'!$C$3)</f>
        <v>37690</v>
      </c>
      <c r="AF99" s="105">
        <f>GETPIVOTDATA(" Montana",'Population Migration by State'!$B$5,"Year",'Population Migration by State'!$C$3)</f>
        <v>37690</v>
      </c>
      <c r="AG99" s="105">
        <f>GETPIVOTDATA(" Montana",'Population Migration by State'!$B$5,"Year",'Population Migration by State'!$C$3)</f>
        <v>37690</v>
      </c>
      <c r="AH99" s="105">
        <f>GETPIVOTDATA(" Montana",'Population Migration by State'!$B$5,"Year",'Population Migration by State'!$C$3)</f>
        <v>37690</v>
      </c>
      <c r="AI99" s="105">
        <f>GETPIVOTDATA(" Montana",'Population Migration by State'!$B$5,"Year",'Population Migration by State'!$C$3)</f>
        <v>37690</v>
      </c>
      <c r="AJ99" s="105">
        <f>GETPIVOTDATA(" Montana",'Population Migration by State'!$B$5,"Year",'Population Migration by State'!$C$3)</f>
        <v>37690</v>
      </c>
      <c r="AK99" s="105">
        <f>GETPIVOTDATA(" Montana",'Population Migration by State'!$B$5,"Year",'Population Migration by State'!$C$3)</f>
        <v>37690</v>
      </c>
      <c r="AL99" s="105">
        <f>GETPIVOTDATA(" Montana",'Population Migration by State'!$B$5,"Year",'Population Migration by State'!$C$3)</f>
        <v>37690</v>
      </c>
      <c r="AM99" s="105">
        <f>GETPIVOTDATA(" Montana",'Population Migration by State'!$B$5,"Year",'Population Migration by State'!$C$3)</f>
        <v>37690</v>
      </c>
      <c r="AN99" s="105">
        <f>GETPIVOTDATA(" Montana",'Population Migration by State'!$B$5,"Year",'Population Migration by State'!$C$3)</f>
        <v>37690</v>
      </c>
      <c r="AO99" s="105">
        <f>GETPIVOTDATA(" Montana",'Population Migration by State'!$B$5,"Year",'Population Migration by State'!$C$3)</f>
        <v>37690</v>
      </c>
      <c r="AP99" s="105">
        <f>GETPIVOTDATA(" Montana",'Population Migration by State'!$B$5,"Year",'Population Migration by State'!$C$3)</f>
        <v>37690</v>
      </c>
      <c r="AQ99" s="105">
        <f>GETPIVOTDATA(" Montana",'Population Migration by State'!$B$5,"Year",'Population Migration by State'!$C$3)</f>
        <v>37690</v>
      </c>
      <c r="AR99" s="105">
        <f>GETPIVOTDATA(" Montana",'Population Migration by State'!$B$5,"Year",'Population Migration by State'!$C$3)</f>
        <v>37690</v>
      </c>
      <c r="AS99" s="105">
        <f>GETPIVOTDATA(" Montana",'Population Migration by State'!$B$5,"Year",'Population Migration by State'!$C$3)</f>
        <v>37690</v>
      </c>
      <c r="AT99" s="105">
        <f>GETPIVOTDATA(" Montana",'Population Migration by State'!$B$5,"Year",'Population Migration by State'!$C$3)</f>
        <v>37690</v>
      </c>
      <c r="AU99" s="105">
        <f>GETPIVOTDATA(" Montana",'Population Migration by State'!$B$5,"Year",'Population Migration by State'!$C$3)</f>
        <v>37690</v>
      </c>
      <c r="AV99" s="105">
        <f>GETPIVOTDATA(" Montana",'Population Migration by State'!$B$5,"Year",'Population Migration by State'!$C$3)</f>
        <v>37690</v>
      </c>
      <c r="AW99" s="105">
        <f>GETPIVOTDATA(" Montana",'Population Migration by State'!$B$5,"Year",'Population Migration by State'!$C$3)</f>
        <v>37690</v>
      </c>
      <c r="AX99" s="105">
        <f>GETPIVOTDATA(" Montana",'Population Migration by State'!$B$5,"Year",'Population Migration by State'!$C$3)</f>
        <v>37690</v>
      </c>
      <c r="AY99" s="105">
        <f>GETPIVOTDATA(" Montana",'Population Migration by State'!$B$5,"Year",'Population Migration by State'!$C$3)</f>
        <v>37690</v>
      </c>
      <c r="AZ99" s="105">
        <f>GETPIVOTDATA(" Montana",'Population Migration by State'!$B$5,"Year",'Population Migration by State'!$C$3)</f>
        <v>37690</v>
      </c>
      <c r="BA99" s="92">
        <f>GETPIVOTDATA(" North Dakota",'Population Migration by State'!$B$5,"Year",'Population Migration by State'!$C$3)</f>
        <v>38213</v>
      </c>
      <c r="BB99" s="105">
        <f>GETPIVOTDATA(" North Dakota",'Population Migration by State'!$B$5,"Year",'Population Migration by State'!$C$3)</f>
        <v>38213</v>
      </c>
      <c r="BC99" s="105">
        <f>GETPIVOTDATA(" North Dakota",'Population Migration by State'!$B$5,"Year",'Population Migration by State'!$C$3)</f>
        <v>38213</v>
      </c>
      <c r="BD99" s="105">
        <f>GETPIVOTDATA(" North Dakota",'Population Migration by State'!$B$5,"Year",'Population Migration by State'!$C$3)</f>
        <v>38213</v>
      </c>
      <c r="BE99" s="105">
        <f>GETPIVOTDATA(" North Dakota",'Population Migration by State'!$B$5,"Year",'Population Migration by State'!$C$3)</f>
        <v>38213</v>
      </c>
      <c r="BF99" s="105">
        <f>GETPIVOTDATA(" North Dakota",'Population Migration by State'!$B$5,"Year",'Population Migration by State'!$C$3)</f>
        <v>38213</v>
      </c>
      <c r="BG99" s="105">
        <f>GETPIVOTDATA(" North Dakota",'Population Migration by State'!$B$5,"Year",'Population Migration by State'!$C$3)</f>
        <v>38213</v>
      </c>
      <c r="BH99" s="105">
        <f>GETPIVOTDATA(" North Dakota",'Population Migration by State'!$B$5,"Year",'Population Migration by State'!$C$3)</f>
        <v>38213</v>
      </c>
      <c r="BI99" s="105">
        <f>GETPIVOTDATA(" North Dakota",'Population Migration by State'!$B$5,"Year",'Population Migration by State'!$C$3)</f>
        <v>38213</v>
      </c>
      <c r="BJ99" s="105">
        <f>GETPIVOTDATA(" North Dakota",'Population Migration by State'!$B$5,"Year",'Population Migration by State'!$C$3)</f>
        <v>38213</v>
      </c>
      <c r="BK99" s="105">
        <f>GETPIVOTDATA(" North Dakota",'Population Migration by State'!$B$5,"Year",'Population Migration by State'!$C$3)</f>
        <v>38213</v>
      </c>
      <c r="BL99" s="105">
        <f>GETPIVOTDATA(" North Dakota",'Population Migration by State'!$B$5,"Year",'Population Migration by State'!$C$3)</f>
        <v>38213</v>
      </c>
      <c r="BM99" s="105">
        <f>GETPIVOTDATA(" North Dakota",'Population Migration by State'!$B$5,"Year",'Population Migration by State'!$C$3)</f>
        <v>38213</v>
      </c>
      <c r="BN99" s="105">
        <f>GETPIVOTDATA(" North Dakota",'Population Migration by State'!$B$5,"Year",'Population Migration by State'!$C$3)</f>
        <v>38213</v>
      </c>
      <c r="BO99" s="105">
        <f>GETPIVOTDATA(" North Dakota",'Population Migration by State'!$B$5,"Year",'Population Migration by State'!$C$3)</f>
        <v>38213</v>
      </c>
      <c r="BP99" s="105">
        <f>GETPIVOTDATA(" North Dakota",'Population Migration by State'!$B$5,"Year",'Population Migration by State'!$C$3)</f>
        <v>38213</v>
      </c>
      <c r="BQ99" s="92">
        <f>GETPIVOTDATA(" Minnesota",'Population Migration by State'!$B$5,"Year",'Population Migration by State'!$C$3)</f>
        <v>101176</v>
      </c>
      <c r="BR99" s="105">
        <f>GETPIVOTDATA(" Minnesota",'Population Migration by State'!$B$5,"Year",'Population Migration by State'!$C$3)</f>
        <v>101176</v>
      </c>
      <c r="BS99" s="105">
        <f>GETPIVOTDATA(" Minnesota",'Population Migration by State'!$B$5,"Year",'Population Migration by State'!$C$3)</f>
        <v>101176</v>
      </c>
      <c r="BT99" s="105">
        <f>GETPIVOTDATA(" Minnesota",'Population Migration by State'!$B$5,"Year",'Population Migration by State'!$C$3)</f>
        <v>101176</v>
      </c>
      <c r="BU99" s="105">
        <f>GETPIVOTDATA(" Minnesota",'Population Migration by State'!$B$5,"Year",'Population Migration by State'!$C$3)</f>
        <v>101176</v>
      </c>
      <c r="BV99" s="121">
        <f>GETPIVOTDATA(" Minnesota",'Population Migration by State'!$B$5,"Year",'Population Migration by State'!$C$3)</f>
        <v>101176</v>
      </c>
      <c r="BW99" s="121">
        <f>GETPIVOTDATA(" Minnesota",'Population Migration by State'!$B$5,"Year",'Population Migration by State'!$C$3)</f>
        <v>101176</v>
      </c>
      <c r="BX99" s="121">
        <f>GETPIVOTDATA(" Minnesota",'Population Migration by State'!$B$5,"Year",'Population Migration by State'!$C$3)</f>
        <v>101176</v>
      </c>
      <c r="BY99" s="121">
        <f>GETPIVOTDATA(" Minnesota",'Population Migration by State'!$B$5,"Year",'Population Migration by State'!$C$3)</f>
        <v>101176</v>
      </c>
      <c r="BZ99" s="105">
        <f>GETPIVOTDATA(" Minnesota",'Population Migration by State'!$B$5,"Year",'Population Migration by State'!$C$3)</f>
        <v>101176</v>
      </c>
      <c r="CA99" s="105">
        <f>GETPIVOTDATA(" Minnesota",'Population Migration by State'!$B$5,"Year",'Population Migration by State'!$C$3)</f>
        <v>101176</v>
      </c>
      <c r="CB99" s="92">
        <f>GETPIVOTDATA(" Wisconsin",'Population Migration by State'!$B$5,"Year",'Population Migration by State'!$C$3)</f>
        <v>100167</v>
      </c>
      <c r="CC99" s="105">
        <f>GETPIVOTDATA(" Wisconsin",'Population Migration by State'!$B$5,"Year",'Population Migration by State'!$C$3)</f>
        <v>100167</v>
      </c>
      <c r="CD99" s="105">
        <f>GETPIVOTDATA(" Wisconsin",'Population Migration by State'!$B$5,"Year",'Population Migration by State'!$C$3)</f>
        <v>100167</v>
      </c>
      <c r="CE99" s="105">
        <f>GETPIVOTDATA(" Wisconsin",'Population Migration by State'!$B$5,"Year",'Population Migration by State'!$C$3)</f>
        <v>100167</v>
      </c>
      <c r="CF99" s="105">
        <f>GETPIVOTDATA(" Wisconsin",'Population Migration by State'!$B$5,"Year",'Population Migration by State'!$C$3)</f>
        <v>100167</v>
      </c>
      <c r="CG99" s="105">
        <f>GETPIVOTDATA(" Wisconsin",'Population Migration by State'!$B$5,"Year",'Population Migration by State'!$C$3)</f>
        <v>100167</v>
      </c>
      <c r="CH99" s="105">
        <f>GETPIVOTDATA(" Wisconsin",'Population Migration by State'!$B$5,"Year",'Population Migration by State'!$C$3)</f>
        <v>100167</v>
      </c>
      <c r="CI99" s="105">
        <f>GETPIVOTDATA(" Wisconsin",'Population Migration by State'!$B$5,"Year",'Population Migration by State'!$C$3)</f>
        <v>100167</v>
      </c>
      <c r="CJ99" s="105">
        <f>GETPIVOTDATA(" Wisconsin",'Population Migration by State'!$B$5,"Year",'Population Migration by State'!$C$3)</f>
        <v>100167</v>
      </c>
      <c r="CK99" s="105">
        <f>GETPIVOTDATA(" Wisconsin",'Population Migration by State'!$B$5,"Year",'Population Migration by State'!$C$3)</f>
        <v>100167</v>
      </c>
      <c r="CL99" s="114">
        <f>GETPIVOTDATA(" Wisconsin",'Population Migration by State'!$B$5,"Year",'Population Migration by State'!$C$3)</f>
        <v>100167</v>
      </c>
      <c r="CM99" s="114"/>
      <c r="CN99" s="105">
        <f>GETPIVOTDATA(" Wisconsin",'Population Migration by State'!$B$5,"Year",'Population Migration by State'!$C$3)</f>
        <v>100167</v>
      </c>
      <c r="CO99" s="105">
        <f>GETPIVOTDATA(" Wisconsin",'Population Migration by State'!$B$5,"Year",'Population Migration by State'!$C$3)</f>
        <v>100167</v>
      </c>
      <c r="CP99" s="92"/>
      <c r="CQ99" s="105"/>
      <c r="CR99" s="92">
        <f>GETPIVOTDATA(" Michigan",'Population Migration by State'!$B$5,"Year",'Population Migration by State'!$C$3)</f>
        <v>134763</v>
      </c>
      <c r="CS99" s="105">
        <f>GETPIVOTDATA(" Michigan",'Population Migration by State'!$B$5,"Year",'Population Migration by State'!$C$3)</f>
        <v>134763</v>
      </c>
      <c r="CT99" s="105">
        <f>GETPIVOTDATA(" Michigan",'Population Migration by State'!$B$5,"Year",'Population Migration by State'!$C$3)</f>
        <v>134763</v>
      </c>
      <c r="CU99" s="105">
        <f>GETPIVOTDATA(" Michigan",'Population Migration by State'!$B$5,"Year",'Population Migration by State'!$C$3)</f>
        <v>134763</v>
      </c>
      <c r="CV99" s="105">
        <f>GETPIVOTDATA(" Michigan",'Population Migration by State'!$B$5,"Year",'Population Migration by State'!$C$3)</f>
        <v>134763</v>
      </c>
      <c r="CW99" s="105">
        <f>GETPIVOTDATA(" Michigan",'Population Migration by State'!$B$5,"Year",'Population Migration by State'!$C$3)</f>
        <v>134763</v>
      </c>
      <c r="CX99" s="105">
        <f>GETPIVOTDATA(" Michigan",'Population Migration by State'!$B$5,"Year",'Population Migration by State'!$C$3)</f>
        <v>134763</v>
      </c>
      <c r="CY99" s="105">
        <f>GETPIVOTDATA(" Michigan",'Population Migration by State'!$B$5,"Year",'Population Migration by State'!$C$3)</f>
        <v>134763</v>
      </c>
      <c r="CZ99" s="92"/>
      <c r="DA99" s="105"/>
      <c r="DB99" s="105"/>
      <c r="DC99" s="105"/>
      <c r="DD99" s="105"/>
      <c r="DE99" s="105"/>
      <c r="DF99" s="105"/>
      <c r="DG99" s="105"/>
      <c r="DH99" s="105"/>
      <c r="DI99" s="105"/>
      <c r="DJ99" s="105"/>
      <c r="DK99" s="105"/>
      <c r="DL99" s="105"/>
      <c r="DM99" s="105"/>
      <c r="DN99" s="105"/>
      <c r="DO99" s="105"/>
      <c r="DP99" s="105"/>
      <c r="DQ99" s="105"/>
      <c r="DR99" s="105"/>
      <c r="DS99" s="105"/>
      <c r="DT99" s="105"/>
      <c r="DU99" s="105"/>
      <c r="DV99" s="92">
        <f>GETPIVOTDATA(" New York",'Population Migration by State'!$B$5,"Year",'Population Migration by State'!$C$3)</f>
        <v>277374</v>
      </c>
      <c r="DW99" s="105">
        <f>GETPIVOTDATA(" New York",'Population Migration by State'!$B$5,"Year",'Population Migration by State'!$C$3)</f>
        <v>277374</v>
      </c>
      <c r="DX99" s="105">
        <f>GETPIVOTDATA(" New York",'Population Migration by State'!$B$5,"Year",'Population Migration by State'!$C$3)</f>
        <v>277374</v>
      </c>
      <c r="DY99" s="105">
        <f>GETPIVOTDATA(" New York",'Population Migration by State'!$B$5,"Year",'Population Migration by State'!$C$3)</f>
        <v>277374</v>
      </c>
      <c r="DZ99" s="129">
        <f>GETPIVOTDATA(" Vermont",'Population Migration by State'!$B$5,"Year",'Population Migration by State'!$C$3)</f>
        <v>24431</v>
      </c>
      <c r="EA99" s="121">
        <f>GETPIVOTDATA(" Vermont",'Population Migration by State'!$B$5,"Year",'Population Migration by State'!$C$3)</f>
        <v>24431</v>
      </c>
      <c r="EB99" s="121">
        <f>GETPIVOTDATA(" Vermont",'Population Migration by State'!$B$5,"Year",'Population Migration by State'!$C$3)</f>
        <v>24431</v>
      </c>
      <c r="EC99" s="130">
        <f>GETPIVOTDATA(" Vermont",'Population Migration by State'!$B$5,"Year",'Population Migration by State'!$C$3)</f>
        <v>24431</v>
      </c>
      <c r="ED99" s="92">
        <f>GETPIVOTDATA(" New Hampshire",'Population Migration by State'!$B$5,"Year",'Population Migration by State'!$C$3)</f>
        <v>50559</v>
      </c>
      <c r="EE99" s="105">
        <f>GETPIVOTDATA(" New Hampshire",'Population Migration by State'!$B$5,"Year",'Population Migration by State'!$C$3)</f>
        <v>50559</v>
      </c>
      <c r="EF99" s="92">
        <f>GETPIVOTDATA(" Maine",'Population Migration by State'!$B$5,"Year",'Population Migration by State'!$C$3)</f>
        <v>27561</v>
      </c>
      <c r="EG99" s="105">
        <f>GETPIVOTDATA(" Maine",'Population Migration by State'!$B$5,"Year",'Population Migration by State'!$C$3)</f>
        <v>27561</v>
      </c>
      <c r="EH99" s="105">
        <f>GETPIVOTDATA(" Maine",'Population Migration by State'!$B$5,"Year",'Population Migration by State'!$C$3)</f>
        <v>27561</v>
      </c>
      <c r="EI99" s="105">
        <f>GETPIVOTDATA(" Maine",'Population Migration by State'!$B$5,"Year",'Population Migration by State'!$C$3)</f>
        <v>27561</v>
      </c>
      <c r="EJ99" s="105">
        <f>GETPIVOTDATA(" Maine",'Population Migration by State'!$B$5,"Year",'Population Migration by State'!$C$3)</f>
        <v>27561</v>
      </c>
      <c r="EK99" s="105">
        <f>GETPIVOTDATA(" Maine",'Population Migration by State'!$B$5,"Year",'Population Migration by State'!$C$3)</f>
        <v>27561</v>
      </c>
      <c r="EL99" s="105">
        <f>GETPIVOTDATA(" Maine",'Population Migration by State'!$B$5,"Year",'Population Migration by State'!$C$3)</f>
        <v>27561</v>
      </c>
      <c r="EM99" s="105">
        <f>GETPIVOTDATA(" Maine",'Population Migration by State'!$B$5,"Year",'Population Migration by State'!$C$3)</f>
        <v>27561</v>
      </c>
      <c r="EN99" s="105">
        <f>GETPIVOTDATA(" Maine",'Population Migration by State'!$B$5,"Year",'Population Migration by State'!$C$3)</f>
        <v>27561</v>
      </c>
      <c r="EO99" s="105">
        <f>GETPIVOTDATA(" Maine",'Population Migration by State'!$B$5,"Year",'Population Migration by State'!$C$3)</f>
        <v>27561</v>
      </c>
      <c r="EP99" s="105">
        <f>GETPIVOTDATA(" Maine",'Population Migration by State'!$B$5,"Year",'Population Migration by State'!$C$3)</f>
        <v>27561</v>
      </c>
      <c r="EQ99" s="105">
        <f>GETPIVOTDATA(" Maine",'Population Migration by State'!$B$5,"Year",'Population Migration by State'!$C$3)</f>
        <v>27561</v>
      </c>
      <c r="ER99" s="59"/>
      <c r="ES99" s="56"/>
      <c r="ET99" s="56"/>
      <c r="EU99" s="56"/>
      <c r="EV99" s="56"/>
      <c r="EW99" s="105"/>
      <c r="EX99" s="105"/>
      <c r="EY99" s="105"/>
      <c r="EZ99" s="105"/>
      <c r="FA99" s="105"/>
      <c r="FB99" s="105"/>
      <c r="FC99" s="105"/>
      <c r="FD99" s="105"/>
      <c r="FE99" s="105"/>
      <c r="FF99" s="105"/>
      <c r="FG99" s="105"/>
      <c r="FH99" s="105"/>
      <c r="FI99" s="105"/>
      <c r="FJ99" s="105"/>
      <c r="FK99" s="105"/>
      <c r="FL99" s="105"/>
      <c r="FM99" s="105"/>
      <c r="FN99" s="105"/>
      <c r="FO99" s="105"/>
      <c r="FP99" s="56"/>
      <c r="FQ99" s="56"/>
      <c r="FR99" s="56"/>
      <c r="FS99" s="56"/>
      <c r="FT99" s="56"/>
      <c r="FU99" s="56"/>
      <c r="FV99" s="56"/>
      <c r="FW99" s="56"/>
      <c r="FX99" s="56"/>
      <c r="FY99" s="56"/>
      <c r="FZ99" s="56"/>
      <c r="GA99" s="56"/>
      <c r="GB99" s="56"/>
      <c r="GC99" s="56"/>
      <c r="GD99" s="56"/>
      <c r="GE99" s="56"/>
      <c r="GF99" s="56"/>
      <c r="GG99" s="56"/>
      <c r="GH99" s="56"/>
      <c r="GI99" s="56"/>
      <c r="GJ99" s="56"/>
      <c r="GK99" s="56"/>
      <c r="GL99" s="56"/>
      <c r="GM99" s="56"/>
      <c r="GN99" s="56"/>
      <c r="GO99" s="56"/>
      <c r="GP99" s="56"/>
      <c r="GQ99" s="56"/>
      <c r="GR99" s="56"/>
      <c r="GS99" s="56"/>
      <c r="GT99" s="56"/>
      <c r="GU99" s="56"/>
      <c r="GV99" s="56"/>
      <c r="GW99" s="56"/>
      <c r="GX99" s="56"/>
      <c r="GY99" s="56"/>
      <c r="GZ99" s="56"/>
      <c r="HA99" s="56"/>
      <c r="HB99" s="56"/>
      <c r="HC99" s="56"/>
      <c r="HD99" s="56"/>
      <c r="HE99" s="56"/>
      <c r="HF99" s="56"/>
      <c r="HG99" s="56"/>
      <c r="HH99" s="217"/>
    </row>
    <row r="100" spans="2:216" ht="15" customHeight="1" x14ac:dyDescent="0.25">
      <c r="B100" s="221"/>
      <c r="C100" s="56"/>
      <c r="D100" s="105"/>
      <c r="E100" s="105"/>
      <c r="F100" s="105"/>
      <c r="G100" s="105"/>
      <c r="H100" s="105"/>
      <c r="I100" s="105"/>
      <c r="J100" s="92">
        <f>GETPIVOTDATA(" Washington",'Population Migration by State'!$B$5,"Year",'Population Migration by State'!$C$3)</f>
        <v>216519</v>
      </c>
      <c r="K100" s="105">
        <f>GETPIVOTDATA(" Washington",'Population Migration by State'!$B$5,"Year",'Population Migration by State'!$C$3)</f>
        <v>216519</v>
      </c>
      <c r="L100" s="105">
        <f>GETPIVOTDATA(" Washington",'Population Migration by State'!$B$5,"Year",'Population Migration by State'!$C$3)</f>
        <v>216519</v>
      </c>
      <c r="M100" s="105">
        <f>GETPIVOTDATA(" Washington",'Population Migration by State'!$B$5,"Year",'Population Migration by State'!$C$3)</f>
        <v>216519</v>
      </c>
      <c r="N100" s="105">
        <f>GETPIVOTDATA(" Washington",'Population Migration by State'!$B$5,"Year",'Population Migration by State'!$C$3)</f>
        <v>216519</v>
      </c>
      <c r="O100" s="105">
        <f>GETPIVOTDATA(" Washington",'Population Migration by State'!$B$5,"Year",'Population Migration by State'!$C$3)</f>
        <v>216519</v>
      </c>
      <c r="P100" s="105">
        <f>GETPIVOTDATA(" Washington",'Population Migration by State'!$B$5,"Year",'Population Migration by State'!$C$3)</f>
        <v>216519</v>
      </c>
      <c r="Q100" s="105">
        <f>GETPIVOTDATA(" Washington",'Population Migration by State'!$B$5,"Year",'Population Migration by State'!$C$3)</f>
        <v>216519</v>
      </c>
      <c r="R100" s="105">
        <f>GETPIVOTDATA(" Washington",'Population Migration by State'!$B$5,"Year",'Population Migration by State'!$C$3)</f>
        <v>216519</v>
      </c>
      <c r="S100" s="105">
        <f>GETPIVOTDATA(" Washington",'Population Migration by State'!$B$5,"Year",'Population Migration by State'!$C$3)</f>
        <v>216519</v>
      </c>
      <c r="T100" s="105">
        <f>GETPIVOTDATA(" Washington",'Population Migration by State'!$B$5,"Year",'Population Migration by State'!$C$3)</f>
        <v>216519</v>
      </c>
      <c r="U100" s="105">
        <f>GETPIVOTDATA(" Washington",'Population Migration by State'!$B$5,"Year",'Population Migration by State'!$C$3)</f>
        <v>216519</v>
      </c>
      <c r="V100" s="105">
        <f>GETPIVOTDATA(" Washington",'Population Migration by State'!$B$5,"Year",'Population Migration by State'!$C$3)</f>
        <v>216519</v>
      </c>
      <c r="W100" s="105">
        <f>GETPIVOTDATA(" Washington",'Population Migration by State'!$B$5,"Year",'Population Migration by State'!$C$3)</f>
        <v>216519</v>
      </c>
      <c r="X100" s="105">
        <f>GETPIVOTDATA(" Washington",'Population Migration by State'!$B$5,"Year",'Population Migration by State'!$C$3)</f>
        <v>216519</v>
      </c>
      <c r="Y100" s="92">
        <f>GETPIVOTDATA(" Idaho",'Population Migration by State'!$B$5,"Year",'Population Migration by State'!$C$3)</f>
        <v>59419</v>
      </c>
      <c r="Z100" s="105">
        <f>GETPIVOTDATA(" Idaho",'Population Migration by State'!$B$5,"Year",'Population Migration by State'!$C$3)</f>
        <v>59419</v>
      </c>
      <c r="AA100" s="105">
        <f>GETPIVOTDATA(" Idaho",'Population Migration by State'!$B$5,"Year",'Population Migration by State'!$C$3)</f>
        <v>59419</v>
      </c>
      <c r="AB100" s="105">
        <f>GETPIVOTDATA(" Idaho",'Population Migration by State'!$B$5,"Year",'Population Migration by State'!$C$3)</f>
        <v>59419</v>
      </c>
      <c r="AC100" s="92">
        <f>GETPIVOTDATA(" Montana",'Population Migration by State'!$B$5,"Year",'Population Migration by State'!$C$3)</f>
        <v>37690</v>
      </c>
      <c r="AD100" s="105">
        <f>GETPIVOTDATA(" Montana",'Population Migration by State'!$B$5,"Year",'Population Migration by State'!$C$3)</f>
        <v>37690</v>
      </c>
      <c r="AE100" s="105">
        <f>GETPIVOTDATA(" Montana",'Population Migration by State'!$B$5,"Year",'Population Migration by State'!$C$3)</f>
        <v>37690</v>
      </c>
      <c r="AF100" s="105">
        <f>GETPIVOTDATA(" Montana",'Population Migration by State'!$B$5,"Year",'Population Migration by State'!$C$3)</f>
        <v>37690</v>
      </c>
      <c r="AG100" s="105">
        <f>GETPIVOTDATA(" Montana",'Population Migration by State'!$B$5,"Year",'Population Migration by State'!$C$3)</f>
        <v>37690</v>
      </c>
      <c r="AH100" s="105">
        <f>GETPIVOTDATA(" Montana",'Population Migration by State'!$B$5,"Year",'Population Migration by State'!$C$3)</f>
        <v>37690</v>
      </c>
      <c r="AI100" s="105">
        <f>GETPIVOTDATA(" Montana",'Population Migration by State'!$B$5,"Year",'Population Migration by State'!$C$3)</f>
        <v>37690</v>
      </c>
      <c r="AJ100" s="105">
        <f>GETPIVOTDATA(" Montana",'Population Migration by State'!$B$5,"Year",'Population Migration by State'!$C$3)</f>
        <v>37690</v>
      </c>
      <c r="AK100" s="105">
        <f>GETPIVOTDATA(" Montana",'Population Migration by State'!$B$5,"Year",'Population Migration by State'!$C$3)</f>
        <v>37690</v>
      </c>
      <c r="AL100" s="105">
        <f>GETPIVOTDATA(" Montana",'Population Migration by State'!$B$5,"Year",'Population Migration by State'!$C$3)</f>
        <v>37690</v>
      </c>
      <c r="AM100" s="105">
        <f>GETPIVOTDATA(" Montana",'Population Migration by State'!$B$5,"Year",'Population Migration by State'!$C$3)</f>
        <v>37690</v>
      </c>
      <c r="AN100" s="105">
        <f>GETPIVOTDATA(" Montana",'Population Migration by State'!$B$5,"Year",'Population Migration by State'!$C$3)</f>
        <v>37690</v>
      </c>
      <c r="AO100" s="105">
        <f>GETPIVOTDATA(" Montana",'Population Migration by State'!$B$5,"Year",'Population Migration by State'!$C$3)</f>
        <v>37690</v>
      </c>
      <c r="AP100" s="105">
        <f>GETPIVOTDATA(" Montana",'Population Migration by State'!$B$5,"Year",'Population Migration by State'!$C$3)</f>
        <v>37690</v>
      </c>
      <c r="AQ100" s="105">
        <f>GETPIVOTDATA(" Montana",'Population Migration by State'!$B$5,"Year",'Population Migration by State'!$C$3)</f>
        <v>37690</v>
      </c>
      <c r="AR100" s="105">
        <f>GETPIVOTDATA(" Montana",'Population Migration by State'!$B$5,"Year",'Population Migration by State'!$C$3)</f>
        <v>37690</v>
      </c>
      <c r="AS100" s="105">
        <f>GETPIVOTDATA(" Montana",'Population Migration by State'!$B$5,"Year",'Population Migration by State'!$C$3)</f>
        <v>37690</v>
      </c>
      <c r="AT100" s="105">
        <f>GETPIVOTDATA(" Montana",'Population Migration by State'!$B$5,"Year",'Population Migration by State'!$C$3)</f>
        <v>37690</v>
      </c>
      <c r="AU100" s="105">
        <f>GETPIVOTDATA(" Montana",'Population Migration by State'!$B$5,"Year",'Population Migration by State'!$C$3)</f>
        <v>37690</v>
      </c>
      <c r="AV100" s="105">
        <f>GETPIVOTDATA(" Montana",'Population Migration by State'!$B$5,"Year",'Population Migration by State'!$C$3)</f>
        <v>37690</v>
      </c>
      <c r="AW100" s="105">
        <f>GETPIVOTDATA(" Montana",'Population Migration by State'!$B$5,"Year",'Population Migration by State'!$C$3)</f>
        <v>37690</v>
      </c>
      <c r="AX100" s="105">
        <f>GETPIVOTDATA(" Montana",'Population Migration by State'!$B$5,"Year",'Population Migration by State'!$C$3)</f>
        <v>37690</v>
      </c>
      <c r="AY100" s="105">
        <f>GETPIVOTDATA(" Montana",'Population Migration by State'!$B$5,"Year",'Population Migration by State'!$C$3)</f>
        <v>37690</v>
      </c>
      <c r="AZ100" s="105">
        <f>GETPIVOTDATA(" Montana",'Population Migration by State'!$B$5,"Year",'Population Migration by State'!$C$3)</f>
        <v>37690</v>
      </c>
      <c r="BA100" s="92">
        <f>GETPIVOTDATA(" North Dakota",'Population Migration by State'!$B$5,"Year",'Population Migration by State'!$C$3)</f>
        <v>38213</v>
      </c>
      <c r="BB100" s="105">
        <f>GETPIVOTDATA(" North Dakota",'Population Migration by State'!$B$5,"Year",'Population Migration by State'!$C$3)</f>
        <v>38213</v>
      </c>
      <c r="BC100" s="105">
        <f>GETPIVOTDATA(" North Dakota",'Population Migration by State'!$B$5,"Year",'Population Migration by State'!$C$3)</f>
        <v>38213</v>
      </c>
      <c r="BD100" s="105">
        <f>GETPIVOTDATA(" North Dakota",'Population Migration by State'!$B$5,"Year",'Population Migration by State'!$C$3)</f>
        <v>38213</v>
      </c>
      <c r="BE100" s="105">
        <f>GETPIVOTDATA(" North Dakota",'Population Migration by State'!$B$5,"Year",'Population Migration by State'!$C$3)</f>
        <v>38213</v>
      </c>
      <c r="BF100" s="105">
        <f>GETPIVOTDATA(" North Dakota",'Population Migration by State'!$B$5,"Year",'Population Migration by State'!$C$3)</f>
        <v>38213</v>
      </c>
      <c r="BG100" s="105">
        <f>GETPIVOTDATA(" North Dakota",'Population Migration by State'!$B$5,"Year",'Population Migration by State'!$C$3)</f>
        <v>38213</v>
      </c>
      <c r="BH100" s="105">
        <f>GETPIVOTDATA(" North Dakota",'Population Migration by State'!$B$5,"Year",'Population Migration by State'!$C$3)</f>
        <v>38213</v>
      </c>
      <c r="BI100" s="105">
        <f>GETPIVOTDATA(" North Dakota",'Population Migration by State'!$B$5,"Year",'Population Migration by State'!$C$3)</f>
        <v>38213</v>
      </c>
      <c r="BJ100" s="105">
        <f>GETPIVOTDATA(" North Dakota",'Population Migration by State'!$B$5,"Year",'Population Migration by State'!$C$3)</f>
        <v>38213</v>
      </c>
      <c r="BK100" s="105">
        <f>GETPIVOTDATA(" North Dakota",'Population Migration by State'!$B$5,"Year",'Population Migration by State'!$C$3)</f>
        <v>38213</v>
      </c>
      <c r="BL100" s="105">
        <f>GETPIVOTDATA(" North Dakota",'Population Migration by State'!$B$5,"Year",'Population Migration by State'!$C$3)</f>
        <v>38213</v>
      </c>
      <c r="BM100" s="105">
        <f>GETPIVOTDATA(" North Dakota",'Population Migration by State'!$B$5,"Year",'Population Migration by State'!$C$3)</f>
        <v>38213</v>
      </c>
      <c r="BN100" s="105">
        <f>GETPIVOTDATA(" North Dakota",'Population Migration by State'!$B$5,"Year",'Population Migration by State'!$C$3)</f>
        <v>38213</v>
      </c>
      <c r="BO100" s="105">
        <f>GETPIVOTDATA(" North Dakota",'Population Migration by State'!$B$5,"Year",'Population Migration by State'!$C$3)</f>
        <v>38213</v>
      </c>
      <c r="BP100" s="105">
        <f>GETPIVOTDATA(" North Dakota",'Population Migration by State'!$B$5,"Year",'Population Migration by State'!$C$3)</f>
        <v>38213</v>
      </c>
      <c r="BQ100" s="92">
        <f>GETPIVOTDATA(" Minnesota",'Population Migration by State'!$B$5,"Year",'Population Migration by State'!$C$3)</f>
        <v>101176</v>
      </c>
      <c r="BR100" s="105">
        <f>GETPIVOTDATA(" Minnesota",'Population Migration by State'!$B$5,"Year",'Population Migration by State'!$C$3)</f>
        <v>101176</v>
      </c>
      <c r="BS100" s="105">
        <f>GETPIVOTDATA(" Minnesota",'Population Migration by State'!$B$5,"Year",'Population Migration by State'!$C$3)</f>
        <v>101176</v>
      </c>
      <c r="BT100" s="105">
        <f>GETPIVOTDATA(" Minnesota",'Population Migration by State'!$B$5,"Year",'Population Migration by State'!$C$3)</f>
        <v>101176</v>
      </c>
      <c r="BU100" s="105">
        <f>GETPIVOTDATA(" Minnesota",'Population Migration by State'!$B$5,"Year",'Population Migration by State'!$C$3)</f>
        <v>101176</v>
      </c>
      <c r="BV100" s="121">
        <f>GETPIVOTDATA(" Minnesota",'Population Migration by State'!$B$5,"Year",'Population Migration by State'!$C$3)</f>
        <v>101176</v>
      </c>
      <c r="BW100" s="121">
        <f>GETPIVOTDATA(" Minnesota",'Population Migration by State'!$B$5,"Year",'Population Migration by State'!$C$3)</f>
        <v>101176</v>
      </c>
      <c r="BX100" s="121">
        <f>GETPIVOTDATA(" Minnesota",'Population Migration by State'!$B$5,"Year",'Population Migration by State'!$C$3)</f>
        <v>101176</v>
      </c>
      <c r="BY100" s="121">
        <f>GETPIVOTDATA(" Minnesota",'Population Migration by State'!$B$5,"Year",'Population Migration by State'!$C$3)</f>
        <v>101176</v>
      </c>
      <c r="BZ100" s="105">
        <f>GETPIVOTDATA(" Minnesota",'Population Migration by State'!$B$5,"Year",'Population Migration by State'!$C$3)</f>
        <v>101176</v>
      </c>
      <c r="CA100" s="105">
        <f>GETPIVOTDATA(" Minnesota",'Population Migration by State'!$B$5,"Year",'Population Migration by State'!$C$3)</f>
        <v>101176</v>
      </c>
      <c r="CB100" s="92">
        <f>GETPIVOTDATA(" Wisconsin",'Population Migration by State'!$B$5,"Year",'Population Migration by State'!$C$3)</f>
        <v>100167</v>
      </c>
      <c r="CC100" s="105">
        <f>GETPIVOTDATA(" Wisconsin",'Population Migration by State'!$B$5,"Year",'Population Migration by State'!$C$3)</f>
        <v>100167</v>
      </c>
      <c r="CD100" s="105">
        <f>GETPIVOTDATA(" Wisconsin",'Population Migration by State'!$B$5,"Year",'Population Migration by State'!$C$3)</f>
        <v>100167</v>
      </c>
      <c r="CE100" s="105">
        <f>GETPIVOTDATA(" Wisconsin",'Population Migration by State'!$B$5,"Year",'Population Migration by State'!$C$3)</f>
        <v>100167</v>
      </c>
      <c r="CF100" s="105">
        <f>GETPIVOTDATA(" Wisconsin",'Population Migration by State'!$B$5,"Year",'Population Migration by State'!$C$3)</f>
        <v>100167</v>
      </c>
      <c r="CG100" s="105">
        <f>GETPIVOTDATA(" Wisconsin",'Population Migration by State'!$B$5,"Year",'Population Migration by State'!$C$3)</f>
        <v>100167</v>
      </c>
      <c r="CH100" s="105">
        <f>GETPIVOTDATA(" Wisconsin",'Population Migration by State'!$B$5,"Year",'Population Migration by State'!$C$3)</f>
        <v>100167</v>
      </c>
      <c r="CI100" s="105">
        <f>GETPIVOTDATA(" Wisconsin",'Population Migration by State'!$B$5,"Year",'Population Migration by State'!$C$3)</f>
        <v>100167</v>
      </c>
      <c r="CJ100" s="105">
        <f>GETPIVOTDATA(" Wisconsin",'Population Migration by State'!$B$5,"Year",'Population Migration by State'!$C$3)</f>
        <v>100167</v>
      </c>
      <c r="CK100" s="105">
        <f>GETPIVOTDATA(" Wisconsin",'Population Migration by State'!$B$5,"Year",'Population Migration by State'!$C$3)</f>
        <v>100167</v>
      </c>
      <c r="CL100" s="114">
        <f>GETPIVOTDATA(" Wisconsin",'Population Migration by State'!$B$5,"Year",'Population Migration by State'!$C$3)</f>
        <v>100167</v>
      </c>
      <c r="CM100" s="114"/>
      <c r="CN100" s="105">
        <f>GETPIVOTDATA(" Wisconsin",'Population Migration by State'!$B$5,"Year",'Population Migration by State'!$C$3)</f>
        <v>100167</v>
      </c>
      <c r="CO100" s="97"/>
      <c r="CP100" s="105"/>
      <c r="CQ100" s="105"/>
      <c r="CR100" s="92">
        <f>GETPIVOTDATA(" Michigan",'Population Migration by State'!$B$5,"Year",'Population Migration by State'!$C$3)</f>
        <v>134763</v>
      </c>
      <c r="CS100" s="105">
        <f>GETPIVOTDATA(" Michigan",'Population Migration by State'!$B$5,"Year",'Population Migration by State'!$C$3)</f>
        <v>134763</v>
      </c>
      <c r="CT100" s="105">
        <f>GETPIVOTDATA(" Michigan",'Population Migration by State'!$B$5,"Year",'Population Migration by State'!$C$3)</f>
        <v>134763</v>
      </c>
      <c r="CU100" s="105">
        <f>GETPIVOTDATA(" Michigan",'Population Migration by State'!$B$5,"Year",'Population Migration by State'!$C$3)</f>
        <v>134763</v>
      </c>
      <c r="CV100" s="105">
        <f>GETPIVOTDATA(" Michigan",'Population Migration by State'!$B$5,"Year",'Population Migration by State'!$C$3)</f>
        <v>134763</v>
      </c>
      <c r="CW100" s="105">
        <f>GETPIVOTDATA(" Michigan",'Population Migration by State'!$B$5,"Year",'Population Migration by State'!$C$3)</f>
        <v>134763</v>
      </c>
      <c r="CX100" s="105">
        <f>GETPIVOTDATA(" Michigan",'Population Migration by State'!$B$5,"Year",'Population Migration by State'!$C$3)</f>
        <v>134763</v>
      </c>
      <c r="CY100" s="105">
        <f>GETPIVOTDATA(" Michigan",'Population Migration by State'!$B$5,"Year",'Population Migration by State'!$C$3)</f>
        <v>134763</v>
      </c>
      <c r="CZ100" s="92"/>
      <c r="DA100" s="105"/>
      <c r="DB100" s="105"/>
      <c r="DC100" s="105"/>
      <c r="DD100" s="105"/>
      <c r="DE100" s="105"/>
      <c r="DF100" s="105"/>
      <c r="DG100" s="105"/>
      <c r="DH100" s="105"/>
      <c r="DI100" s="105"/>
      <c r="DJ100" s="105"/>
      <c r="DK100" s="105"/>
      <c r="DL100" s="105"/>
      <c r="DM100" s="105"/>
      <c r="DN100" s="105"/>
      <c r="DO100" s="105"/>
      <c r="DP100" s="105"/>
      <c r="DQ100" s="105"/>
      <c r="DR100" s="105"/>
      <c r="DS100" s="105"/>
      <c r="DT100" s="105"/>
      <c r="DU100" s="105"/>
      <c r="DV100" s="92">
        <f>GETPIVOTDATA(" New York",'Population Migration by State'!$B$5,"Year",'Population Migration by State'!$C$3)</f>
        <v>277374</v>
      </c>
      <c r="DW100" s="105">
        <f>GETPIVOTDATA(" New York",'Population Migration by State'!$B$5,"Year",'Population Migration by State'!$C$3)</f>
        <v>277374</v>
      </c>
      <c r="DX100" s="105">
        <f>GETPIVOTDATA(" New York",'Population Migration by State'!$B$5,"Year",'Population Migration by State'!$C$3)</f>
        <v>277374</v>
      </c>
      <c r="DY100" s="105">
        <f>GETPIVOTDATA(" New York",'Population Migration by State'!$B$5,"Year",'Population Migration by State'!$C$3)</f>
        <v>277374</v>
      </c>
      <c r="DZ100" s="129">
        <f>GETPIVOTDATA(" Vermont",'Population Migration by State'!$B$5,"Year",'Population Migration by State'!$C$3)</f>
        <v>24431</v>
      </c>
      <c r="EA100" s="121">
        <f>GETPIVOTDATA(" Vermont",'Population Migration by State'!$B$5,"Year",'Population Migration by State'!$C$3)</f>
        <v>24431</v>
      </c>
      <c r="EB100" s="121">
        <f>GETPIVOTDATA(" Vermont",'Population Migration by State'!$B$5,"Year",'Population Migration by State'!$C$3)</f>
        <v>24431</v>
      </c>
      <c r="EC100" s="130">
        <f>GETPIVOTDATA(" Vermont",'Population Migration by State'!$B$5,"Year",'Population Migration by State'!$C$3)</f>
        <v>24431</v>
      </c>
      <c r="ED100" s="92">
        <f>GETPIVOTDATA(" New Hampshire",'Population Migration by State'!$B$5,"Year",'Population Migration by State'!$C$3)</f>
        <v>50559</v>
      </c>
      <c r="EE100" s="105">
        <f>GETPIVOTDATA(" New Hampshire",'Population Migration by State'!$B$5,"Year",'Population Migration by State'!$C$3)</f>
        <v>50559</v>
      </c>
      <c r="EF100" s="92">
        <f>GETPIVOTDATA(" Maine",'Population Migration by State'!$B$5,"Year",'Population Migration by State'!$C$3)</f>
        <v>27561</v>
      </c>
      <c r="EG100" s="105">
        <f>GETPIVOTDATA(" Maine",'Population Migration by State'!$B$5,"Year",'Population Migration by State'!$C$3)</f>
        <v>27561</v>
      </c>
      <c r="EH100" s="105">
        <f>GETPIVOTDATA(" Maine",'Population Migration by State'!$B$5,"Year",'Population Migration by State'!$C$3)</f>
        <v>27561</v>
      </c>
      <c r="EI100" s="105">
        <f>GETPIVOTDATA(" Maine",'Population Migration by State'!$B$5,"Year",'Population Migration by State'!$C$3)</f>
        <v>27561</v>
      </c>
      <c r="EJ100" s="105">
        <f>GETPIVOTDATA(" Maine",'Population Migration by State'!$B$5,"Year",'Population Migration by State'!$C$3)</f>
        <v>27561</v>
      </c>
      <c r="EK100" s="105">
        <f>GETPIVOTDATA(" Maine",'Population Migration by State'!$B$5,"Year",'Population Migration by State'!$C$3)</f>
        <v>27561</v>
      </c>
      <c r="EL100" s="105">
        <f>GETPIVOTDATA(" Maine",'Population Migration by State'!$B$5,"Year",'Population Migration by State'!$C$3)</f>
        <v>27561</v>
      </c>
      <c r="EM100" s="105">
        <f>GETPIVOTDATA(" Maine",'Population Migration by State'!$B$5,"Year",'Population Migration by State'!$C$3)</f>
        <v>27561</v>
      </c>
      <c r="EN100" s="105">
        <f>GETPIVOTDATA(" Maine",'Population Migration by State'!$B$5,"Year",'Population Migration by State'!$C$3)</f>
        <v>27561</v>
      </c>
      <c r="EO100" s="105">
        <f>GETPIVOTDATA(" Maine",'Population Migration by State'!$B$5,"Year",'Population Migration by State'!$C$3)</f>
        <v>27561</v>
      </c>
      <c r="EP100" s="105">
        <f>GETPIVOTDATA(" Maine",'Population Migration by State'!$B$5,"Year",'Population Migration by State'!$C$3)</f>
        <v>27561</v>
      </c>
      <c r="EQ100" s="105">
        <f>GETPIVOTDATA(" Maine",'Population Migration by State'!$B$5,"Year",'Population Migration by State'!$C$3)</f>
        <v>27561</v>
      </c>
      <c r="ER100" s="57"/>
      <c r="ES100" s="56"/>
      <c r="ET100" s="56"/>
      <c r="EU100" s="56"/>
      <c r="EV100" s="56"/>
      <c r="EW100" s="105"/>
      <c r="EX100" s="105"/>
      <c r="EY100" s="105"/>
      <c r="EZ100" s="105"/>
      <c r="FA100" s="105"/>
      <c r="FB100" s="105"/>
      <c r="FC100" s="105"/>
      <c r="FD100" s="105"/>
      <c r="FE100" s="105"/>
      <c r="FF100" s="105"/>
      <c r="FG100" s="105"/>
      <c r="FH100" s="105"/>
      <c r="FI100" s="105"/>
      <c r="FJ100" s="105"/>
      <c r="FK100" s="105"/>
      <c r="FL100" s="105"/>
      <c r="FM100" s="105"/>
      <c r="FN100" s="105"/>
      <c r="FO100" s="105"/>
      <c r="FP100" s="56"/>
      <c r="FQ100" s="56"/>
      <c r="FR100" s="56"/>
      <c r="FS100" s="56"/>
      <c r="FT100" s="56"/>
      <c r="FU100" s="56"/>
      <c r="FV100" s="56"/>
      <c r="FW100" s="56"/>
      <c r="FX100" s="56"/>
      <c r="FY100" s="56"/>
      <c r="FZ100" s="56"/>
      <c r="GA100" s="56"/>
      <c r="GB100" s="56"/>
      <c r="GC100" s="56"/>
      <c r="GD100" s="56"/>
      <c r="GE100" s="56"/>
      <c r="GF100" s="56"/>
      <c r="GG100" s="56"/>
      <c r="GH100" s="56"/>
      <c r="GI100" s="56"/>
      <c r="GJ100" s="56"/>
      <c r="GK100" s="56"/>
      <c r="GL100" s="56"/>
      <c r="GM100" s="56"/>
      <c r="GN100" s="56"/>
      <c r="GO100" s="56"/>
      <c r="GP100" s="56"/>
      <c r="GQ100" s="56"/>
      <c r="GR100" s="56"/>
      <c r="GS100" s="56"/>
      <c r="GT100" s="56"/>
      <c r="GU100" s="56"/>
      <c r="GV100" s="56"/>
      <c r="GW100" s="56"/>
      <c r="GX100" s="56"/>
      <c r="GY100" s="56"/>
      <c r="GZ100" s="56"/>
      <c r="HA100" s="56"/>
      <c r="HB100" s="56"/>
      <c r="HC100" s="56"/>
      <c r="HD100" s="56"/>
      <c r="HE100" s="56"/>
      <c r="HF100" s="56"/>
      <c r="HG100" s="56"/>
      <c r="HH100" s="217"/>
    </row>
    <row r="101" spans="2:216" ht="15" customHeight="1" thickBot="1" x14ac:dyDescent="0.3">
      <c r="B101" s="221"/>
      <c r="C101" s="56"/>
      <c r="D101" s="105"/>
      <c r="E101" s="105"/>
      <c r="F101" s="105"/>
      <c r="G101" s="105"/>
      <c r="H101" s="105"/>
      <c r="I101" s="105"/>
      <c r="J101" s="99"/>
      <c r="K101" s="97"/>
      <c r="L101" s="92">
        <f>GETPIVOTDATA(" Washington",'Population Migration by State'!$B$5,"Year",'Population Migration by State'!$C$3)</f>
        <v>216519</v>
      </c>
      <c r="M101" s="105">
        <f>GETPIVOTDATA(" Washington",'Population Migration by State'!$B$5,"Year",'Population Migration by State'!$C$3)</f>
        <v>216519</v>
      </c>
      <c r="N101" s="105">
        <f>GETPIVOTDATA(" Washington",'Population Migration by State'!$B$5,"Year",'Population Migration by State'!$C$3)</f>
        <v>216519</v>
      </c>
      <c r="O101" s="105">
        <f>GETPIVOTDATA(" Washington",'Population Migration by State'!$B$5,"Year",'Population Migration by State'!$C$3)</f>
        <v>216519</v>
      </c>
      <c r="P101" s="105">
        <f>GETPIVOTDATA(" Washington",'Population Migration by State'!$B$5,"Year",'Population Migration by State'!$C$3)</f>
        <v>216519</v>
      </c>
      <c r="Q101" s="105">
        <f>GETPIVOTDATA(" Washington",'Population Migration by State'!$B$5,"Year",'Population Migration by State'!$C$3)</f>
        <v>216519</v>
      </c>
      <c r="R101" s="105">
        <f>GETPIVOTDATA(" Washington",'Population Migration by State'!$B$5,"Year",'Population Migration by State'!$C$3)</f>
        <v>216519</v>
      </c>
      <c r="S101" s="105">
        <f>GETPIVOTDATA(" Washington",'Population Migration by State'!$B$5,"Year",'Population Migration by State'!$C$3)</f>
        <v>216519</v>
      </c>
      <c r="T101" s="105">
        <f>GETPIVOTDATA(" Washington",'Population Migration by State'!$B$5,"Year",'Population Migration by State'!$C$3)</f>
        <v>216519</v>
      </c>
      <c r="U101" s="105">
        <f>GETPIVOTDATA(" Washington",'Population Migration by State'!$B$5,"Year",'Population Migration by State'!$C$3)</f>
        <v>216519</v>
      </c>
      <c r="V101" s="105">
        <f>GETPIVOTDATA(" Washington",'Population Migration by State'!$B$5,"Year",'Population Migration by State'!$C$3)</f>
        <v>216519</v>
      </c>
      <c r="W101" s="105">
        <f>GETPIVOTDATA(" Washington",'Population Migration by State'!$B$5,"Year",'Population Migration by State'!$C$3)</f>
        <v>216519</v>
      </c>
      <c r="X101" s="105">
        <f>GETPIVOTDATA(" Washington",'Population Migration by State'!$B$5,"Year",'Population Migration by State'!$C$3)</f>
        <v>216519</v>
      </c>
      <c r="Y101" s="92">
        <f>GETPIVOTDATA(" Idaho",'Population Migration by State'!$B$5,"Year",'Population Migration by State'!$C$3)</f>
        <v>59419</v>
      </c>
      <c r="Z101" s="105">
        <f>GETPIVOTDATA(" Idaho",'Population Migration by State'!$B$5,"Year",'Population Migration by State'!$C$3)</f>
        <v>59419</v>
      </c>
      <c r="AA101" s="105">
        <f>GETPIVOTDATA(" Idaho",'Population Migration by State'!$B$5,"Year",'Population Migration by State'!$C$3)</f>
        <v>59419</v>
      </c>
      <c r="AB101" s="105">
        <f>GETPIVOTDATA(" Idaho",'Population Migration by State'!$B$5,"Year",'Population Migration by State'!$C$3)</f>
        <v>59419</v>
      </c>
      <c r="AC101" s="92">
        <f>GETPIVOTDATA(" Montana",'Population Migration by State'!$B$5,"Year",'Population Migration by State'!$C$3)</f>
        <v>37690</v>
      </c>
      <c r="AD101" s="105">
        <f>GETPIVOTDATA(" Montana",'Population Migration by State'!$B$5,"Year",'Population Migration by State'!$C$3)</f>
        <v>37690</v>
      </c>
      <c r="AE101" s="105">
        <f>GETPIVOTDATA(" Montana",'Population Migration by State'!$B$5,"Year",'Population Migration by State'!$C$3)</f>
        <v>37690</v>
      </c>
      <c r="AF101" s="105">
        <f>GETPIVOTDATA(" Montana",'Population Migration by State'!$B$5,"Year",'Population Migration by State'!$C$3)</f>
        <v>37690</v>
      </c>
      <c r="AG101" s="105">
        <f>GETPIVOTDATA(" Montana",'Population Migration by State'!$B$5,"Year",'Population Migration by State'!$C$3)</f>
        <v>37690</v>
      </c>
      <c r="AH101" s="105">
        <f>GETPIVOTDATA(" Montana",'Population Migration by State'!$B$5,"Year",'Population Migration by State'!$C$3)</f>
        <v>37690</v>
      </c>
      <c r="AI101" s="105">
        <f>GETPIVOTDATA(" Montana",'Population Migration by State'!$B$5,"Year",'Population Migration by State'!$C$3)</f>
        <v>37690</v>
      </c>
      <c r="AJ101" s="105">
        <f>GETPIVOTDATA(" Montana",'Population Migration by State'!$B$5,"Year",'Population Migration by State'!$C$3)</f>
        <v>37690</v>
      </c>
      <c r="AK101" s="105">
        <f>GETPIVOTDATA(" Montana",'Population Migration by State'!$B$5,"Year",'Population Migration by State'!$C$3)</f>
        <v>37690</v>
      </c>
      <c r="AL101" s="105">
        <f>GETPIVOTDATA(" Montana",'Population Migration by State'!$B$5,"Year",'Population Migration by State'!$C$3)</f>
        <v>37690</v>
      </c>
      <c r="AM101" s="105">
        <f>GETPIVOTDATA(" Montana",'Population Migration by State'!$B$5,"Year",'Population Migration by State'!$C$3)</f>
        <v>37690</v>
      </c>
      <c r="AN101" s="105">
        <f>GETPIVOTDATA(" Montana",'Population Migration by State'!$B$5,"Year",'Population Migration by State'!$C$3)</f>
        <v>37690</v>
      </c>
      <c r="AO101" s="105">
        <f>GETPIVOTDATA(" Montana",'Population Migration by State'!$B$5,"Year",'Population Migration by State'!$C$3)</f>
        <v>37690</v>
      </c>
      <c r="AP101" s="105">
        <f>GETPIVOTDATA(" Montana",'Population Migration by State'!$B$5,"Year",'Population Migration by State'!$C$3)</f>
        <v>37690</v>
      </c>
      <c r="AQ101" s="105">
        <f>GETPIVOTDATA(" Montana",'Population Migration by State'!$B$5,"Year",'Population Migration by State'!$C$3)</f>
        <v>37690</v>
      </c>
      <c r="AR101" s="105">
        <f>GETPIVOTDATA(" Montana",'Population Migration by State'!$B$5,"Year",'Population Migration by State'!$C$3)</f>
        <v>37690</v>
      </c>
      <c r="AS101" s="105">
        <f>GETPIVOTDATA(" Montana",'Population Migration by State'!$B$5,"Year",'Population Migration by State'!$C$3)</f>
        <v>37690</v>
      </c>
      <c r="AT101" s="105">
        <f>GETPIVOTDATA(" Montana",'Population Migration by State'!$B$5,"Year",'Population Migration by State'!$C$3)</f>
        <v>37690</v>
      </c>
      <c r="AU101" s="105">
        <f>GETPIVOTDATA(" Montana",'Population Migration by State'!$B$5,"Year",'Population Migration by State'!$C$3)</f>
        <v>37690</v>
      </c>
      <c r="AV101" s="105">
        <f>GETPIVOTDATA(" Montana",'Population Migration by State'!$B$5,"Year",'Population Migration by State'!$C$3)</f>
        <v>37690</v>
      </c>
      <c r="AW101" s="105">
        <f>GETPIVOTDATA(" Montana",'Population Migration by State'!$B$5,"Year",'Population Migration by State'!$C$3)</f>
        <v>37690</v>
      </c>
      <c r="AX101" s="105">
        <f>GETPIVOTDATA(" Montana",'Population Migration by State'!$B$5,"Year",'Population Migration by State'!$C$3)</f>
        <v>37690</v>
      </c>
      <c r="AY101" s="105">
        <f>GETPIVOTDATA(" Montana",'Population Migration by State'!$B$5,"Year",'Population Migration by State'!$C$3)</f>
        <v>37690</v>
      </c>
      <c r="AZ101" s="105">
        <f>GETPIVOTDATA(" Montana",'Population Migration by State'!$B$5,"Year",'Population Migration by State'!$C$3)</f>
        <v>37690</v>
      </c>
      <c r="BA101" s="92">
        <f>GETPIVOTDATA(" North Dakota",'Population Migration by State'!$B$5,"Year",'Population Migration by State'!$C$3)</f>
        <v>38213</v>
      </c>
      <c r="BB101" s="105">
        <f>GETPIVOTDATA(" North Dakota",'Population Migration by State'!$B$5,"Year",'Population Migration by State'!$C$3)</f>
        <v>38213</v>
      </c>
      <c r="BC101" s="105">
        <f>GETPIVOTDATA(" North Dakota",'Population Migration by State'!$B$5,"Year",'Population Migration by State'!$C$3)</f>
        <v>38213</v>
      </c>
      <c r="BD101" s="105">
        <f>GETPIVOTDATA(" North Dakota",'Population Migration by State'!$B$5,"Year",'Population Migration by State'!$C$3)</f>
        <v>38213</v>
      </c>
      <c r="BE101" s="105">
        <f>GETPIVOTDATA(" North Dakota",'Population Migration by State'!$B$5,"Year",'Population Migration by State'!$C$3)</f>
        <v>38213</v>
      </c>
      <c r="BF101" s="105">
        <f>GETPIVOTDATA(" North Dakota",'Population Migration by State'!$B$5,"Year",'Population Migration by State'!$C$3)</f>
        <v>38213</v>
      </c>
      <c r="BG101" s="105">
        <f>GETPIVOTDATA(" North Dakota",'Population Migration by State'!$B$5,"Year",'Population Migration by State'!$C$3)</f>
        <v>38213</v>
      </c>
      <c r="BH101" s="105">
        <f>GETPIVOTDATA(" North Dakota",'Population Migration by State'!$B$5,"Year",'Population Migration by State'!$C$3)</f>
        <v>38213</v>
      </c>
      <c r="BI101" s="105">
        <f>GETPIVOTDATA(" North Dakota",'Population Migration by State'!$B$5,"Year",'Population Migration by State'!$C$3)</f>
        <v>38213</v>
      </c>
      <c r="BJ101" s="105">
        <f>GETPIVOTDATA(" North Dakota",'Population Migration by State'!$B$5,"Year",'Population Migration by State'!$C$3)</f>
        <v>38213</v>
      </c>
      <c r="BK101" s="105">
        <f>GETPIVOTDATA(" North Dakota",'Population Migration by State'!$B$5,"Year",'Population Migration by State'!$C$3)</f>
        <v>38213</v>
      </c>
      <c r="BL101" s="105">
        <f>GETPIVOTDATA(" North Dakota",'Population Migration by State'!$B$5,"Year",'Population Migration by State'!$C$3)</f>
        <v>38213</v>
      </c>
      <c r="BM101" s="105">
        <f>GETPIVOTDATA(" North Dakota",'Population Migration by State'!$B$5,"Year",'Population Migration by State'!$C$3)</f>
        <v>38213</v>
      </c>
      <c r="BN101" s="105">
        <f>GETPIVOTDATA(" North Dakota",'Population Migration by State'!$B$5,"Year",'Population Migration by State'!$C$3)</f>
        <v>38213</v>
      </c>
      <c r="BO101" s="105">
        <f>GETPIVOTDATA(" North Dakota",'Population Migration by State'!$B$5,"Year",'Population Migration by State'!$C$3)</f>
        <v>38213</v>
      </c>
      <c r="BP101" s="105">
        <f>GETPIVOTDATA(" North Dakota",'Population Migration by State'!$B$5,"Year",'Population Migration by State'!$C$3)</f>
        <v>38213</v>
      </c>
      <c r="BQ101" s="92">
        <f>GETPIVOTDATA(" Minnesota",'Population Migration by State'!$B$5,"Year",'Population Migration by State'!$C$3)</f>
        <v>101176</v>
      </c>
      <c r="BR101" s="105">
        <f>GETPIVOTDATA(" Minnesota",'Population Migration by State'!$B$5,"Year",'Population Migration by State'!$C$3)</f>
        <v>101176</v>
      </c>
      <c r="BS101" s="105">
        <f>GETPIVOTDATA(" Minnesota",'Population Migration by State'!$B$5,"Year",'Population Migration by State'!$C$3)</f>
        <v>101176</v>
      </c>
      <c r="BT101" s="105">
        <f>GETPIVOTDATA(" Minnesota",'Population Migration by State'!$B$5,"Year",'Population Migration by State'!$C$3)</f>
        <v>101176</v>
      </c>
      <c r="BU101" s="105">
        <f>GETPIVOTDATA(" Minnesota",'Population Migration by State'!$B$5,"Year",'Population Migration by State'!$C$3)</f>
        <v>101176</v>
      </c>
      <c r="BV101" s="121">
        <f>GETPIVOTDATA(" Minnesota",'Population Migration by State'!$B$5,"Year",'Population Migration by State'!$C$3)</f>
        <v>101176</v>
      </c>
      <c r="BW101" s="121">
        <f>GETPIVOTDATA(" Minnesota",'Population Migration by State'!$B$5,"Year",'Population Migration by State'!$C$3)</f>
        <v>101176</v>
      </c>
      <c r="BX101" s="121">
        <f>GETPIVOTDATA(" Minnesota",'Population Migration by State'!$B$5,"Year",'Population Migration by State'!$C$3)</f>
        <v>101176</v>
      </c>
      <c r="BY101" s="121">
        <f>GETPIVOTDATA(" Minnesota",'Population Migration by State'!$B$5,"Year",'Population Migration by State'!$C$3)</f>
        <v>101176</v>
      </c>
      <c r="BZ101" s="105">
        <f>GETPIVOTDATA(" Minnesota",'Population Migration by State'!$B$5,"Year",'Population Migration by State'!$C$3)</f>
        <v>101176</v>
      </c>
      <c r="CA101" s="97"/>
      <c r="CB101" s="105">
        <f>GETPIVOTDATA(" Wisconsin",'Population Migration by State'!$B$5,"Year",'Population Migration by State'!$C$3)</f>
        <v>100167</v>
      </c>
      <c r="CC101" s="105">
        <f>GETPIVOTDATA(" Wisconsin",'Population Migration by State'!$B$5,"Year",'Population Migration by State'!$C$3)</f>
        <v>100167</v>
      </c>
      <c r="CD101" s="105">
        <f>GETPIVOTDATA(" Wisconsin",'Population Migration by State'!$B$5,"Year",'Population Migration by State'!$C$3)</f>
        <v>100167</v>
      </c>
      <c r="CE101" s="105">
        <f>GETPIVOTDATA(" Wisconsin",'Population Migration by State'!$B$5,"Year",'Population Migration by State'!$C$3)</f>
        <v>100167</v>
      </c>
      <c r="CF101" s="105">
        <f>GETPIVOTDATA(" Wisconsin",'Population Migration by State'!$B$5,"Year",'Population Migration by State'!$C$3)</f>
        <v>100167</v>
      </c>
      <c r="CG101" s="105">
        <f>GETPIVOTDATA(" Wisconsin",'Population Migration by State'!$B$5,"Year",'Population Migration by State'!$C$3)</f>
        <v>100167</v>
      </c>
      <c r="CH101" s="105">
        <f>GETPIVOTDATA(" Wisconsin",'Population Migration by State'!$B$5,"Year",'Population Migration by State'!$C$3)</f>
        <v>100167</v>
      </c>
      <c r="CI101" s="105">
        <f>GETPIVOTDATA(" Wisconsin",'Population Migration by State'!$B$5,"Year",'Population Migration by State'!$C$3)</f>
        <v>100167</v>
      </c>
      <c r="CJ101" s="105">
        <f>GETPIVOTDATA(" Wisconsin",'Population Migration by State'!$B$5,"Year",'Population Migration by State'!$C$3)</f>
        <v>100167</v>
      </c>
      <c r="CK101" s="105">
        <f>GETPIVOTDATA(" Wisconsin",'Population Migration by State'!$B$5,"Year",'Population Migration by State'!$C$3)</f>
        <v>100167</v>
      </c>
      <c r="CL101" s="105">
        <f>GETPIVOTDATA(" Wisconsin",'Population Migration by State'!$B$5,"Year",'Population Migration by State'!$C$3)</f>
        <v>100167</v>
      </c>
      <c r="CM101" s="102"/>
      <c r="CN101" s="114">
        <f>GETPIVOTDATA(" Wisconsin",'Population Migration by State'!$B$5,"Year",'Population Migration by State'!$C$3)</f>
        <v>100167</v>
      </c>
      <c r="CO101" s="105"/>
      <c r="CP101" s="105"/>
      <c r="CQ101" s="105"/>
      <c r="CR101" s="92">
        <f>GETPIVOTDATA(" Michigan",'Population Migration by State'!$B$5,"Year",'Population Migration by State'!$C$3)</f>
        <v>134763</v>
      </c>
      <c r="CS101" s="105">
        <f>GETPIVOTDATA(" Michigan",'Population Migration by State'!$B$5,"Year",'Population Migration by State'!$C$3)</f>
        <v>134763</v>
      </c>
      <c r="CT101" s="105">
        <f>GETPIVOTDATA(" Michigan",'Population Migration by State'!$B$5,"Year",'Population Migration by State'!$C$3)</f>
        <v>134763</v>
      </c>
      <c r="CU101" s="105">
        <f>GETPIVOTDATA(" Michigan",'Population Migration by State'!$B$5,"Year",'Population Migration by State'!$C$3)</f>
        <v>134763</v>
      </c>
      <c r="CV101" s="105">
        <f>GETPIVOTDATA(" Michigan",'Population Migration by State'!$B$5,"Year",'Population Migration by State'!$C$3)</f>
        <v>134763</v>
      </c>
      <c r="CW101" s="105">
        <f>GETPIVOTDATA(" Michigan",'Population Migration by State'!$B$5,"Year",'Population Migration by State'!$C$3)</f>
        <v>134763</v>
      </c>
      <c r="CX101" s="105">
        <f>GETPIVOTDATA(" Michigan",'Population Migration by State'!$B$5,"Year",'Population Migration by State'!$C$3)</f>
        <v>134763</v>
      </c>
      <c r="CY101" s="105">
        <f>GETPIVOTDATA(" Michigan",'Population Migration by State'!$B$5,"Year",'Population Migration by State'!$C$3)</f>
        <v>134763</v>
      </c>
      <c r="CZ101" s="92"/>
      <c r="DA101" s="105"/>
      <c r="DB101" s="105"/>
      <c r="DC101" s="105"/>
      <c r="DD101" s="105"/>
      <c r="DE101" s="105"/>
      <c r="DF101" s="105"/>
      <c r="DG101" s="105"/>
      <c r="DH101" s="105"/>
      <c r="DI101" s="105"/>
      <c r="DJ101" s="105"/>
      <c r="DK101" s="105"/>
      <c r="DL101" s="105"/>
      <c r="DM101" s="105"/>
      <c r="DN101" s="105"/>
      <c r="DO101" s="105"/>
      <c r="DP101" s="105"/>
      <c r="DQ101" s="105"/>
      <c r="DR101" s="105"/>
      <c r="DS101" s="105"/>
      <c r="DT101" s="105"/>
      <c r="DU101" s="105"/>
      <c r="DV101" s="92">
        <f>GETPIVOTDATA(" New York",'Population Migration by State'!$B$5,"Year",'Population Migration by State'!$C$3)</f>
        <v>277374</v>
      </c>
      <c r="DW101" s="105">
        <f>GETPIVOTDATA(" New York",'Population Migration by State'!$B$5,"Year",'Population Migration by State'!$C$3)</f>
        <v>277374</v>
      </c>
      <c r="DX101" s="105">
        <f>GETPIVOTDATA(" New York",'Population Migration by State'!$B$5,"Year",'Population Migration by State'!$C$3)</f>
        <v>277374</v>
      </c>
      <c r="DY101" s="105">
        <f>GETPIVOTDATA(" New York",'Population Migration by State'!$B$5,"Year",'Population Migration by State'!$C$3)</f>
        <v>277374</v>
      </c>
      <c r="DZ101" s="129">
        <f>GETPIVOTDATA(" Vermont",'Population Migration by State'!$B$5,"Year",'Population Migration by State'!$C$3)</f>
        <v>24431</v>
      </c>
      <c r="EA101" s="121">
        <f>GETPIVOTDATA(" Vermont",'Population Migration by State'!$B$5,"Year",'Population Migration by State'!$C$3)</f>
        <v>24431</v>
      </c>
      <c r="EB101" s="121">
        <f>GETPIVOTDATA(" Vermont",'Population Migration by State'!$B$5,"Year",'Population Migration by State'!$C$3)</f>
        <v>24431</v>
      </c>
      <c r="EC101" s="130">
        <f>GETPIVOTDATA(" Vermont",'Population Migration by State'!$B$5,"Year",'Population Migration by State'!$C$3)</f>
        <v>24431</v>
      </c>
      <c r="ED101" s="92">
        <f>GETPIVOTDATA(" New Hampshire",'Population Migration by State'!$B$5,"Year",'Population Migration by State'!$C$3)</f>
        <v>50559</v>
      </c>
      <c r="EE101" s="105">
        <f>GETPIVOTDATA(" New Hampshire",'Population Migration by State'!$B$5,"Year",'Population Migration by State'!$C$3)</f>
        <v>50559</v>
      </c>
      <c r="EF101" s="92">
        <f>GETPIVOTDATA(" Maine",'Population Migration by State'!$B$5,"Year",'Population Migration by State'!$C$3)</f>
        <v>27561</v>
      </c>
      <c r="EG101" s="105">
        <f>GETPIVOTDATA(" Maine",'Population Migration by State'!$B$5,"Year",'Population Migration by State'!$C$3)</f>
        <v>27561</v>
      </c>
      <c r="EH101" s="105">
        <f>GETPIVOTDATA(" Maine",'Population Migration by State'!$B$5,"Year",'Population Migration by State'!$C$3)</f>
        <v>27561</v>
      </c>
      <c r="EI101" s="105">
        <f>GETPIVOTDATA(" Maine",'Population Migration by State'!$B$5,"Year",'Population Migration by State'!$C$3)</f>
        <v>27561</v>
      </c>
      <c r="EJ101" s="105">
        <f>GETPIVOTDATA(" Maine",'Population Migration by State'!$B$5,"Year",'Population Migration by State'!$C$3)</f>
        <v>27561</v>
      </c>
      <c r="EK101" s="105">
        <f>GETPIVOTDATA(" Maine",'Population Migration by State'!$B$5,"Year",'Population Migration by State'!$C$3)</f>
        <v>27561</v>
      </c>
      <c r="EL101" s="105">
        <f>GETPIVOTDATA(" Maine",'Population Migration by State'!$B$5,"Year",'Population Migration by State'!$C$3)</f>
        <v>27561</v>
      </c>
      <c r="EM101" s="105">
        <f>GETPIVOTDATA(" Maine",'Population Migration by State'!$B$5,"Year",'Population Migration by State'!$C$3)</f>
        <v>27561</v>
      </c>
      <c r="EN101" s="105">
        <f>GETPIVOTDATA(" Maine",'Population Migration by State'!$B$5,"Year",'Population Migration by State'!$C$3)</f>
        <v>27561</v>
      </c>
      <c r="EO101" s="105">
        <f>GETPIVOTDATA(" Maine",'Population Migration by State'!$B$5,"Year",'Population Migration by State'!$C$3)</f>
        <v>27561</v>
      </c>
      <c r="EP101" s="105">
        <f>GETPIVOTDATA(" Maine",'Population Migration by State'!$B$5,"Year",'Population Migration by State'!$C$3)</f>
        <v>27561</v>
      </c>
      <c r="EQ101" s="105">
        <f>GETPIVOTDATA(" Maine",'Population Migration by State'!$B$5,"Year",'Population Migration by State'!$C$3)</f>
        <v>27561</v>
      </c>
      <c r="ER101" s="57"/>
      <c r="ES101" s="56"/>
      <c r="ET101" s="56"/>
      <c r="EU101" s="56"/>
      <c r="EV101" s="56"/>
      <c r="EW101" s="105"/>
      <c r="EX101" s="105"/>
      <c r="EY101" s="105"/>
      <c r="EZ101" s="105"/>
      <c r="FA101" s="105"/>
      <c r="FB101" s="105"/>
      <c r="FC101" s="105"/>
      <c r="FD101" s="105"/>
      <c r="FE101" s="105"/>
      <c r="FF101" s="105"/>
      <c r="FG101" s="105"/>
      <c r="FH101" s="105"/>
      <c r="FI101" s="105"/>
      <c r="FJ101" s="105"/>
      <c r="FK101" s="105"/>
      <c r="FL101" s="105"/>
      <c r="FM101" s="105"/>
      <c r="FN101" s="105"/>
      <c r="FO101" s="105"/>
      <c r="FP101" s="56"/>
      <c r="FQ101" s="56"/>
      <c r="FR101" s="56"/>
      <c r="FS101" s="56"/>
      <c r="FT101" s="56"/>
      <c r="FU101" s="56"/>
      <c r="FV101" s="56"/>
      <c r="FW101" s="56"/>
      <c r="FX101" s="56"/>
      <c r="FY101" s="56"/>
      <c r="FZ101" s="56"/>
      <c r="GA101" s="56"/>
      <c r="GB101" s="56"/>
      <c r="GC101" s="56"/>
      <c r="GD101" s="56"/>
      <c r="GE101" s="56"/>
      <c r="GF101" s="56"/>
      <c r="GG101" s="56"/>
      <c r="GH101" s="56"/>
      <c r="GI101" s="56"/>
      <c r="GJ101" s="56"/>
      <c r="GK101" s="56"/>
      <c r="GL101" s="56"/>
      <c r="GM101" s="56"/>
      <c r="GN101" s="56"/>
      <c r="GO101" s="56"/>
      <c r="GP101" s="56"/>
      <c r="GQ101" s="56"/>
      <c r="GR101" s="56"/>
      <c r="GS101" s="56"/>
      <c r="GT101" s="56"/>
      <c r="GU101" s="56"/>
      <c r="GV101" s="56"/>
      <c r="GW101" s="56"/>
      <c r="GX101" s="56"/>
      <c r="GY101" s="56"/>
      <c r="GZ101" s="56"/>
      <c r="HA101" s="56"/>
      <c r="HB101" s="56"/>
      <c r="HC101" s="56"/>
      <c r="HD101" s="56"/>
      <c r="HE101" s="56"/>
      <c r="HF101" s="56"/>
      <c r="HG101" s="56"/>
      <c r="HH101" s="217"/>
    </row>
    <row r="102" spans="2:216" ht="15" customHeight="1" thickTop="1" thickBot="1" x14ac:dyDescent="0.3">
      <c r="B102" s="221"/>
      <c r="C102" s="56"/>
      <c r="D102" s="105"/>
      <c r="E102" s="105"/>
      <c r="F102" s="105"/>
      <c r="G102" s="105"/>
      <c r="H102" s="105"/>
      <c r="I102" s="105"/>
      <c r="J102" s="105"/>
      <c r="K102" s="92">
        <f>GETPIVOTDATA(" Oregon",'Population Migration by State'!$B$5,"Year",'Population Migration by State'!$C$3)</f>
        <v>119077</v>
      </c>
      <c r="L102" s="107">
        <f>GETPIVOTDATA(" Washington",'Population Migration by State'!$B$5,"Year",'Population Migration by State'!$C$3)</f>
        <v>216519</v>
      </c>
      <c r="M102" s="105">
        <f>GETPIVOTDATA(" Washington",'Population Migration by State'!$B$5,"Year",'Population Migration by State'!$C$3)</f>
        <v>216519</v>
      </c>
      <c r="N102" s="105">
        <f>GETPIVOTDATA(" Washington",'Population Migration by State'!$B$5,"Year",'Population Migration by State'!$C$3)</f>
        <v>216519</v>
      </c>
      <c r="O102" s="105">
        <f>GETPIVOTDATA(" Washington",'Population Migration by State'!$B$5,"Year",'Population Migration by State'!$C$3)</f>
        <v>216519</v>
      </c>
      <c r="P102" s="97"/>
      <c r="Q102" s="101">
        <f>GETPIVOTDATA(" Oregon",'Population Migration by State'!$B$5,"Year",'Population Migration by State'!$C$3)</f>
        <v>119077</v>
      </c>
      <c r="R102" s="101">
        <f>GETPIVOTDATA(" Oregon",'Population Migration by State'!$B$5,"Year",'Population Migration by State'!$C$3)</f>
        <v>119077</v>
      </c>
      <c r="S102" s="101">
        <f>GETPIVOTDATA(" Oregon",'Population Migration by State'!$B$5,"Year",'Population Migration by State'!$C$3)</f>
        <v>119077</v>
      </c>
      <c r="T102" s="101">
        <f>GETPIVOTDATA(" Oregon",'Population Migration by State'!$B$5,"Year",'Population Migration by State'!$C$3)</f>
        <v>119077</v>
      </c>
      <c r="U102" s="101">
        <f>GETPIVOTDATA(" Oregon",'Population Migration by State'!$B$5,"Year",'Population Migration by State'!$C$3)</f>
        <v>119077</v>
      </c>
      <c r="V102" s="101">
        <f>GETPIVOTDATA(" Oregon",'Population Migration by State'!$B$5,"Year",'Population Migration by State'!$C$3)</f>
        <v>119077</v>
      </c>
      <c r="W102" s="101">
        <f>GETPIVOTDATA(" Oregon",'Population Migration by State'!$B$5,"Year",'Population Migration by State'!$C$3)</f>
        <v>119077</v>
      </c>
      <c r="X102" s="101">
        <f>GETPIVOTDATA(" Oregon",'Population Migration by State'!$B$5,"Year",'Population Migration by State'!$C$3)</f>
        <v>119077</v>
      </c>
      <c r="Y102" s="92">
        <f>GETPIVOTDATA(" Idaho",'Population Migration by State'!$B$5,"Year",'Population Migration by State'!$C$3)</f>
        <v>59419</v>
      </c>
      <c r="Z102" s="105">
        <f>GETPIVOTDATA(" Idaho",'Population Migration by State'!$B$5,"Year",'Population Migration by State'!$C$3)</f>
        <v>59419</v>
      </c>
      <c r="AA102" s="105">
        <f>GETPIVOTDATA(" Idaho",'Population Migration by State'!$B$5,"Year",'Population Migration by State'!$C$3)</f>
        <v>59419</v>
      </c>
      <c r="AB102" s="105">
        <f>GETPIVOTDATA(" Idaho",'Population Migration by State'!$B$5,"Year",'Population Migration by State'!$C$3)</f>
        <v>59419</v>
      </c>
      <c r="AC102" s="92">
        <f>GETPIVOTDATA(" Montana",'Population Migration by State'!$B$5,"Year",'Population Migration by State'!$C$3)</f>
        <v>37690</v>
      </c>
      <c r="AD102" s="105">
        <f>GETPIVOTDATA(" Montana",'Population Migration by State'!$B$5,"Year",'Population Migration by State'!$C$3)</f>
        <v>37690</v>
      </c>
      <c r="AE102" s="105">
        <f>GETPIVOTDATA(" Montana",'Population Migration by State'!$B$5,"Year",'Population Migration by State'!$C$3)</f>
        <v>37690</v>
      </c>
      <c r="AF102" s="105">
        <f>GETPIVOTDATA(" Montana",'Population Migration by State'!$B$5,"Year",'Population Migration by State'!$C$3)</f>
        <v>37690</v>
      </c>
      <c r="AG102" s="105">
        <f>GETPIVOTDATA(" Montana",'Population Migration by State'!$B$5,"Year",'Population Migration by State'!$C$3)</f>
        <v>37690</v>
      </c>
      <c r="AH102" s="105">
        <f>GETPIVOTDATA(" Montana",'Population Migration by State'!$B$5,"Year",'Population Migration by State'!$C$3)</f>
        <v>37690</v>
      </c>
      <c r="AI102" s="105">
        <f>GETPIVOTDATA(" Montana",'Population Migration by State'!$B$5,"Year",'Population Migration by State'!$C$3)</f>
        <v>37690</v>
      </c>
      <c r="AJ102" s="105">
        <f>GETPIVOTDATA(" Montana",'Population Migration by State'!$B$5,"Year",'Population Migration by State'!$C$3)</f>
        <v>37690</v>
      </c>
      <c r="AK102" s="105">
        <f>GETPIVOTDATA(" Montana",'Population Migration by State'!$B$5,"Year",'Population Migration by State'!$C$3)</f>
        <v>37690</v>
      </c>
      <c r="AL102" s="105">
        <f>GETPIVOTDATA(" Montana",'Population Migration by State'!$B$5,"Year",'Population Migration by State'!$C$3)</f>
        <v>37690</v>
      </c>
      <c r="AM102" s="105">
        <f>GETPIVOTDATA(" Montana",'Population Migration by State'!$B$5,"Year",'Population Migration by State'!$C$3)</f>
        <v>37690</v>
      </c>
      <c r="AN102" s="105">
        <f>GETPIVOTDATA(" Montana",'Population Migration by State'!$B$5,"Year",'Population Migration by State'!$C$3)</f>
        <v>37690</v>
      </c>
      <c r="AO102" s="105">
        <f>GETPIVOTDATA(" Montana",'Population Migration by State'!$B$5,"Year",'Population Migration by State'!$C$3)</f>
        <v>37690</v>
      </c>
      <c r="AP102" s="105">
        <f>GETPIVOTDATA(" Montana",'Population Migration by State'!$B$5,"Year",'Population Migration by State'!$C$3)</f>
        <v>37690</v>
      </c>
      <c r="AQ102" s="105">
        <f>GETPIVOTDATA(" Montana",'Population Migration by State'!$B$5,"Year",'Population Migration by State'!$C$3)</f>
        <v>37690</v>
      </c>
      <c r="AR102" s="105">
        <f>GETPIVOTDATA(" Montana",'Population Migration by State'!$B$5,"Year",'Population Migration by State'!$C$3)</f>
        <v>37690</v>
      </c>
      <c r="AS102" s="105">
        <f>GETPIVOTDATA(" Montana",'Population Migration by State'!$B$5,"Year",'Population Migration by State'!$C$3)</f>
        <v>37690</v>
      </c>
      <c r="AT102" s="105">
        <f>GETPIVOTDATA(" Montana",'Population Migration by State'!$B$5,"Year",'Population Migration by State'!$C$3)</f>
        <v>37690</v>
      </c>
      <c r="AU102" s="105">
        <f>GETPIVOTDATA(" Montana",'Population Migration by State'!$B$5,"Year",'Population Migration by State'!$C$3)</f>
        <v>37690</v>
      </c>
      <c r="AV102" s="105">
        <f>GETPIVOTDATA(" Montana",'Population Migration by State'!$B$5,"Year",'Population Migration by State'!$C$3)</f>
        <v>37690</v>
      </c>
      <c r="AW102" s="105">
        <f>GETPIVOTDATA(" Montana",'Population Migration by State'!$B$5,"Year",'Population Migration by State'!$C$3)</f>
        <v>37690</v>
      </c>
      <c r="AX102" s="105">
        <f>GETPIVOTDATA(" Montana",'Population Migration by State'!$B$5,"Year",'Population Migration by State'!$C$3)</f>
        <v>37690</v>
      </c>
      <c r="AY102" s="105">
        <f>GETPIVOTDATA(" Montana",'Population Migration by State'!$B$5,"Year",'Population Migration by State'!$C$3)</f>
        <v>37690</v>
      </c>
      <c r="AZ102" s="105">
        <f>GETPIVOTDATA(" Montana",'Population Migration by State'!$B$5,"Year",'Population Migration by State'!$C$3)</f>
        <v>37690</v>
      </c>
      <c r="BA102" s="92">
        <f>GETPIVOTDATA(" North Dakota",'Population Migration by State'!$B$5,"Year",'Population Migration by State'!$C$3)</f>
        <v>38213</v>
      </c>
      <c r="BB102" s="105">
        <f>GETPIVOTDATA(" North Dakota",'Population Migration by State'!$B$5,"Year",'Population Migration by State'!$C$3)</f>
        <v>38213</v>
      </c>
      <c r="BC102" s="105">
        <f>GETPIVOTDATA(" North Dakota",'Population Migration by State'!$B$5,"Year",'Population Migration by State'!$C$3)</f>
        <v>38213</v>
      </c>
      <c r="BD102" s="105">
        <f>GETPIVOTDATA(" North Dakota",'Population Migration by State'!$B$5,"Year",'Population Migration by State'!$C$3)</f>
        <v>38213</v>
      </c>
      <c r="BE102" s="105">
        <f>GETPIVOTDATA(" North Dakota",'Population Migration by State'!$B$5,"Year",'Population Migration by State'!$C$3)</f>
        <v>38213</v>
      </c>
      <c r="BF102" s="105">
        <f>GETPIVOTDATA(" North Dakota",'Population Migration by State'!$B$5,"Year",'Population Migration by State'!$C$3)</f>
        <v>38213</v>
      </c>
      <c r="BG102" s="105">
        <f>GETPIVOTDATA(" North Dakota",'Population Migration by State'!$B$5,"Year",'Population Migration by State'!$C$3)</f>
        <v>38213</v>
      </c>
      <c r="BH102" s="105">
        <f>GETPIVOTDATA(" North Dakota",'Population Migration by State'!$B$5,"Year",'Population Migration by State'!$C$3)</f>
        <v>38213</v>
      </c>
      <c r="BI102" s="105">
        <f>GETPIVOTDATA(" North Dakota",'Population Migration by State'!$B$5,"Year",'Population Migration by State'!$C$3)</f>
        <v>38213</v>
      </c>
      <c r="BJ102" s="105">
        <f>GETPIVOTDATA(" North Dakota",'Population Migration by State'!$B$5,"Year",'Population Migration by State'!$C$3)</f>
        <v>38213</v>
      </c>
      <c r="BK102" s="105">
        <f>GETPIVOTDATA(" North Dakota",'Population Migration by State'!$B$5,"Year",'Population Migration by State'!$C$3)</f>
        <v>38213</v>
      </c>
      <c r="BL102" s="105">
        <f>GETPIVOTDATA(" North Dakota",'Population Migration by State'!$B$5,"Year",'Population Migration by State'!$C$3)</f>
        <v>38213</v>
      </c>
      <c r="BM102" s="105">
        <f>GETPIVOTDATA(" North Dakota",'Population Migration by State'!$B$5,"Year",'Population Migration by State'!$C$3)</f>
        <v>38213</v>
      </c>
      <c r="BN102" s="105">
        <f>GETPIVOTDATA(" North Dakota",'Population Migration by State'!$B$5,"Year",'Population Migration by State'!$C$3)</f>
        <v>38213</v>
      </c>
      <c r="BO102" s="105">
        <f>GETPIVOTDATA(" North Dakota",'Population Migration by State'!$B$5,"Year",'Population Migration by State'!$C$3)</f>
        <v>38213</v>
      </c>
      <c r="BP102" s="105">
        <f>GETPIVOTDATA(" North Dakota",'Population Migration by State'!$B$5,"Year",'Population Migration by State'!$C$3)</f>
        <v>38213</v>
      </c>
      <c r="BQ102" s="92">
        <f>GETPIVOTDATA(" Minnesota",'Population Migration by State'!$B$5,"Year",'Population Migration by State'!$C$3)</f>
        <v>101176</v>
      </c>
      <c r="BR102" s="105">
        <f>GETPIVOTDATA(" Minnesota",'Population Migration by State'!$B$5,"Year",'Population Migration by State'!$C$3)</f>
        <v>101176</v>
      </c>
      <c r="BS102" s="105">
        <f>GETPIVOTDATA(" Minnesota",'Population Migration by State'!$B$5,"Year",'Population Migration by State'!$C$3)</f>
        <v>101176</v>
      </c>
      <c r="BT102" s="105">
        <f>GETPIVOTDATA(" Minnesota",'Population Migration by State'!$B$5,"Year",'Population Migration by State'!$C$3)</f>
        <v>101176</v>
      </c>
      <c r="BU102" s="105">
        <f>GETPIVOTDATA(" Minnesota",'Population Migration by State'!$B$5,"Year",'Population Migration by State'!$C$3)</f>
        <v>101176</v>
      </c>
      <c r="BV102" s="105">
        <f>GETPIVOTDATA(" Minnesota",'Population Migration by State'!$B$5,"Year",'Population Migration by State'!$C$3)</f>
        <v>101176</v>
      </c>
      <c r="BW102" s="105">
        <f>GETPIVOTDATA(" Minnesota",'Population Migration by State'!$B$5,"Year",'Population Migration by State'!$C$3)</f>
        <v>101176</v>
      </c>
      <c r="BX102" s="105">
        <f>GETPIVOTDATA(" Minnesota",'Population Migration by State'!$B$5,"Year",'Population Migration by State'!$C$3)</f>
        <v>101176</v>
      </c>
      <c r="BY102" s="105">
        <f>GETPIVOTDATA(" Minnesota",'Population Migration by State'!$B$5,"Year",'Population Migration by State'!$C$3)</f>
        <v>101176</v>
      </c>
      <c r="BZ102" s="105">
        <f>GETPIVOTDATA(" Minnesota",'Population Migration by State'!$B$5,"Year",'Population Migration by State'!$C$3)</f>
        <v>101176</v>
      </c>
      <c r="CA102" s="92">
        <f>GETPIVOTDATA(" Wisconsin",'Population Migration by State'!$B$5,"Year",'Population Migration by State'!$C$3)</f>
        <v>100167</v>
      </c>
      <c r="CB102" s="105">
        <f>GETPIVOTDATA(" Wisconsin",'Population Migration by State'!$B$5,"Year",'Population Migration by State'!$C$3)</f>
        <v>100167</v>
      </c>
      <c r="CC102" s="105">
        <f>GETPIVOTDATA(" Wisconsin",'Population Migration by State'!$B$5,"Year",'Population Migration by State'!$C$3)</f>
        <v>100167</v>
      </c>
      <c r="CD102" s="105">
        <f>GETPIVOTDATA(" Wisconsin",'Population Migration by State'!$B$5,"Year",'Population Migration by State'!$C$3)</f>
        <v>100167</v>
      </c>
      <c r="CE102" s="105">
        <f>GETPIVOTDATA(" Wisconsin",'Population Migration by State'!$B$5,"Year",'Population Migration by State'!$C$3)</f>
        <v>100167</v>
      </c>
      <c r="CF102" s="105">
        <f>GETPIVOTDATA(" Wisconsin",'Population Migration by State'!$B$5,"Year",'Population Migration by State'!$C$3)</f>
        <v>100167</v>
      </c>
      <c r="CG102" s="105">
        <f>GETPIVOTDATA(" Wisconsin",'Population Migration by State'!$B$5,"Year",'Population Migration by State'!$C$3)</f>
        <v>100167</v>
      </c>
      <c r="CH102" s="105">
        <f>GETPIVOTDATA(" Wisconsin",'Population Migration by State'!$B$5,"Year",'Population Migration by State'!$C$3)</f>
        <v>100167</v>
      </c>
      <c r="CI102" s="105">
        <f>GETPIVOTDATA(" Wisconsin",'Population Migration by State'!$B$5,"Year",'Population Migration by State'!$C$3)</f>
        <v>100167</v>
      </c>
      <c r="CJ102" s="105">
        <f>GETPIVOTDATA(" Wisconsin",'Population Migration by State'!$B$5,"Year",'Population Migration by State'!$C$3)</f>
        <v>100167</v>
      </c>
      <c r="CK102" s="105">
        <f>GETPIVOTDATA(" Wisconsin",'Population Migration by State'!$B$5,"Year",'Population Migration by State'!$C$3)</f>
        <v>100167</v>
      </c>
      <c r="CL102" s="105">
        <f>GETPIVOTDATA(" Wisconsin",'Population Migration by State'!$B$5,"Year",'Population Migration by State'!$C$3)</f>
        <v>100167</v>
      </c>
      <c r="CM102" s="105">
        <f>GETPIVOTDATA(" Wisconsin",'Population Migration by State'!$B$5,"Year",'Population Migration by State'!$C$3)</f>
        <v>100167</v>
      </c>
      <c r="CN102" s="114">
        <f>GETPIVOTDATA(" Wisconsin",'Population Migration by State'!$B$5,"Year",'Population Migration by State'!$C$3)</f>
        <v>100167</v>
      </c>
      <c r="CO102" s="105"/>
      <c r="CP102" s="105"/>
      <c r="CQ102" s="105"/>
      <c r="CR102" s="92">
        <f>GETPIVOTDATA(" Michigan",'Population Migration by State'!$B$5,"Year",'Population Migration by State'!$C$3)</f>
        <v>134763</v>
      </c>
      <c r="CS102" s="105">
        <f>GETPIVOTDATA(" Michigan",'Population Migration by State'!$B$5,"Year",'Population Migration by State'!$C$3)</f>
        <v>134763</v>
      </c>
      <c r="CT102" s="105">
        <f>GETPIVOTDATA(" Michigan",'Population Migration by State'!$B$5,"Year",'Population Migration by State'!$C$3)</f>
        <v>134763</v>
      </c>
      <c r="CU102" s="105">
        <f>GETPIVOTDATA(" Michigan",'Population Migration by State'!$B$5,"Year",'Population Migration by State'!$C$3)</f>
        <v>134763</v>
      </c>
      <c r="CV102" s="105">
        <f>GETPIVOTDATA(" Michigan",'Population Migration by State'!$B$5,"Year",'Population Migration by State'!$C$3)</f>
        <v>134763</v>
      </c>
      <c r="CW102" s="105">
        <f>GETPIVOTDATA(" Michigan",'Population Migration by State'!$B$5,"Year",'Population Migration by State'!$C$3)</f>
        <v>134763</v>
      </c>
      <c r="CX102" s="105">
        <f>GETPIVOTDATA(" Michigan",'Population Migration by State'!$B$5,"Year",'Population Migration by State'!$C$3)</f>
        <v>134763</v>
      </c>
      <c r="CY102" s="105">
        <f>GETPIVOTDATA(" Michigan",'Population Migration by State'!$B$5,"Year",'Population Migration by State'!$C$3)</f>
        <v>134763</v>
      </c>
      <c r="CZ102" s="92"/>
      <c r="DA102" s="105"/>
      <c r="DB102" s="105"/>
      <c r="DC102" s="105"/>
      <c r="DD102" s="105"/>
      <c r="DE102" s="105"/>
      <c r="DF102" s="105"/>
      <c r="DG102" s="105"/>
      <c r="DH102" s="105"/>
      <c r="DI102" s="105"/>
      <c r="DJ102" s="105"/>
      <c r="DK102" s="105"/>
      <c r="DL102" s="105"/>
      <c r="DM102" s="105"/>
      <c r="DN102" s="105"/>
      <c r="DO102" s="105"/>
      <c r="DP102" s="105"/>
      <c r="DQ102" s="105"/>
      <c r="DR102" s="105"/>
      <c r="DS102" s="105"/>
      <c r="DT102" s="105"/>
      <c r="DU102" s="97"/>
      <c r="DV102" s="105">
        <f>GETPIVOTDATA(" New York",'Population Migration by State'!$B$5,"Year",'Population Migration by State'!$C$3)</f>
        <v>277374</v>
      </c>
      <c r="DW102" s="105">
        <f>GETPIVOTDATA(" New York",'Population Migration by State'!$B$5,"Year",'Population Migration by State'!$C$3)</f>
        <v>277374</v>
      </c>
      <c r="DX102" s="105">
        <f>GETPIVOTDATA(" New York",'Population Migration by State'!$B$5,"Year",'Population Migration by State'!$C$3)</f>
        <v>277374</v>
      </c>
      <c r="DY102" s="105">
        <f>GETPIVOTDATA(" New York",'Population Migration by State'!$B$5,"Year",'Population Migration by State'!$C$3)</f>
        <v>277374</v>
      </c>
      <c r="DZ102" s="129">
        <f>GETPIVOTDATA(" Vermont",'Population Migration by State'!$B$5,"Year",'Population Migration by State'!$C$3)</f>
        <v>24431</v>
      </c>
      <c r="EA102" s="121">
        <f>GETPIVOTDATA(" Vermont",'Population Migration by State'!$B$5,"Year",'Population Migration by State'!$C$3)</f>
        <v>24431</v>
      </c>
      <c r="EB102" s="121">
        <f>GETPIVOTDATA(" Vermont",'Population Migration by State'!$B$5,"Year",'Population Migration by State'!$C$3)</f>
        <v>24431</v>
      </c>
      <c r="EC102" s="130">
        <f>GETPIVOTDATA(" Vermont",'Population Migration by State'!$B$5,"Year",'Population Migration by State'!$C$3)</f>
        <v>24431</v>
      </c>
      <c r="ED102" s="92">
        <f>GETPIVOTDATA(" New Hampshire",'Population Migration by State'!$B$5,"Year",'Population Migration by State'!$C$3)</f>
        <v>50559</v>
      </c>
      <c r="EE102" s="105">
        <f>GETPIVOTDATA(" New Hampshire",'Population Migration by State'!$B$5,"Year",'Population Migration by State'!$C$3)</f>
        <v>50559</v>
      </c>
      <c r="EF102" s="92">
        <f>GETPIVOTDATA(" Maine",'Population Migration by State'!$B$5,"Year",'Population Migration by State'!$C$3)</f>
        <v>27561</v>
      </c>
      <c r="EG102" s="105">
        <f>GETPIVOTDATA(" Maine",'Population Migration by State'!$B$5,"Year",'Population Migration by State'!$C$3)</f>
        <v>27561</v>
      </c>
      <c r="EH102" s="105">
        <f>GETPIVOTDATA(" Maine",'Population Migration by State'!$B$5,"Year",'Population Migration by State'!$C$3)</f>
        <v>27561</v>
      </c>
      <c r="EI102" s="105">
        <f>GETPIVOTDATA(" Maine",'Population Migration by State'!$B$5,"Year",'Population Migration by State'!$C$3)</f>
        <v>27561</v>
      </c>
      <c r="EJ102" s="105">
        <f>GETPIVOTDATA(" Maine",'Population Migration by State'!$B$5,"Year",'Population Migration by State'!$C$3)</f>
        <v>27561</v>
      </c>
      <c r="EK102" s="105">
        <f>GETPIVOTDATA(" Maine",'Population Migration by State'!$B$5,"Year",'Population Migration by State'!$C$3)</f>
        <v>27561</v>
      </c>
      <c r="EL102" s="105">
        <f>GETPIVOTDATA(" Maine",'Population Migration by State'!$B$5,"Year",'Population Migration by State'!$C$3)</f>
        <v>27561</v>
      </c>
      <c r="EM102" s="105">
        <f>GETPIVOTDATA(" Maine",'Population Migration by State'!$B$5,"Year",'Population Migration by State'!$C$3)</f>
        <v>27561</v>
      </c>
      <c r="EN102" s="105">
        <f>GETPIVOTDATA(" Maine",'Population Migration by State'!$B$5,"Year",'Population Migration by State'!$C$3)</f>
        <v>27561</v>
      </c>
      <c r="EO102" s="105">
        <f>GETPIVOTDATA(" Maine",'Population Migration by State'!$B$5,"Year",'Population Migration by State'!$C$3)</f>
        <v>27561</v>
      </c>
      <c r="EP102" s="105">
        <f>GETPIVOTDATA(" Maine",'Population Migration by State'!$B$5,"Year",'Population Migration by State'!$C$3)</f>
        <v>27561</v>
      </c>
      <c r="EQ102" s="59"/>
      <c r="ER102" s="56"/>
      <c r="ES102" s="56"/>
      <c r="ET102" s="56"/>
      <c r="EU102" s="56"/>
      <c r="EV102" s="56"/>
      <c r="EW102" s="105"/>
      <c r="EX102" s="105"/>
      <c r="EY102" s="105"/>
      <c r="EZ102" s="105"/>
      <c r="FA102" s="105"/>
      <c r="FB102" s="105"/>
      <c r="FC102" s="105"/>
      <c r="FD102" s="105"/>
      <c r="FE102" s="105"/>
      <c r="FF102" s="105"/>
      <c r="FG102" s="105"/>
      <c r="FH102" s="105"/>
      <c r="FI102" s="105"/>
      <c r="FJ102" s="105"/>
      <c r="FK102" s="105"/>
      <c r="FL102" s="105"/>
      <c r="FM102" s="105"/>
      <c r="FN102" s="105"/>
      <c r="FO102" s="105"/>
      <c r="FP102" s="56"/>
      <c r="FQ102" s="56"/>
      <c r="FR102" s="56"/>
      <c r="FS102" s="56"/>
      <c r="FT102" s="56"/>
      <c r="FU102" s="56"/>
      <c r="FV102" s="56"/>
      <c r="FW102" s="56"/>
      <c r="FX102" s="56"/>
      <c r="FY102" s="56"/>
      <c r="FZ102" s="56"/>
      <c r="GA102" s="56"/>
      <c r="GB102" s="56"/>
      <c r="GC102" s="56"/>
      <c r="GD102" s="56"/>
      <c r="GE102" s="56"/>
      <c r="GF102" s="56"/>
      <c r="GG102" s="56"/>
      <c r="GH102" s="56"/>
      <c r="GI102" s="56"/>
      <c r="GJ102" s="56"/>
      <c r="GK102" s="56"/>
      <c r="GL102" s="56"/>
      <c r="GM102" s="56"/>
      <c r="GN102" s="56"/>
      <c r="GO102" s="56"/>
      <c r="GP102" s="56"/>
      <c r="GQ102" s="56"/>
      <c r="GR102" s="56"/>
      <c r="GS102" s="56"/>
      <c r="GT102" s="56"/>
      <c r="GU102" s="56"/>
      <c r="GV102" s="56"/>
      <c r="GW102" s="56"/>
      <c r="GX102" s="56"/>
      <c r="GY102" s="56"/>
      <c r="GZ102" s="56"/>
      <c r="HA102" s="56"/>
      <c r="HB102" s="56"/>
      <c r="HC102" s="56"/>
      <c r="HD102" s="56"/>
      <c r="HE102" s="56"/>
      <c r="HF102" s="56"/>
      <c r="HG102" s="56"/>
      <c r="HH102" s="217"/>
    </row>
    <row r="103" spans="2:216" ht="15" customHeight="1" thickTop="1" x14ac:dyDescent="0.25">
      <c r="B103" s="221"/>
      <c r="C103" s="56"/>
      <c r="D103" s="105"/>
      <c r="E103" s="105"/>
      <c r="F103" s="105"/>
      <c r="G103" s="105"/>
      <c r="H103" s="105"/>
      <c r="I103" s="105"/>
      <c r="J103" s="105"/>
      <c r="K103" s="92">
        <f>GETPIVOTDATA(" Oregon",'Population Migration by State'!$B$5,"Year",'Population Migration by State'!$C$3)</f>
        <v>119077</v>
      </c>
      <c r="L103" s="101">
        <f>GETPIVOTDATA(" Oregon",'Population Migration by State'!$B$5,"Year",'Population Migration by State'!$C$3)</f>
        <v>119077</v>
      </c>
      <c r="M103" s="99"/>
      <c r="N103" s="97"/>
      <c r="O103" s="101">
        <f>GETPIVOTDATA(" Oregon",'Population Migration by State'!$B$5,"Year",'Population Migration by State'!$C$3)</f>
        <v>119077</v>
      </c>
      <c r="P103" s="105">
        <f>GETPIVOTDATA(" Oregon",'Population Migration by State'!$B$5,"Year",'Population Migration by State'!$C$3)</f>
        <v>119077</v>
      </c>
      <c r="Q103" s="105">
        <f>GETPIVOTDATA(" Oregon",'Population Migration by State'!$B$5,"Year",'Population Migration by State'!$C$3)</f>
        <v>119077</v>
      </c>
      <c r="R103" s="105">
        <f>GETPIVOTDATA(" Oregon",'Population Migration by State'!$B$5,"Year",'Population Migration by State'!$C$3)</f>
        <v>119077</v>
      </c>
      <c r="S103" s="105">
        <f>GETPIVOTDATA(" Oregon",'Population Migration by State'!$B$5,"Year",'Population Migration by State'!$C$3)</f>
        <v>119077</v>
      </c>
      <c r="T103" s="105">
        <f>GETPIVOTDATA(" Oregon",'Population Migration by State'!$B$5,"Year",'Population Migration by State'!$C$3)</f>
        <v>119077</v>
      </c>
      <c r="U103" s="105">
        <f>GETPIVOTDATA(" Oregon",'Population Migration by State'!$B$5,"Year",'Population Migration by State'!$C$3)</f>
        <v>119077</v>
      </c>
      <c r="V103" s="105">
        <f>GETPIVOTDATA(" Oregon",'Population Migration by State'!$B$5,"Year",'Population Migration by State'!$C$3)</f>
        <v>119077</v>
      </c>
      <c r="W103" s="105">
        <f>GETPIVOTDATA(" Oregon",'Population Migration by State'!$B$5,"Year",'Population Migration by State'!$C$3)</f>
        <v>119077</v>
      </c>
      <c r="X103" s="105">
        <f>GETPIVOTDATA(" Oregon",'Population Migration by State'!$B$5,"Year",'Population Migration by State'!$C$3)</f>
        <v>119077</v>
      </c>
      <c r="Y103" s="92">
        <f>GETPIVOTDATA(" Idaho",'Population Migration by State'!$B$5,"Year",'Population Migration by State'!$C$3)</f>
        <v>59419</v>
      </c>
      <c r="Z103" s="105">
        <f>GETPIVOTDATA(" Idaho",'Population Migration by State'!$B$5,"Year",'Population Migration by State'!$C$3)</f>
        <v>59419</v>
      </c>
      <c r="AA103" s="105">
        <f>GETPIVOTDATA(" Idaho",'Population Migration by State'!$B$5,"Year",'Population Migration by State'!$C$3)</f>
        <v>59419</v>
      </c>
      <c r="AB103" s="105">
        <f>GETPIVOTDATA(" Idaho",'Population Migration by State'!$B$5,"Year",'Population Migration by State'!$C$3)</f>
        <v>59419</v>
      </c>
      <c r="AC103" s="92">
        <f>GETPIVOTDATA(" Montana",'Population Migration by State'!$B$5,"Year",'Population Migration by State'!$C$3)</f>
        <v>37690</v>
      </c>
      <c r="AD103" s="105">
        <f>GETPIVOTDATA(" Montana",'Population Migration by State'!$B$5,"Year",'Population Migration by State'!$C$3)</f>
        <v>37690</v>
      </c>
      <c r="AE103" s="105">
        <f>GETPIVOTDATA(" Montana",'Population Migration by State'!$B$5,"Year",'Population Migration by State'!$C$3)</f>
        <v>37690</v>
      </c>
      <c r="AF103" s="105">
        <f>GETPIVOTDATA(" Montana",'Population Migration by State'!$B$5,"Year",'Population Migration by State'!$C$3)</f>
        <v>37690</v>
      </c>
      <c r="AG103" s="105">
        <f>GETPIVOTDATA(" Montana",'Population Migration by State'!$B$5,"Year",'Population Migration by State'!$C$3)</f>
        <v>37690</v>
      </c>
      <c r="AH103" s="105">
        <f>GETPIVOTDATA(" Montana",'Population Migration by State'!$B$5,"Year",'Population Migration by State'!$C$3)</f>
        <v>37690</v>
      </c>
      <c r="AI103" s="105">
        <f>GETPIVOTDATA(" Montana",'Population Migration by State'!$B$5,"Year",'Population Migration by State'!$C$3)</f>
        <v>37690</v>
      </c>
      <c r="AJ103" s="105">
        <f>GETPIVOTDATA(" Montana",'Population Migration by State'!$B$5,"Year",'Population Migration by State'!$C$3)</f>
        <v>37690</v>
      </c>
      <c r="AK103" s="105">
        <f>GETPIVOTDATA(" Montana",'Population Migration by State'!$B$5,"Year",'Population Migration by State'!$C$3)</f>
        <v>37690</v>
      </c>
      <c r="AL103" s="105">
        <f>GETPIVOTDATA(" Montana",'Population Migration by State'!$B$5,"Year",'Population Migration by State'!$C$3)</f>
        <v>37690</v>
      </c>
      <c r="AM103" s="105">
        <f>GETPIVOTDATA(" Montana",'Population Migration by State'!$B$5,"Year",'Population Migration by State'!$C$3)</f>
        <v>37690</v>
      </c>
      <c r="AN103" s="105">
        <f>GETPIVOTDATA(" Montana",'Population Migration by State'!$B$5,"Year",'Population Migration by State'!$C$3)</f>
        <v>37690</v>
      </c>
      <c r="AO103" s="105">
        <f>GETPIVOTDATA(" Montana",'Population Migration by State'!$B$5,"Year",'Population Migration by State'!$C$3)</f>
        <v>37690</v>
      </c>
      <c r="AP103" s="105">
        <f>GETPIVOTDATA(" Montana",'Population Migration by State'!$B$5,"Year",'Population Migration by State'!$C$3)</f>
        <v>37690</v>
      </c>
      <c r="AQ103" s="105">
        <f>GETPIVOTDATA(" Montana",'Population Migration by State'!$B$5,"Year",'Population Migration by State'!$C$3)</f>
        <v>37690</v>
      </c>
      <c r="AR103" s="105">
        <f>GETPIVOTDATA(" Montana",'Population Migration by State'!$B$5,"Year",'Population Migration by State'!$C$3)</f>
        <v>37690</v>
      </c>
      <c r="AS103" s="105">
        <f>GETPIVOTDATA(" Montana",'Population Migration by State'!$B$5,"Year",'Population Migration by State'!$C$3)</f>
        <v>37690</v>
      </c>
      <c r="AT103" s="105">
        <f>GETPIVOTDATA(" Montana",'Population Migration by State'!$B$5,"Year",'Population Migration by State'!$C$3)</f>
        <v>37690</v>
      </c>
      <c r="AU103" s="105">
        <f>GETPIVOTDATA(" Montana",'Population Migration by State'!$B$5,"Year",'Population Migration by State'!$C$3)</f>
        <v>37690</v>
      </c>
      <c r="AV103" s="105">
        <f>GETPIVOTDATA(" Montana",'Population Migration by State'!$B$5,"Year",'Population Migration by State'!$C$3)</f>
        <v>37690</v>
      </c>
      <c r="AW103" s="105">
        <f>GETPIVOTDATA(" Montana",'Population Migration by State'!$B$5,"Year",'Population Migration by State'!$C$3)</f>
        <v>37690</v>
      </c>
      <c r="AX103" s="105">
        <f>GETPIVOTDATA(" Montana",'Population Migration by State'!$B$5,"Year",'Population Migration by State'!$C$3)</f>
        <v>37690</v>
      </c>
      <c r="AY103" s="105">
        <f>GETPIVOTDATA(" Montana",'Population Migration by State'!$B$5,"Year",'Population Migration by State'!$C$3)</f>
        <v>37690</v>
      </c>
      <c r="AZ103" s="105">
        <f>GETPIVOTDATA(" Montana",'Population Migration by State'!$B$5,"Year",'Population Migration by State'!$C$3)</f>
        <v>37690</v>
      </c>
      <c r="BA103" s="92">
        <f>GETPIVOTDATA(" North Dakota",'Population Migration by State'!$B$5,"Year",'Population Migration by State'!$C$3)</f>
        <v>38213</v>
      </c>
      <c r="BB103" s="105">
        <f>GETPIVOTDATA(" North Dakota",'Population Migration by State'!$B$5,"Year",'Population Migration by State'!$C$3)</f>
        <v>38213</v>
      </c>
      <c r="BC103" s="105">
        <f>GETPIVOTDATA(" North Dakota",'Population Migration by State'!$B$5,"Year",'Population Migration by State'!$C$3)</f>
        <v>38213</v>
      </c>
      <c r="BD103" s="105">
        <f>GETPIVOTDATA(" North Dakota",'Population Migration by State'!$B$5,"Year",'Population Migration by State'!$C$3)</f>
        <v>38213</v>
      </c>
      <c r="BE103" s="105">
        <f>GETPIVOTDATA(" North Dakota",'Population Migration by State'!$B$5,"Year",'Population Migration by State'!$C$3)</f>
        <v>38213</v>
      </c>
      <c r="BF103" s="105">
        <f>GETPIVOTDATA(" North Dakota",'Population Migration by State'!$B$5,"Year",'Population Migration by State'!$C$3)</f>
        <v>38213</v>
      </c>
      <c r="BG103" s="105">
        <f>GETPIVOTDATA(" North Dakota",'Population Migration by State'!$B$5,"Year",'Population Migration by State'!$C$3)</f>
        <v>38213</v>
      </c>
      <c r="BH103" s="105">
        <f>GETPIVOTDATA(" North Dakota",'Population Migration by State'!$B$5,"Year",'Population Migration by State'!$C$3)</f>
        <v>38213</v>
      </c>
      <c r="BI103" s="105">
        <f>GETPIVOTDATA(" North Dakota",'Population Migration by State'!$B$5,"Year",'Population Migration by State'!$C$3)</f>
        <v>38213</v>
      </c>
      <c r="BJ103" s="105">
        <f>GETPIVOTDATA(" North Dakota",'Population Migration by State'!$B$5,"Year",'Population Migration by State'!$C$3)</f>
        <v>38213</v>
      </c>
      <c r="BK103" s="105">
        <f>GETPIVOTDATA(" North Dakota",'Population Migration by State'!$B$5,"Year",'Population Migration by State'!$C$3)</f>
        <v>38213</v>
      </c>
      <c r="BL103" s="105">
        <f>GETPIVOTDATA(" North Dakota",'Population Migration by State'!$B$5,"Year",'Population Migration by State'!$C$3)</f>
        <v>38213</v>
      </c>
      <c r="BM103" s="105">
        <f>GETPIVOTDATA(" North Dakota",'Population Migration by State'!$B$5,"Year",'Population Migration by State'!$C$3)</f>
        <v>38213</v>
      </c>
      <c r="BN103" s="105">
        <f>GETPIVOTDATA(" North Dakota",'Population Migration by State'!$B$5,"Year",'Population Migration by State'!$C$3)</f>
        <v>38213</v>
      </c>
      <c r="BO103" s="105">
        <f>GETPIVOTDATA(" North Dakota",'Population Migration by State'!$B$5,"Year",'Population Migration by State'!$C$3)</f>
        <v>38213</v>
      </c>
      <c r="BP103" s="105">
        <f>GETPIVOTDATA(" North Dakota",'Population Migration by State'!$B$5,"Year",'Population Migration by State'!$C$3)</f>
        <v>38213</v>
      </c>
      <c r="BQ103" s="92">
        <f>GETPIVOTDATA(" Minnesota",'Population Migration by State'!$B$5,"Year",'Population Migration by State'!$C$3)</f>
        <v>101176</v>
      </c>
      <c r="BR103" s="105">
        <f>GETPIVOTDATA(" Minnesota",'Population Migration by State'!$B$5,"Year",'Population Migration by State'!$C$3)</f>
        <v>101176</v>
      </c>
      <c r="BS103" s="105">
        <f>GETPIVOTDATA(" Minnesota",'Population Migration by State'!$B$5,"Year",'Population Migration by State'!$C$3)</f>
        <v>101176</v>
      </c>
      <c r="BT103" s="105">
        <f>GETPIVOTDATA(" Minnesota",'Population Migration by State'!$B$5,"Year",'Population Migration by State'!$C$3)</f>
        <v>101176</v>
      </c>
      <c r="BU103" s="105">
        <f>GETPIVOTDATA(" Minnesota",'Population Migration by State'!$B$5,"Year",'Population Migration by State'!$C$3)</f>
        <v>101176</v>
      </c>
      <c r="BV103" s="105">
        <f>GETPIVOTDATA(" Minnesota",'Population Migration by State'!$B$5,"Year",'Population Migration by State'!$C$3)</f>
        <v>101176</v>
      </c>
      <c r="BW103" s="105">
        <f>GETPIVOTDATA(" Minnesota",'Population Migration by State'!$B$5,"Year",'Population Migration by State'!$C$3)</f>
        <v>101176</v>
      </c>
      <c r="BX103" s="105">
        <f>GETPIVOTDATA(" Minnesota",'Population Migration by State'!$B$5,"Year",'Population Migration by State'!$C$3)</f>
        <v>101176</v>
      </c>
      <c r="BY103" s="105">
        <f>GETPIVOTDATA(" Minnesota",'Population Migration by State'!$B$5,"Year",'Population Migration by State'!$C$3)</f>
        <v>101176</v>
      </c>
      <c r="BZ103" s="105">
        <f>GETPIVOTDATA(" Minnesota",'Population Migration by State'!$B$5,"Year",'Population Migration by State'!$C$3)</f>
        <v>101176</v>
      </c>
      <c r="CA103" s="92">
        <f>GETPIVOTDATA(" Wisconsin",'Population Migration by State'!$B$5,"Year",'Population Migration by State'!$C$3)</f>
        <v>100167</v>
      </c>
      <c r="CB103" s="105">
        <f>GETPIVOTDATA(" Wisconsin",'Population Migration by State'!$B$5,"Year",'Population Migration by State'!$C$3)</f>
        <v>100167</v>
      </c>
      <c r="CC103" s="105">
        <f>GETPIVOTDATA(" Wisconsin",'Population Migration by State'!$B$5,"Year",'Population Migration by State'!$C$3)</f>
        <v>100167</v>
      </c>
      <c r="CD103" s="105">
        <f>GETPIVOTDATA(" Wisconsin",'Population Migration by State'!$B$5,"Year",'Population Migration by State'!$C$3)</f>
        <v>100167</v>
      </c>
      <c r="CE103" s="105">
        <f>GETPIVOTDATA(" Wisconsin",'Population Migration by State'!$B$5,"Year",'Population Migration by State'!$C$3)</f>
        <v>100167</v>
      </c>
      <c r="CF103" s="105">
        <f>GETPIVOTDATA(" Wisconsin",'Population Migration by State'!$B$5,"Year",'Population Migration by State'!$C$3)</f>
        <v>100167</v>
      </c>
      <c r="CG103" s="105">
        <f>GETPIVOTDATA(" Wisconsin",'Population Migration by State'!$B$5,"Year",'Population Migration by State'!$C$3)</f>
        <v>100167</v>
      </c>
      <c r="CH103" s="105">
        <f>GETPIVOTDATA(" Wisconsin",'Population Migration by State'!$B$5,"Year",'Population Migration by State'!$C$3)</f>
        <v>100167</v>
      </c>
      <c r="CI103" s="105">
        <f>GETPIVOTDATA(" Wisconsin",'Population Migration by State'!$B$5,"Year",'Population Migration by State'!$C$3)</f>
        <v>100167</v>
      </c>
      <c r="CJ103" s="105">
        <f>GETPIVOTDATA(" Wisconsin",'Population Migration by State'!$B$5,"Year",'Population Migration by State'!$C$3)</f>
        <v>100167</v>
      </c>
      <c r="CK103" s="105">
        <f>GETPIVOTDATA(" Wisconsin",'Population Migration by State'!$B$5,"Year",'Population Migration by State'!$C$3)</f>
        <v>100167</v>
      </c>
      <c r="CL103" s="105">
        <f>GETPIVOTDATA(" Wisconsin",'Population Migration by State'!$B$5,"Year",'Population Migration by State'!$C$3)</f>
        <v>100167</v>
      </c>
      <c r="CM103" s="105">
        <f>GETPIVOTDATA(" Wisconsin",'Population Migration by State'!$B$5,"Year",'Population Migration by State'!$C$3)</f>
        <v>100167</v>
      </c>
      <c r="CN103" s="105">
        <f>GETPIVOTDATA(" Wisconsin",'Population Migration by State'!$B$5,"Year",'Population Migration by State'!$C$3)</f>
        <v>100167</v>
      </c>
      <c r="CO103" s="92"/>
      <c r="CP103" s="105"/>
      <c r="CQ103" s="105"/>
      <c r="CR103" s="92">
        <f>GETPIVOTDATA(" Michigan",'Population Migration by State'!$B$5,"Year",'Population Migration by State'!$C$3)</f>
        <v>134763</v>
      </c>
      <c r="CS103" s="105">
        <f>GETPIVOTDATA(" Michigan",'Population Migration by State'!$B$5,"Year",'Population Migration by State'!$C$3)</f>
        <v>134763</v>
      </c>
      <c r="CT103" s="105">
        <f>GETPIVOTDATA(" Michigan",'Population Migration by State'!$B$5,"Year",'Population Migration by State'!$C$3)</f>
        <v>134763</v>
      </c>
      <c r="CU103" s="105">
        <f>GETPIVOTDATA(" Michigan",'Population Migration by State'!$B$5,"Year",'Population Migration by State'!$C$3)</f>
        <v>134763</v>
      </c>
      <c r="CV103" s="105">
        <f>GETPIVOTDATA(" Michigan",'Population Migration by State'!$B$5,"Year",'Population Migration by State'!$C$3)</f>
        <v>134763</v>
      </c>
      <c r="CW103" s="105">
        <f>GETPIVOTDATA(" Michigan",'Population Migration by State'!$B$5,"Year",'Population Migration by State'!$C$3)</f>
        <v>134763</v>
      </c>
      <c r="CX103" s="105">
        <f>GETPIVOTDATA(" Michigan",'Population Migration by State'!$B$5,"Year",'Population Migration by State'!$C$3)</f>
        <v>134763</v>
      </c>
      <c r="CY103" s="105">
        <f>GETPIVOTDATA(" Michigan",'Population Migration by State'!$B$5,"Year",'Population Migration by State'!$C$3)</f>
        <v>134763</v>
      </c>
      <c r="CZ103" s="92"/>
      <c r="DA103" s="105"/>
      <c r="DB103" s="105"/>
      <c r="DC103" s="105"/>
      <c r="DD103" s="105"/>
      <c r="DE103" s="105"/>
      <c r="DF103" s="105"/>
      <c r="DG103" s="105"/>
      <c r="DH103" s="105"/>
      <c r="DI103" s="105"/>
      <c r="DJ103" s="105"/>
      <c r="DK103" s="105"/>
      <c r="DL103" s="105"/>
      <c r="DM103" s="105"/>
      <c r="DN103" s="105"/>
      <c r="DO103" s="105"/>
      <c r="DP103" s="105"/>
      <c r="DQ103" s="105"/>
      <c r="DR103" s="105"/>
      <c r="DS103" s="105"/>
      <c r="DT103" s="105"/>
      <c r="DU103" s="92">
        <f>GETPIVOTDATA(" New York",'Population Migration by State'!$B$5,"Year",'Population Migration by State'!$C$3)</f>
        <v>277374</v>
      </c>
      <c r="DV103" s="105">
        <f>GETPIVOTDATA(" New York",'Population Migration by State'!$B$5,"Year",'Population Migration by State'!$C$3)</f>
        <v>277374</v>
      </c>
      <c r="DW103" s="105">
        <f>GETPIVOTDATA(" New York",'Population Migration by State'!$B$5,"Year",'Population Migration by State'!$C$3)</f>
        <v>277374</v>
      </c>
      <c r="DX103" s="105">
        <f>GETPIVOTDATA(" New York",'Population Migration by State'!$B$5,"Year",'Population Migration by State'!$C$3)</f>
        <v>277374</v>
      </c>
      <c r="DY103" s="105">
        <f>GETPIVOTDATA(" New York",'Population Migration by State'!$B$5,"Year",'Population Migration by State'!$C$3)</f>
        <v>277374</v>
      </c>
      <c r="DZ103" s="129">
        <f>GETPIVOTDATA(" Vermont",'Population Migration by State'!$B$5,"Year",'Population Migration by State'!$C$3)</f>
        <v>24431</v>
      </c>
      <c r="EA103" s="121">
        <f>GETPIVOTDATA(" Vermont",'Population Migration by State'!$B$5,"Year",'Population Migration by State'!$C$3)</f>
        <v>24431</v>
      </c>
      <c r="EB103" s="121">
        <f>GETPIVOTDATA(" Vermont",'Population Migration by State'!$B$5,"Year",'Population Migration by State'!$C$3)</f>
        <v>24431</v>
      </c>
      <c r="EC103" s="130">
        <f>GETPIVOTDATA(" Vermont",'Population Migration by State'!$B$5,"Year",'Population Migration by State'!$C$3)</f>
        <v>24431</v>
      </c>
      <c r="ED103" s="92">
        <f>GETPIVOTDATA(" New Hampshire",'Population Migration by State'!$B$5,"Year",'Population Migration by State'!$C$3)</f>
        <v>50559</v>
      </c>
      <c r="EE103" s="105">
        <f>GETPIVOTDATA(" New Hampshire",'Population Migration by State'!$B$5,"Year",'Population Migration by State'!$C$3)</f>
        <v>50559</v>
      </c>
      <c r="EF103" s="92">
        <f>GETPIVOTDATA(" Maine",'Population Migration by State'!$B$5,"Year",'Population Migration by State'!$C$3)</f>
        <v>27561</v>
      </c>
      <c r="EG103" s="105">
        <f>GETPIVOTDATA(" Maine",'Population Migration by State'!$B$5,"Year",'Population Migration by State'!$C$3)</f>
        <v>27561</v>
      </c>
      <c r="EH103" s="105">
        <f>GETPIVOTDATA(" Maine",'Population Migration by State'!$B$5,"Year",'Population Migration by State'!$C$3)</f>
        <v>27561</v>
      </c>
      <c r="EI103" s="105">
        <f>GETPIVOTDATA(" Maine",'Population Migration by State'!$B$5,"Year",'Population Migration by State'!$C$3)</f>
        <v>27561</v>
      </c>
      <c r="EJ103" s="105">
        <f>GETPIVOTDATA(" Maine",'Population Migration by State'!$B$5,"Year",'Population Migration by State'!$C$3)</f>
        <v>27561</v>
      </c>
      <c r="EK103" s="105">
        <f>GETPIVOTDATA(" Maine",'Population Migration by State'!$B$5,"Year",'Population Migration by State'!$C$3)</f>
        <v>27561</v>
      </c>
      <c r="EL103" s="105">
        <f>GETPIVOTDATA(" Maine",'Population Migration by State'!$B$5,"Year",'Population Migration by State'!$C$3)</f>
        <v>27561</v>
      </c>
      <c r="EM103" s="105">
        <f>GETPIVOTDATA(" Maine",'Population Migration by State'!$B$5,"Year",'Population Migration by State'!$C$3)</f>
        <v>27561</v>
      </c>
      <c r="EN103" s="105">
        <f>GETPIVOTDATA(" Maine",'Population Migration by State'!$B$5,"Year",'Population Migration by State'!$C$3)</f>
        <v>27561</v>
      </c>
      <c r="EO103" s="105">
        <f>GETPIVOTDATA(" Maine",'Population Migration by State'!$B$5,"Year",'Population Migration by State'!$C$3)</f>
        <v>27561</v>
      </c>
      <c r="EP103" s="97"/>
      <c r="EQ103" s="56"/>
      <c r="ER103" s="56"/>
      <c r="ES103" s="56"/>
      <c r="ET103" s="56"/>
      <c r="EU103" s="56"/>
      <c r="EV103" s="56"/>
      <c r="EW103" s="105"/>
      <c r="EX103" s="105"/>
      <c r="EY103" s="105"/>
      <c r="EZ103" s="105"/>
      <c r="FA103" s="105"/>
      <c r="FB103" s="105"/>
      <c r="FC103" s="105"/>
      <c r="FD103" s="105"/>
      <c r="FE103" s="105"/>
      <c r="FF103" s="105"/>
      <c r="FG103" s="105"/>
      <c r="FH103" s="105"/>
      <c r="FI103" s="105"/>
      <c r="FJ103" s="105"/>
      <c r="FK103" s="105"/>
      <c r="FL103" s="105"/>
      <c r="FM103" s="105"/>
      <c r="FN103" s="105"/>
      <c r="FO103" s="105"/>
      <c r="FP103" s="56"/>
      <c r="FQ103" s="56"/>
      <c r="FR103" s="56"/>
      <c r="FS103" s="56"/>
      <c r="FT103" s="56"/>
      <c r="FU103" s="56"/>
      <c r="FV103" s="56"/>
      <c r="FW103" s="56"/>
      <c r="FX103" s="56"/>
      <c r="FY103" s="56"/>
      <c r="FZ103" s="56"/>
      <c r="GA103" s="56"/>
      <c r="GB103" s="56"/>
      <c r="GC103" s="56"/>
      <c r="GD103" s="56"/>
      <c r="GE103" s="56"/>
      <c r="GF103" s="56"/>
      <c r="GG103" s="56"/>
      <c r="GH103" s="56"/>
      <c r="GI103" s="56"/>
      <c r="GJ103" s="56"/>
      <c r="GK103" s="56"/>
      <c r="GL103" s="56"/>
      <c r="GM103" s="56"/>
      <c r="GN103" s="56"/>
      <c r="GO103" s="56"/>
      <c r="GP103" s="56"/>
      <c r="GQ103" s="56"/>
      <c r="GR103" s="56"/>
      <c r="GS103" s="56"/>
      <c r="GT103" s="56"/>
      <c r="GU103" s="56"/>
      <c r="GV103" s="56"/>
      <c r="GW103" s="56"/>
      <c r="GX103" s="56"/>
      <c r="GY103" s="56"/>
      <c r="GZ103" s="56"/>
      <c r="HA103" s="56"/>
      <c r="HB103" s="56"/>
      <c r="HC103" s="56"/>
      <c r="HD103" s="56"/>
      <c r="HE103" s="56"/>
      <c r="HF103" s="56"/>
      <c r="HG103" s="56"/>
      <c r="HH103" s="217"/>
    </row>
    <row r="104" spans="2:216" ht="15" customHeight="1" thickBot="1" x14ac:dyDescent="0.3">
      <c r="B104" s="221"/>
      <c r="C104" s="56"/>
      <c r="D104" s="105"/>
      <c r="E104" s="105"/>
      <c r="F104" s="105"/>
      <c r="G104" s="105"/>
      <c r="H104" s="105"/>
      <c r="I104" s="105"/>
      <c r="J104" s="105"/>
      <c r="K104" s="92">
        <f>GETPIVOTDATA(" Oregon",'Population Migration by State'!$B$5,"Year",'Population Migration by State'!$C$3)</f>
        <v>119077</v>
      </c>
      <c r="L104" s="105">
        <f>GETPIVOTDATA(" Oregon",'Population Migration by State'!$B$5,"Year",'Population Migration by State'!$C$3)</f>
        <v>119077</v>
      </c>
      <c r="M104" s="105">
        <f>GETPIVOTDATA(" Oregon",'Population Migration by State'!$B$5,"Year",'Population Migration by State'!$C$3)</f>
        <v>119077</v>
      </c>
      <c r="N104" s="105">
        <f>GETPIVOTDATA(" Oregon",'Population Migration by State'!$B$5,"Year",'Population Migration by State'!$C$3)</f>
        <v>119077</v>
      </c>
      <c r="O104" s="105">
        <f>GETPIVOTDATA(" Oregon",'Population Migration by State'!$B$5,"Year",'Population Migration by State'!$C$3)</f>
        <v>119077</v>
      </c>
      <c r="P104" s="105">
        <f>GETPIVOTDATA(" Oregon",'Population Migration by State'!$B$5,"Year",'Population Migration by State'!$C$3)</f>
        <v>119077</v>
      </c>
      <c r="Q104" s="105">
        <f>GETPIVOTDATA(" Oregon",'Population Migration by State'!$B$5,"Year",'Population Migration by State'!$C$3)</f>
        <v>119077</v>
      </c>
      <c r="R104" s="105">
        <f>GETPIVOTDATA(" Oregon",'Population Migration by State'!$B$5,"Year",'Population Migration by State'!$C$3)</f>
        <v>119077</v>
      </c>
      <c r="S104" s="105">
        <f>GETPIVOTDATA(" Oregon",'Population Migration by State'!$B$5,"Year",'Population Migration by State'!$C$3)</f>
        <v>119077</v>
      </c>
      <c r="T104" s="105">
        <f>GETPIVOTDATA(" Oregon",'Population Migration by State'!$B$5,"Year",'Population Migration by State'!$C$3)</f>
        <v>119077</v>
      </c>
      <c r="U104" s="105">
        <f>GETPIVOTDATA(" Oregon",'Population Migration by State'!$B$5,"Year",'Population Migration by State'!$C$3)</f>
        <v>119077</v>
      </c>
      <c r="V104" s="105">
        <f>GETPIVOTDATA(" Oregon",'Population Migration by State'!$B$5,"Year",'Population Migration by State'!$C$3)</f>
        <v>119077</v>
      </c>
      <c r="W104" s="105">
        <f>GETPIVOTDATA(" Oregon",'Population Migration by State'!$B$5,"Year",'Population Migration by State'!$C$3)</f>
        <v>119077</v>
      </c>
      <c r="X104" s="105">
        <f>GETPIVOTDATA(" Oregon",'Population Migration by State'!$B$5,"Year",'Population Migration by State'!$C$3)</f>
        <v>119077</v>
      </c>
      <c r="Y104" s="92">
        <f>GETPIVOTDATA(" Idaho",'Population Migration by State'!$B$5,"Year",'Population Migration by State'!$C$3)</f>
        <v>59419</v>
      </c>
      <c r="Z104" s="105">
        <f>GETPIVOTDATA(" Idaho",'Population Migration by State'!$B$5,"Year",'Population Migration by State'!$C$3)</f>
        <v>59419</v>
      </c>
      <c r="AA104" s="105">
        <f>GETPIVOTDATA(" Idaho",'Population Migration by State'!$B$5,"Year",'Population Migration by State'!$C$3)</f>
        <v>59419</v>
      </c>
      <c r="AB104" s="105">
        <f>GETPIVOTDATA(" Idaho",'Population Migration by State'!$B$5,"Year",'Population Migration by State'!$C$3)</f>
        <v>59419</v>
      </c>
      <c r="AC104" s="92">
        <f>GETPIVOTDATA(" Montana",'Population Migration by State'!$B$5,"Year",'Population Migration by State'!$C$3)</f>
        <v>37690</v>
      </c>
      <c r="AD104" s="105">
        <f>GETPIVOTDATA(" Montana",'Population Migration by State'!$B$5,"Year",'Population Migration by State'!$C$3)</f>
        <v>37690</v>
      </c>
      <c r="AE104" s="105">
        <f>GETPIVOTDATA(" Montana",'Population Migration by State'!$B$5,"Year",'Population Migration by State'!$C$3)</f>
        <v>37690</v>
      </c>
      <c r="AF104" s="105">
        <f>GETPIVOTDATA(" Montana",'Population Migration by State'!$B$5,"Year",'Population Migration by State'!$C$3)</f>
        <v>37690</v>
      </c>
      <c r="AG104" s="105">
        <f>GETPIVOTDATA(" Montana",'Population Migration by State'!$B$5,"Year",'Population Migration by State'!$C$3)</f>
        <v>37690</v>
      </c>
      <c r="AH104" s="105">
        <f>GETPIVOTDATA(" Montana",'Population Migration by State'!$B$5,"Year",'Population Migration by State'!$C$3)</f>
        <v>37690</v>
      </c>
      <c r="AI104" s="105">
        <f>GETPIVOTDATA(" Montana",'Population Migration by State'!$B$5,"Year",'Population Migration by State'!$C$3)</f>
        <v>37690</v>
      </c>
      <c r="AJ104" s="105">
        <f>GETPIVOTDATA(" Montana",'Population Migration by State'!$B$5,"Year",'Population Migration by State'!$C$3)</f>
        <v>37690</v>
      </c>
      <c r="AK104" s="105">
        <f>GETPIVOTDATA(" Montana",'Population Migration by State'!$B$5,"Year",'Population Migration by State'!$C$3)</f>
        <v>37690</v>
      </c>
      <c r="AL104" s="105">
        <f>GETPIVOTDATA(" Montana",'Population Migration by State'!$B$5,"Year",'Population Migration by State'!$C$3)</f>
        <v>37690</v>
      </c>
      <c r="AM104" s="105">
        <f>GETPIVOTDATA(" Montana",'Population Migration by State'!$B$5,"Year",'Population Migration by State'!$C$3)</f>
        <v>37690</v>
      </c>
      <c r="AN104" s="105">
        <f>GETPIVOTDATA(" Montana",'Population Migration by State'!$B$5,"Year",'Population Migration by State'!$C$3)</f>
        <v>37690</v>
      </c>
      <c r="AO104" s="105">
        <f>GETPIVOTDATA(" Montana",'Population Migration by State'!$B$5,"Year",'Population Migration by State'!$C$3)</f>
        <v>37690</v>
      </c>
      <c r="AP104" s="105">
        <f>GETPIVOTDATA(" Montana",'Population Migration by State'!$B$5,"Year",'Population Migration by State'!$C$3)</f>
        <v>37690</v>
      </c>
      <c r="AQ104" s="105">
        <f>GETPIVOTDATA(" Montana",'Population Migration by State'!$B$5,"Year",'Population Migration by State'!$C$3)</f>
        <v>37690</v>
      </c>
      <c r="AR104" s="105">
        <f>GETPIVOTDATA(" Montana",'Population Migration by State'!$B$5,"Year",'Population Migration by State'!$C$3)</f>
        <v>37690</v>
      </c>
      <c r="AS104" s="105">
        <f>GETPIVOTDATA(" Montana",'Population Migration by State'!$B$5,"Year",'Population Migration by State'!$C$3)</f>
        <v>37690</v>
      </c>
      <c r="AT104" s="105">
        <f>GETPIVOTDATA(" Montana",'Population Migration by State'!$B$5,"Year",'Population Migration by State'!$C$3)</f>
        <v>37690</v>
      </c>
      <c r="AU104" s="105">
        <f>GETPIVOTDATA(" Montana",'Population Migration by State'!$B$5,"Year",'Population Migration by State'!$C$3)</f>
        <v>37690</v>
      </c>
      <c r="AV104" s="105">
        <f>GETPIVOTDATA(" Montana",'Population Migration by State'!$B$5,"Year",'Population Migration by State'!$C$3)</f>
        <v>37690</v>
      </c>
      <c r="AW104" s="105">
        <f>GETPIVOTDATA(" Montana",'Population Migration by State'!$B$5,"Year",'Population Migration by State'!$C$3)</f>
        <v>37690</v>
      </c>
      <c r="AX104" s="105">
        <f>GETPIVOTDATA(" Montana",'Population Migration by State'!$B$5,"Year",'Population Migration by State'!$C$3)</f>
        <v>37690</v>
      </c>
      <c r="AY104" s="105">
        <f>GETPIVOTDATA(" Montana",'Population Migration by State'!$B$5,"Year",'Population Migration by State'!$C$3)</f>
        <v>37690</v>
      </c>
      <c r="AZ104" s="105">
        <f>GETPIVOTDATA(" Montana",'Population Migration by State'!$B$5,"Year",'Population Migration by State'!$C$3)</f>
        <v>37690</v>
      </c>
      <c r="BA104" s="107">
        <f>GETPIVOTDATA(" North Dakota",'Population Migration by State'!$B$5,"Year",'Population Migration by State'!$C$3)</f>
        <v>38213</v>
      </c>
      <c r="BB104" s="103">
        <f>GETPIVOTDATA(" North Dakota",'Population Migration by State'!$B$5,"Year",'Population Migration by State'!$C$3)</f>
        <v>38213</v>
      </c>
      <c r="BC104" s="103">
        <f>GETPIVOTDATA(" North Dakota",'Population Migration by State'!$B$5,"Year",'Population Migration by State'!$C$3)</f>
        <v>38213</v>
      </c>
      <c r="BD104" s="103">
        <f>GETPIVOTDATA(" North Dakota",'Population Migration by State'!$B$5,"Year",'Population Migration by State'!$C$3)</f>
        <v>38213</v>
      </c>
      <c r="BE104" s="103">
        <f>GETPIVOTDATA(" North Dakota",'Population Migration by State'!$B$5,"Year",'Population Migration by State'!$C$3)</f>
        <v>38213</v>
      </c>
      <c r="BF104" s="103">
        <f>GETPIVOTDATA(" North Dakota",'Population Migration by State'!$B$5,"Year",'Population Migration by State'!$C$3)</f>
        <v>38213</v>
      </c>
      <c r="BG104" s="103">
        <f>GETPIVOTDATA(" North Dakota",'Population Migration by State'!$B$5,"Year",'Population Migration by State'!$C$3)</f>
        <v>38213</v>
      </c>
      <c r="BH104" s="103">
        <f>GETPIVOTDATA(" North Dakota",'Population Migration by State'!$B$5,"Year",'Population Migration by State'!$C$3)</f>
        <v>38213</v>
      </c>
      <c r="BI104" s="103">
        <f>GETPIVOTDATA(" North Dakota",'Population Migration by State'!$B$5,"Year",'Population Migration by State'!$C$3)</f>
        <v>38213</v>
      </c>
      <c r="BJ104" s="103">
        <f>GETPIVOTDATA(" North Dakota",'Population Migration by State'!$B$5,"Year",'Population Migration by State'!$C$3)</f>
        <v>38213</v>
      </c>
      <c r="BK104" s="103">
        <f>GETPIVOTDATA(" North Dakota",'Population Migration by State'!$B$5,"Year",'Population Migration by State'!$C$3)</f>
        <v>38213</v>
      </c>
      <c r="BL104" s="103">
        <f>GETPIVOTDATA(" North Dakota",'Population Migration by State'!$B$5,"Year",'Population Migration by State'!$C$3)</f>
        <v>38213</v>
      </c>
      <c r="BM104" s="103">
        <f>GETPIVOTDATA(" North Dakota",'Population Migration by State'!$B$5,"Year",'Population Migration by State'!$C$3)</f>
        <v>38213</v>
      </c>
      <c r="BN104" s="103">
        <f>GETPIVOTDATA(" North Dakota",'Population Migration by State'!$B$5,"Year",'Population Migration by State'!$C$3)</f>
        <v>38213</v>
      </c>
      <c r="BO104" s="103">
        <f>GETPIVOTDATA(" North Dakota",'Population Migration by State'!$B$5,"Year",'Population Migration by State'!$C$3)</f>
        <v>38213</v>
      </c>
      <c r="BP104" s="108">
        <f>GETPIVOTDATA(" North Dakota",'Population Migration by State'!$B$5,"Year",'Population Migration by State'!$C$3)</f>
        <v>38213</v>
      </c>
      <c r="BQ104" s="105">
        <f>GETPIVOTDATA(" Minnesota",'Population Migration by State'!$B$5,"Year",'Population Migration by State'!$C$3)</f>
        <v>101176</v>
      </c>
      <c r="BR104" s="105">
        <f>GETPIVOTDATA(" Minnesota",'Population Migration by State'!$B$5,"Year",'Population Migration by State'!$C$3)</f>
        <v>101176</v>
      </c>
      <c r="BS104" s="105">
        <f>GETPIVOTDATA(" Minnesota",'Population Migration by State'!$B$5,"Year",'Population Migration by State'!$C$3)</f>
        <v>101176</v>
      </c>
      <c r="BT104" s="105">
        <f>GETPIVOTDATA(" Minnesota",'Population Migration by State'!$B$5,"Year",'Population Migration by State'!$C$3)</f>
        <v>101176</v>
      </c>
      <c r="BU104" s="105">
        <f>GETPIVOTDATA(" Minnesota",'Population Migration by State'!$B$5,"Year",'Population Migration by State'!$C$3)</f>
        <v>101176</v>
      </c>
      <c r="BV104" s="105">
        <f>GETPIVOTDATA(" Minnesota",'Population Migration by State'!$B$5,"Year",'Population Migration by State'!$C$3)</f>
        <v>101176</v>
      </c>
      <c r="BW104" s="105">
        <f>GETPIVOTDATA(" Minnesota",'Population Migration by State'!$B$5,"Year",'Population Migration by State'!$C$3)</f>
        <v>101176</v>
      </c>
      <c r="BX104" s="105">
        <f>GETPIVOTDATA(" Minnesota",'Population Migration by State'!$B$5,"Year",'Population Migration by State'!$C$3)</f>
        <v>101176</v>
      </c>
      <c r="BY104" s="105">
        <f>GETPIVOTDATA(" Minnesota",'Population Migration by State'!$B$5,"Year",'Population Migration by State'!$C$3)</f>
        <v>101176</v>
      </c>
      <c r="BZ104" s="105">
        <f>GETPIVOTDATA(" Minnesota",'Population Migration by State'!$B$5,"Year",'Population Migration by State'!$C$3)</f>
        <v>101176</v>
      </c>
      <c r="CA104" s="99"/>
      <c r="CB104" s="105">
        <f>GETPIVOTDATA(" Wisconsin",'Population Migration by State'!$B$5,"Year",'Population Migration by State'!$C$3)</f>
        <v>100167</v>
      </c>
      <c r="CC104" s="105">
        <f>GETPIVOTDATA(" Wisconsin",'Population Migration by State'!$B$5,"Year",'Population Migration by State'!$C$3)</f>
        <v>100167</v>
      </c>
      <c r="CD104" s="105">
        <f>GETPIVOTDATA(" Wisconsin",'Population Migration by State'!$B$5,"Year",'Population Migration by State'!$C$3)</f>
        <v>100167</v>
      </c>
      <c r="CE104" s="105">
        <f>GETPIVOTDATA(" Wisconsin",'Population Migration by State'!$B$5,"Year",'Population Migration by State'!$C$3)</f>
        <v>100167</v>
      </c>
      <c r="CF104" s="105">
        <f>GETPIVOTDATA(" Wisconsin",'Population Migration by State'!$B$5,"Year",'Population Migration by State'!$C$3)</f>
        <v>100167</v>
      </c>
      <c r="CG104" s="105">
        <f>GETPIVOTDATA(" Wisconsin",'Population Migration by State'!$B$5,"Year",'Population Migration by State'!$C$3)</f>
        <v>100167</v>
      </c>
      <c r="CH104" s="105">
        <f>GETPIVOTDATA(" Wisconsin",'Population Migration by State'!$B$5,"Year",'Population Migration by State'!$C$3)</f>
        <v>100167</v>
      </c>
      <c r="CI104" s="105">
        <f>GETPIVOTDATA(" Wisconsin",'Population Migration by State'!$B$5,"Year",'Population Migration by State'!$C$3)</f>
        <v>100167</v>
      </c>
      <c r="CJ104" s="105">
        <f>GETPIVOTDATA(" Wisconsin",'Population Migration by State'!$B$5,"Year",'Population Migration by State'!$C$3)</f>
        <v>100167</v>
      </c>
      <c r="CK104" s="105">
        <f>GETPIVOTDATA(" Wisconsin",'Population Migration by State'!$B$5,"Year",'Population Migration by State'!$C$3)</f>
        <v>100167</v>
      </c>
      <c r="CL104" s="105">
        <f>GETPIVOTDATA(" Wisconsin",'Population Migration by State'!$B$5,"Year",'Population Migration by State'!$C$3)</f>
        <v>100167</v>
      </c>
      <c r="CM104" s="105">
        <f>GETPIVOTDATA(" Wisconsin",'Population Migration by State'!$B$5,"Year",'Population Migration by State'!$C$3)</f>
        <v>100167</v>
      </c>
      <c r="CN104" s="105">
        <f>GETPIVOTDATA(" Wisconsin",'Population Migration by State'!$B$5,"Year",'Population Migration by State'!$C$3)</f>
        <v>100167</v>
      </c>
      <c r="CO104" s="92"/>
      <c r="CP104" s="105"/>
      <c r="CQ104" s="97"/>
      <c r="CR104" s="105">
        <f>GETPIVOTDATA(" Michigan",'Population Migration by State'!$B$5,"Year",'Population Migration by State'!$C$3)</f>
        <v>134763</v>
      </c>
      <c r="CS104" s="105">
        <f>GETPIVOTDATA(" Michigan",'Population Migration by State'!$B$5,"Year",'Population Migration by State'!$C$3)</f>
        <v>134763</v>
      </c>
      <c r="CT104" s="105">
        <f>GETPIVOTDATA(" Michigan",'Population Migration by State'!$B$5,"Year",'Population Migration by State'!$C$3)</f>
        <v>134763</v>
      </c>
      <c r="CU104" s="105">
        <f>GETPIVOTDATA(" Michigan",'Population Migration by State'!$B$5,"Year",'Population Migration by State'!$C$3)</f>
        <v>134763</v>
      </c>
      <c r="CV104" s="105">
        <f>GETPIVOTDATA(" Michigan",'Population Migration by State'!$B$5,"Year",'Population Migration by State'!$C$3)</f>
        <v>134763</v>
      </c>
      <c r="CW104" s="105">
        <f>GETPIVOTDATA(" Michigan",'Population Migration by State'!$B$5,"Year",'Population Migration by State'!$C$3)</f>
        <v>134763</v>
      </c>
      <c r="CX104" s="105">
        <f>GETPIVOTDATA(" Michigan",'Population Migration by State'!$B$5,"Year",'Population Migration by State'!$C$3)</f>
        <v>134763</v>
      </c>
      <c r="CY104" s="105">
        <f>GETPIVOTDATA(" Michigan",'Population Migration by State'!$B$5,"Year",'Population Migration by State'!$C$3)</f>
        <v>134763</v>
      </c>
      <c r="CZ104" s="92"/>
      <c r="DA104" s="105"/>
      <c r="DB104" s="105"/>
      <c r="DC104" s="105"/>
      <c r="DD104" s="105"/>
      <c r="DE104" s="105"/>
      <c r="DF104" s="105"/>
      <c r="DG104" s="105"/>
      <c r="DH104" s="105"/>
      <c r="DI104" s="105"/>
      <c r="DJ104" s="105"/>
      <c r="DK104" s="105"/>
      <c r="DL104" s="105"/>
      <c r="DM104" s="105"/>
      <c r="DN104" s="105"/>
      <c r="DO104" s="105"/>
      <c r="DP104" s="105"/>
      <c r="DQ104" s="105"/>
      <c r="DR104" s="105"/>
      <c r="DS104" s="105"/>
      <c r="DT104" s="105"/>
      <c r="DU104" s="92">
        <f>GETPIVOTDATA(" New York",'Population Migration by State'!$B$5,"Year",'Population Migration by State'!$C$3)</f>
        <v>277374</v>
      </c>
      <c r="DV104" s="105">
        <f>GETPIVOTDATA(" New York",'Population Migration by State'!$B$5,"Year",'Population Migration by State'!$C$3)</f>
        <v>277374</v>
      </c>
      <c r="DW104" s="105">
        <f>GETPIVOTDATA(" New York",'Population Migration by State'!$B$5,"Year",'Population Migration by State'!$C$3)</f>
        <v>277374</v>
      </c>
      <c r="DX104" s="105">
        <f>GETPIVOTDATA(" New York",'Population Migration by State'!$B$5,"Year",'Population Migration by State'!$C$3)</f>
        <v>277374</v>
      </c>
      <c r="DY104" s="105">
        <f>GETPIVOTDATA(" New York",'Population Migration by State'!$B$5,"Year",'Population Migration by State'!$C$3)</f>
        <v>277374</v>
      </c>
      <c r="DZ104" s="92">
        <f>GETPIVOTDATA(" Vermont",'Population Migration by State'!$B$5,"Year",'Population Migration by State'!$C$3)</f>
        <v>24431</v>
      </c>
      <c r="EA104" s="105">
        <f>GETPIVOTDATA(" Vermont",'Population Migration by State'!$B$5,"Year",'Population Migration by State'!$C$3)</f>
        <v>24431</v>
      </c>
      <c r="EB104" s="105">
        <f>GETPIVOTDATA(" Vermont",'Population Migration by State'!$B$5,"Year",'Population Migration by State'!$C$3)</f>
        <v>24431</v>
      </c>
      <c r="EC104" s="105">
        <f>GETPIVOTDATA(" Vermont",'Population Migration by State'!$B$5,"Year",'Population Migration by State'!$C$3)</f>
        <v>24431</v>
      </c>
      <c r="ED104" s="92">
        <f>GETPIVOTDATA(" New Hampshire",'Population Migration by State'!$B$5,"Year",'Population Migration by State'!$C$3)</f>
        <v>50559</v>
      </c>
      <c r="EE104" s="105">
        <f>GETPIVOTDATA(" New Hampshire",'Population Migration by State'!$B$5,"Year",'Population Migration by State'!$C$3)</f>
        <v>50559</v>
      </c>
      <c r="EF104" s="92">
        <f>GETPIVOTDATA(" Maine",'Population Migration by State'!$B$5,"Year",'Population Migration by State'!$C$3)</f>
        <v>27561</v>
      </c>
      <c r="EG104" s="105">
        <f>GETPIVOTDATA(" Maine",'Population Migration by State'!$B$5,"Year",'Population Migration by State'!$C$3)</f>
        <v>27561</v>
      </c>
      <c r="EH104" s="105">
        <f>GETPIVOTDATA(" Maine",'Population Migration by State'!$B$5,"Year",'Population Migration by State'!$C$3)</f>
        <v>27561</v>
      </c>
      <c r="EI104" s="105">
        <f>GETPIVOTDATA(" Maine",'Population Migration by State'!$B$5,"Year",'Population Migration by State'!$C$3)</f>
        <v>27561</v>
      </c>
      <c r="EJ104" s="105">
        <f>GETPIVOTDATA(" Maine",'Population Migration by State'!$B$5,"Year",'Population Migration by State'!$C$3)</f>
        <v>27561</v>
      </c>
      <c r="EK104" s="105">
        <f>GETPIVOTDATA(" Maine",'Population Migration by State'!$B$5,"Year",'Population Migration by State'!$C$3)</f>
        <v>27561</v>
      </c>
      <c r="EL104" s="105">
        <f>GETPIVOTDATA(" Maine",'Population Migration by State'!$B$5,"Year",'Population Migration by State'!$C$3)</f>
        <v>27561</v>
      </c>
      <c r="EM104" s="105">
        <f>GETPIVOTDATA(" Maine",'Population Migration by State'!$B$5,"Year",'Population Migration by State'!$C$3)</f>
        <v>27561</v>
      </c>
      <c r="EN104" s="105">
        <f>GETPIVOTDATA(" Maine",'Population Migration by State'!$B$5,"Year",'Population Migration by State'!$C$3)</f>
        <v>27561</v>
      </c>
      <c r="EO104" s="105">
        <f>GETPIVOTDATA(" Maine",'Population Migration by State'!$B$5,"Year",'Population Migration by State'!$C$3)</f>
        <v>27561</v>
      </c>
      <c r="EP104" s="92"/>
      <c r="EQ104" s="56"/>
      <c r="ER104" s="56"/>
      <c r="ES104" s="56"/>
      <c r="ET104" s="56"/>
      <c r="EU104" s="56"/>
      <c r="EV104" s="56"/>
      <c r="EW104" s="105"/>
      <c r="EX104" s="105"/>
      <c r="EY104" s="105"/>
      <c r="EZ104" s="105"/>
      <c r="FA104" s="105"/>
      <c r="FB104" s="105"/>
      <c r="FC104" s="105"/>
      <c r="FD104" s="105"/>
      <c r="FE104" s="105"/>
      <c r="FF104" s="105"/>
      <c r="FG104" s="105"/>
      <c r="FH104" s="105"/>
      <c r="FI104" s="105"/>
      <c r="FJ104" s="105"/>
      <c r="FK104" s="105"/>
      <c r="FL104" s="105"/>
      <c r="FM104" s="105"/>
      <c r="FN104" s="105"/>
      <c r="FO104" s="105"/>
      <c r="FP104" s="56"/>
      <c r="FQ104" s="56"/>
      <c r="FR104" s="56"/>
      <c r="FS104" s="56"/>
      <c r="FT104" s="56"/>
      <c r="FU104" s="56"/>
      <c r="FV104" s="56"/>
      <c r="FW104" s="56"/>
      <c r="FX104" s="56"/>
      <c r="FY104" s="56"/>
      <c r="FZ104" s="56"/>
      <c r="GA104" s="56"/>
      <c r="GB104" s="56"/>
      <c r="GC104" s="56"/>
      <c r="GD104" s="56"/>
      <c r="GE104" s="56"/>
      <c r="GF104" s="56"/>
      <c r="GG104" s="56"/>
      <c r="GH104" s="56"/>
      <c r="GI104" s="56"/>
      <c r="GJ104" s="56"/>
      <c r="GK104" s="56"/>
      <c r="GL104" s="56"/>
      <c r="GM104" s="56"/>
      <c r="GN104" s="56"/>
      <c r="GO104" s="56"/>
      <c r="GP104" s="56"/>
      <c r="GQ104" s="56"/>
      <c r="GR104" s="56"/>
      <c r="GS104" s="56"/>
      <c r="GT104" s="56"/>
      <c r="GU104" s="56"/>
      <c r="GV104" s="56"/>
      <c r="GW104" s="56"/>
      <c r="GX104" s="56"/>
      <c r="GY104" s="56"/>
      <c r="GZ104" s="56"/>
      <c r="HA104" s="56"/>
      <c r="HB104" s="56"/>
      <c r="HC104" s="56"/>
      <c r="HD104" s="56"/>
      <c r="HE104" s="56"/>
      <c r="HF104" s="56"/>
      <c r="HG104" s="56"/>
      <c r="HH104" s="217"/>
    </row>
    <row r="105" spans="2:216" ht="15.75" thickTop="1" x14ac:dyDescent="0.25">
      <c r="B105" s="221"/>
      <c r="C105" s="56"/>
      <c r="D105" s="105"/>
      <c r="E105" s="105"/>
      <c r="F105" s="105"/>
      <c r="G105" s="105"/>
      <c r="H105" s="105"/>
      <c r="I105" s="105"/>
      <c r="J105" s="105"/>
      <c r="K105" s="92">
        <f>GETPIVOTDATA(" Oregon",'Population Migration by State'!$B$5,"Year",'Population Migration by State'!$C$3)</f>
        <v>119077</v>
      </c>
      <c r="L105" s="105">
        <f>GETPIVOTDATA(" Oregon",'Population Migration by State'!$B$5,"Year",'Population Migration by State'!$C$3)</f>
        <v>119077</v>
      </c>
      <c r="M105" s="105">
        <f>GETPIVOTDATA(" Oregon",'Population Migration by State'!$B$5,"Year",'Population Migration by State'!$C$3)</f>
        <v>119077</v>
      </c>
      <c r="N105" s="105">
        <f>GETPIVOTDATA(" Oregon",'Population Migration by State'!$B$5,"Year",'Population Migration by State'!$C$3)</f>
        <v>119077</v>
      </c>
      <c r="O105" s="105">
        <f>GETPIVOTDATA(" Oregon",'Population Migration by State'!$B$5,"Year",'Population Migration by State'!$C$3)</f>
        <v>119077</v>
      </c>
      <c r="P105" s="105">
        <f>GETPIVOTDATA(" Oregon",'Population Migration by State'!$B$5,"Year",'Population Migration by State'!$C$3)</f>
        <v>119077</v>
      </c>
      <c r="Q105" s="105">
        <f>GETPIVOTDATA(" Oregon",'Population Migration by State'!$B$5,"Year",'Population Migration by State'!$C$3)</f>
        <v>119077</v>
      </c>
      <c r="R105" s="105">
        <f>GETPIVOTDATA(" Oregon",'Population Migration by State'!$B$5,"Year",'Population Migration by State'!$C$3)</f>
        <v>119077</v>
      </c>
      <c r="S105" s="105">
        <f>GETPIVOTDATA(" Oregon",'Population Migration by State'!$B$5,"Year",'Population Migration by State'!$C$3)</f>
        <v>119077</v>
      </c>
      <c r="T105" s="105">
        <f>GETPIVOTDATA(" Oregon",'Population Migration by State'!$B$5,"Year",'Population Migration by State'!$C$3)</f>
        <v>119077</v>
      </c>
      <c r="U105" s="105">
        <f>GETPIVOTDATA(" Oregon",'Population Migration by State'!$B$5,"Year",'Population Migration by State'!$C$3)</f>
        <v>119077</v>
      </c>
      <c r="V105" s="105">
        <f>GETPIVOTDATA(" Oregon",'Population Migration by State'!$B$5,"Year",'Population Migration by State'!$C$3)</f>
        <v>119077</v>
      </c>
      <c r="W105" s="105">
        <f>GETPIVOTDATA(" Oregon",'Population Migration by State'!$B$5,"Year",'Population Migration by State'!$C$3)</f>
        <v>119077</v>
      </c>
      <c r="X105" s="105">
        <f>GETPIVOTDATA(" Oregon",'Population Migration by State'!$B$5,"Year",'Population Migration by State'!$C$3)</f>
        <v>119077</v>
      </c>
      <c r="Y105" s="92">
        <f>GETPIVOTDATA(" Idaho",'Population Migration by State'!$B$5,"Year",'Population Migration by State'!$C$3)</f>
        <v>59419</v>
      </c>
      <c r="Z105" s="105">
        <f>GETPIVOTDATA(" Idaho",'Population Migration by State'!$B$5,"Year",'Population Migration by State'!$C$3)</f>
        <v>59419</v>
      </c>
      <c r="AA105" s="105">
        <f>GETPIVOTDATA(" Idaho",'Population Migration by State'!$B$5,"Year",'Population Migration by State'!$C$3)</f>
        <v>59419</v>
      </c>
      <c r="AB105" s="105">
        <f>GETPIVOTDATA(" Idaho",'Population Migration by State'!$B$5,"Year",'Population Migration by State'!$C$3)</f>
        <v>59419</v>
      </c>
      <c r="AC105" s="92">
        <f>GETPIVOTDATA(" Montana",'Population Migration by State'!$B$5,"Year",'Population Migration by State'!$C$3)</f>
        <v>37690</v>
      </c>
      <c r="AD105" s="105">
        <f>GETPIVOTDATA(" Montana",'Population Migration by State'!$B$5,"Year",'Population Migration by State'!$C$3)</f>
        <v>37690</v>
      </c>
      <c r="AE105" s="105">
        <f>GETPIVOTDATA(" Montana",'Population Migration by State'!$B$5,"Year",'Population Migration by State'!$C$3)</f>
        <v>37690</v>
      </c>
      <c r="AF105" s="105">
        <f>GETPIVOTDATA(" Montana",'Population Migration by State'!$B$5,"Year",'Population Migration by State'!$C$3)</f>
        <v>37690</v>
      </c>
      <c r="AG105" s="105">
        <f>GETPIVOTDATA(" Montana",'Population Migration by State'!$B$5,"Year",'Population Migration by State'!$C$3)</f>
        <v>37690</v>
      </c>
      <c r="AH105" s="105">
        <f>GETPIVOTDATA(" Montana",'Population Migration by State'!$B$5,"Year",'Population Migration by State'!$C$3)</f>
        <v>37690</v>
      </c>
      <c r="AI105" s="105">
        <f>GETPIVOTDATA(" Montana",'Population Migration by State'!$B$5,"Year",'Population Migration by State'!$C$3)</f>
        <v>37690</v>
      </c>
      <c r="AJ105" s="105">
        <f>GETPIVOTDATA(" Montana",'Population Migration by State'!$B$5,"Year",'Population Migration by State'!$C$3)</f>
        <v>37690</v>
      </c>
      <c r="AK105" s="105">
        <f>GETPIVOTDATA(" Montana",'Population Migration by State'!$B$5,"Year",'Population Migration by State'!$C$3)</f>
        <v>37690</v>
      </c>
      <c r="AL105" s="105">
        <f>GETPIVOTDATA(" Montana",'Population Migration by State'!$B$5,"Year",'Population Migration by State'!$C$3)</f>
        <v>37690</v>
      </c>
      <c r="AM105" s="105">
        <f>GETPIVOTDATA(" Montana",'Population Migration by State'!$B$5,"Year",'Population Migration by State'!$C$3)</f>
        <v>37690</v>
      </c>
      <c r="AN105" s="105">
        <f>GETPIVOTDATA(" Montana",'Population Migration by State'!$B$5,"Year",'Population Migration by State'!$C$3)</f>
        <v>37690</v>
      </c>
      <c r="AO105" s="105">
        <f>GETPIVOTDATA(" Montana",'Population Migration by State'!$B$5,"Year",'Population Migration by State'!$C$3)</f>
        <v>37690</v>
      </c>
      <c r="AP105" s="105">
        <f>GETPIVOTDATA(" Montana",'Population Migration by State'!$B$5,"Year",'Population Migration by State'!$C$3)</f>
        <v>37690</v>
      </c>
      <c r="AQ105" s="105">
        <f>GETPIVOTDATA(" Montana",'Population Migration by State'!$B$5,"Year",'Population Migration by State'!$C$3)</f>
        <v>37690</v>
      </c>
      <c r="AR105" s="105">
        <f>GETPIVOTDATA(" Montana",'Population Migration by State'!$B$5,"Year",'Population Migration by State'!$C$3)</f>
        <v>37690</v>
      </c>
      <c r="AS105" s="105">
        <f>GETPIVOTDATA(" Montana",'Population Migration by State'!$B$5,"Year",'Population Migration by State'!$C$3)</f>
        <v>37690</v>
      </c>
      <c r="AT105" s="105">
        <f>GETPIVOTDATA(" Montana",'Population Migration by State'!$B$5,"Year",'Population Migration by State'!$C$3)</f>
        <v>37690</v>
      </c>
      <c r="AU105" s="105">
        <f>GETPIVOTDATA(" Montana",'Population Migration by State'!$B$5,"Year",'Population Migration by State'!$C$3)</f>
        <v>37690</v>
      </c>
      <c r="AV105" s="105">
        <f>GETPIVOTDATA(" Montana",'Population Migration by State'!$B$5,"Year",'Population Migration by State'!$C$3)</f>
        <v>37690</v>
      </c>
      <c r="AW105" s="105">
        <f>GETPIVOTDATA(" Montana",'Population Migration by State'!$B$5,"Year",'Population Migration by State'!$C$3)</f>
        <v>37690</v>
      </c>
      <c r="AX105" s="105">
        <f>GETPIVOTDATA(" Montana",'Population Migration by State'!$B$5,"Year",'Population Migration by State'!$C$3)</f>
        <v>37690</v>
      </c>
      <c r="AY105" s="105">
        <f>GETPIVOTDATA(" Montana",'Population Migration by State'!$B$5,"Year",'Population Migration by State'!$C$3)</f>
        <v>37690</v>
      </c>
      <c r="AZ105" s="105">
        <f>GETPIVOTDATA(" Montana",'Population Migration by State'!$B$5,"Year",'Population Migration by State'!$C$3)</f>
        <v>37690</v>
      </c>
      <c r="BA105" s="92">
        <f>GETPIVOTDATA(" South Dakota",'Population Migration by State'!$B$5,"Year",'Population Migration by State'!$C$3)</f>
        <v>26185</v>
      </c>
      <c r="BB105" s="105">
        <f>GETPIVOTDATA(" South Dakota",'Population Migration by State'!$B$5,"Year",'Population Migration by State'!$C$3)</f>
        <v>26185</v>
      </c>
      <c r="BC105" s="105">
        <f>GETPIVOTDATA(" South Dakota",'Population Migration by State'!$B$5,"Year",'Population Migration by State'!$C$3)</f>
        <v>26185</v>
      </c>
      <c r="BD105" s="105">
        <f>GETPIVOTDATA(" South Dakota",'Population Migration by State'!$B$5,"Year",'Population Migration by State'!$C$3)</f>
        <v>26185</v>
      </c>
      <c r="BE105" s="105">
        <f>GETPIVOTDATA(" South Dakota",'Population Migration by State'!$B$5,"Year",'Population Migration by State'!$C$3)</f>
        <v>26185</v>
      </c>
      <c r="BF105" s="105">
        <f>GETPIVOTDATA(" South Dakota",'Population Migration by State'!$B$5,"Year",'Population Migration by State'!$C$3)</f>
        <v>26185</v>
      </c>
      <c r="BG105" s="105">
        <f>GETPIVOTDATA(" South Dakota",'Population Migration by State'!$B$5,"Year",'Population Migration by State'!$C$3)</f>
        <v>26185</v>
      </c>
      <c r="BH105" s="105">
        <f>GETPIVOTDATA(" South Dakota",'Population Migration by State'!$B$5,"Year",'Population Migration by State'!$C$3)</f>
        <v>26185</v>
      </c>
      <c r="BI105" s="105">
        <f>GETPIVOTDATA(" South Dakota",'Population Migration by State'!$B$5,"Year",'Population Migration by State'!$C$3)</f>
        <v>26185</v>
      </c>
      <c r="BJ105" s="105">
        <f>GETPIVOTDATA(" South Dakota",'Population Migration by State'!$B$5,"Year",'Population Migration by State'!$C$3)</f>
        <v>26185</v>
      </c>
      <c r="BK105" s="105">
        <f>GETPIVOTDATA(" South Dakota",'Population Migration by State'!$B$5,"Year",'Population Migration by State'!$C$3)</f>
        <v>26185</v>
      </c>
      <c r="BL105" s="105">
        <f>GETPIVOTDATA(" South Dakota",'Population Migration by State'!$B$5,"Year",'Population Migration by State'!$C$3)</f>
        <v>26185</v>
      </c>
      <c r="BM105" s="105">
        <f>GETPIVOTDATA(" South Dakota",'Population Migration by State'!$B$5,"Year",'Population Migration by State'!$C$3)</f>
        <v>26185</v>
      </c>
      <c r="BN105" s="105">
        <f>GETPIVOTDATA(" South Dakota",'Population Migration by State'!$B$5,"Year",'Population Migration by State'!$C$3)</f>
        <v>26185</v>
      </c>
      <c r="BO105" s="105">
        <f>GETPIVOTDATA(" South Dakota",'Population Migration by State'!$B$5,"Year",'Population Migration by State'!$C$3)</f>
        <v>26185</v>
      </c>
      <c r="BP105" s="105">
        <f>GETPIVOTDATA(" South Dakota",'Population Migration by State'!$B$5,"Year",'Population Migration by State'!$C$3)</f>
        <v>26185</v>
      </c>
      <c r="BQ105" s="92">
        <f>GETPIVOTDATA(" Minnesota",'Population Migration by State'!$B$5,"Year",'Population Migration by State'!$C$3)</f>
        <v>101176</v>
      </c>
      <c r="BR105" s="105">
        <f>GETPIVOTDATA(" Minnesota",'Population Migration by State'!$B$5,"Year",'Population Migration by State'!$C$3)</f>
        <v>101176</v>
      </c>
      <c r="BS105" s="105">
        <f>GETPIVOTDATA(" Minnesota",'Population Migration by State'!$B$5,"Year",'Population Migration by State'!$C$3)</f>
        <v>101176</v>
      </c>
      <c r="BT105" s="105">
        <f>GETPIVOTDATA(" Minnesota",'Population Migration by State'!$B$5,"Year",'Population Migration by State'!$C$3)</f>
        <v>101176</v>
      </c>
      <c r="BU105" s="105">
        <f>GETPIVOTDATA(" Minnesota",'Population Migration by State'!$B$5,"Year",'Population Migration by State'!$C$3)</f>
        <v>101176</v>
      </c>
      <c r="BV105" s="105">
        <f>GETPIVOTDATA(" Minnesota",'Population Migration by State'!$B$5,"Year",'Population Migration by State'!$C$3)</f>
        <v>101176</v>
      </c>
      <c r="BW105" s="105">
        <f>GETPIVOTDATA(" Minnesota",'Population Migration by State'!$B$5,"Year",'Population Migration by State'!$C$3)</f>
        <v>101176</v>
      </c>
      <c r="BX105" s="105">
        <f>GETPIVOTDATA(" Minnesota",'Population Migration by State'!$B$5,"Year",'Population Migration by State'!$C$3)</f>
        <v>101176</v>
      </c>
      <c r="BY105" s="105">
        <f>GETPIVOTDATA(" Minnesota",'Population Migration by State'!$B$5,"Year",'Population Migration by State'!$C$3)</f>
        <v>101176</v>
      </c>
      <c r="BZ105" s="105">
        <f>GETPIVOTDATA(" Minnesota",'Population Migration by State'!$B$5,"Year",'Population Migration by State'!$C$3)</f>
        <v>101176</v>
      </c>
      <c r="CA105" s="97"/>
      <c r="CB105" s="105">
        <f>GETPIVOTDATA(" Wisconsin",'Population Migration by State'!$B$5,"Year",'Population Migration by State'!$C$3)</f>
        <v>100167</v>
      </c>
      <c r="CC105" s="105">
        <f>GETPIVOTDATA(" Wisconsin",'Population Migration by State'!$B$5,"Year",'Population Migration by State'!$C$3)</f>
        <v>100167</v>
      </c>
      <c r="CD105" s="105">
        <f>GETPIVOTDATA(" Wisconsin",'Population Migration by State'!$B$5,"Year",'Population Migration by State'!$C$3)</f>
        <v>100167</v>
      </c>
      <c r="CE105" s="105">
        <f>GETPIVOTDATA(" Wisconsin",'Population Migration by State'!$B$5,"Year",'Population Migration by State'!$C$3)</f>
        <v>100167</v>
      </c>
      <c r="CF105" s="105">
        <f>GETPIVOTDATA(" Wisconsin",'Population Migration by State'!$B$5,"Year",'Population Migration by State'!$C$3)</f>
        <v>100167</v>
      </c>
      <c r="CG105" s="105">
        <f>GETPIVOTDATA(" Wisconsin",'Population Migration by State'!$B$5,"Year",'Population Migration by State'!$C$3)</f>
        <v>100167</v>
      </c>
      <c r="CH105" s="105">
        <f>GETPIVOTDATA(" Wisconsin",'Population Migration by State'!$B$5,"Year",'Population Migration by State'!$C$3)</f>
        <v>100167</v>
      </c>
      <c r="CI105" s="105">
        <f>GETPIVOTDATA(" Wisconsin",'Population Migration by State'!$B$5,"Year",'Population Migration by State'!$C$3)</f>
        <v>100167</v>
      </c>
      <c r="CJ105" s="121">
        <f>GETPIVOTDATA(" Wisconsin",'Population Migration by State'!$B$5,"Year",'Population Migration by State'!$C$3)</f>
        <v>100167</v>
      </c>
      <c r="CK105" s="121">
        <f>GETPIVOTDATA(" Wisconsin",'Population Migration by State'!$B$5,"Year",'Population Migration by State'!$C$3)</f>
        <v>100167</v>
      </c>
      <c r="CL105" s="121">
        <f>GETPIVOTDATA(" Wisconsin",'Population Migration by State'!$B$5,"Year",'Population Migration by State'!$C$3)</f>
        <v>100167</v>
      </c>
      <c r="CM105" s="121">
        <f>GETPIVOTDATA(" Wisconsin",'Population Migration by State'!$B$5,"Year",'Population Migration by State'!$C$3)</f>
        <v>100167</v>
      </c>
      <c r="CN105" s="97"/>
      <c r="CO105" s="105"/>
      <c r="CP105" s="105"/>
      <c r="CQ105" s="92">
        <f>GETPIVOTDATA(" Michigan",'Population Migration by State'!$B$5,"Year",'Population Migration by State'!$C$3)</f>
        <v>134763</v>
      </c>
      <c r="CR105" s="105">
        <f>GETPIVOTDATA(" Michigan",'Population Migration by State'!$B$5,"Year",'Population Migration by State'!$C$3)</f>
        <v>134763</v>
      </c>
      <c r="CS105" s="105">
        <f>GETPIVOTDATA(" Michigan",'Population Migration by State'!$B$5,"Year",'Population Migration by State'!$C$3)</f>
        <v>134763</v>
      </c>
      <c r="CT105" s="121">
        <f>GETPIVOTDATA(" Michigan",'Population Migration by State'!$B$5,"Year",'Population Migration by State'!$C$3)</f>
        <v>134763</v>
      </c>
      <c r="CU105" s="121">
        <f>GETPIVOTDATA(" Michigan",'Population Migration by State'!$B$5,"Year",'Population Migration by State'!$C$3)</f>
        <v>134763</v>
      </c>
      <c r="CV105" s="121">
        <f>GETPIVOTDATA(" Michigan",'Population Migration by State'!$B$5,"Year",'Population Migration by State'!$C$3)</f>
        <v>134763</v>
      </c>
      <c r="CW105" s="121">
        <f>GETPIVOTDATA(" Michigan",'Population Migration by State'!$B$5,"Year",'Population Migration by State'!$C$3)</f>
        <v>134763</v>
      </c>
      <c r="CX105" s="105">
        <f>GETPIVOTDATA(" Michigan",'Population Migration by State'!$B$5,"Year",'Population Migration by State'!$C$3)</f>
        <v>134763</v>
      </c>
      <c r="CY105" s="105">
        <f>GETPIVOTDATA(" Michigan",'Population Migration by State'!$B$5,"Year",'Population Migration by State'!$C$3)</f>
        <v>134763</v>
      </c>
      <c r="CZ105" s="92"/>
      <c r="DA105" s="105"/>
      <c r="DB105" s="105"/>
      <c r="DC105" s="105"/>
      <c r="DD105" s="105"/>
      <c r="DE105" s="105"/>
      <c r="DF105" s="105"/>
      <c r="DG105" s="105"/>
      <c r="DH105" s="105"/>
      <c r="DI105" s="105"/>
      <c r="DJ105" s="105"/>
      <c r="DK105" s="105"/>
      <c r="DL105" s="105"/>
      <c r="DM105" s="105"/>
      <c r="DN105" s="105"/>
      <c r="DO105" s="105"/>
      <c r="DP105" s="105"/>
      <c r="DQ105" s="105"/>
      <c r="DR105" s="105"/>
      <c r="DS105" s="105"/>
      <c r="DT105" s="105"/>
      <c r="DU105" s="92">
        <f>GETPIVOTDATA(" New York",'Population Migration by State'!$B$5,"Year",'Population Migration by State'!$C$3)</f>
        <v>277374</v>
      </c>
      <c r="DV105" s="105">
        <f>GETPIVOTDATA(" New York",'Population Migration by State'!$B$5,"Year",'Population Migration by State'!$C$3)</f>
        <v>277374</v>
      </c>
      <c r="DW105" s="105">
        <f>GETPIVOTDATA(" New York",'Population Migration by State'!$B$5,"Year",'Population Migration by State'!$C$3)</f>
        <v>277374</v>
      </c>
      <c r="DX105" s="105">
        <f>GETPIVOTDATA(" New York",'Population Migration by State'!$B$5,"Year",'Population Migration by State'!$C$3)</f>
        <v>277374</v>
      </c>
      <c r="DY105" s="105">
        <f>GETPIVOTDATA(" New York",'Population Migration by State'!$B$5,"Year",'Population Migration by State'!$C$3)</f>
        <v>277374</v>
      </c>
      <c r="DZ105" s="92">
        <f>GETPIVOTDATA(" Vermont",'Population Migration by State'!$B$5,"Year",'Population Migration by State'!$C$3)</f>
        <v>24431</v>
      </c>
      <c r="EA105" s="105">
        <f>GETPIVOTDATA(" Vermont",'Population Migration by State'!$B$5,"Year",'Population Migration by State'!$C$3)</f>
        <v>24431</v>
      </c>
      <c r="EB105" s="105">
        <f>GETPIVOTDATA(" Vermont",'Population Migration by State'!$B$5,"Year",'Population Migration by State'!$C$3)</f>
        <v>24431</v>
      </c>
      <c r="EC105" s="97"/>
      <c r="ED105" s="105">
        <f>GETPIVOTDATA(" New Hampshire",'Population Migration by State'!$B$5,"Year",'Population Migration by State'!$C$3)</f>
        <v>50559</v>
      </c>
      <c r="EE105" s="105">
        <f>GETPIVOTDATA(" New Hampshire",'Population Migration by State'!$B$5,"Year",'Population Migration by State'!$C$3)</f>
        <v>50559</v>
      </c>
      <c r="EF105" s="92">
        <f>GETPIVOTDATA(" Maine",'Population Migration by State'!$B$5,"Year",'Population Migration by State'!$C$3)</f>
        <v>27561</v>
      </c>
      <c r="EG105" s="105">
        <f>GETPIVOTDATA(" Maine",'Population Migration by State'!$B$5,"Year",'Population Migration by State'!$C$3)</f>
        <v>27561</v>
      </c>
      <c r="EH105" s="105">
        <f>GETPIVOTDATA(" Maine",'Population Migration by State'!$B$5,"Year",'Population Migration by State'!$C$3)</f>
        <v>27561</v>
      </c>
      <c r="EI105" s="105">
        <f>GETPIVOTDATA(" Maine",'Population Migration by State'!$B$5,"Year",'Population Migration by State'!$C$3)</f>
        <v>27561</v>
      </c>
      <c r="EJ105" s="105">
        <f>GETPIVOTDATA(" Maine",'Population Migration by State'!$B$5,"Year",'Population Migration by State'!$C$3)</f>
        <v>27561</v>
      </c>
      <c r="EK105" s="105">
        <f>GETPIVOTDATA(" Maine",'Population Migration by State'!$B$5,"Year",'Population Migration by State'!$C$3)</f>
        <v>27561</v>
      </c>
      <c r="EL105" s="105">
        <f>GETPIVOTDATA(" Maine",'Population Migration by State'!$B$5,"Year",'Population Migration by State'!$C$3)</f>
        <v>27561</v>
      </c>
      <c r="EM105" s="105">
        <f>GETPIVOTDATA(" Maine",'Population Migration by State'!$B$5,"Year",'Population Migration by State'!$C$3)</f>
        <v>27561</v>
      </c>
      <c r="EN105" s="105">
        <f>GETPIVOTDATA(" Maine",'Population Migration by State'!$B$5,"Year",'Population Migration by State'!$C$3)</f>
        <v>27561</v>
      </c>
      <c r="EO105" s="105">
        <f>GETPIVOTDATA(" Maine",'Population Migration by State'!$B$5,"Year",'Population Migration by State'!$C$3)</f>
        <v>27561</v>
      </c>
      <c r="EP105" s="92"/>
      <c r="EQ105" s="56"/>
      <c r="ER105" s="56"/>
      <c r="ES105" s="56"/>
      <c r="ET105" s="56"/>
      <c r="EU105" s="56"/>
      <c r="EV105" s="56"/>
      <c r="EW105" s="105"/>
      <c r="EX105" s="105"/>
      <c r="EY105" s="105"/>
      <c r="EZ105" s="105"/>
      <c r="FA105" s="105"/>
      <c r="FB105" s="105"/>
      <c r="FC105" s="105"/>
      <c r="FD105" s="105"/>
      <c r="FE105" s="105"/>
      <c r="FF105" s="105"/>
      <c r="FG105" s="105"/>
      <c r="FH105" s="105"/>
      <c r="FI105" s="105"/>
      <c r="FJ105" s="105"/>
      <c r="FK105" s="105"/>
      <c r="FL105" s="105"/>
      <c r="FM105" s="105"/>
      <c r="FN105" s="105"/>
      <c r="FO105" s="105"/>
      <c r="FP105" s="56"/>
      <c r="FQ105" s="56"/>
      <c r="FR105" s="56"/>
      <c r="FS105" s="56"/>
      <c r="FT105" s="56"/>
      <c r="FU105" s="56"/>
      <c r="FV105" s="56"/>
      <c r="FW105" s="56"/>
      <c r="FX105" s="56"/>
      <c r="FY105" s="56"/>
      <c r="FZ105" s="56"/>
      <c r="GA105" s="56"/>
      <c r="GB105" s="56"/>
      <c r="GC105" s="56"/>
      <c r="GD105" s="56"/>
      <c r="GE105" s="56"/>
      <c r="GF105" s="56"/>
      <c r="GG105" s="56"/>
      <c r="GH105" s="56"/>
      <c r="GI105" s="56"/>
      <c r="GJ105" s="56"/>
      <c r="GK105" s="56"/>
      <c r="GL105" s="56"/>
      <c r="GM105" s="56"/>
      <c r="GN105" s="56"/>
      <c r="GO105" s="56"/>
      <c r="GP105" s="56"/>
      <c r="GQ105" s="56"/>
      <c r="GR105" s="56"/>
      <c r="GS105" s="56"/>
      <c r="GT105" s="56"/>
      <c r="GU105" s="56"/>
      <c r="GV105" s="56"/>
      <c r="GW105" s="56"/>
      <c r="GX105" s="56"/>
      <c r="GY105" s="56"/>
      <c r="GZ105" s="56"/>
      <c r="HA105" s="56"/>
      <c r="HB105" s="56"/>
      <c r="HC105" s="56"/>
      <c r="HD105" s="56"/>
      <c r="HE105" s="56"/>
      <c r="HF105" s="56"/>
      <c r="HG105" s="56"/>
      <c r="HH105" s="217"/>
    </row>
    <row r="106" spans="2:216" x14ac:dyDescent="0.25">
      <c r="B106" s="221"/>
      <c r="C106" s="56"/>
      <c r="D106" s="105"/>
      <c r="E106" s="105"/>
      <c r="F106" s="105"/>
      <c r="G106" s="105"/>
      <c r="H106" s="105"/>
      <c r="I106" s="105"/>
      <c r="J106" s="105"/>
      <c r="K106" s="92">
        <f>GETPIVOTDATA(" Oregon",'Population Migration by State'!$B$5,"Year",'Population Migration by State'!$C$3)</f>
        <v>119077</v>
      </c>
      <c r="L106" s="105">
        <f>GETPIVOTDATA(" Oregon",'Population Migration by State'!$B$5,"Year",'Population Migration by State'!$C$3)</f>
        <v>119077</v>
      </c>
      <c r="M106" s="105">
        <f>GETPIVOTDATA(" Oregon",'Population Migration by State'!$B$5,"Year",'Population Migration by State'!$C$3)</f>
        <v>119077</v>
      </c>
      <c r="N106" s="105">
        <f>GETPIVOTDATA(" Oregon",'Population Migration by State'!$B$5,"Year",'Population Migration by State'!$C$3)</f>
        <v>119077</v>
      </c>
      <c r="O106" s="105">
        <f>GETPIVOTDATA(" Oregon",'Population Migration by State'!$B$5,"Year",'Population Migration by State'!$C$3)</f>
        <v>119077</v>
      </c>
      <c r="P106" s="105">
        <f>GETPIVOTDATA(" Oregon",'Population Migration by State'!$B$5,"Year",'Population Migration by State'!$C$3)</f>
        <v>119077</v>
      </c>
      <c r="Q106" s="105">
        <f>GETPIVOTDATA(" Oregon",'Population Migration by State'!$B$5,"Year",'Population Migration by State'!$C$3)</f>
        <v>119077</v>
      </c>
      <c r="R106" s="105">
        <f>GETPIVOTDATA(" Oregon",'Population Migration by State'!$B$5,"Year",'Population Migration by State'!$C$3)</f>
        <v>119077</v>
      </c>
      <c r="S106" s="105">
        <f>GETPIVOTDATA(" Oregon",'Population Migration by State'!$B$5,"Year",'Population Migration by State'!$C$3)</f>
        <v>119077</v>
      </c>
      <c r="T106" s="105">
        <f>GETPIVOTDATA(" Oregon",'Population Migration by State'!$B$5,"Year",'Population Migration by State'!$C$3)</f>
        <v>119077</v>
      </c>
      <c r="U106" s="105">
        <f>GETPIVOTDATA(" Oregon",'Population Migration by State'!$B$5,"Year",'Population Migration by State'!$C$3)</f>
        <v>119077</v>
      </c>
      <c r="V106" s="105">
        <f>GETPIVOTDATA(" Oregon",'Population Migration by State'!$B$5,"Year",'Population Migration by State'!$C$3)</f>
        <v>119077</v>
      </c>
      <c r="W106" s="105">
        <f>GETPIVOTDATA(" Oregon",'Population Migration by State'!$B$5,"Year",'Population Migration by State'!$C$3)</f>
        <v>119077</v>
      </c>
      <c r="X106" s="105">
        <f>GETPIVOTDATA(" Oregon",'Population Migration by State'!$B$5,"Year",'Population Migration by State'!$C$3)</f>
        <v>119077</v>
      </c>
      <c r="Y106" s="99"/>
      <c r="Z106" s="105">
        <f>GETPIVOTDATA(" Idaho",'Population Migration by State'!$B$5,"Year",'Population Migration by State'!$C$3)</f>
        <v>59419</v>
      </c>
      <c r="AA106" s="105">
        <f>GETPIVOTDATA(" Idaho",'Population Migration by State'!$B$5,"Year",'Population Migration by State'!$C$3)</f>
        <v>59419</v>
      </c>
      <c r="AB106" s="105">
        <f>GETPIVOTDATA(" Idaho",'Population Migration by State'!$B$5,"Year",'Population Migration by State'!$C$3)</f>
        <v>59419</v>
      </c>
      <c r="AC106" s="92">
        <f>GETPIVOTDATA(" Montana",'Population Migration by State'!$B$5,"Year",'Population Migration by State'!$C$3)</f>
        <v>37690</v>
      </c>
      <c r="AD106" s="105">
        <f>GETPIVOTDATA(" Montana",'Population Migration by State'!$B$5,"Year",'Population Migration by State'!$C$3)</f>
        <v>37690</v>
      </c>
      <c r="AE106" s="105">
        <f>GETPIVOTDATA(" Montana",'Population Migration by State'!$B$5,"Year",'Population Migration by State'!$C$3)</f>
        <v>37690</v>
      </c>
      <c r="AF106" s="105">
        <f>GETPIVOTDATA(" Montana",'Population Migration by State'!$B$5,"Year",'Population Migration by State'!$C$3)</f>
        <v>37690</v>
      </c>
      <c r="AG106" s="105">
        <f>GETPIVOTDATA(" Montana",'Population Migration by State'!$B$5,"Year",'Population Migration by State'!$C$3)</f>
        <v>37690</v>
      </c>
      <c r="AH106" s="105">
        <f>GETPIVOTDATA(" Montana",'Population Migration by State'!$B$5,"Year",'Population Migration by State'!$C$3)</f>
        <v>37690</v>
      </c>
      <c r="AI106" s="105">
        <f>GETPIVOTDATA(" Montana",'Population Migration by State'!$B$5,"Year",'Population Migration by State'!$C$3)</f>
        <v>37690</v>
      </c>
      <c r="AJ106" s="105">
        <f>GETPIVOTDATA(" Montana",'Population Migration by State'!$B$5,"Year",'Population Migration by State'!$C$3)</f>
        <v>37690</v>
      </c>
      <c r="AK106" s="105">
        <f>GETPIVOTDATA(" Montana",'Population Migration by State'!$B$5,"Year",'Population Migration by State'!$C$3)</f>
        <v>37690</v>
      </c>
      <c r="AL106" s="105">
        <f>GETPIVOTDATA(" Montana",'Population Migration by State'!$B$5,"Year",'Population Migration by State'!$C$3)</f>
        <v>37690</v>
      </c>
      <c r="AM106" s="105">
        <f>GETPIVOTDATA(" Montana",'Population Migration by State'!$B$5,"Year",'Population Migration by State'!$C$3)</f>
        <v>37690</v>
      </c>
      <c r="AN106" s="105">
        <f>GETPIVOTDATA(" Montana",'Population Migration by State'!$B$5,"Year",'Population Migration by State'!$C$3)</f>
        <v>37690</v>
      </c>
      <c r="AO106" s="105">
        <f>GETPIVOTDATA(" Montana",'Population Migration by State'!$B$5,"Year",'Population Migration by State'!$C$3)</f>
        <v>37690</v>
      </c>
      <c r="AP106" s="105">
        <f>GETPIVOTDATA(" Montana",'Population Migration by State'!$B$5,"Year",'Population Migration by State'!$C$3)</f>
        <v>37690</v>
      </c>
      <c r="AQ106" s="105">
        <f>GETPIVOTDATA(" Montana",'Population Migration by State'!$B$5,"Year",'Population Migration by State'!$C$3)</f>
        <v>37690</v>
      </c>
      <c r="AR106" s="105">
        <f>GETPIVOTDATA(" Montana",'Population Migration by State'!$B$5,"Year",'Population Migration by State'!$C$3)</f>
        <v>37690</v>
      </c>
      <c r="AS106" s="105">
        <f>GETPIVOTDATA(" Montana",'Population Migration by State'!$B$5,"Year",'Population Migration by State'!$C$3)</f>
        <v>37690</v>
      </c>
      <c r="AT106" s="105">
        <f>GETPIVOTDATA(" Montana",'Population Migration by State'!$B$5,"Year",'Population Migration by State'!$C$3)</f>
        <v>37690</v>
      </c>
      <c r="AU106" s="105">
        <f>GETPIVOTDATA(" Montana",'Population Migration by State'!$B$5,"Year",'Population Migration by State'!$C$3)</f>
        <v>37690</v>
      </c>
      <c r="AV106" s="105">
        <f>GETPIVOTDATA(" Montana",'Population Migration by State'!$B$5,"Year",'Population Migration by State'!$C$3)</f>
        <v>37690</v>
      </c>
      <c r="AW106" s="105">
        <f>GETPIVOTDATA(" Montana",'Population Migration by State'!$B$5,"Year",'Population Migration by State'!$C$3)</f>
        <v>37690</v>
      </c>
      <c r="AX106" s="105">
        <f>GETPIVOTDATA(" Montana",'Population Migration by State'!$B$5,"Year",'Population Migration by State'!$C$3)</f>
        <v>37690</v>
      </c>
      <c r="AY106" s="105">
        <f>GETPIVOTDATA(" Montana",'Population Migration by State'!$B$5,"Year",'Population Migration by State'!$C$3)</f>
        <v>37690</v>
      </c>
      <c r="AZ106" s="105">
        <f>GETPIVOTDATA(" Montana",'Population Migration by State'!$B$5,"Year",'Population Migration by State'!$C$3)</f>
        <v>37690</v>
      </c>
      <c r="BA106" s="92">
        <f>GETPIVOTDATA(" South Dakota",'Population Migration by State'!$B$5,"Year",'Population Migration by State'!$C$3)</f>
        <v>26185</v>
      </c>
      <c r="BB106" s="105">
        <f>GETPIVOTDATA(" South Dakota",'Population Migration by State'!$B$5,"Year",'Population Migration by State'!$C$3)</f>
        <v>26185</v>
      </c>
      <c r="BC106" s="105">
        <f>GETPIVOTDATA(" South Dakota",'Population Migration by State'!$B$5,"Year",'Population Migration by State'!$C$3)</f>
        <v>26185</v>
      </c>
      <c r="BD106" s="105">
        <f>GETPIVOTDATA(" South Dakota",'Population Migration by State'!$B$5,"Year",'Population Migration by State'!$C$3)</f>
        <v>26185</v>
      </c>
      <c r="BE106" s="105">
        <f>GETPIVOTDATA(" South Dakota",'Population Migration by State'!$B$5,"Year",'Population Migration by State'!$C$3)</f>
        <v>26185</v>
      </c>
      <c r="BF106" s="105">
        <f>GETPIVOTDATA(" South Dakota",'Population Migration by State'!$B$5,"Year",'Population Migration by State'!$C$3)</f>
        <v>26185</v>
      </c>
      <c r="BG106" s="105">
        <f>GETPIVOTDATA(" South Dakota",'Population Migration by State'!$B$5,"Year",'Population Migration by State'!$C$3)</f>
        <v>26185</v>
      </c>
      <c r="BH106" s="105">
        <f>GETPIVOTDATA(" South Dakota",'Population Migration by State'!$B$5,"Year",'Population Migration by State'!$C$3)</f>
        <v>26185</v>
      </c>
      <c r="BI106" s="105">
        <f>GETPIVOTDATA(" South Dakota",'Population Migration by State'!$B$5,"Year",'Population Migration by State'!$C$3)</f>
        <v>26185</v>
      </c>
      <c r="BJ106" s="105">
        <f>GETPIVOTDATA(" South Dakota",'Population Migration by State'!$B$5,"Year",'Population Migration by State'!$C$3)</f>
        <v>26185</v>
      </c>
      <c r="BK106" s="105">
        <f>GETPIVOTDATA(" South Dakota",'Population Migration by State'!$B$5,"Year",'Population Migration by State'!$C$3)</f>
        <v>26185</v>
      </c>
      <c r="BL106" s="105">
        <f>GETPIVOTDATA(" South Dakota",'Population Migration by State'!$B$5,"Year",'Population Migration by State'!$C$3)</f>
        <v>26185</v>
      </c>
      <c r="BM106" s="105">
        <f>GETPIVOTDATA(" South Dakota",'Population Migration by State'!$B$5,"Year",'Population Migration by State'!$C$3)</f>
        <v>26185</v>
      </c>
      <c r="BN106" s="105">
        <f>GETPIVOTDATA(" South Dakota",'Population Migration by State'!$B$5,"Year",'Population Migration by State'!$C$3)</f>
        <v>26185</v>
      </c>
      <c r="BO106" s="105">
        <f>GETPIVOTDATA(" South Dakota",'Population Migration by State'!$B$5,"Year",'Population Migration by State'!$C$3)</f>
        <v>26185</v>
      </c>
      <c r="BP106" s="97"/>
      <c r="BQ106" s="105">
        <f>GETPIVOTDATA(" Minnesota",'Population Migration by State'!$B$5,"Year",'Population Migration by State'!$C$3)</f>
        <v>101176</v>
      </c>
      <c r="BR106" s="105">
        <f>GETPIVOTDATA(" Minnesota",'Population Migration by State'!$B$5,"Year",'Population Migration by State'!$C$3)</f>
        <v>101176</v>
      </c>
      <c r="BS106" s="105">
        <f>GETPIVOTDATA(" Minnesota",'Population Migration by State'!$B$5,"Year",'Population Migration by State'!$C$3)</f>
        <v>101176</v>
      </c>
      <c r="BT106" s="105">
        <f>GETPIVOTDATA(" Minnesota",'Population Migration by State'!$B$5,"Year",'Population Migration by State'!$C$3)</f>
        <v>101176</v>
      </c>
      <c r="BU106" s="105">
        <f>GETPIVOTDATA(" Minnesota",'Population Migration by State'!$B$5,"Year",'Population Migration by State'!$C$3)</f>
        <v>101176</v>
      </c>
      <c r="BV106" s="105">
        <f>GETPIVOTDATA(" Minnesota",'Population Migration by State'!$B$5,"Year",'Population Migration by State'!$C$3)</f>
        <v>101176</v>
      </c>
      <c r="BW106" s="105">
        <f>GETPIVOTDATA(" Minnesota",'Population Migration by State'!$B$5,"Year",'Population Migration by State'!$C$3)</f>
        <v>101176</v>
      </c>
      <c r="BX106" s="105">
        <f>GETPIVOTDATA(" Minnesota",'Population Migration by State'!$B$5,"Year",'Population Migration by State'!$C$3)</f>
        <v>101176</v>
      </c>
      <c r="BY106" s="105">
        <f>GETPIVOTDATA(" Minnesota",'Population Migration by State'!$B$5,"Year",'Population Migration by State'!$C$3)</f>
        <v>101176</v>
      </c>
      <c r="BZ106" s="105">
        <f>GETPIVOTDATA(" Minnesota",'Population Migration by State'!$B$5,"Year",'Population Migration by State'!$C$3)</f>
        <v>101176</v>
      </c>
      <c r="CA106" s="92">
        <f>GETPIVOTDATA(" Wisconsin",'Population Migration by State'!$B$5,"Year",'Population Migration by State'!$C$3)</f>
        <v>100167</v>
      </c>
      <c r="CB106" s="105">
        <f>GETPIVOTDATA(" Wisconsin",'Population Migration by State'!$B$5,"Year",'Population Migration by State'!$C$3)</f>
        <v>100167</v>
      </c>
      <c r="CC106" s="105">
        <f>GETPIVOTDATA(" Wisconsin",'Population Migration by State'!$B$5,"Year",'Population Migration by State'!$C$3)</f>
        <v>100167</v>
      </c>
      <c r="CD106" s="105">
        <f>GETPIVOTDATA(" Wisconsin",'Population Migration by State'!$B$5,"Year",'Population Migration by State'!$C$3)</f>
        <v>100167</v>
      </c>
      <c r="CE106" s="105">
        <f>GETPIVOTDATA(" Wisconsin",'Population Migration by State'!$B$5,"Year",'Population Migration by State'!$C$3)</f>
        <v>100167</v>
      </c>
      <c r="CF106" s="105">
        <f>GETPIVOTDATA(" Wisconsin",'Population Migration by State'!$B$5,"Year",'Population Migration by State'!$C$3)</f>
        <v>100167</v>
      </c>
      <c r="CG106" s="105">
        <f>GETPIVOTDATA(" Wisconsin",'Population Migration by State'!$B$5,"Year",'Population Migration by State'!$C$3)</f>
        <v>100167</v>
      </c>
      <c r="CH106" s="105">
        <f>GETPIVOTDATA(" Wisconsin",'Population Migration by State'!$B$5,"Year",'Population Migration by State'!$C$3)</f>
        <v>100167</v>
      </c>
      <c r="CI106" s="105">
        <f>GETPIVOTDATA(" Wisconsin",'Population Migration by State'!$B$5,"Year",'Population Migration by State'!$C$3)</f>
        <v>100167</v>
      </c>
      <c r="CJ106" s="121">
        <f>GETPIVOTDATA(" Wisconsin",'Population Migration by State'!$B$5,"Year",'Population Migration by State'!$C$3)</f>
        <v>100167</v>
      </c>
      <c r="CK106" s="121">
        <f>GETPIVOTDATA(" Wisconsin",'Population Migration by State'!$B$5,"Year",'Population Migration by State'!$C$3)</f>
        <v>100167</v>
      </c>
      <c r="CL106" s="121">
        <f>GETPIVOTDATA(" Wisconsin",'Population Migration by State'!$B$5,"Year",'Population Migration by State'!$C$3)</f>
        <v>100167</v>
      </c>
      <c r="CM106" s="121">
        <f>GETPIVOTDATA(" Wisconsin",'Population Migration by State'!$B$5,"Year",'Population Migration by State'!$C$3)</f>
        <v>100167</v>
      </c>
      <c r="CN106" s="92"/>
      <c r="CO106" s="105"/>
      <c r="CP106" s="105"/>
      <c r="CQ106" s="92">
        <f>GETPIVOTDATA(" Michigan",'Population Migration by State'!$B$5,"Year",'Population Migration by State'!$C$3)</f>
        <v>134763</v>
      </c>
      <c r="CR106" s="105">
        <f>GETPIVOTDATA(" Michigan",'Population Migration by State'!$B$5,"Year",'Population Migration by State'!$C$3)</f>
        <v>134763</v>
      </c>
      <c r="CS106" s="105">
        <f>GETPIVOTDATA(" Michigan",'Population Migration by State'!$B$5,"Year",'Population Migration by State'!$C$3)</f>
        <v>134763</v>
      </c>
      <c r="CT106" s="121">
        <f>GETPIVOTDATA(" Michigan",'Population Migration by State'!$B$5,"Year",'Population Migration by State'!$C$3)</f>
        <v>134763</v>
      </c>
      <c r="CU106" s="121">
        <f>GETPIVOTDATA(" Michigan",'Population Migration by State'!$B$5,"Year",'Population Migration by State'!$C$3)</f>
        <v>134763</v>
      </c>
      <c r="CV106" s="121">
        <f>GETPIVOTDATA(" Michigan",'Population Migration by State'!$B$5,"Year",'Population Migration by State'!$C$3)</f>
        <v>134763</v>
      </c>
      <c r="CW106" s="121">
        <f>GETPIVOTDATA(" Michigan",'Population Migration by State'!$B$5,"Year",'Population Migration by State'!$C$3)</f>
        <v>134763</v>
      </c>
      <c r="CX106" s="105">
        <f>GETPIVOTDATA(" Michigan",'Population Migration by State'!$B$5,"Year",'Population Migration by State'!$C$3)</f>
        <v>134763</v>
      </c>
      <c r="CY106" s="97"/>
      <c r="CZ106" s="105"/>
      <c r="DA106" s="105"/>
      <c r="DB106" s="105"/>
      <c r="DC106" s="105"/>
      <c r="DD106" s="105"/>
      <c r="DE106" s="105"/>
      <c r="DF106" s="105"/>
      <c r="DG106" s="105"/>
      <c r="DH106" s="105"/>
      <c r="DI106" s="105"/>
      <c r="DJ106" s="105"/>
      <c r="DK106" s="105"/>
      <c r="DL106" s="105"/>
      <c r="DM106" s="105"/>
      <c r="DN106" s="105"/>
      <c r="DO106" s="105"/>
      <c r="DP106" s="105"/>
      <c r="DQ106" s="105"/>
      <c r="DR106" s="105"/>
      <c r="DS106" s="105"/>
      <c r="DT106" s="97"/>
      <c r="DU106" s="105">
        <f>GETPIVOTDATA(" New York",'Population Migration by State'!$B$5,"Year",'Population Migration by State'!$C$3)</f>
        <v>277374</v>
      </c>
      <c r="DV106" s="105">
        <f>GETPIVOTDATA(" New York",'Population Migration by State'!$B$5,"Year",'Population Migration by State'!$C$3)</f>
        <v>277374</v>
      </c>
      <c r="DW106" s="105">
        <f>GETPIVOTDATA(" New York",'Population Migration by State'!$B$5,"Year",'Population Migration by State'!$C$3)</f>
        <v>277374</v>
      </c>
      <c r="DX106" s="105">
        <f>GETPIVOTDATA(" New York",'Population Migration by State'!$B$5,"Year",'Population Migration by State'!$C$3)</f>
        <v>277374</v>
      </c>
      <c r="DY106" s="105">
        <f>GETPIVOTDATA(" New York",'Population Migration by State'!$B$5,"Year",'Population Migration by State'!$C$3)</f>
        <v>277374</v>
      </c>
      <c r="DZ106" s="92">
        <f>GETPIVOTDATA(" Vermont",'Population Migration by State'!$B$5,"Year",'Population Migration by State'!$C$3)</f>
        <v>24431</v>
      </c>
      <c r="EA106" s="105">
        <f>GETPIVOTDATA(" Vermont",'Population Migration by State'!$B$5,"Year",'Population Migration by State'!$C$3)</f>
        <v>24431</v>
      </c>
      <c r="EB106" s="105">
        <f>GETPIVOTDATA(" Vermont",'Population Migration by State'!$B$5,"Year",'Population Migration by State'!$C$3)</f>
        <v>24431</v>
      </c>
      <c r="EC106" s="92">
        <f>GETPIVOTDATA(" New Hampshire",'Population Migration by State'!$B$5,"Year",'Population Migration by State'!$C$3)</f>
        <v>50559</v>
      </c>
      <c r="ED106" s="105">
        <f>GETPIVOTDATA(" New Hampshire",'Population Migration by State'!$B$5,"Year",'Population Migration by State'!$C$3)</f>
        <v>50559</v>
      </c>
      <c r="EE106" s="105">
        <f>GETPIVOTDATA(" New Hampshire",'Population Migration by State'!$B$5,"Year",'Population Migration by State'!$C$3)</f>
        <v>50559</v>
      </c>
      <c r="EF106" s="92">
        <f>GETPIVOTDATA(" Maine",'Population Migration by State'!$B$5,"Year",'Population Migration by State'!$C$3)</f>
        <v>27561</v>
      </c>
      <c r="EG106" s="105">
        <f>GETPIVOTDATA(" Maine",'Population Migration by State'!$B$5,"Year",'Population Migration by State'!$C$3)</f>
        <v>27561</v>
      </c>
      <c r="EH106" s="105">
        <f>GETPIVOTDATA(" Maine",'Population Migration by State'!$B$5,"Year",'Population Migration by State'!$C$3)</f>
        <v>27561</v>
      </c>
      <c r="EI106" s="105">
        <f>GETPIVOTDATA(" Maine",'Population Migration by State'!$B$5,"Year",'Population Migration by State'!$C$3)</f>
        <v>27561</v>
      </c>
      <c r="EJ106" s="105">
        <f>GETPIVOTDATA(" Maine",'Population Migration by State'!$B$5,"Year",'Population Migration by State'!$C$3)</f>
        <v>27561</v>
      </c>
      <c r="EK106" s="105">
        <f>GETPIVOTDATA(" Maine",'Population Migration by State'!$B$5,"Year",'Population Migration by State'!$C$3)</f>
        <v>27561</v>
      </c>
      <c r="EL106" s="105">
        <f>GETPIVOTDATA(" Maine",'Population Migration by State'!$B$5,"Year",'Population Migration by State'!$C$3)</f>
        <v>27561</v>
      </c>
      <c r="EM106" s="105">
        <f>GETPIVOTDATA(" Maine",'Population Migration by State'!$B$5,"Year",'Population Migration by State'!$C$3)</f>
        <v>27561</v>
      </c>
      <c r="EN106" s="105">
        <f>GETPIVOTDATA(" Maine",'Population Migration by State'!$B$5,"Year",'Population Migration by State'!$C$3)</f>
        <v>27561</v>
      </c>
      <c r="EO106" s="97"/>
      <c r="EP106" s="105"/>
      <c r="EQ106" s="56"/>
      <c r="ER106" s="56"/>
      <c r="ES106" s="56"/>
      <c r="ET106" s="56"/>
      <c r="EU106" s="56"/>
      <c r="EV106" s="56"/>
      <c r="EW106" s="105"/>
      <c r="EX106" s="105"/>
      <c r="EY106" s="105"/>
      <c r="EZ106" s="105"/>
      <c r="FA106" s="105"/>
      <c r="FB106" s="105"/>
      <c r="FC106" s="105"/>
      <c r="FD106" s="105"/>
      <c r="FE106" s="105"/>
      <c r="FF106" s="105"/>
      <c r="FG106" s="105"/>
      <c r="FH106" s="105"/>
      <c r="FI106" s="105"/>
      <c r="FJ106" s="105"/>
      <c r="FK106" s="105"/>
      <c r="FL106" s="105"/>
      <c r="FM106" s="105"/>
      <c r="FN106" s="105"/>
      <c r="FO106" s="105"/>
      <c r="FP106" s="56"/>
      <c r="FQ106" s="56"/>
      <c r="FR106" s="56"/>
      <c r="FS106" s="56"/>
      <c r="FT106" s="56"/>
      <c r="FU106" s="56"/>
      <c r="FV106" s="56"/>
      <c r="FW106" s="56"/>
      <c r="FX106" s="56"/>
      <c r="FY106" s="56"/>
      <c r="FZ106" s="56"/>
      <c r="GA106" s="56"/>
      <c r="GB106" s="56"/>
      <c r="GC106" s="56"/>
      <c r="GD106" s="56"/>
      <c r="GE106" s="56"/>
      <c r="GF106" s="56"/>
      <c r="GG106" s="56"/>
      <c r="GH106" s="56"/>
      <c r="GI106" s="56"/>
      <c r="GJ106" s="56"/>
      <c r="GK106" s="56"/>
      <c r="GL106" s="56"/>
      <c r="GM106" s="56"/>
      <c r="GN106" s="56"/>
      <c r="GO106" s="56"/>
      <c r="GP106" s="56"/>
      <c r="GQ106" s="56"/>
      <c r="GR106" s="56"/>
      <c r="GS106" s="56"/>
      <c r="GT106" s="56"/>
      <c r="GU106" s="56"/>
      <c r="GV106" s="56"/>
      <c r="GW106" s="56"/>
      <c r="GX106" s="56"/>
      <c r="GY106" s="56"/>
      <c r="GZ106" s="56"/>
      <c r="HA106" s="56"/>
      <c r="HB106" s="56"/>
      <c r="HC106" s="56"/>
      <c r="HD106" s="56"/>
      <c r="HE106" s="56"/>
      <c r="HF106" s="56"/>
      <c r="HG106" s="56"/>
      <c r="HH106" s="217"/>
    </row>
    <row r="107" spans="2:216" x14ac:dyDescent="0.25">
      <c r="B107" s="221"/>
      <c r="C107" s="56"/>
      <c r="D107" s="105"/>
      <c r="E107" s="105"/>
      <c r="F107" s="105"/>
      <c r="G107" s="105"/>
      <c r="H107" s="105"/>
      <c r="I107" s="105"/>
      <c r="J107" s="105"/>
      <c r="K107" s="92">
        <f>GETPIVOTDATA(" Oregon",'Population Migration by State'!$B$5,"Year",'Population Migration by State'!$C$3)</f>
        <v>119077</v>
      </c>
      <c r="L107" s="105">
        <f>GETPIVOTDATA(" Oregon",'Population Migration by State'!$B$5,"Year",'Population Migration by State'!$C$3)</f>
        <v>119077</v>
      </c>
      <c r="M107" s="105">
        <f>GETPIVOTDATA(" Oregon",'Population Migration by State'!$B$5,"Year",'Population Migration by State'!$C$3)</f>
        <v>119077</v>
      </c>
      <c r="N107" s="105">
        <f>GETPIVOTDATA(" Oregon",'Population Migration by State'!$B$5,"Year",'Population Migration by State'!$C$3)</f>
        <v>119077</v>
      </c>
      <c r="O107" s="105">
        <f>GETPIVOTDATA(" Oregon",'Population Migration by State'!$B$5,"Year",'Population Migration by State'!$C$3)</f>
        <v>119077</v>
      </c>
      <c r="P107" s="105">
        <f>GETPIVOTDATA(" Oregon",'Population Migration by State'!$B$5,"Year",'Population Migration by State'!$C$3)</f>
        <v>119077</v>
      </c>
      <c r="Q107" s="105">
        <f>GETPIVOTDATA(" Oregon",'Population Migration by State'!$B$5,"Year",'Population Migration by State'!$C$3)</f>
        <v>119077</v>
      </c>
      <c r="R107" s="105">
        <f>GETPIVOTDATA(" Oregon",'Population Migration by State'!$B$5,"Year",'Population Migration by State'!$C$3)</f>
        <v>119077</v>
      </c>
      <c r="S107" s="105">
        <f>GETPIVOTDATA(" Oregon",'Population Migration by State'!$B$5,"Year",'Population Migration by State'!$C$3)</f>
        <v>119077</v>
      </c>
      <c r="T107" s="105">
        <f>GETPIVOTDATA(" Oregon",'Population Migration by State'!$B$5,"Year",'Population Migration by State'!$C$3)</f>
        <v>119077</v>
      </c>
      <c r="U107" s="105">
        <f>GETPIVOTDATA(" Oregon",'Population Migration by State'!$B$5,"Year",'Population Migration by State'!$C$3)</f>
        <v>119077</v>
      </c>
      <c r="V107" s="105">
        <f>GETPIVOTDATA(" Oregon",'Population Migration by State'!$B$5,"Year",'Population Migration by State'!$C$3)</f>
        <v>119077</v>
      </c>
      <c r="W107" s="105">
        <f>GETPIVOTDATA(" Oregon",'Population Migration by State'!$B$5,"Year",'Population Migration by State'!$C$3)</f>
        <v>119077</v>
      </c>
      <c r="X107" s="105">
        <f>GETPIVOTDATA(" Oregon",'Population Migration by State'!$B$5,"Year",'Population Migration by State'!$C$3)</f>
        <v>119077</v>
      </c>
      <c r="Y107" s="105">
        <f>GETPIVOTDATA(" Oregon",'Population Migration by State'!$B$5,"Year",'Population Migration by State'!$C$3)</f>
        <v>119077</v>
      </c>
      <c r="Z107" s="92">
        <f>GETPIVOTDATA(" Idaho",'Population Migration by State'!$B$5,"Year",'Population Migration by State'!$C$3)</f>
        <v>59419</v>
      </c>
      <c r="AA107" s="105">
        <f>GETPIVOTDATA(" Idaho",'Population Migration by State'!$B$5,"Year",'Population Migration by State'!$C$3)</f>
        <v>59419</v>
      </c>
      <c r="AB107" s="105">
        <f>GETPIVOTDATA(" Idaho",'Population Migration by State'!$B$5,"Year",'Population Migration by State'!$C$3)</f>
        <v>59419</v>
      </c>
      <c r="AC107" s="92">
        <f>GETPIVOTDATA(" Montana",'Population Migration by State'!$B$5,"Year",'Population Migration by State'!$C$3)</f>
        <v>37690</v>
      </c>
      <c r="AD107" s="105">
        <f>GETPIVOTDATA(" Montana",'Population Migration by State'!$B$5,"Year",'Population Migration by State'!$C$3)</f>
        <v>37690</v>
      </c>
      <c r="AE107" s="105">
        <f>GETPIVOTDATA(" Montana",'Population Migration by State'!$B$5,"Year",'Population Migration by State'!$C$3)</f>
        <v>37690</v>
      </c>
      <c r="AF107" s="105">
        <f>GETPIVOTDATA(" Montana",'Population Migration by State'!$B$5,"Year",'Population Migration by State'!$C$3)</f>
        <v>37690</v>
      </c>
      <c r="AG107" s="105">
        <f>GETPIVOTDATA(" Montana",'Population Migration by State'!$B$5,"Year",'Population Migration by State'!$C$3)</f>
        <v>37690</v>
      </c>
      <c r="AH107" s="105">
        <f>GETPIVOTDATA(" Montana",'Population Migration by State'!$B$5,"Year",'Population Migration by State'!$C$3)</f>
        <v>37690</v>
      </c>
      <c r="AI107" s="105">
        <f>GETPIVOTDATA(" Montana",'Population Migration by State'!$B$5,"Year",'Population Migration by State'!$C$3)</f>
        <v>37690</v>
      </c>
      <c r="AJ107" s="105">
        <f>GETPIVOTDATA(" Montana",'Population Migration by State'!$B$5,"Year",'Population Migration by State'!$C$3)</f>
        <v>37690</v>
      </c>
      <c r="AK107" s="105">
        <f>GETPIVOTDATA(" Montana",'Population Migration by State'!$B$5,"Year",'Population Migration by State'!$C$3)</f>
        <v>37690</v>
      </c>
      <c r="AL107" s="105">
        <f>GETPIVOTDATA(" Montana",'Population Migration by State'!$B$5,"Year",'Population Migration by State'!$C$3)</f>
        <v>37690</v>
      </c>
      <c r="AM107" s="105">
        <f>GETPIVOTDATA(" Montana",'Population Migration by State'!$B$5,"Year",'Population Migration by State'!$C$3)</f>
        <v>37690</v>
      </c>
      <c r="AN107" s="105">
        <f>GETPIVOTDATA(" Montana",'Population Migration by State'!$B$5,"Year",'Population Migration by State'!$C$3)</f>
        <v>37690</v>
      </c>
      <c r="AO107" s="105">
        <f>GETPIVOTDATA(" Montana",'Population Migration by State'!$B$5,"Year",'Population Migration by State'!$C$3)</f>
        <v>37690</v>
      </c>
      <c r="AP107" s="105">
        <f>GETPIVOTDATA(" Montana",'Population Migration by State'!$B$5,"Year",'Population Migration by State'!$C$3)</f>
        <v>37690</v>
      </c>
      <c r="AQ107" s="105">
        <f>GETPIVOTDATA(" Montana",'Population Migration by State'!$B$5,"Year",'Population Migration by State'!$C$3)</f>
        <v>37690</v>
      </c>
      <c r="AR107" s="105">
        <f>GETPIVOTDATA(" Montana",'Population Migration by State'!$B$5,"Year",'Population Migration by State'!$C$3)</f>
        <v>37690</v>
      </c>
      <c r="AS107" s="105">
        <f>GETPIVOTDATA(" Montana",'Population Migration by State'!$B$5,"Year",'Population Migration by State'!$C$3)</f>
        <v>37690</v>
      </c>
      <c r="AT107" s="105">
        <f>GETPIVOTDATA(" Montana",'Population Migration by State'!$B$5,"Year",'Population Migration by State'!$C$3)</f>
        <v>37690</v>
      </c>
      <c r="AU107" s="105">
        <f>GETPIVOTDATA(" Montana",'Population Migration by State'!$B$5,"Year",'Population Migration by State'!$C$3)</f>
        <v>37690</v>
      </c>
      <c r="AV107" s="105">
        <f>GETPIVOTDATA(" Montana",'Population Migration by State'!$B$5,"Year",'Population Migration by State'!$C$3)</f>
        <v>37690</v>
      </c>
      <c r="AW107" s="105">
        <f>GETPIVOTDATA(" Montana",'Population Migration by State'!$B$5,"Year",'Population Migration by State'!$C$3)</f>
        <v>37690</v>
      </c>
      <c r="AX107" s="105">
        <f>GETPIVOTDATA(" Montana",'Population Migration by State'!$B$5,"Year",'Population Migration by State'!$C$3)</f>
        <v>37690</v>
      </c>
      <c r="AY107" s="105">
        <f>GETPIVOTDATA(" Montana",'Population Migration by State'!$B$5,"Year",'Population Migration by State'!$C$3)</f>
        <v>37690</v>
      </c>
      <c r="AZ107" s="105">
        <f>GETPIVOTDATA(" Montana",'Population Migration by State'!$B$5,"Year",'Population Migration by State'!$C$3)</f>
        <v>37690</v>
      </c>
      <c r="BA107" s="92">
        <f>GETPIVOTDATA(" South Dakota",'Population Migration by State'!$B$5,"Year",'Population Migration by State'!$C$3)</f>
        <v>26185</v>
      </c>
      <c r="BB107" s="105">
        <f>GETPIVOTDATA(" South Dakota",'Population Migration by State'!$B$5,"Year",'Population Migration by State'!$C$3)</f>
        <v>26185</v>
      </c>
      <c r="BC107" s="105">
        <f>GETPIVOTDATA(" South Dakota",'Population Migration by State'!$B$5,"Year",'Population Migration by State'!$C$3)</f>
        <v>26185</v>
      </c>
      <c r="BD107" s="105">
        <f>GETPIVOTDATA(" South Dakota",'Population Migration by State'!$B$5,"Year",'Population Migration by State'!$C$3)</f>
        <v>26185</v>
      </c>
      <c r="BE107" s="105">
        <f>GETPIVOTDATA(" South Dakota",'Population Migration by State'!$B$5,"Year",'Population Migration by State'!$C$3)</f>
        <v>26185</v>
      </c>
      <c r="BF107" s="105">
        <f>GETPIVOTDATA(" South Dakota",'Population Migration by State'!$B$5,"Year",'Population Migration by State'!$C$3)</f>
        <v>26185</v>
      </c>
      <c r="BG107" s="105">
        <f>GETPIVOTDATA(" South Dakota",'Population Migration by State'!$B$5,"Year",'Population Migration by State'!$C$3)</f>
        <v>26185</v>
      </c>
      <c r="BH107" s="105">
        <f>GETPIVOTDATA(" South Dakota",'Population Migration by State'!$B$5,"Year",'Population Migration by State'!$C$3)</f>
        <v>26185</v>
      </c>
      <c r="BI107" s="105">
        <f>GETPIVOTDATA(" South Dakota",'Population Migration by State'!$B$5,"Year",'Population Migration by State'!$C$3)</f>
        <v>26185</v>
      </c>
      <c r="BJ107" s="105">
        <f>GETPIVOTDATA(" South Dakota",'Population Migration by State'!$B$5,"Year",'Population Migration by State'!$C$3)</f>
        <v>26185</v>
      </c>
      <c r="BK107" s="105">
        <f>GETPIVOTDATA(" South Dakota",'Population Migration by State'!$B$5,"Year",'Population Migration by State'!$C$3)</f>
        <v>26185</v>
      </c>
      <c r="BL107" s="105">
        <f>GETPIVOTDATA(" South Dakota",'Population Migration by State'!$B$5,"Year",'Population Migration by State'!$C$3)</f>
        <v>26185</v>
      </c>
      <c r="BM107" s="105">
        <f>GETPIVOTDATA(" South Dakota",'Population Migration by State'!$B$5,"Year",'Population Migration by State'!$C$3)</f>
        <v>26185</v>
      </c>
      <c r="BN107" s="105">
        <f>GETPIVOTDATA(" South Dakota",'Population Migration by State'!$B$5,"Year",'Population Migration by State'!$C$3)</f>
        <v>26185</v>
      </c>
      <c r="BO107" s="105">
        <f>GETPIVOTDATA(" South Dakota",'Population Migration by State'!$B$5,"Year",'Population Migration by State'!$C$3)</f>
        <v>26185</v>
      </c>
      <c r="BP107" s="99"/>
      <c r="BQ107" s="105">
        <f>GETPIVOTDATA(" Minnesota",'Population Migration by State'!$B$5,"Year",'Population Migration by State'!$C$3)</f>
        <v>101176</v>
      </c>
      <c r="BR107" s="105">
        <f>GETPIVOTDATA(" Minnesota",'Population Migration by State'!$B$5,"Year",'Population Migration by State'!$C$3)</f>
        <v>101176</v>
      </c>
      <c r="BS107" s="105">
        <f>GETPIVOTDATA(" Minnesota",'Population Migration by State'!$B$5,"Year",'Population Migration by State'!$C$3)</f>
        <v>101176</v>
      </c>
      <c r="BT107" s="105">
        <f>GETPIVOTDATA(" Minnesota",'Population Migration by State'!$B$5,"Year",'Population Migration by State'!$C$3)</f>
        <v>101176</v>
      </c>
      <c r="BU107" s="105">
        <f>GETPIVOTDATA(" Minnesota",'Population Migration by State'!$B$5,"Year",'Population Migration by State'!$C$3)</f>
        <v>101176</v>
      </c>
      <c r="BV107" s="105">
        <f>GETPIVOTDATA(" Minnesota",'Population Migration by State'!$B$5,"Year",'Population Migration by State'!$C$3)</f>
        <v>101176</v>
      </c>
      <c r="BW107" s="105">
        <f>GETPIVOTDATA(" Minnesota",'Population Migration by State'!$B$5,"Year",'Population Migration by State'!$C$3)</f>
        <v>101176</v>
      </c>
      <c r="BX107" s="105">
        <f>GETPIVOTDATA(" Minnesota",'Population Migration by State'!$B$5,"Year",'Population Migration by State'!$C$3)</f>
        <v>101176</v>
      </c>
      <c r="BY107" s="105">
        <f>GETPIVOTDATA(" Minnesota",'Population Migration by State'!$B$5,"Year",'Population Migration by State'!$C$3)</f>
        <v>101176</v>
      </c>
      <c r="BZ107" s="105">
        <f>GETPIVOTDATA(" Minnesota",'Population Migration by State'!$B$5,"Year",'Population Migration by State'!$C$3)</f>
        <v>101176</v>
      </c>
      <c r="CA107" s="92">
        <f>GETPIVOTDATA(" Wisconsin",'Population Migration by State'!$B$5,"Year",'Population Migration by State'!$C$3)</f>
        <v>100167</v>
      </c>
      <c r="CB107" s="105">
        <f>GETPIVOTDATA(" Wisconsin",'Population Migration by State'!$B$5,"Year",'Population Migration by State'!$C$3)</f>
        <v>100167</v>
      </c>
      <c r="CC107" s="105">
        <f>GETPIVOTDATA(" Wisconsin",'Population Migration by State'!$B$5,"Year",'Population Migration by State'!$C$3)</f>
        <v>100167</v>
      </c>
      <c r="CD107" s="105">
        <f>GETPIVOTDATA(" Wisconsin",'Population Migration by State'!$B$5,"Year",'Population Migration by State'!$C$3)</f>
        <v>100167</v>
      </c>
      <c r="CE107" s="105">
        <f>GETPIVOTDATA(" Wisconsin",'Population Migration by State'!$B$5,"Year",'Population Migration by State'!$C$3)</f>
        <v>100167</v>
      </c>
      <c r="CF107" s="105">
        <f>GETPIVOTDATA(" Wisconsin",'Population Migration by State'!$B$5,"Year",'Population Migration by State'!$C$3)</f>
        <v>100167</v>
      </c>
      <c r="CG107" s="105">
        <f>GETPIVOTDATA(" Wisconsin",'Population Migration by State'!$B$5,"Year",'Population Migration by State'!$C$3)</f>
        <v>100167</v>
      </c>
      <c r="CH107" s="105">
        <f>GETPIVOTDATA(" Wisconsin",'Population Migration by State'!$B$5,"Year",'Population Migration by State'!$C$3)</f>
        <v>100167</v>
      </c>
      <c r="CI107" s="105">
        <f>GETPIVOTDATA(" Wisconsin",'Population Migration by State'!$B$5,"Year",'Population Migration by State'!$C$3)</f>
        <v>100167</v>
      </c>
      <c r="CJ107" s="121">
        <f>GETPIVOTDATA(" Wisconsin",'Population Migration by State'!$B$5,"Year",'Population Migration by State'!$C$3)</f>
        <v>100167</v>
      </c>
      <c r="CK107" s="121">
        <f>GETPIVOTDATA(" Wisconsin",'Population Migration by State'!$B$5,"Year",'Population Migration by State'!$C$3)</f>
        <v>100167</v>
      </c>
      <c r="CL107" s="121">
        <f>GETPIVOTDATA(" Wisconsin",'Population Migration by State'!$B$5,"Year",'Population Migration by State'!$C$3)</f>
        <v>100167</v>
      </c>
      <c r="CM107" s="121">
        <f>GETPIVOTDATA(" Wisconsin",'Population Migration by State'!$B$5,"Year",'Population Migration by State'!$C$3)</f>
        <v>100167</v>
      </c>
      <c r="CN107" s="92"/>
      <c r="CO107" s="105"/>
      <c r="CP107" s="105"/>
      <c r="CQ107" s="92">
        <f>GETPIVOTDATA(" Michigan",'Population Migration by State'!$B$5,"Year",'Population Migration by State'!$C$3)</f>
        <v>134763</v>
      </c>
      <c r="CR107" s="105">
        <f>GETPIVOTDATA(" Michigan",'Population Migration by State'!$B$5,"Year",'Population Migration by State'!$C$3)</f>
        <v>134763</v>
      </c>
      <c r="CS107" s="105">
        <f>GETPIVOTDATA(" Michigan",'Population Migration by State'!$B$5,"Year",'Population Migration by State'!$C$3)</f>
        <v>134763</v>
      </c>
      <c r="CT107" s="121">
        <f>GETPIVOTDATA(" Michigan",'Population Migration by State'!$B$5,"Year",'Population Migration by State'!$C$3)</f>
        <v>134763</v>
      </c>
      <c r="CU107" s="121">
        <f>GETPIVOTDATA(" Michigan",'Population Migration by State'!$B$5,"Year",'Population Migration by State'!$C$3)</f>
        <v>134763</v>
      </c>
      <c r="CV107" s="121">
        <f>GETPIVOTDATA(" Michigan",'Population Migration by State'!$B$5,"Year",'Population Migration by State'!$C$3)</f>
        <v>134763</v>
      </c>
      <c r="CW107" s="121">
        <f>GETPIVOTDATA(" Michigan",'Population Migration by State'!$B$5,"Year",'Population Migration by State'!$C$3)</f>
        <v>134763</v>
      </c>
      <c r="CX107" s="105">
        <f>GETPIVOTDATA(" Michigan",'Population Migration by State'!$B$5,"Year",'Population Migration by State'!$C$3)</f>
        <v>134763</v>
      </c>
      <c r="CY107" s="92"/>
      <c r="CZ107" s="105"/>
      <c r="DA107" s="105"/>
      <c r="DB107" s="105"/>
      <c r="DC107" s="105"/>
      <c r="DD107" s="105"/>
      <c r="DE107" s="105"/>
      <c r="DF107" s="105"/>
      <c r="DG107" s="105"/>
      <c r="DH107" s="105"/>
      <c r="DI107" s="105"/>
      <c r="DJ107" s="105"/>
      <c r="DK107" s="105"/>
      <c r="DL107" s="105"/>
      <c r="DM107" s="105"/>
      <c r="DN107" s="105"/>
      <c r="DO107" s="105"/>
      <c r="DP107" s="105"/>
      <c r="DQ107" s="105"/>
      <c r="DR107" s="105"/>
      <c r="DS107" s="105"/>
      <c r="DT107" s="92">
        <f>GETPIVOTDATA(" New York",'Population Migration by State'!$B$5,"Year",'Population Migration by State'!$C$3)</f>
        <v>277374</v>
      </c>
      <c r="DU107" s="105">
        <f>GETPIVOTDATA(" New York",'Population Migration by State'!$B$5,"Year",'Population Migration by State'!$C$3)</f>
        <v>277374</v>
      </c>
      <c r="DV107" s="105">
        <f>GETPIVOTDATA(" New York",'Population Migration by State'!$B$5,"Year",'Population Migration by State'!$C$3)</f>
        <v>277374</v>
      </c>
      <c r="DW107" s="105">
        <f>GETPIVOTDATA(" New York",'Population Migration by State'!$B$5,"Year",'Population Migration by State'!$C$3)</f>
        <v>277374</v>
      </c>
      <c r="DX107" s="105">
        <f>GETPIVOTDATA(" New York",'Population Migration by State'!$B$5,"Year",'Population Migration by State'!$C$3)</f>
        <v>277374</v>
      </c>
      <c r="DY107" s="105">
        <f>GETPIVOTDATA(" New York",'Population Migration by State'!$B$5,"Year",'Population Migration by State'!$C$3)</f>
        <v>277374</v>
      </c>
      <c r="DZ107" s="92">
        <f>GETPIVOTDATA(" Vermont",'Population Migration by State'!$B$5,"Year",'Population Migration by State'!$C$3)</f>
        <v>24431</v>
      </c>
      <c r="EA107" s="105">
        <f>GETPIVOTDATA(" Vermont",'Population Migration by State'!$B$5,"Year",'Population Migration by State'!$C$3)</f>
        <v>24431</v>
      </c>
      <c r="EB107" s="97"/>
      <c r="EC107" s="105">
        <f>GETPIVOTDATA(" New Hampshire",'Population Migration by State'!$B$5,"Year",'Population Migration by State'!$C$3)</f>
        <v>50559</v>
      </c>
      <c r="ED107" s="105">
        <f>GETPIVOTDATA(" New Hampshire",'Population Migration by State'!$B$5,"Year",'Population Migration by State'!$C$3)</f>
        <v>50559</v>
      </c>
      <c r="EE107" s="105">
        <f>GETPIVOTDATA(" New Hampshire",'Population Migration by State'!$B$5,"Year",'Population Migration by State'!$C$3)</f>
        <v>50559</v>
      </c>
      <c r="EF107" s="92">
        <f>GETPIVOTDATA(" Maine",'Population Migration by State'!$B$5,"Year",'Population Migration by State'!$C$3)</f>
        <v>27561</v>
      </c>
      <c r="EG107" s="105">
        <f>GETPIVOTDATA(" Maine",'Population Migration by State'!$B$5,"Year",'Population Migration by State'!$C$3)</f>
        <v>27561</v>
      </c>
      <c r="EH107" s="105">
        <f>GETPIVOTDATA(" Maine",'Population Migration by State'!$B$5,"Year",'Population Migration by State'!$C$3)</f>
        <v>27561</v>
      </c>
      <c r="EI107" s="105">
        <f>GETPIVOTDATA(" Maine",'Population Migration by State'!$B$5,"Year",'Population Migration by State'!$C$3)</f>
        <v>27561</v>
      </c>
      <c r="EJ107" s="105">
        <f>GETPIVOTDATA(" Maine",'Population Migration by State'!$B$5,"Year",'Population Migration by State'!$C$3)</f>
        <v>27561</v>
      </c>
      <c r="EK107" s="105">
        <f>GETPIVOTDATA(" Maine",'Population Migration by State'!$B$5,"Year",'Population Migration by State'!$C$3)</f>
        <v>27561</v>
      </c>
      <c r="EL107" s="105">
        <f>GETPIVOTDATA(" Maine",'Population Migration by State'!$B$5,"Year",'Population Migration by State'!$C$3)</f>
        <v>27561</v>
      </c>
      <c r="EM107" s="105">
        <f>GETPIVOTDATA(" Maine",'Population Migration by State'!$B$5,"Year",'Population Migration by State'!$C$3)</f>
        <v>27561</v>
      </c>
      <c r="EN107" s="97"/>
      <c r="EO107" s="105"/>
      <c r="EP107" s="105"/>
      <c r="EQ107" s="56"/>
      <c r="ER107" s="56"/>
      <c r="ES107" s="56"/>
      <c r="ET107" s="56"/>
      <c r="EU107" s="56"/>
      <c r="EV107" s="56"/>
      <c r="EW107" s="105"/>
      <c r="EX107" s="105"/>
      <c r="EY107" s="105"/>
      <c r="EZ107" s="105"/>
      <c r="FA107" s="105"/>
      <c r="FB107" s="105"/>
      <c r="FC107" s="105"/>
      <c r="FD107" s="105"/>
      <c r="FE107" s="105"/>
      <c r="FF107" s="105"/>
      <c r="FG107" s="105"/>
      <c r="FH107" s="105"/>
      <c r="FI107" s="105"/>
      <c r="FJ107" s="105"/>
      <c r="FK107" s="105"/>
      <c r="FL107" s="105"/>
      <c r="FM107" s="105"/>
      <c r="FN107" s="105"/>
      <c r="FO107" s="105"/>
      <c r="FP107" s="56"/>
      <c r="FQ107" s="56"/>
      <c r="FR107" s="56"/>
      <c r="FS107" s="56"/>
      <c r="FT107" s="56"/>
      <c r="FU107" s="56"/>
      <c r="FV107" s="56"/>
      <c r="FW107" s="56"/>
      <c r="FX107" s="56"/>
      <c r="FY107" s="56"/>
      <c r="FZ107" s="56"/>
      <c r="GA107" s="56"/>
      <c r="GB107" s="56"/>
      <c r="GC107" s="56"/>
      <c r="GD107" s="56"/>
      <c r="GE107" s="56"/>
      <c r="GF107" s="56"/>
      <c r="GG107" s="56"/>
      <c r="GH107" s="56"/>
      <c r="GI107" s="56"/>
      <c r="GJ107" s="56"/>
      <c r="GK107" s="56"/>
      <c r="GL107" s="56"/>
      <c r="GM107" s="56"/>
      <c r="GN107" s="56"/>
      <c r="GO107" s="56"/>
      <c r="GP107" s="56"/>
      <c r="GQ107" s="56"/>
      <c r="GR107" s="56"/>
      <c r="GS107" s="56"/>
      <c r="GT107" s="56"/>
      <c r="GU107" s="56"/>
      <c r="GV107" s="56"/>
      <c r="GW107" s="56"/>
      <c r="GX107" s="56"/>
      <c r="GY107" s="56"/>
      <c r="GZ107" s="56"/>
      <c r="HA107" s="56"/>
      <c r="HB107" s="56"/>
      <c r="HC107" s="56"/>
      <c r="HD107" s="56"/>
      <c r="HE107" s="56"/>
      <c r="HF107" s="56"/>
      <c r="HG107" s="56"/>
      <c r="HH107" s="217"/>
    </row>
    <row r="108" spans="2:216" x14ac:dyDescent="0.25">
      <c r="B108" s="221"/>
      <c r="C108" s="56"/>
      <c r="D108" s="105"/>
      <c r="E108" s="105"/>
      <c r="F108" s="105"/>
      <c r="G108" s="105"/>
      <c r="H108" s="105"/>
      <c r="I108" s="105"/>
      <c r="J108" s="105"/>
      <c r="K108" s="92">
        <f>GETPIVOTDATA(" Oregon",'Population Migration by State'!$B$5,"Year",'Population Migration by State'!$C$3)</f>
        <v>119077</v>
      </c>
      <c r="L108" s="105">
        <f>GETPIVOTDATA(" Oregon",'Population Migration by State'!$B$5,"Year",'Population Migration by State'!$C$3)</f>
        <v>119077</v>
      </c>
      <c r="M108" s="105">
        <f>GETPIVOTDATA(" Oregon",'Population Migration by State'!$B$5,"Year",'Population Migration by State'!$C$3)</f>
        <v>119077</v>
      </c>
      <c r="N108" s="105">
        <f>GETPIVOTDATA(" Oregon",'Population Migration by State'!$B$5,"Year",'Population Migration by State'!$C$3)</f>
        <v>119077</v>
      </c>
      <c r="O108" s="105">
        <f>GETPIVOTDATA(" Oregon",'Population Migration by State'!$B$5,"Year",'Population Migration by State'!$C$3)</f>
        <v>119077</v>
      </c>
      <c r="P108" s="105">
        <f>GETPIVOTDATA(" Oregon",'Population Migration by State'!$B$5,"Year",'Population Migration by State'!$C$3)</f>
        <v>119077</v>
      </c>
      <c r="Q108" s="105">
        <f>GETPIVOTDATA(" Oregon",'Population Migration by State'!$B$5,"Year",'Population Migration by State'!$C$3)</f>
        <v>119077</v>
      </c>
      <c r="R108" s="105">
        <f>GETPIVOTDATA(" Oregon",'Population Migration by State'!$B$5,"Year",'Population Migration by State'!$C$3)</f>
        <v>119077</v>
      </c>
      <c r="S108" s="105">
        <f>GETPIVOTDATA(" Oregon",'Population Migration by State'!$B$5,"Year",'Population Migration by State'!$C$3)</f>
        <v>119077</v>
      </c>
      <c r="T108" s="105">
        <f>GETPIVOTDATA(" Oregon",'Population Migration by State'!$B$5,"Year",'Population Migration by State'!$C$3)</f>
        <v>119077</v>
      </c>
      <c r="U108" s="105">
        <f>GETPIVOTDATA(" Oregon",'Population Migration by State'!$B$5,"Year",'Population Migration by State'!$C$3)</f>
        <v>119077</v>
      </c>
      <c r="V108" s="105">
        <f>GETPIVOTDATA(" Oregon",'Population Migration by State'!$B$5,"Year",'Population Migration by State'!$C$3)</f>
        <v>119077</v>
      </c>
      <c r="W108" s="105">
        <f>GETPIVOTDATA(" Oregon",'Population Migration by State'!$B$5,"Year",'Population Migration by State'!$C$3)</f>
        <v>119077</v>
      </c>
      <c r="X108" s="105">
        <f>GETPIVOTDATA(" Oregon",'Population Migration by State'!$B$5,"Year",'Population Migration by State'!$C$3)</f>
        <v>119077</v>
      </c>
      <c r="Y108" s="105">
        <f>GETPIVOTDATA(" Oregon",'Population Migration by State'!$B$5,"Year",'Population Migration by State'!$C$3)</f>
        <v>119077</v>
      </c>
      <c r="Z108" s="92">
        <f>GETPIVOTDATA(" Idaho",'Population Migration by State'!$B$5,"Year",'Population Migration by State'!$C$3)</f>
        <v>59419</v>
      </c>
      <c r="AA108" s="105">
        <f>GETPIVOTDATA(" Idaho",'Population Migration by State'!$B$5,"Year",'Population Migration by State'!$C$3)</f>
        <v>59419</v>
      </c>
      <c r="AB108" s="105">
        <f>GETPIVOTDATA(" Idaho",'Population Migration by State'!$B$5,"Year",'Population Migration by State'!$C$3)</f>
        <v>59419</v>
      </c>
      <c r="AC108" s="92">
        <f>GETPIVOTDATA(" Montana",'Population Migration by State'!$B$5,"Year",'Population Migration by State'!$C$3)</f>
        <v>37690</v>
      </c>
      <c r="AD108" s="105">
        <f>GETPIVOTDATA(" Montana",'Population Migration by State'!$B$5,"Year",'Population Migration by State'!$C$3)</f>
        <v>37690</v>
      </c>
      <c r="AE108" s="105">
        <f>GETPIVOTDATA(" Montana",'Population Migration by State'!$B$5,"Year",'Population Migration by State'!$C$3)</f>
        <v>37690</v>
      </c>
      <c r="AF108" s="105">
        <f>GETPIVOTDATA(" Montana",'Population Migration by State'!$B$5,"Year",'Population Migration by State'!$C$3)</f>
        <v>37690</v>
      </c>
      <c r="AG108" s="105">
        <f>GETPIVOTDATA(" Montana",'Population Migration by State'!$B$5,"Year",'Population Migration by State'!$C$3)</f>
        <v>37690</v>
      </c>
      <c r="AH108" s="105">
        <f>GETPIVOTDATA(" Montana",'Population Migration by State'!$B$5,"Year",'Population Migration by State'!$C$3)</f>
        <v>37690</v>
      </c>
      <c r="AI108" s="105">
        <f>GETPIVOTDATA(" Montana",'Population Migration by State'!$B$5,"Year",'Population Migration by State'!$C$3)</f>
        <v>37690</v>
      </c>
      <c r="AJ108" s="105">
        <f>GETPIVOTDATA(" Montana",'Population Migration by State'!$B$5,"Year",'Population Migration by State'!$C$3)</f>
        <v>37690</v>
      </c>
      <c r="AK108" s="105">
        <f>GETPIVOTDATA(" Montana",'Population Migration by State'!$B$5,"Year",'Population Migration by State'!$C$3)</f>
        <v>37690</v>
      </c>
      <c r="AL108" s="105">
        <f>GETPIVOTDATA(" Montana",'Population Migration by State'!$B$5,"Year",'Population Migration by State'!$C$3)</f>
        <v>37690</v>
      </c>
      <c r="AM108" s="105">
        <f>GETPIVOTDATA(" Montana",'Population Migration by State'!$B$5,"Year",'Population Migration by State'!$C$3)</f>
        <v>37690</v>
      </c>
      <c r="AN108" s="105">
        <f>GETPIVOTDATA(" Montana",'Population Migration by State'!$B$5,"Year",'Population Migration by State'!$C$3)</f>
        <v>37690</v>
      </c>
      <c r="AO108" s="105">
        <f>GETPIVOTDATA(" Montana",'Population Migration by State'!$B$5,"Year",'Population Migration by State'!$C$3)</f>
        <v>37690</v>
      </c>
      <c r="AP108" s="105">
        <f>GETPIVOTDATA(" Montana",'Population Migration by State'!$B$5,"Year",'Population Migration by State'!$C$3)</f>
        <v>37690</v>
      </c>
      <c r="AQ108" s="105">
        <f>GETPIVOTDATA(" Montana",'Population Migration by State'!$B$5,"Year",'Population Migration by State'!$C$3)</f>
        <v>37690</v>
      </c>
      <c r="AR108" s="105">
        <f>GETPIVOTDATA(" Montana",'Population Migration by State'!$B$5,"Year",'Population Migration by State'!$C$3)</f>
        <v>37690</v>
      </c>
      <c r="AS108" s="105">
        <f>GETPIVOTDATA(" Montana",'Population Migration by State'!$B$5,"Year",'Population Migration by State'!$C$3)</f>
        <v>37690</v>
      </c>
      <c r="AT108" s="105">
        <f>GETPIVOTDATA(" Montana",'Population Migration by State'!$B$5,"Year",'Population Migration by State'!$C$3)</f>
        <v>37690</v>
      </c>
      <c r="AU108" s="105">
        <f>GETPIVOTDATA(" Montana",'Population Migration by State'!$B$5,"Year",'Population Migration by State'!$C$3)</f>
        <v>37690</v>
      </c>
      <c r="AV108" s="105">
        <f>GETPIVOTDATA(" Montana",'Population Migration by State'!$B$5,"Year",'Population Migration by State'!$C$3)</f>
        <v>37690</v>
      </c>
      <c r="AW108" s="105">
        <f>GETPIVOTDATA(" Montana",'Population Migration by State'!$B$5,"Year",'Population Migration by State'!$C$3)</f>
        <v>37690</v>
      </c>
      <c r="AX108" s="105">
        <f>GETPIVOTDATA(" Montana",'Population Migration by State'!$B$5,"Year",'Population Migration by State'!$C$3)</f>
        <v>37690</v>
      </c>
      <c r="AY108" s="105">
        <f>GETPIVOTDATA(" Montana",'Population Migration by State'!$B$5,"Year",'Population Migration by State'!$C$3)</f>
        <v>37690</v>
      </c>
      <c r="AZ108" s="105">
        <f>GETPIVOTDATA(" Montana",'Population Migration by State'!$B$5,"Year",'Population Migration by State'!$C$3)</f>
        <v>37690</v>
      </c>
      <c r="BA108" s="92">
        <f>GETPIVOTDATA(" South Dakota",'Population Migration by State'!$B$5,"Year",'Population Migration by State'!$C$3)</f>
        <v>26185</v>
      </c>
      <c r="BB108" s="105">
        <f>GETPIVOTDATA(" South Dakota",'Population Migration by State'!$B$5,"Year",'Population Migration by State'!$C$3)</f>
        <v>26185</v>
      </c>
      <c r="BC108" s="105">
        <f>GETPIVOTDATA(" South Dakota",'Population Migration by State'!$B$5,"Year",'Population Migration by State'!$C$3)</f>
        <v>26185</v>
      </c>
      <c r="BD108" s="105">
        <f>GETPIVOTDATA(" South Dakota",'Population Migration by State'!$B$5,"Year",'Population Migration by State'!$C$3)</f>
        <v>26185</v>
      </c>
      <c r="BE108" s="105">
        <f>GETPIVOTDATA(" South Dakota",'Population Migration by State'!$B$5,"Year",'Population Migration by State'!$C$3)</f>
        <v>26185</v>
      </c>
      <c r="BF108" s="105">
        <f>GETPIVOTDATA(" South Dakota",'Population Migration by State'!$B$5,"Year",'Population Migration by State'!$C$3)</f>
        <v>26185</v>
      </c>
      <c r="BG108" s="105">
        <f>GETPIVOTDATA(" South Dakota",'Population Migration by State'!$B$5,"Year",'Population Migration by State'!$C$3)</f>
        <v>26185</v>
      </c>
      <c r="BH108" s="105">
        <f>GETPIVOTDATA(" South Dakota",'Population Migration by State'!$B$5,"Year",'Population Migration by State'!$C$3)</f>
        <v>26185</v>
      </c>
      <c r="BI108" s="105">
        <f>GETPIVOTDATA(" South Dakota",'Population Migration by State'!$B$5,"Year",'Population Migration by State'!$C$3)</f>
        <v>26185</v>
      </c>
      <c r="BJ108" s="105">
        <f>GETPIVOTDATA(" South Dakota",'Population Migration by State'!$B$5,"Year",'Population Migration by State'!$C$3)</f>
        <v>26185</v>
      </c>
      <c r="BK108" s="105">
        <f>GETPIVOTDATA(" South Dakota",'Population Migration by State'!$B$5,"Year",'Population Migration by State'!$C$3)</f>
        <v>26185</v>
      </c>
      <c r="BL108" s="105">
        <f>GETPIVOTDATA(" South Dakota",'Population Migration by State'!$B$5,"Year",'Population Migration by State'!$C$3)</f>
        <v>26185</v>
      </c>
      <c r="BM108" s="105">
        <f>GETPIVOTDATA(" South Dakota",'Population Migration by State'!$B$5,"Year",'Population Migration by State'!$C$3)</f>
        <v>26185</v>
      </c>
      <c r="BN108" s="105">
        <f>GETPIVOTDATA(" South Dakota",'Population Migration by State'!$B$5,"Year",'Population Migration by State'!$C$3)</f>
        <v>26185</v>
      </c>
      <c r="BO108" s="105">
        <f>GETPIVOTDATA(" South Dakota",'Population Migration by State'!$B$5,"Year",'Population Migration by State'!$C$3)</f>
        <v>26185</v>
      </c>
      <c r="BP108" s="105">
        <f>GETPIVOTDATA(" South Dakota",'Population Migration by State'!$B$5,"Year",'Population Migration by State'!$C$3)</f>
        <v>26185</v>
      </c>
      <c r="BQ108" s="92">
        <f>GETPIVOTDATA(" Minnesota",'Population Migration by State'!$B$5,"Year",'Population Migration by State'!$C$3)</f>
        <v>101176</v>
      </c>
      <c r="BR108" s="105">
        <f>GETPIVOTDATA(" Minnesota",'Population Migration by State'!$B$5,"Year",'Population Migration by State'!$C$3)</f>
        <v>101176</v>
      </c>
      <c r="BS108" s="105">
        <f>GETPIVOTDATA(" Minnesota",'Population Migration by State'!$B$5,"Year",'Population Migration by State'!$C$3)</f>
        <v>101176</v>
      </c>
      <c r="BT108" s="105">
        <f>GETPIVOTDATA(" Minnesota",'Population Migration by State'!$B$5,"Year",'Population Migration by State'!$C$3)</f>
        <v>101176</v>
      </c>
      <c r="BU108" s="105">
        <f>GETPIVOTDATA(" Minnesota",'Population Migration by State'!$B$5,"Year",'Population Migration by State'!$C$3)</f>
        <v>101176</v>
      </c>
      <c r="BV108" s="105">
        <f>GETPIVOTDATA(" Minnesota",'Population Migration by State'!$B$5,"Year",'Population Migration by State'!$C$3)</f>
        <v>101176</v>
      </c>
      <c r="BW108" s="105">
        <f>GETPIVOTDATA(" Minnesota",'Population Migration by State'!$B$5,"Year",'Population Migration by State'!$C$3)</f>
        <v>101176</v>
      </c>
      <c r="BX108" s="105">
        <f>GETPIVOTDATA(" Minnesota",'Population Migration by State'!$B$5,"Year",'Population Migration by State'!$C$3)</f>
        <v>101176</v>
      </c>
      <c r="BY108" s="105">
        <f>GETPIVOTDATA(" Minnesota",'Population Migration by State'!$B$5,"Year",'Population Migration by State'!$C$3)</f>
        <v>101176</v>
      </c>
      <c r="BZ108" s="105">
        <f>GETPIVOTDATA(" Minnesota",'Population Migration by State'!$B$5,"Year",'Population Migration by State'!$C$3)</f>
        <v>101176</v>
      </c>
      <c r="CA108" s="92">
        <f>GETPIVOTDATA(" Wisconsin",'Population Migration by State'!$B$5,"Year",'Population Migration by State'!$C$3)</f>
        <v>100167</v>
      </c>
      <c r="CB108" s="105">
        <f>GETPIVOTDATA(" Wisconsin",'Population Migration by State'!$B$5,"Year",'Population Migration by State'!$C$3)</f>
        <v>100167</v>
      </c>
      <c r="CC108" s="105">
        <f>GETPIVOTDATA(" Wisconsin",'Population Migration by State'!$B$5,"Year",'Population Migration by State'!$C$3)</f>
        <v>100167</v>
      </c>
      <c r="CD108" s="105">
        <f>GETPIVOTDATA(" Wisconsin",'Population Migration by State'!$B$5,"Year",'Population Migration by State'!$C$3)</f>
        <v>100167</v>
      </c>
      <c r="CE108" s="105">
        <f>GETPIVOTDATA(" Wisconsin",'Population Migration by State'!$B$5,"Year",'Population Migration by State'!$C$3)</f>
        <v>100167</v>
      </c>
      <c r="CF108" s="105">
        <f>GETPIVOTDATA(" Wisconsin",'Population Migration by State'!$B$5,"Year",'Population Migration by State'!$C$3)</f>
        <v>100167</v>
      </c>
      <c r="CG108" s="105">
        <f>GETPIVOTDATA(" Wisconsin",'Population Migration by State'!$B$5,"Year",'Population Migration by State'!$C$3)</f>
        <v>100167</v>
      </c>
      <c r="CH108" s="105">
        <f>GETPIVOTDATA(" Wisconsin",'Population Migration by State'!$B$5,"Year",'Population Migration by State'!$C$3)</f>
        <v>100167</v>
      </c>
      <c r="CI108" s="105">
        <f>GETPIVOTDATA(" Wisconsin",'Population Migration by State'!$B$5,"Year",'Population Migration by State'!$C$3)</f>
        <v>100167</v>
      </c>
      <c r="CJ108" s="121">
        <f>GETPIVOTDATA(" Wisconsin",'Population Migration by State'!$B$5,"Year",'Population Migration by State'!$C$3)</f>
        <v>100167</v>
      </c>
      <c r="CK108" s="121">
        <f>GETPIVOTDATA(" Wisconsin",'Population Migration by State'!$B$5,"Year",'Population Migration by State'!$C$3)</f>
        <v>100167</v>
      </c>
      <c r="CL108" s="121">
        <f>GETPIVOTDATA(" Wisconsin",'Population Migration by State'!$B$5,"Year",'Population Migration by State'!$C$3)</f>
        <v>100167</v>
      </c>
      <c r="CM108" s="121">
        <f>GETPIVOTDATA(" Wisconsin",'Population Migration by State'!$B$5,"Year",'Population Migration by State'!$C$3)</f>
        <v>100167</v>
      </c>
      <c r="CN108" s="92"/>
      <c r="CO108" s="105"/>
      <c r="CP108" s="105"/>
      <c r="CQ108" s="92">
        <f>GETPIVOTDATA(" Michigan",'Population Migration by State'!$B$5,"Year",'Population Migration by State'!$C$3)</f>
        <v>134763</v>
      </c>
      <c r="CR108" s="105">
        <f>GETPIVOTDATA(" Michigan",'Population Migration by State'!$B$5,"Year",'Population Migration by State'!$C$3)</f>
        <v>134763</v>
      </c>
      <c r="CS108" s="105">
        <f>GETPIVOTDATA(" Michigan",'Population Migration by State'!$B$5,"Year",'Population Migration by State'!$C$3)</f>
        <v>134763</v>
      </c>
      <c r="CT108" s="121">
        <f>GETPIVOTDATA(" Michigan",'Population Migration by State'!$B$5,"Year",'Population Migration by State'!$C$3)</f>
        <v>134763</v>
      </c>
      <c r="CU108" s="121">
        <f>GETPIVOTDATA(" Michigan",'Population Migration by State'!$B$5,"Year",'Population Migration by State'!$C$3)</f>
        <v>134763</v>
      </c>
      <c r="CV108" s="121">
        <f>GETPIVOTDATA(" Michigan",'Population Migration by State'!$B$5,"Year",'Population Migration by State'!$C$3)</f>
        <v>134763</v>
      </c>
      <c r="CW108" s="121">
        <f>GETPIVOTDATA(" Michigan",'Population Migration by State'!$B$5,"Year",'Population Migration by State'!$C$3)</f>
        <v>134763</v>
      </c>
      <c r="CX108" s="97"/>
      <c r="CY108" s="105"/>
      <c r="CZ108" s="105"/>
      <c r="DA108" s="105"/>
      <c r="DB108" s="105"/>
      <c r="DC108" s="105"/>
      <c r="DD108" s="105"/>
      <c r="DE108" s="105"/>
      <c r="DF108" s="105"/>
      <c r="DG108" s="105"/>
      <c r="DH108" s="105"/>
      <c r="DI108" s="105"/>
      <c r="DJ108" s="105"/>
      <c r="DK108" s="105"/>
      <c r="DL108" s="105"/>
      <c r="DM108" s="105"/>
      <c r="DN108" s="105"/>
      <c r="DO108" s="105"/>
      <c r="DP108" s="105"/>
      <c r="DQ108" s="105"/>
      <c r="DR108" s="105"/>
      <c r="DS108" s="105"/>
      <c r="DT108" s="92">
        <f>GETPIVOTDATA(" New York",'Population Migration by State'!$B$5,"Year",'Population Migration by State'!$C$3)</f>
        <v>277374</v>
      </c>
      <c r="DU108" s="105">
        <f>GETPIVOTDATA(" New York",'Population Migration by State'!$B$5,"Year",'Population Migration by State'!$C$3)</f>
        <v>277374</v>
      </c>
      <c r="DV108" s="105">
        <f>GETPIVOTDATA(" New York",'Population Migration by State'!$B$5,"Year",'Population Migration by State'!$C$3)</f>
        <v>277374</v>
      </c>
      <c r="DW108" s="105">
        <f>GETPIVOTDATA(" New York",'Population Migration by State'!$B$5,"Year",'Population Migration by State'!$C$3)</f>
        <v>277374</v>
      </c>
      <c r="DX108" s="105">
        <f>GETPIVOTDATA(" New York",'Population Migration by State'!$B$5,"Year",'Population Migration by State'!$C$3)</f>
        <v>277374</v>
      </c>
      <c r="DY108" s="105">
        <f>GETPIVOTDATA(" New York",'Population Migration by State'!$B$5,"Year",'Population Migration by State'!$C$3)</f>
        <v>277374</v>
      </c>
      <c r="DZ108" s="92">
        <f>GETPIVOTDATA(" Vermont",'Population Migration by State'!$B$5,"Year",'Population Migration by State'!$C$3)</f>
        <v>24431</v>
      </c>
      <c r="EA108" s="105">
        <f>GETPIVOTDATA(" Vermont",'Population Migration by State'!$B$5,"Year",'Population Migration by State'!$C$3)</f>
        <v>24431</v>
      </c>
      <c r="EB108" s="92">
        <f>GETPIVOTDATA(" New Hampshire",'Population Migration by State'!$B$5,"Year",'Population Migration by State'!$C$3)</f>
        <v>50559</v>
      </c>
      <c r="EC108" s="105">
        <f>GETPIVOTDATA(" New Hampshire",'Population Migration by State'!$B$5,"Year",'Population Migration by State'!$C$3)</f>
        <v>50559</v>
      </c>
      <c r="ED108" s="105">
        <f>GETPIVOTDATA(" New Hampshire",'Population Migration by State'!$B$5,"Year",'Population Migration by State'!$C$3)</f>
        <v>50559</v>
      </c>
      <c r="EE108" s="105">
        <f>GETPIVOTDATA(" New Hampshire",'Population Migration by State'!$B$5,"Year",'Population Migration by State'!$C$3)</f>
        <v>50559</v>
      </c>
      <c r="EF108" s="92">
        <f>GETPIVOTDATA(" Maine",'Population Migration by State'!$B$5,"Year",'Population Migration by State'!$C$3)</f>
        <v>27561</v>
      </c>
      <c r="EG108" s="105">
        <f>GETPIVOTDATA(" Maine",'Population Migration by State'!$B$5,"Year",'Population Migration by State'!$C$3)</f>
        <v>27561</v>
      </c>
      <c r="EH108" s="105">
        <f>GETPIVOTDATA(" Maine",'Population Migration by State'!$B$5,"Year",'Population Migration by State'!$C$3)</f>
        <v>27561</v>
      </c>
      <c r="EI108" s="105">
        <f>GETPIVOTDATA(" Maine",'Population Migration by State'!$B$5,"Year",'Population Migration by State'!$C$3)</f>
        <v>27561</v>
      </c>
      <c r="EJ108" s="105">
        <f>GETPIVOTDATA(" Maine",'Population Migration by State'!$B$5,"Year",'Population Migration by State'!$C$3)</f>
        <v>27561</v>
      </c>
      <c r="EK108" s="105">
        <f>GETPIVOTDATA(" Maine",'Population Migration by State'!$B$5,"Year",'Population Migration by State'!$C$3)</f>
        <v>27561</v>
      </c>
      <c r="EL108" s="105">
        <f>GETPIVOTDATA(" Maine",'Population Migration by State'!$B$5,"Year",'Population Migration by State'!$C$3)</f>
        <v>27561</v>
      </c>
      <c r="EM108" s="105">
        <f>GETPIVOTDATA(" Maine",'Population Migration by State'!$B$5,"Year",'Population Migration by State'!$C$3)</f>
        <v>27561</v>
      </c>
      <c r="EN108" s="92"/>
      <c r="EO108" s="105"/>
      <c r="EP108" s="105"/>
      <c r="EQ108" s="56"/>
      <c r="ER108" s="56"/>
      <c r="ES108" s="56"/>
      <c r="ET108" s="56"/>
      <c r="EU108" s="56"/>
      <c r="EV108" s="56"/>
      <c r="EW108" s="105"/>
      <c r="EX108" s="105"/>
      <c r="EY108" s="105"/>
      <c r="EZ108" s="105"/>
      <c r="FA108" s="105"/>
      <c r="FB108" s="105"/>
      <c r="FC108" s="105"/>
      <c r="FD108" s="105"/>
      <c r="FE108" s="105"/>
      <c r="FF108" s="105"/>
      <c r="FG108" s="105"/>
      <c r="FH108" s="105"/>
      <c r="FI108" s="105"/>
      <c r="FJ108" s="105"/>
      <c r="FK108" s="105"/>
      <c r="FL108" s="105"/>
      <c r="FM108" s="105"/>
      <c r="FN108" s="105"/>
      <c r="FO108" s="105"/>
      <c r="FP108" s="56"/>
      <c r="FQ108" s="56"/>
      <c r="FR108" s="56"/>
      <c r="FS108" s="56"/>
      <c r="FT108" s="56"/>
      <c r="FU108" s="56"/>
      <c r="FV108" s="56"/>
      <c r="FW108" s="56"/>
      <c r="FX108" s="56"/>
      <c r="FY108" s="56"/>
      <c r="FZ108" s="56"/>
      <c r="GA108" s="56"/>
      <c r="GB108" s="56"/>
      <c r="GC108" s="56"/>
      <c r="GD108" s="56"/>
      <c r="GE108" s="56"/>
      <c r="GF108" s="56"/>
      <c r="GG108" s="56"/>
      <c r="GH108" s="56"/>
      <c r="GI108" s="56"/>
      <c r="GJ108" s="56"/>
      <c r="GK108" s="56"/>
      <c r="GL108" s="56"/>
      <c r="GM108" s="56"/>
      <c r="GN108" s="56"/>
      <c r="GO108" s="56"/>
      <c r="GP108" s="56"/>
      <c r="GQ108" s="56"/>
      <c r="GR108" s="56"/>
      <c r="GS108" s="56"/>
      <c r="GT108" s="56"/>
      <c r="GU108" s="56"/>
      <c r="GV108" s="56"/>
      <c r="GW108" s="56"/>
      <c r="GX108" s="56"/>
      <c r="GY108" s="56"/>
      <c r="GZ108" s="56"/>
      <c r="HA108" s="56"/>
      <c r="HB108" s="56"/>
      <c r="HC108" s="56"/>
      <c r="HD108" s="56"/>
      <c r="HE108" s="56"/>
      <c r="HF108" s="56"/>
      <c r="HG108" s="56"/>
      <c r="HH108" s="217"/>
    </row>
    <row r="109" spans="2:216" x14ac:dyDescent="0.25">
      <c r="B109" s="221"/>
      <c r="C109" s="56"/>
      <c r="D109" s="105"/>
      <c r="E109" s="105"/>
      <c r="F109" s="105"/>
      <c r="G109" s="105"/>
      <c r="H109" s="105"/>
      <c r="I109" s="105"/>
      <c r="J109" s="105"/>
      <c r="K109" s="92">
        <f>GETPIVOTDATA(" Oregon",'Population Migration by State'!$B$5,"Year",'Population Migration by State'!$C$3)</f>
        <v>119077</v>
      </c>
      <c r="L109" s="105">
        <f>GETPIVOTDATA(" Oregon",'Population Migration by State'!$B$5,"Year",'Population Migration by State'!$C$3)</f>
        <v>119077</v>
      </c>
      <c r="M109" s="105">
        <f>GETPIVOTDATA(" Oregon",'Population Migration by State'!$B$5,"Year",'Population Migration by State'!$C$3)</f>
        <v>119077</v>
      </c>
      <c r="N109" s="105">
        <f>GETPIVOTDATA(" Oregon",'Population Migration by State'!$B$5,"Year",'Population Migration by State'!$C$3)</f>
        <v>119077</v>
      </c>
      <c r="O109" s="105">
        <f>GETPIVOTDATA(" Oregon",'Population Migration by State'!$B$5,"Year",'Population Migration by State'!$C$3)</f>
        <v>119077</v>
      </c>
      <c r="P109" s="105">
        <f>GETPIVOTDATA(" Oregon",'Population Migration by State'!$B$5,"Year",'Population Migration by State'!$C$3)</f>
        <v>119077</v>
      </c>
      <c r="Q109" s="105">
        <f>GETPIVOTDATA(" Oregon",'Population Migration by State'!$B$5,"Year",'Population Migration by State'!$C$3)</f>
        <v>119077</v>
      </c>
      <c r="R109" s="105">
        <f>GETPIVOTDATA(" Oregon",'Population Migration by State'!$B$5,"Year",'Population Migration by State'!$C$3)</f>
        <v>119077</v>
      </c>
      <c r="S109" s="105">
        <f>GETPIVOTDATA(" Oregon",'Population Migration by State'!$B$5,"Year",'Population Migration by State'!$C$3)</f>
        <v>119077</v>
      </c>
      <c r="T109" s="105">
        <f>GETPIVOTDATA(" Oregon",'Population Migration by State'!$B$5,"Year",'Population Migration by State'!$C$3)</f>
        <v>119077</v>
      </c>
      <c r="U109" s="105">
        <f>GETPIVOTDATA(" Oregon",'Population Migration by State'!$B$5,"Year",'Population Migration by State'!$C$3)</f>
        <v>119077</v>
      </c>
      <c r="V109" s="105">
        <f>GETPIVOTDATA(" Oregon",'Population Migration by State'!$B$5,"Year",'Population Migration by State'!$C$3)</f>
        <v>119077</v>
      </c>
      <c r="W109" s="105">
        <f>GETPIVOTDATA(" Oregon",'Population Migration by State'!$B$5,"Year",'Population Migration by State'!$C$3)</f>
        <v>119077</v>
      </c>
      <c r="X109" s="105">
        <f>GETPIVOTDATA(" Oregon",'Population Migration by State'!$B$5,"Year",'Population Migration by State'!$C$3)</f>
        <v>119077</v>
      </c>
      <c r="Y109" s="105">
        <f>GETPIVOTDATA(" Oregon",'Population Migration by State'!$B$5,"Year",'Population Migration by State'!$C$3)</f>
        <v>119077</v>
      </c>
      <c r="Z109" s="92">
        <f>GETPIVOTDATA(" Idaho",'Population Migration by State'!$B$5,"Year",'Population Migration by State'!$C$3)</f>
        <v>59419</v>
      </c>
      <c r="AA109" s="105">
        <f>GETPIVOTDATA(" Idaho",'Population Migration by State'!$B$5,"Year",'Population Migration by State'!$C$3)</f>
        <v>59419</v>
      </c>
      <c r="AB109" s="105">
        <f>GETPIVOTDATA(" Idaho",'Population Migration by State'!$B$5,"Year",'Population Migration by State'!$C$3)</f>
        <v>59419</v>
      </c>
      <c r="AC109" s="92">
        <f>GETPIVOTDATA(" Montana",'Population Migration by State'!$B$5,"Year",'Population Migration by State'!$C$3)</f>
        <v>37690</v>
      </c>
      <c r="AD109" s="105">
        <f>GETPIVOTDATA(" Montana",'Population Migration by State'!$B$5,"Year",'Population Migration by State'!$C$3)</f>
        <v>37690</v>
      </c>
      <c r="AE109" s="105">
        <f>GETPIVOTDATA(" Montana",'Population Migration by State'!$B$5,"Year",'Population Migration by State'!$C$3)</f>
        <v>37690</v>
      </c>
      <c r="AF109" s="105">
        <f>GETPIVOTDATA(" Montana",'Population Migration by State'!$B$5,"Year",'Population Migration by State'!$C$3)</f>
        <v>37690</v>
      </c>
      <c r="AG109" s="105">
        <f>GETPIVOTDATA(" Montana",'Population Migration by State'!$B$5,"Year",'Population Migration by State'!$C$3)</f>
        <v>37690</v>
      </c>
      <c r="AH109" s="105">
        <f>GETPIVOTDATA(" Montana",'Population Migration by State'!$B$5,"Year",'Population Migration by State'!$C$3)</f>
        <v>37690</v>
      </c>
      <c r="AI109" s="105">
        <f>GETPIVOTDATA(" Montana",'Population Migration by State'!$B$5,"Year",'Population Migration by State'!$C$3)</f>
        <v>37690</v>
      </c>
      <c r="AJ109" s="105">
        <f>GETPIVOTDATA(" Montana",'Population Migration by State'!$B$5,"Year",'Population Migration by State'!$C$3)</f>
        <v>37690</v>
      </c>
      <c r="AK109" s="105">
        <f>GETPIVOTDATA(" Montana",'Population Migration by State'!$B$5,"Year",'Population Migration by State'!$C$3)</f>
        <v>37690</v>
      </c>
      <c r="AL109" s="105">
        <f>GETPIVOTDATA(" Montana",'Population Migration by State'!$B$5,"Year",'Population Migration by State'!$C$3)</f>
        <v>37690</v>
      </c>
      <c r="AM109" s="105">
        <f>GETPIVOTDATA(" Montana",'Population Migration by State'!$B$5,"Year",'Population Migration by State'!$C$3)</f>
        <v>37690</v>
      </c>
      <c r="AN109" s="105">
        <f>GETPIVOTDATA(" Montana",'Population Migration by State'!$B$5,"Year",'Population Migration by State'!$C$3)</f>
        <v>37690</v>
      </c>
      <c r="AO109" s="105">
        <f>GETPIVOTDATA(" Montana",'Population Migration by State'!$B$5,"Year",'Population Migration by State'!$C$3)</f>
        <v>37690</v>
      </c>
      <c r="AP109" s="105">
        <f>GETPIVOTDATA(" Montana",'Population Migration by State'!$B$5,"Year",'Population Migration by State'!$C$3)</f>
        <v>37690</v>
      </c>
      <c r="AQ109" s="105">
        <f>GETPIVOTDATA(" Montana",'Population Migration by State'!$B$5,"Year",'Population Migration by State'!$C$3)</f>
        <v>37690</v>
      </c>
      <c r="AR109" s="105">
        <f>GETPIVOTDATA(" Montana",'Population Migration by State'!$B$5,"Year",'Population Migration by State'!$C$3)</f>
        <v>37690</v>
      </c>
      <c r="AS109" s="105">
        <f>GETPIVOTDATA(" Montana",'Population Migration by State'!$B$5,"Year",'Population Migration by State'!$C$3)</f>
        <v>37690</v>
      </c>
      <c r="AT109" s="105">
        <f>GETPIVOTDATA(" Montana",'Population Migration by State'!$B$5,"Year",'Population Migration by State'!$C$3)</f>
        <v>37690</v>
      </c>
      <c r="AU109" s="105">
        <f>GETPIVOTDATA(" Montana",'Population Migration by State'!$B$5,"Year",'Population Migration by State'!$C$3)</f>
        <v>37690</v>
      </c>
      <c r="AV109" s="105">
        <f>GETPIVOTDATA(" Montana",'Population Migration by State'!$B$5,"Year",'Population Migration by State'!$C$3)</f>
        <v>37690</v>
      </c>
      <c r="AW109" s="105">
        <f>GETPIVOTDATA(" Montana",'Population Migration by State'!$B$5,"Year",'Population Migration by State'!$C$3)</f>
        <v>37690</v>
      </c>
      <c r="AX109" s="105">
        <f>GETPIVOTDATA(" Montana",'Population Migration by State'!$B$5,"Year",'Population Migration by State'!$C$3)</f>
        <v>37690</v>
      </c>
      <c r="AY109" s="105">
        <f>GETPIVOTDATA(" Montana",'Population Migration by State'!$B$5,"Year",'Population Migration by State'!$C$3)</f>
        <v>37690</v>
      </c>
      <c r="AZ109" s="105">
        <f>GETPIVOTDATA(" Montana",'Population Migration by State'!$B$5,"Year",'Population Migration by State'!$C$3)</f>
        <v>37690</v>
      </c>
      <c r="BA109" s="92">
        <f>GETPIVOTDATA(" South Dakota",'Population Migration by State'!$B$5,"Year",'Population Migration by State'!$C$3)</f>
        <v>26185</v>
      </c>
      <c r="BB109" s="105">
        <f>GETPIVOTDATA(" South Dakota",'Population Migration by State'!$B$5,"Year",'Population Migration by State'!$C$3)</f>
        <v>26185</v>
      </c>
      <c r="BC109" s="105">
        <f>GETPIVOTDATA(" South Dakota",'Population Migration by State'!$B$5,"Year",'Population Migration by State'!$C$3)</f>
        <v>26185</v>
      </c>
      <c r="BD109" s="105">
        <f>GETPIVOTDATA(" South Dakota",'Population Migration by State'!$B$5,"Year",'Population Migration by State'!$C$3)</f>
        <v>26185</v>
      </c>
      <c r="BE109" s="105">
        <f>GETPIVOTDATA(" South Dakota",'Population Migration by State'!$B$5,"Year",'Population Migration by State'!$C$3)</f>
        <v>26185</v>
      </c>
      <c r="BF109" s="105">
        <f>GETPIVOTDATA(" South Dakota",'Population Migration by State'!$B$5,"Year",'Population Migration by State'!$C$3)</f>
        <v>26185</v>
      </c>
      <c r="BG109" s="105">
        <f>GETPIVOTDATA(" South Dakota",'Population Migration by State'!$B$5,"Year",'Population Migration by State'!$C$3)</f>
        <v>26185</v>
      </c>
      <c r="BH109" s="105">
        <f>GETPIVOTDATA(" South Dakota",'Population Migration by State'!$B$5,"Year",'Population Migration by State'!$C$3)</f>
        <v>26185</v>
      </c>
      <c r="BI109" s="105">
        <f>GETPIVOTDATA(" South Dakota",'Population Migration by State'!$B$5,"Year",'Population Migration by State'!$C$3)</f>
        <v>26185</v>
      </c>
      <c r="BJ109" s="105">
        <f>GETPIVOTDATA(" South Dakota",'Population Migration by State'!$B$5,"Year",'Population Migration by State'!$C$3)</f>
        <v>26185</v>
      </c>
      <c r="BK109" s="105">
        <f>GETPIVOTDATA(" South Dakota",'Population Migration by State'!$B$5,"Year",'Population Migration by State'!$C$3)</f>
        <v>26185</v>
      </c>
      <c r="BL109" s="105">
        <f>GETPIVOTDATA(" South Dakota",'Population Migration by State'!$B$5,"Year",'Population Migration by State'!$C$3)</f>
        <v>26185</v>
      </c>
      <c r="BM109" s="105">
        <f>GETPIVOTDATA(" South Dakota",'Population Migration by State'!$B$5,"Year",'Population Migration by State'!$C$3)</f>
        <v>26185</v>
      </c>
      <c r="BN109" s="105">
        <f>GETPIVOTDATA(" South Dakota",'Population Migration by State'!$B$5,"Year",'Population Migration by State'!$C$3)</f>
        <v>26185</v>
      </c>
      <c r="BO109" s="105">
        <f>GETPIVOTDATA(" South Dakota",'Population Migration by State'!$B$5,"Year",'Population Migration by State'!$C$3)</f>
        <v>26185</v>
      </c>
      <c r="BP109" s="105">
        <f>GETPIVOTDATA(" South Dakota",'Population Migration by State'!$B$5,"Year",'Population Migration by State'!$C$3)</f>
        <v>26185</v>
      </c>
      <c r="BQ109" s="92">
        <f>GETPIVOTDATA(" Minnesota",'Population Migration by State'!$B$5,"Year",'Population Migration by State'!$C$3)</f>
        <v>101176</v>
      </c>
      <c r="BR109" s="105">
        <f>GETPIVOTDATA(" Minnesota",'Population Migration by State'!$B$5,"Year",'Population Migration by State'!$C$3)</f>
        <v>101176</v>
      </c>
      <c r="BS109" s="105">
        <f>GETPIVOTDATA(" Minnesota",'Population Migration by State'!$B$5,"Year",'Population Migration by State'!$C$3)</f>
        <v>101176</v>
      </c>
      <c r="BT109" s="105">
        <f>GETPIVOTDATA(" Minnesota",'Population Migration by State'!$B$5,"Year",'Population Migration by State'!$C$3)</f>
        <v>101176</v>
      </c>
      <c r="BU109" s="105">
        <f>GETPIVOTDATA(" Minnesota",'Population Migration by State'!$B$5,"Year",'Population Migration by State'!$C$3)</f>
        <v>101176</v>
      </c>
      <c r="BV109" s="105">
        <f>GETPIVOTDATA(" Minnesota",'Population Migration by State'!$B$5,"Year",'Population Migration by State'!$C$3)</f>
        <v>101176</v>
      </c>
      <c r="BW109" s="105">
        <f>GETPIVOTDATA(" Minnesota",'Population Migration by State'!$B$5,"Year",'Population Migration by State'!$C$3)</f>
        <v>101176</v>
      </c>
      <c r="BX109" s="105">
        <f>GETPIVOTDATA(" Minnesota",'Population Migration by State'!$B$5,"Year",'Population Migration by State'!$C$3)</f>
        <v>101176</v>
      </c>
      <c r="BY109" s="105">
        <f>GETPIVOTDATA(" Minnesota",'Population Migration by State'!$B$5,"Year",'Population Migration by State'!$C$3)</f>
        <v>101176</v>
      </c>
      <c r="BZ109" s="105">
        <f>GETPIVOTDATA(" Minnesota",'Population Migration by State'!$B$5,"Year",'Population Migration by State'!$C$3)</f>
        <v>101176</v>
      </c>
      <c r="CA109" s="99"/>
      <c r="CB109" s="105">
        <f>GETPIVOTDATA(" Wisconsin",'Population Migration by State'!$B$5,"Year",'Population Migration by State'!$C$3)</f>
        <v>100167</v>
      </c>
      <c r="CC109" s="105">
        <f>GETPIVOTDATA(" Wisconsin",'Population Migration by State'!$B$5,"Year",'Population Migration by State'!$C$3)</f>
        <v>100167</v>
      </c>
      <c r="CD109" s="105">
        <f>GETPIVOTDATA(" Wisconsin",'Population Migration by State'!$B$5,"Year",'Population Migration by State'!$C$3)</f>
        <v>100167</v>
      </c>
      <c r="CE109" s="105">
        <f>GETPIVOTDATA(" Wisconsin",'Population Migration by State'!$B$5,"Year",'Population Migration by State'!$C$3)</f>
        <v>100167</v>
      </c>
      <c r="CF109" s="105">
        <f>GETPIVOTDATA(" Wisconsin",'Population Migration by State'!$B$5,"Year",'Population Migration by State'!$C$3)</f>
        <v>100167</v>
      </c>
      <c r="CG109" s="105">
        <f>GETPIVOTDATA(" Wisconsin",'Population Migration by State'!$B$5,"Year",'Population Migration by State'!$C$3)</f>
        <v>100167</v>
      </c>
      <c r="CH109" s="105">
        <f>GETPIVOTDATA(" Wisconsin",'Population Migration by State'!$B$5,"Year",'Population Migration by State'!$C$3)</f>
        <v>100167</v>
      </c>
      <c r="CI109" s="105">
        <f>GETPIVOTDATA(" Wisconsin",'Population Migration by State'!$B$5,"Year",'Population Migration by State'!$C$3)</f>
        <v>100167</v>
      </c>
      <c r="CJ109" s="121">
        <f>GETPIVOTDATA(" Wisconsin",'Population Migration by State'!$B$5,"Year",'Population Migration by State'!$C$3)</f>
        <v>100167</v>
      </c>
      <c r="CK109" s="121">
        <f>GETPIVOTDATA(" Wisconsin",'Population Migration by State'!$B$5,"Year",'Population Migration by State'!$C$3)</f>
        <v>100167</v>
      </c>
      <c r="CL109" s="121">
        <f>GETPIVOTDATA(" Wisconsin",'Population Migration by State'!$B$5,"Year",'Population Migration by State'!$C$3)</f>
        <v>100167</v>
      </c>
      <c r="CM109" s="121">
        <f>GETPIVOTDATA(" Wisconsin",'Population Migration by State'!$B$5,"Year",'Population Migration by State'!$C$3)</f>
        <v>100167</v>
      </c>
      <c r="CN109" s="92"/>
      <c r="CO109" s="105"/>
      <c r="CP109" s="105"/>
      <c r="CQ109" s="92">
        <f>GETPIVOTDATA(" Michigan",'Population Migration by State'!$B$5,"Year",'Population Migration by State'!$C$3)</f>
        <v>134763</v>
      </c>
      <c r="CR109" s="105">
        <f>GETPIVOTDATA(" Michigan",'Population Migration by State'!$B$5,"Year",'Population Migration by State'!$C$3)</f>
        <v>134763</v>
      </c>
      <c r="CS109" s="105">
        <f>GETPIVOTDATA(" Michigan",'Population Migration by State'!$B$5,"Year",'Population Migration by State'!$C$3)</f>
        <v>134763</v>
      </c>
      <c r="CT109" s="121">
        <f>GETPIVOTDATA(" Michigan",'Population Migration by State'!$B$5,"Year",'Population Migration by State'!$C$3)</f>
        <v>134763</v>
      </c>
      <c r="CU109" s="121">
        <f>GETPIVOTDATA(" Michigan",'Population Migration by State'!$B$5,"Year",'Population Migration by State'!$C$3)</f>
        <v>134763</v>
      </c>
      <c r="CV109" s="121">
        <f>GETPIVOTDATA(" Michigan",'Population Migration by State'!$B$5,"Year",'Population Migration by State'!$C$3)</f>
        <v>134763</v>
      </c>
      <c r="CW109" s="121">
        <f>GETPIVOTDATA(" Michigan",'Population Migration by State'!$B$5,"Year",'Population Migration by State'!$C$3)</f>
        <v>134763</v>
      </c>
      <c r="CX109" s="92"/>
      <c r="CY109" s="105"/>
      <c r="CZ109" s="97"/>
      <c r="DA109" s="99"/>
      <c r="DB109" s="105"/>
      <c r="DC109" s="105"/>
      <c r="DD109" s="105"/>
      <c r="DE109" s="105"/>
      <c r="DF109" s="105"/>
      <c r="DG109" s="105"/>
      <c r="DH109" s="105"/>
      <c r="DI109" s="105"/>
      <c r="DJ109" s="105"/>
      <c r="DK109" s="105"/>
      <c r="DL109" s="105"/>
      <c r="DM109" s="105"/>
      <c r="DN109" s="105"/>
      <c r="DO109" s="105"/>
      <c r="DP109" s="105"/>
      <c r="DQ109" s="105"/>
      <c r="DR109" s="105"/>
      <c r="DS109" s="105"/>
      <c r="DT109" s="92">
        <f>GETPIVOTDATA(" New York",'Population Migration by State'!$B$5,"Year",'Population Migration by State'!$C$3)</f>
        <v>277374</v>
      </c>
      <c r="DU109" s="105">
        <f>GETPIVOTDATA(" New York",'Population Migration by State'!$B$5,"Year",'Population Migration by State'!$C$3)</f>
        <v>277374</v>
      </c>
      <c r="DV109" s="105">
        <f>GETPIVOTDATA(" New York",'Population Migration by State'!$B$5,"Year",'Population Migration by State'!$C$3)</f>
        <v>277374</v>
      </c>
      <c r="DW109" s="105">
        <f>GETPIVOTDATA(" New York",'Population Migration by State'!$B$5,"Year",'Population Migration by State'!$C$3)</f>
        <v>277374</v>
      </c>
      <c r="DX109" s="105">
        <f>GETPIVOTDATA(" New York",'Population Migration by State'!$B$5,"Year",'Population Migration by State'!$C$3)</f>
        <v>277374</v>
      </c>
      <c r="DY109" s="105">
        <f>GETPIVOTDATA(" New York",'Population Migration by State'!$B$5,"Year",'Population Migration by State'!$C$3)</f>
        <v>277374</v>
      </c>
      <c r="DZ109" s="92">
        <f>GETPIVOTDATA(" Vermont",'Population Migration by State'!$B$5,"Year",'Population Migration by State'!$C$3)</f>
        <v>24431</v>
      </c>
      <c r="EA109" s="105">
        <f>GETPIVOTDATA(" Vermont",'Population Migration by State'!$B$5,"Year",'Population Migration by State'!$C$3)</f>
        <v>24431</v>
      </c>
      <c r="EB109" s="92">
        <f>GETPIVOTDATA(" New Hampshire",'Population Migration by State'!$B$5,"Year",'Population Migration by State'!$C$3)</f>
        <v>50559</v>
      </c>
      <c r="EC109" s="105">
        <f>GETPIVOTDATA(" New Hampshire",'Population Migration by State'!$B$5,"Year",'Population Migration by State'!$C$3)</f>
        <v>50559</v>
      </c>
      <c r="ED109" s="105">
        <f>GETPIVOTDATA(" New Hampshire",'Population Migration by State'!$B$5,"Year",'Population Migration by State'!$C$3)</f>
        <v>50559</v>
      </c>
      <c r="EE109" s="105">
        <f>GETPIVOTDATA(" New Hampshire",'Population Migration by State'!$B$5,"Year",'Population Migration by State'!$C$3)</f>
        <v>50559</v>
      </c>
      <c r="EF109" s="92">
        <f>GETPIVOTDATA(" Maine",'Population Migration by State'!$B$5,"Year",'Population Migration by State'!$C$3)</f>
        <v>27561</v>
      </c>
      <c r="EG109" s="105">
        <f>GETPIVOTDATA(" Maine",'Population Migration by State'!$B$5,"Year",'Population Migration by State'!$C$3)</f>
        <v>27561</v>
      </c>
      <c r="EH109" s="105">
        <f>GETPIVOTDATA(" Maine",'Population Migration by State'!$B$5,"Year",'Population Migration by State'!$C$3)</f>
        <v>27561</v>
      </c>
      <c r="EI109" s="105">
        <f>GETPIVOTDATA(" Maine",'Population Migration by State'!$B$5,"Year",'Population Migration by State'!$C$3)</f>
        <v>27561</v>
      </c>
      <c r="EJ109" s="105">
        <f>GETPIVOTDATA(" Maine",'Population Migration by State'!$B$5,"Year",'Population Migration by State'!$C$3)</f>
        <v>27561</v>
      </c>
      <c r="EK109" s="105">
        <f>GETPIVOTDATA(" Maine",'Population Migration by State'!$B$5,"Year",'Population Migration by State'!$C$3)</f>
        <v>27561</v>
      </c>
      <c r="EL109" s="105">
        <f>GETPIVOTDATA(" Maine",'Population Migration by State'!$B$5,"Year",'Population Migration by State'!$C$3)</f>
        <v>27561</v>
      </c>
      <c r="EM109" s="105">
        <f>GETPIVOTDATA(" Maine",'Population Migration by State'!$B$5,"Year",'Population Migration by State'!$C$3)</f>
        <v>27561</v>
      </c>
      <c r="EN109" s="92"/>
      <c r="EO109" s="105"/>
      <c r="EP109" s="105"/>
      <c r="EQ109" s="56"/>
      <c r="ER109" s="56"/>
      <c r="ES109" s="56"/>
      <c r="ET109" s="56"/>
      <c r="EU109" s="56"/>
      <c r="EV109" s="56"/>
      <c r="EW109" s="105"/>
      <c r="EX109" s="105"/>
      <c r="EY109" s="105"/>
      <c r="EZ109" s="105"/>
      <c r="FA109" s="105"/>
      <c r="FB109" s="105"/>
      <c r="FC109" s="105"/>
      <c r="FD109" s="105"/>
      <c r="FE109" s="105"/>
      <c r="FF109" s="105"/>
      <c r="FG109" s="105"/>
      <c r="FH109" s="105"/>
      <c r="FI109" s="105"/>
      <c r="FJ109" s="105"/>
      <c r="FK109" s="105"/>
      <c r="FL109" s="105"/>
      <c r="FM109" s="105"/>
      <c r="FN109" s="105"/>
      <c r="FO109" s="105"/>
      <c r="FP109" s="56"/>
      <c r="FQ109" s="56"/>
      <c r="FR109" s="56"/>
      <c r="FS109" s="56"/>
      <c r="FT109" s="56"/>
      <c r="FU109" s="56"/>
      <c r="FV109" s="56"/>
      <c r="FW109" s="56"/>
      <c r="FX109" s="56"/>
      <c r="FY109" s="56"/>
      <c r="FZ109" s="56"/>
      <c r="GA109" s="56"/>
      <c r="GB109" s="56"/>
      <c r="GC109" s="56"/>
      <c r="GD109" s="56"/>
      <c r="GE109" s="56"/>
      <c r="GF109" s="56"/>
      <c r="GG109" s="56"/>
      <c r="GH109" s="56"/>
      <c r="GI109" s="56"/>
      <c r="GJ109" s="56"/>
      <c r="GK109" s="56"/>
      <c r="GL109" s="56"/>
      <c r="GM109" s="56"/>
      <c r="GN109" s="56"/>
      <c r="GO109" s="56"/>
      <c r="GP109" s="56"/>
      <c r="GQ109" s="56"/>
      <c r="GR109" s="56"/>
      <c r="GS109" s="56"/>
      <c r="GT109" s="56"/>
      <c r="GU109" s="56"/>
      <c r="GV109" s="56"/>
      <c r="GW109" s="56"/>
      <c r="GX109" s="56"/>
      <c r="GY109" s="56"/>
      <c r="GZ109" s="56"/>
      <c r="HA109" s="56"/>
      <c r="HB109" s="56"/>
      <c r="HC109" s="56"/>
      <c r="HD109" s="56"/>
      <c r="HE109" s="56"/>
      <c r="HF109" s="56"/>
      <c r="HG109" s="56"/>
      <c r="HH109" s="217"/>
    </row>
    <row r="110" spans="2:216" ht="15.75" thickBot="1" x14ac:dyDescent="0.3">
      <c r="B110" s="221"/>
      <c r="C110" s="56"/>
      <c r="D110" s="105"/>
      <c r="E110" s="105"/>
      <c r="F110" s="105"/>
      <c r="G110" s="105"/>
      <c r="H110" s="105"/>
      <c r="I110" s="105"/>
      <c r="J110" s="105"/>
      <c r="K110" s="92">
        <f>GETPIVOTDATA(" Oregon",'Population Migration by State'!$B$5,"Year",'Population Migration by State'!$C$3)</f>
        <v>119077</v>
      </c>
      <c r="L110" s="105">
        <f>GETPIVOTDATA(" Oregon",'Population Migration by State'!$B$5,"Year",'Population Migration by State'!$C$3)</f>
        <v>119077</v>
      </c>
      <c r="M110" s="105">
        <f>GETPIVOTDATA(" Oregon",'Population Migration by State'!$B$5,"Year",'Population Migration by State'!$C$3)</f>
        <v>119077</v>
      </c>
      <c r="N110" s="105">
        <f>GETPIVOTDATA(" Oregon",'Population Migration by State'!$B$5,"Year",'Population Migration by State'!$C$3)</f>
        <v>119077</v>
      </c>
      <c r="O110" s="105">
        <f>GETPIVOTDATA(" Oregon",'Population Migration by State'!$B$5,"Year",'Population Migration by State'!$C$3)</f>
        <v>119077</v>
      </c>
      <c r="P110" s="105">
        <f>GETPIVOTDATA(" Oregon",'Population Migration by State'!$B$5,"Year",'Population Migration by State'!$C$3)</f>
        <v>119077</v>
      </c>
      <c r="Q110" s="105">
        <f>GETPIVOTDATA(" Oregon",'Population Migration by State'!$B$5,"Year",'Population Migration by State'!$C$3)</f>
        <v>119077</v>
      </c>
      <c r="R110" s="105">
        <f>GETPIVOTDATA(" Oregon",'Population Migration by State'!$B$5,"Year",'Population Migration by State'!$C$3)</f>
        <v>119077</v>
      </c>
      <c r="S110" s="105">
        <f>GETPIVOTDATA(" Oregon",'Population Migration by State'!$B$5,"Year",'Population Migration by State'!$C$3)</f>
        <v>119077</v>
      </c>
      <c r="T110" s="105">
        <f>GETPIVOTDATA(" Oregon",'Population Migration by State'!$B$5,"Year",'Population Migration by State'!$C$3)</f>
        <v>119077</v>
      </c>
      <c r="U110" s="105">
        <f>GETPIVOTDATA(" Oregon",'Population Migration by State'!$B$5,"Year",'Population Migration by State'!$C$3)</f>
        <v>119077</v>
      </c>
      <c r="V110" s="105">
        <f>GETPIVOTDATA(" Oregon",'Population Migration by State'!$B$5,"Year",'Population Migration by State'!$C$3)</f>
        <v>119077</v>
      </c>
      <c r="W110" s="105">
        <f>GETPIVOTDATA(" Oregon",'Population Migration by State'!$B$5,"Year",'Population Migration by State'!$C$3)</f>
        <v>119077</v>
      </c>
      <c r="X110" s="105">
        <f>GETPIVOTDATA(" Oregon",'Population Migration by State'!$B$5,"Year",'Population Migration by State'!$C$3)</f>
        <v>119077</v>
      </c>
      <c r="Y110" s="105">
        <f>GETPIVOTDATA(" Oregon",'Population Migration by State'!$B$5,"Year",'Population Migration by State'!$C$3)</f>
        <v>119077</v>
      </c>
      <c r="Z110" s="92">
        <f>GETPIVOTDATA(" Idaho",'Population Migration by State'!$B$5,"Year",'Population Migration by State'!$C$3)</f>
        <v>59419</v>
      </c>
      <c r="AA110" s="105">
        <f>GETPIVOTDATA(" Idaho",'Population Migration by State'!$B$5,"Year",'Population Migration by State'!$C$3)</f>
        <v>59419</v>
      </c>
      <c r="AB110" s="105">
        <f>GETPIVOTDATA(" Idaho",'Population Migration by State'!$B$5,"Year",'Population Migration by State'!$C$3)</f>
        <v>59419</v>
      </c>
      <c r="AC110" s="102"/>
      <c r="AD110" s="99"/>
      <c r="AE110" s="105">
        <f>GETPIVOTDATA(" Montana",'Population Migration by State'!$B$5,"Year",'Population Migration by State'!$C$3)</f>
        <v>37690</v>
      </c>
      <c r="AF110" s="105">
        <f>GETPIVOTDATA(" Montana",'Population Migration by State'!$B$5,"Year",'Population Migration by State'!$C$3)</f>
        <v>37690</v>
      </c>
      <c r="AG110" s="105">
        <f>GETPIVOTDATA(" Montana",'Population Migration by State'!$B$5,"Year",'Population Migration by State'!$C$3)</f>
        <v>37690</v>
      </c>
      <c r="AH110" s="105">
        <f>GETPIVOTDATA(" Montana",'Population Migration by State'!$B$5,"Year",'Population Migration by State'!$C$3)</f>
        <v>37690</v>
      </c>
      <c r="AI110" s="105">
        <f>GETPIVOTDATA(" Montana",'Population Migration by State'!$B$5,"Year",'Population Migration by State'!$C$3)</f>
        <v>37690</v>
      </c>
      <c r="AJ110" s="105">
        <f>GETPIVOTDATA(" Montana",'Population Migration by State'!$B$5,"Year",'Population Migration by State'!$C$3)</f>
        <v>37690</v>
      </c>
      <c r="AK110" s="105">
        <f>GETPIVOTDATA(" Montana",'Population Migration by State'!$B$5,"Year",'Population Migration by State'!$C$3)</f>
        <v>37690</v>
      </c>
      <c r="AL110" s="105">
        <f>GETPIVOTDATA(" Montana",'Population Migration by State'!$B$5,"Year",'Population Migration by State'!$C$3)</f>
        <v>37690</v>
      </c>
      <c r="AM110" s="105">
        <f>GETPIVOTDATA(" Montana",'Population Migration by State'!$B$5,"Year",'Population Migration by State'!$C$3)</f>
        <v>37690</v>
      </c>
      <c r="AN110" s="105">
        <f>GETPIVOTDATA(" Montana",'Population Migration by State'!$B$5,"Year",'Population Migration by State'!$C$3)</f>
        <v>37690</v>
      </c>
      <c r="AO110" s="105">
        <f>GETPIVOTDATA(" Montana",'Population Migration by State'!$B$5,"Year",'Population Migration by State'!$C$3)</f>
        <v>37690</v>
      </c>
      <c r="AP110" s="105">
        <f>GETPIVOTDATA(" Montana",'Population Migration by State'!$B$5,"Year",'Population Migration by State'!$C$3)</f>
        <v>37690</v>
      </c>
      <c r="AQ110" s="105">
        <f>GETPIVOTDATA(" Montana",'Population Migration by State'!$B$5,"Year",'Population Migration by State'!$C$3)</f>
        <v>37690</v>
      </c>
      <c r="AR110" s="105">
        <f>GETPIVOTDATA(" Montana",'Population Migration by State'!$B$5,"Year",'Population Migration by State'!$C$3)</f>
        <v>37690</v>
      </c>
      <c r="AS110" s="105">
        <f>GETPIVOTDATA(" Montana",'Population Migration by State'!$B$5,"Year",'Population Migration by State'!$C$3)</f>
        <v>37690</v>
      </c>
      <c r="AT110" s="105">
        <f>GETPIVOTDATA(" Montana",'Population Migration by State'!$B$5,"Year",'Population Migration by State'!$C$3)</f>
        <v>37690</v>
      </c>
      <c r="AU110" s="105">
        <f>GETPIVOTDATA(" Montana",'Population Migration by State'!$B$5,"Year",'Population Migration by State'!$C$3)</f>
        <v>37690</v>
      </c>
      <c r="AV110" s="105">
        <f>GETPIVOTDATA(" Montana",'Population Migration by State'!$B$5,"Year",'Population Migration by State'!$C$3)</f>
        <v>37690</v>
      </c>
      <c r="AW110" s="105">
        <f>GETPIVOTDATA(" Montana",'Population Migration by State'!$B$5,"Year",'Population Migration by State'!$C$3)</f>
        <v>37690</v>
      </c>
      <c r="AX110" s="105">
        <f>GETPIVOTDATA(" Montana",'Population Migration by State'!$B$5,"Year",'Population Migration by State'!$C$3)</f>
        <v>37690</v>
      </c>
      <c r="AY110" s="105">
        <f>GETPIVOTDATA(" Montana",'Population Migration by State'!$B$5,"Year",'Population Migration by State'!$C$3)</f>
        <v>37690</v>
      </c>
      <c r="AZ110" s="105">
        <f>GETPIVOTDATA(" Montana",'Population Migration by State'!$B$5,"Year",'Population Migration by State'!$C$3)</f>
        <v>37690</v>
      </c>
      <c r="BA110" s="92">
        <f>GETPIVOTDATA(" South Dakota",'Population Migration by State'!$B$5,"Year",'Population Migration by State'!$C$3)</f>
        <v>26185</v>
      </c>
      <c r="BB110" s="105">
        <f>GETPIVOTDATA(" South Dakota",'Population Migration by State'!$B$5,"Year",'Population Migration by State'!$C$3)</f>
        <v>26185</v>
      </c>
      <c r="BC110" s="105">
        <f>GETPIVOTDATA(" South Dakota",'Population Migration by State'!$B$5,"Year",'Population Migration by State'!$C$3)</f>
        <v>26185</v>
      </c>
      <c r="BD110" s="105">
        <f>GETPIVOTDATA(" South Dakota",'Population Migration by State'!$B$5,"Year",'Population Migration by State'!$C$3)</f>
        <v>26185</v>
      </c>
      <c r="BE110" s="105">
        <f>GETPIVOTDATA(" South Dakota",'Population Migration by State'!$B$5,"Year",'Population Migration by State'!$C$3)</f>
        <v>26185</v>
      </c>
      <c r="BF110" s="105">
        <f>GETPIVOTDATA(" South Dakota",'Population Migration by State'!$B$5,"Year",'Population Migration by State'!$C$3)</f>
        <v>26185</v>
      </c>
      <c r="BG110" s="105">
        <f>GETPIVOTDATA(" South Dakota",'Population Migration by State'!$B$5,"Year",'Population Migration by State'!$C$3)</f>
        <v>26185</v>
      </c>
      <c r="BH110" s="105">
        <f>GETPIVOTDATA(" South Dakota",'Population Migration by State'!$B$5,"Year",'Population Migration by State'!$C$3)</f>
        <v>26185</v>
      </c>
      <c r="BI110" s="105">
        <f>GETPIVOTDATA(" South Dakota",'Population Migration by State'!$B$5,"Year",'Population Migration by State'!$C$3)</f>
        <v>26185</v>
      </c>
      <c r="BJ110" s="105">
        <f>GETPIVOTDATA(" South Dakota",'Population Migration by State'!$B$5,"Year",'Population Migration by State'!$C$3)</f>
        <v>26185</v>
      </c>
      <c r="BK110" s="105">
        <f>GETPIVOTDATA(" South Dakota",'Population Migration by State'!$B$5,"Year",'Population Migration by State'!$C$3)</f>
        <v>26185</v>
      </c>
      <c r="BL110" s="105">
        <f>GETPIVOTDATA(" South Dakota",'Population Migration by State'!$B$5,"Year",'Population Migration by State'!$C$3)</f>
        <v>26185</v>
      </c>
      <c r="BM110" s="105">
        <f>GETPIVOTDATA(" South Dakota",'Population Migration by State'!$B$5,"Year",'Population Migration by State'!$C$3)</f>
        <v>26185</v>
      </c>
      <c r="BN110" s="105">
        <f>GETPIVOTDATA(" South Dakota",'Population Migration by State'!$B$5,"Year",'Population Migration by State'!$C$3)</f>
        <v>26185</v>
      </c>
      <c r="BO110" s="105">
        <f>GETPIVOTDATA(" South Dakota",'Population Migration by State'!$B$5,"Year",'Population Migration by State'!$C$3)</f>
        <v>26185</v>
      </c>
      <c r="BP110" s="105">
        <f>GETPIVOTDATA(" South Dakota",'Population Migration by State'!$B$5,"Year",'Population Migration by State'!$C$3)</f>
        <v>26185</v>
      </c>
      <c r="BQ110" s="92">
        <f>GETPIVOTDATA(" Minnesota",'Population Migration by State'!$B$5,"Year",'Population Migration by State'!$C$3)</f>
        <v>101176</v>
      </c>
      <c r="BR110" s="105">
        <f>GETPIVOTDATA(" Minnesota",'Population Migration by State'!$B$5,"Year",'Population Migration by State'!$C$3)</f>
        <v>101176</v>
      </c>
      <c r="BS110" s="105">
        <f>GETPIVOTDATA(" Minnesota",'Population Migration by State'!$B$5,"Year",'Population Migration by State'!$C$3)</f>
        <v>101176</v>
      </c>
      <c r="BT110" s="105">
        <f>GETPIVOTDATA(" Minnesota",'Population Migration by State'!$B$5,"Year",'Population Migration by State'!$C$3)</f>
        <v>101176</v>
      </c>
      <c r="BU110" s="105">
        <f>GETPIVOTDATA(" Minnesota",'Population Migration by State'!$B$5,"Year",'Population Migration by State'!$C$3)</f>
        <v>101176</v>
      </c>
      <c r="BV110" s="105">
        <f>GETPIVOTDATA(" Minnesota",'Population Migration by State'!$B$5,"Year",'Population Migration by State'!$C$3)</f>
        <v>101176</v>
      </c>
      <c r="BW110" s="105">
        <f>GETPIVOTDATA(" Minnesota",'Population Migration by State'!$B$5,"Year",'Population Migration by State'!$C$3)</f>
        <v>101176</v>
      </c>
      <c r="BX110" s="105">
        <f>GETPIVOTDATA(" Minnesota",'Population Migration by State'!$B$5,"Year",'Population Migration by State'!$C$3)</f>
        <v>101176</v>
      </c>
      <c r="BY110" s="105">
        <f>GETPIVOTDATA(" Minnesota",'Population Migration by State'!$B$5,"Year",'Population Migration by State'!$C$3)</f>
        <v>101176</v>
      </c>
      <c r="BZ110" s="105">
        <f>GETPIVOTDATA(" Minnesota",'Population Migration by State'!$B$5,"Year",'Population Migration by State'!$C$3)</f>
        <v>101176</v>
      </c>
      <c r="CA110" s="105">
        <f>GETPIVOTDATA(" Minnesota",'Population Migration by State'!$B$5,"Year",'Population Migration by State'!$C$3)</f>
        <v>101176</v>
      </c>
      <c r="CB110" s="92">
        <f>GETPIVOTDATA(" Wisconsin",'Population Migration by State'!$B$5,"Year",'Population Migration by State'!$C$3)</f>
        <v>100167</v>
      </c>
      <c r="CC110" s="105">
        <f>GETPIVOTDATA(" Wisconsin",'Population Migration by State'!$B$5,"Year",'Population Migration by State'!$C$3)</f>
        <v>100167</v>
      </c>
      <c r="CD110" s="105">
        <f>GETPIVOTDATA(" Wisconsin",'Population Migration by State'!$B$5,"Year",'Population Migration by State'!$C$3)</f>
        <v>100167</v>
      </c>
      <c r="CE110" s="105">
        <f>GETPIVOTDATA(" Wisconsin",'Population Migration by State'!$B$5,"Year",'Population Migration by State'!$C$3)</f>
        <v>100167</v>
      </c>
      <c r="CF110" s="105">
        <f>GETPIVOTDATA(" Wisconsin",'Population Migration by State'!$B$5,"Year",'Population Migration by State'!$C$3)</f>
        <v>100167</v>
      </c>
      <c r="CG110" s="105">
        <f>GETPIVOTDATA(" Wisconsin",'Population Migration by State'!$B$5,"Year",'Population Migration by State'!$C$3)</f>
        <v>100167</v>
      </c>
      <c r="CH110" s="105">
        <f>GETPIVOTDATA(" Wisconsin",'Population Migration by State'!$B$5,"Year",'Population Migration by State'!$C$3)</f>
        <v>100167</v>
      </c>
      <c r="CI110" s="105">
        <f>GETPIVOTDATA(" Wisconsin",'Population Migration by State'!$B$5,"Year",'Population Migration by State'!$C$3)</f>
        <v>100167</v>
      </c>
      <c r="CJ110" s="121">
        <f>GETPIVOTDATA(" Wisconsin",'Population Migration by State'!$B$5,"Year",'Population Migration by State'!$C$3)</f>
        <v>100167</v>
      </c>
      <c r="CK110" s="121">
        <f>GETPIVOTDATA(" Wisconsin",'Population Migration by State'!$B$5,"Year",'Population Migration by State'!$C$3)</f>
        <v>100167</v>
      </c>
      <c r="CL110" s="121">
        <f>GETPIVOTDATA(" Wisconsin",'Population Migration by State'!$B$5,"Year",'Population Migration by State'!$C$3)</f>
        <v>100167</v>
      </c>
      <c r="CM110" s="121">
        <f>GETPIVOTDATA(" Wisconsin",'Population Migration by State'!$B$5,"Year",'Population Migration by State'!$C$3)</f>
        <v>100167</v>
      </c>
      <c r="CN110" s="92"/>
      <c r="CO110" s="105"/>
      <c r="CP110" s="105"/>
      <c r="CQ110" s="92">
        <f>GETPIVOTDATA(" Michigan",'Population Migration by State'!$B$5,"Year",'Population Migration by State'!$C$3)</f>
        <v>134763</v>
      </c>
      <c r="CR110" s="105">
        <f>GETPIVOTDATA(" Michigan",'Population Migration by State'!$B$5,"Year",'Population Migration by State'!$C$3)</f>
        <v>134763</v>
      </c>
      <c r="CS110" s="105">
        <f>GETPIVOTDATA(" Michigan",'Population Migration by State'!$B$5,"Year",'Population Migration by State'!$C$3)</f>
        <v>134763</v>
      </c>
      <c r="CT110" s="121">
        <f>GETPIVOTDATA(" Michigan",'Population Migration by State'!$B$5,"Year",'Population Migration by State'!$C$3)</f>
        <v>134763</v>
      </c>
      <c r="CU110" s="121">
        <f>GETPIVOTDATA(" Michigan",'Population Migration by State'!$B$5,"Year",'Population Migration by State'!$C$3)</f>
        <v>134763</v>
      </c>
      <c r="CV110" s="121">
        <f>GETPIVOTDATA(" Michigan",'Population Migration by State'!$B$5,"Year",'Population Migration by State'!$C$3)</f>
        <v>134763</v>
      </c>
      <c r="CW110" s="121">
        <f>GETPIVOTDATA(" Michigan",'Population Migration by State'!$B$5,"Year",'Population Migration by State'!$C$3)</f>
        <v>134763</v>
      </c>
      <c r="CX110" s="92"/>
      <c r="CY110" s="97"/>
      <c r="CZ110" s="105">
        <f>GETPIVOTDATA(" Michigan",'Population Migration by State'!$B$5,"Year",'Population Migration by State'!$C$3)</f>
        <v>134763</v>
      </c>
      <c r="DA110" s="105">
        <f>GETPIVOTDATA(" Michigan",'Population Migration by State'!$B$5,"Year",'Population Migration by State'!$C$3)</f>
        <v>134763</v>
      </c>
      <c r="DB110" s="92"/>
      <c r="DC110" s="105"/>
      <c r="DD110" s="105"/>
      <c r="DE110" s="105"/>
      <c r="DF110" s="105"/>
      <c r="DG110" s="105"/>
      <c r="DH110" s="105"/>
      <c r="DI110" s="105"/>
      <c r="DJ110" s="105"/>
      <c r="DK110" s="105"/>
      <c r="DL110" s="105"/>
      <c r="DM110" s="105"/>
      <c r="DN110" s="105"/>
      <c r="DO110" s="105"/>
      <c r="DP110" s="105"/>
      <c r="DQ110" s="105"/>
      <c r="DR110" s="105"/>
      <c r="DS110" s="97"/>
      <c r="DT110" s="105">
        <f>GETPIVOTDATA(" New York",'Population Migration by State'!$B$5,"Year",'Population Migration by State'!$C$3)</f>
        <v>277374</v>
      </c>
      <c r="DU110" s="105">
        <f>GETPIVOTDATA(" New York",'Population Migration by State'!$B$5,"Year",'Population Migration by State'!$C$3)</f>
        <v>277374</v>
      </c>
      <c r="DV110" s="105">
        <f>GETPIVOTDATA(" New York",'Population Migration by State'!$B$5,"Year",'Population Migration by State'!$C$3)</f>
        <v>277374</v>
      </c>
      <c r="DW110" s="105">
        <f>GETPIVOTDATA(" New York",'Population Migration by State'!$B$5,"Year",'Population Migration by State'!$C$3)</f>
        <v>277374</v>
      </c>
      <c r="DX110" s="105">
        <f>GETPIVOTDATA(" New York",'Population Migration by State'!$B$5,"Year",'Population Migration by State'!$C$3)</f>
        <v>277374</v>
      </c>
      <c r="DY110" s="105">
        <f>GETPIVOTDATA(" New York",'Population Migration by State'!$B$5,"Year",'Population Migration by State'!$C$3)</f>
        <v>277374</v>
      </c>
      <c r="DZ110" s="92">
        <f>GETPIVOTDATA(" Vermont",'Population Migration by State'!$B$5,"Year",'Population Migration by State'!$C$3)</f>
        <v>24431</v>
      </c>
      <c r="EA110" s="105">
        <f>GETPIVOTDATA(" Vermont",'Population Migration by State'!$B$5,"Year",'Population Migration by State'!$C$3)</f>
        <v>24431</v>
      </c>
      <c r="EB110" s="92">
        <f>GETPIVOTDATA(" New Hampshire",'Population Migration by State'!$B$5,"Year",'Population Migration by State'!$C$3)</f>
        <v>50559</v>
      </c>
      <c r="EC110" s="105">
        <f>GETPIVOTDATA(" New Hampshire",'Population Migration by State'!$B$5,"Year",'Population Migration by State'!$C$3)</f>
        <v>50559</v>
      </c>
      <c r="ED110" s="105">
        <f>GETPIVOTDATA(" New Hampshire",'Population Migration by State'!$B$5,"Year",'Population Migration by State'!$C$3)</f>
        <v>50559</v>
      </c>
      <c r="EE110" s="105">
        <f>GETPIVOTDATA(" New Hampshire",'Population Migration by State'!$B$5,"Year",'Population Migration by State'!$C$3)</f>
        <v>50559</v>
      </c>
      <c r="EF110" s="92">
        <f>GETPIVOTDATA(" Maine",'Population Migration by State'!$B$5,"Year",'Population Migration by State'!$C$3)</f>
        <v>27561</v>
      </c>
      <c r="EG110" s="105">
        <f>GETPIVOTDATA(" Maine",'Population Migration by State'!$B$5,"Year",'Population Migration by State'!$C$3)</f>
        <v>27561</v>
      </c>
      <c r="EH110" s="105">
        <f>GETPIVOTDATA(" Maine",'Population Migration by State'!$B$5,"Year",'Population Migration by State'!$C$3)</f>
        <v>27561</v>
      </c>
      <c r="EI110" s="105">
        <f>GETPIVOTDATA(" Maine",'Population Migration by State'!$B$5,"Year",'Population Migration by State'!$C$3)</f>
        <v>27561</v>
      </c>
      <c r="EJ110" s="105">
        <f>GETPIVOTDATA(" Maine",'Population Migration by State'!$B$5,"Year",'Population Migration by State'!$C$3)</f>
        <v>27561</v>
      </c>
      <c r="EK110" s="105">
        <f>GETPIVOTDATA(" Maine",'Population Migration by State'!$B$5,"Year",'Population Migration by State'!$C$3)</f>
        <v>27561</v>
      </c>
      <c r="EL110" s="105">
        <f>GETPIVOTDATA(" Maine",'Population Migration by State'!$B$5,"Year",'Population Migration by State'!$C$3)</f>
        <v>27561</v>
      </c>
      <c r="EM110" s="97"/>
      <c r="EN110" s="105"/>
      <c r="EO110" s="105"/>
      <c r="EP110" s="105"/>
      <c r="EQ110" s="56"/>
      <c r="ER110" s="56"/>
      <c r="ES110" s="56"/>
      <c r="ET110" s="56"/>
      <c r="EU110" s="56"/>
      <c r="EV110" s="56"/>
      <c r="EW110" s="105"/>
      <c r="EX110" s="105"/>
      <c r="EY110" s="105"/>
      <c r="EZ110" s="105"/>
      <c r="FA110" s="105"/>
      <c r="FB110" s="105"/>
      <c r="FC110" s="105"/>
      <c r="FD110" s="105"/>
      <c r="FE110" s="105"/>
      <c r="FF110" s="105"/>
      <c r="FG110" s="105"/>
      <c r="FH110" s="105"/>
      <c r="FI110" s="105"/>
      <c r="FJ110" s="105"/>
      <c r="FK110" s="105"/>
      <c r="FL110" s="105"/>
      <c r="FM110" s="105"/>
      <c r="FN110" s="105"/>
      <c r="FO110" s="105"/>
      <c r="FP110" s="56"/>
      <c r="FQ110" s="56"/>
      <c r="FR110" s="56"/>
      <c r="FS110" s="56"/>
      <c r="FT110" s="56"/>
      <c r="FU110" s="56"/>
      <c r="FV110" s="56"/>
      <c r="FW110" s="56"/>
      <c r="FX110" s="56"/>
      <c r="FY110" s="56"/>
      <c r="FZ110" s="56"/>
      <c r="GA110" s="56"/>
      <c r="GB110" s="56"/>
      <c r="GC110" s="56"/>
      <c r="GD110" s="56"/>
      <c r="GE110" s="56"/>
      <c r="GF110" s="56"/>
      <c r="GG110" s="56"/>
      <c r="GH110" s="56"/>
      <c r="GI110" s="56"/>
      <c r="GJ110" s="56"/>
      <c r="GK110" s="56"/>
      <c r="GL110" s="56"/>
      <c r="GM110" s="56"/>
      <c r="GN110" s="56"/>
      <c r="GO110" s="56"/>
      <c r="GP110" s="56"/>
      <c r="GQ110" s="56"/>
      <c r="GR110" s="56"/>
      <c r="GS110" s="56"/>
      <c r="GT110" s="56"/>
      <c r="GU110" s="56"/>
      <c r="GV110" s="56"/>
      <c r="GW110" s="56"/>
      <c r="GX110" s="56"/>
      <c r="GY110" s="56"/>
      <c r="GZ110" s="56"/>
      <c r="HA110" s="56"/>
      <c r="HB110" s="56"/>
      <c r="HC110" s="56"/>
      <c r="HD110" s="56"/>
      <c r="HE110" s="56"/>
      <c r="HF110" s="56"/>
      <c r="HG110" s="56"/>
      <c r="HH110" s="217"/>
    </row>
    <row r="111" spans="2:216" ht="15" customHeight="1" thickTop="1" x14ac:dyDescent="0.25">
      <c r="B111" s="221"/>
      <c r="C111" s="56"/>
      <c r="D111" s="105"/>
      <c r="E111" s="105"/>
      <c r="F111" s="105"/>
      <c r="G111" s="105"/>
      <c r="H111" s="105"/>
      <c r="I111" s="105"/>
      <c r="J111" s="105"/>
      <c r="K111" s="92">
        <f>GETPIVOTDATA(" Oregon",'Population Migration by State'!$B$5,"Year",'Population Migration by State'!$C$3)</f>
        <v>119077</v>
      </c>
      <c r="L111" s="105">
        <f>GETPIVOTDATA(" Oregon",'Population Migration by State'!$B$5,"Year",'Population Migration by State'!$C$3)</f>
        <v>119077</v>
      </c>
      <c r="M111" s="105">
        <f>GETPIVOTDATA(" Oregon",'Population Migration by State'!$B$5,"Year",'Population Migration by State'!$C$3)</f>
        <v>119077</v>
      </c>
      <c r="N111" s="105">
        <f>GETPIVOTDATA(" Oregon",'Population Migration by State'!$B$5,"Year",'Population Migration by State'!$C$3)</f>
        <v>119077</v>
      </c>
      <c r="O111" s="105">
        <f>GETPIVOTDATA(" Oregon",'Population Migration by State'!$B$5,"Year",'Population Migration by State'!$C$3)</f>
        <v>119077</v>
      </c>
      <c r="P111" s="105">
        <f>GETPIVOTDATA(" Oregon",'Population Migration by State'!$B$5,"Year",'Population Migration by State'!$C$3)</f>
        <v>119077</v>
      </c>
      <c r="Q111" s="105">
        <f>GETPIVOTDATA(" Oregon",'Population Migration by State'!$B$5,"Year",'Population Migration by State'!$C$3)</f>
        <v>119077</v>
      </c>
      <c r="R111" s="105">
        <f>GETPIVOTDATA(" Oregon",'Population Migration by State'!$B$5,"Year",'Population Migration by State'!$C$3)</f>
        <v>119077</v>
      </c>
      <c r="S111" s="105">
        <f>GETPIVOTDATA(" Oregon",'Population Migration by State'!$B$5,"Year",'Population Migration by State'!$C$3)</f>
        <v>119077</v>
      </c>
      <c r="T111" s="105">
        <f>GETPIVOTDATA(" Oregon",'Population Migration by State'!$B$5,"Year",'Population Migration by State'!$C$3)</f>
        <v>119077</v>
      </c>
      <c r="U111" s="105">
        <f>GETPIVOTDATA(" Oregon",'Population Migration by State'!$B$5,"Year",'Population Migration by State'!$C$3)</f>
        <v>119077</v>
      </c>
      <c r="V111" s="105">
        <f>GETPIVOTDATA(" Oregon",'Population Migration by State'!$B$5,"Year",'Population Migration by State'!$C$3)</f>
        <v>119077</v>
      </c>
      <c r="W111" s="105">
        <f>GETPIVOTDATA(" Oregon",'Population Migration by State'!$B$5,"Year",'Population Migration by State'!$C$3)</f>
        <v>119077</v>
      </c>
      <c r="X111" s="105">
        <f>GETPIVOTDATA(" Oregon",'Population Migration by State'!$B$5,"Year",'Population Migration by State'!$C$3)</f>
        <v>119077</v>
      </c>
      <c r="Y111" s="105">
        <f>GETPIVOTDATA(" Oregon",'Population Migration by State'!$B$5,"Year",'Population Migration by State'!$C$3)</f>
        <v>119077</v>
      </c>
      <c r="Z111" s="92">
        <f>GETPIVOTDATA(" Idaho",'Population Migration by State'!$B$5,"Year",'Population Migration by State'!$C$3)</f>
        <v>59419</v>
      </c>
      <c r="AA111" s="105">
        <f>GETPIVOTDATA(" Idaho",'Population Migration by State'!$B$5,"Year",'Population Migration by State'!$C$3)</f>
        <v>59419</v>
      </c>
      <c r="AB111" s="105">
        <f>GETPIVOTDATA(" Idaho",'Population Migration by State'!$B$5,"Year",'Population Migration by State'!$C$3)</f>
        <v>59419</v>
      </c>
      <c r="AC111" s="105">
        <f>GETPIVOTDATA(" Idaho",'Population Migration by State'!$B$5,"Year",'Population Migration by State'!$C$3)</f>
        <v>59419</v>
      </c>
      <c r="AD111" s="105">
        <f>GETPIVOTDATA(" Idaho",'Population Migration by State'!$B$5,"Year",'Population Migration by State'!$C$3)</f>
        <v>59419</v>
      </c>
      <c r="AE111" s="92">
        <f>GETPIVOTDATA(" Montana",'Population Migration by State'!$B$5,"Year",'Population Migration by State'!$C$3)</f>
        <v>37690</v>
      </c>
      <c r="AF111" s="105">
        <f>GETPIVOTDATA(" Montana",'Population Migration by State'!$B$5,"Year",'Population Migration by State'!$C$3)</f>
        <v>37690</v>
      </c>
      <c r="AG111" s="105">
        <f>GETPIVOTDATA(" Montana",'Population Migration by State'!$B$5,"Year",'Population Migration by State'!$C$3)</f>
        <v>37690</v>
      </c>
      <c r="AH111" s="105">
        <f>GETPIVOTDATA(" Montana",'Population Migration by State'!$B$5,"Year",'Population Migration by State'!$C$3)</f>
        <v>37690</v>
      </c>
      <c r="AI111" s="105">
        <f>GETPIVOTDATA(" Montana",'Population Migration by State'!$B$5,"Year",'Population Migration by State'!$C$3)</f>
        <v>37690</v>
      </c>
      <c r="AJ111" s="95">
        <f>GETPIVOTDATA(" Wyoming",'Population Migration by State'!$B$5,"Year",'Population Migration by State'!$C$3)</f>
        <v>31165</v>
      </c>
      <c r="AK111" s="101">
        <f>GETPIVOTDATA(" Wyoming",'Population Migration by State'!$B$5,"Year",'Population Migration by State'!$C$3)</f>
        <v>31165</v>
      </c>
      <c r="AL111" s="101">
        <f>GETPIVOTDATA(" Wyoming",'Population Migration by State'!$B$5,"Year",'Population Migration by State'!$C$3)</f>
        <v>31165</v>
      </c>
      <c r="AM111" s="101">
        <f>GETPIVOTDATA(" Wyoming",'Population Migration by State'!$B$5,"Year",'Population Migration by State'!$C$3)</f>
        <v>31165</v>
      </c>
      <c r="AN111" s="101">
        <f>GETPIVOTDATA(" Wyoming",'Population Migration by State'!$B$5,"Year",'Population Migration by State'!$C$3)</f>
        <v>31165</v>
      </c>
      <c r="AO111" s="101">
        <f>GETPIVOTDATA(" Wyoming",'Population Migration by State'!$B$5,"Year",'Population Migration by State'!$C$3)</f>
        <v>31165</v>
      </c>
      <c r="AP111" s="101">
        <f>GETPIVOTDATA(" Wyoming",'Population Migration by State'!$B$5,"Year",'Population Migration by State'!$C$3)</f>
        <v>31165</v>
      </c>
      <c r="AQ111" s="101">
        <f>GETPIVOTDATA(" Wyoming",'Population Migration by State'!$B$5,"Year",'Population Migration by State'!$C$3)</f>
        <v>31165</v>
      </c>
      <c r="AR111" s="101">
        <f>GETPIVOTDATA(" Wyoming",'Population Migration by State'!$B$5,"Year",'Population Migration by State'!$C$3)</f>
        <v>31165</v>
      </c>
      <c r="AS111" s="101">
        <f>GETPIVOTDATA(" Wyoming",'Population Migration by State'!$B$5,"Year",'Population Migration by State'!$C$3)</f>
        <v>31165</v>
      </c>
      <c r="AT111" s="101">
        <f>GETPIVOTDATA(" Wyoming",'Population Migration by State'!$B$5,"Year",'Population Migration by State'!$C$3)</f>
        <v>31165</v>
      </c>
      <c r="AU111" s="101">
        <f>GETPIVOTDATA(" Wyoming",'Population Migration by State'!$B$5,"Year",'Population Migration by State'!$C$3)</f>
        <v>31165</v>
      </c>
      <c r="AV111" s="101">
        <f>GETPIVOTDATA(" Wyoming",'Population Migration by State'!$B$5,"Year",'Population Migration by State'!$C$3)</f>
        <v>31165</v>
      </c>
      <c r="AW111" s="101">
        <f>GETPIVOTDATA(" Wyoming",'Population Migration by State'!$B$5,"Year",'Population Migration by State'!$C$3)</f>
        <v>31165</v>
      </c>
      <c r="AX111" s="101">
        <f>GETPIVOTDATA(" Wyoming",'Population Migration by State'!$B$5,"Year",'Population Migration by State'!$C$3)</f>
        <v>31165</v>
      </c>
      <c r="AY111" s="101">
        <f>GETPIVOTDATA(" Wyoming",'Population Migration by State'!$B$5,"Year",'Population Migration by State'!$C$3)</f>
        <v>31165</v>
      </c>
      <c r="AZ111" s="100">
        <f>GETPIVOTDATA(" Wyoming",'Population Migration by State'!$B$5,"Year",'Population Migration by State'!$C$3)</f>
        <v>31165</v>
      </c>
      <c r="BA111" s="92">
        <f>GETPIVOTDATA(" South Dakota",'Population Migration by State'!$B$5,"Year",'Population Migration by State'!$C$3)</f>
        <v>26185</v>
      </c>
      <c r="BB111" s="105">
        <f>GETPIVOTDATA(" South Dakota",'Population Migration by State'!$B$5,"Year",'Population Migration by State'!$C$3)</f>
        <v>26185</v>
      </c>
      <c r="BC111" s="105">
        <f>GETPIVOTDATA(" South Dakota",'Population Migration by State'!$B$5,"Year",'Population Migration by State'!$C$3)</f>
        <v>26185</v>
      </c>
      <c r="BD111" s="105">
        <f>GETPIVOTDATA(" South Dakota",'Population Migration by State'!$B$5,"Year",'Population Migration by State'!$C$3)</f>
        <v>26185</v>
      </c>
      <c r="BE111" s="105">
        <f>GETPIVOTDATA(" South Dakota",'Population Migration by State'!$B$5,"Year",'Population Migration by State'!$C$3)</f>
        <v>26185</v>
      </c>
      <c r="BF111" s="105">
        <f>GETPIVOTDATA(" South Dakota",'Population Migration by State'!$B$5,"Year",'Population Migration by State'!$C$3)</f>
        <v>26185</v>
      </c>
      <c r="BG111" s="105">
        <f>GETPIVOTDATA(" South Dakota",'Population Migration by State'!$B$5,"Year",'Population Migration by State'!$C$3)</f>
        <v>26185</v>
      </c>
      <c r="BH111" s="105">
        <f>GETPIVOTDATA(" South Dakota",'Population Migration by State'!$B$5,"Year",'Population Migration by State'!$C$3)</f>
        <v>26185</v>
      </c>
      <c r="BI111" s="105">
        <f>GETPIVOTDATA(" South Dakota",'Population Migration by State'!$B$5,"Year",'Population Migration by State'!$C$3)</f>
        <v>26185</v>
      </c>
      <c r="BJ111" s="105">
        <f>GETPIVOTDATA(" South Dakota",'Population Migration by State'!$B$5,"Year",'Population Migration by State'!$C$3)</f>
        <v>26185</v>
      </c>
      <c r="BK111" s="105">
        <f>GETPIVOTDATA(" South Dakota",'Population Migration by State'!$B$5,"Year",'Population Migration by State'!$C$3)</f>
        <v>26185</v>
      </c>
      <c r="BL111" s="105">
        <f>GETPIVOTDATA(" South Dakota",'Population Migration by State'!$B$5,"Year",'Population Migration by State'!$C$3)</f>
        <v>26185</v>
      </c>
      <c r="BM111" s="105">
        <f>GETPIVOTDATA(" South Dakota",'Population Migration by State'!$B$5,"Year",'Population Migration by State'!$C$3)</f>
        <v>26185</v>
      </c>
      <c r="BN111" s="105">
        <f>GETPIVOTDATA(" South Dakota",'Population Migration by State'!$B$5,"Year",'Population Migration by State'!$C$3)</f>
        <v>26185</v>
      </c>
      <c r="BO111" s="105">
        <f>GETPIVOTDATA(" South Dakota",'Population Migration by State'!$B$5,"Year",'Population Migration by State'!$C$3)</f>
        <v>26185</v>
      </c>
      <c r="BP111" s="105">
        <f>GETPIVOTDATA(" South Dakota",'Population Migration by State'!$B$5,"Year",'Population Migration by State'!$C$3)</f>
        <v>26185</v>
      </c>
      <c r="BQ111" s="92">
        <f>GETPIVOTDATA(" Minnesota",'Population Migration by State'!$B$5,"Year",'Population Migration by State'!$C$3)</f>
        <v>101176</v>
      </c>
      <c r="BR111" s="105">
        <f>GETPIVOTDATA(" Minnesota",'Population Migration by State'!$B$5,"Year",'Population Migration by State'!$C$3)</f>
        <v>101176</v>
      </c>
      <c r="BS111" s="105">
        <f>GETPIVOTDATA(" Minnesota",'Population Migration by State'!$B$5,"Year",'Population Migration by State'!$C$3)</f>
        <v>101176</v>
      </c>
      <c r="BT111" s="105">
        <f>GETPIVOTDATA(" Minnesota",'Population Migration by State'!$B$5,"Year",'Population Migration by State'!$C$3)</f>
        <v>101176</v>
      </c>
      <c r="BU111" s="105">
        <f>GETPIVOTDATA(" Minnesota",'Population Migration by State'!$B$5,"Year",'Population Migration by State'!$C$3)</f>
        <v>101176</v>
      </c>
      <c r="BV111" s="105">
        <f>GETPIVOTDATA(" Minnesota",'Population Migration by State'!$B$5,"Year",'Population Migration by State'!$C$3)</f>
        <v>101176</v>
      </c>
      <c r="BW111" s="105">
        <f>GETPIVOTDATA(" Minnesota",'Population Migration by State'!$B$5,"Year",'Population Migration by State'!$C$3)</f>
        <v>101176</v>
      </c>
      <c r="BX111" s="105">
        <f>GETPIVOTDATA(" Minnesota",'Population Migration by State'!$B$5,"Year",'Population Migration by State'!$C$3)</f>
        <v>101176</v>
      </c>
      <c r="BY111" s="105">
        <f>GETPIVOTDATA(" Minnesota",'Population Migration by State'!$B$5,"Year",'Population Migration by State'!$C$3)</f>
        <v>101176</v>
      </c>
      <c r="BZ111" s="105">
        <f>GETPIVOTDATA(" Minnesota",'Population Migration by State'!$B$5,"Year",'Population Migration by State'!$C$3)</f>
        <v>101176</v>
      </c>
      <c r="CA111" s="105">
        <f>GETPIVOTDATA(" Minnesota",'Population Migration by State'!$B$5,"Year",'Population Migration by State'!$C$3)</f>
        <v>101176</v>
      </c>
      <c r="CB111" s="92">
        <f>GETPIVOTDATA(" Wisconsin",'Population Migration by State'!$B$5,"Year",'Population Migration by State'!$C$3)</f>
        <v>100167</v>
      </c>
      <c r="CC111" s="105">
        <f>GETPIVOTDATA(" Wisconsin",'Population Migration by State'!$B$5,"Year",'Population Migration by State'!$C$3)</f>
        <v>100167</v>
      </c>
      <c r="CD111" s="105">
        <f>GETPIVOTDATA(" Wisconsin",'Population Migration by State'!$B$5,"Year",'Population Migration by State'!$C$3)</f>
        <v>100167</v>
      </c>
      <c r="CE111" s="105">
        <f>GETPIVOTDATA(" Wisconsin",'Population Migration by State'!$B$5,"Year",'Population Migration by State'!$C$3)</f>
        <v>100167</v>
      </c>
      <c r="CF111" s="105">
        <f>GETPIVOTDATA(" Wisconsin",'Population Migration by State'!$B$5,"Year",'Population Migration by State'!$C$3)</f>
        <v>100167</v>
      </c>
      <c r="CG111" s="105">
        <f>GETPIVOTDATA(" Wisconsin",'Population Migration by State'!$B$5,"Year",'Population Migration by State'!$C$3)</f>
        <v>100167</v>
      </c>
      <c r="CH111" s="105">
        <f>GETPIVOTDATA(" Wisconsin",'Population Migration by State'!$B$5,"Year",'Population Migration by State'!$C$3)</f>
        <v>100167</v>
      </c>
      <c r="CI111" s="105">
        <f>GETPIVOTDATA(" Wisconsin",'Population Migration by State'!$B$5,"Year",'Population Migration by State'!$C$3)</f>
        <v>100167</v>
      </c>
      <c r="CJ111" s="105">
        <f>GETPIVOTDATA(" Wisconsin",'Population Migration by State'!$B$5,"Year",'Population Migration by State'!$C$3)</f>
        <v>100167</v>
      </c>
      <c r="CK111" s="105">
        <f>GETPIVOTDATA(" Wisconsin",'Population Migration by State'!$B$5,"Year",'Population Migration by State'!$C$3)</f>
        <v>100167</v>
      </c>
      <c r="CL111" s="105">
        <f>GETPIVOTDATA(" Wisconsin",'Population Migration by State'!$B$5,"Year",'Population Migration by State'!$C$3)</f>
        <v>100167</v>
      </c>
      <c r="CM111" s="105">
        <f>GETPIVOTDATA(" Wisconsin",'Population Migration by State'!$B$5,"Year",'Population Migration by State'!$C$3)</f>
        <v>100167</v>
      </c>
      <c r="CN111" s="92"/>
      <c r="CO111" s="105"/>
      <c r="CP111" s="105"/>
      <c r="CQ111" s="92">
        <f>GETPIVOTDATA(" Michigan",'Population Migration by State'!$B$5,"Year",'Population Migration by State'!$C$3)</f>
        <v>134763</v>
      </c>
      <c r="CR111" s="105">
        <f>GETPIVOTDATA(" Michigan",'Population Migration by State'!$B$5,"Year",'Population Migration by State'!$C$3)</f>
        <v>134763</v>
      </c>
      <c r="CS111" s="105">
        <f>GETPIVOTDATA(" Michigan",'Population Migration by State'!$B$5,"Year",'Population Migration by State'!$C$3)</f>
        <v>134763</v>
      </c>
      <c r="CT111" s="105">
        <f>GETPIVOTDATA(" Michigan",'Population Migration by State'!$B$5,"Year",'Population Migration by State'!$C$3)</f>
        <v>134763</v>
      </c>
      <c r="CU111" s="105">
        <f>GETPIVOTDATA(" Michigan",'Population Migration by State'!$B$5,"Year",'Population Migration by State'!$C$3)</f>
        <v>134763</v>
      </c>
      <c r="CV111" s="105">
        <f>GETPIVOTDATA(" Michigan",'Population Migration by State'!$B$5,"Year",'Population Migration by State'!$C$3)</f>
        <v>134763</v>
      </c>
      <c r="CW111" s="105">
        <f>GETPIVOTDATA(" Michigan",'Population Migration by State'!$B$5,"Year",'Population Migration by State'!$C$3)</f>
        <v>134763</v>
      </c>
      <c r="CX111" s="92"/>
      <c r="CY111" s="92">
        <f>GETPIVOTDATA(" Michigan",'Population Migration by State'!$B$5,"Year",'Population Migration by State'!$C$3)</f>
        <v>134763</v>
      </c>
      <c r="CZ111" s="105">
        <f>GETPIVOTDATA(" Michigan",'Population Migration by State'!$B$5,"Year",'Population Migration by State'!$C$3)</f>
        <v>134763</v>
      </c>
      <c r="DA111" s="105">
        <f>GETPIVOTDATA(" Michigan",'Population Migration by State'!$B$5,"Year",'Population Migration by State'!$C$3)</f>
        <v>134763</v>
      </c>
      <c r="DB111" s="92"/>
      <c r="DC111" s="105"/>
      <c r="DD111" s="105"/>
      <c r="DE111" s="105"/>
      <c r="DF111" s="105"/>
      <c r="DG111" s="105"/>
      <c r="DH111" s="105"/>
      <c r="DI111" s="105"/>
      <c r="DJ111" s="105"/>
      <c r="DK111" s="105"/>
      <c r="DL111" s="105"/>
      <c r="DM111" s="105"/>
      <c r="DN111" s="105"/>
      <c r="DO111" s="105"/>
      <c r="DP111" s="105"/>
      <c r="DQ111" s="105"/>
      <c r="DR111" s="105"/>
      <c r="DS111" s="92">
        <f>GETPIVOTDATA(" New York",'Population Migration by State'!$B$5,"Year",'Population Migration by State'!$C$3)</f>
        <v>277374</v>
      </c>
      <c r="DT111" s="105">
        <f>GETPIVOTDATA(" New York",'Population Migration by State'!$B$5,"Year",'Population Migration by State'!$C$3)</f>
        <v>277374</v>
      </c>
      <c r="DU111" s="105">
        <f>GETPIVOTDATA(" New York",'Population Migration by State'!$B$5,"Year",'Population Migration by State'!$C$3)</f>
        <v>277374</v>
      </c>
      <c r="DV111" s="105">
        <f>GETPIVOTDATA(" New York",'Population Migration by State'!$B$5,"Year",'Population Migration by State'!$C$3)</f>
        <v>277374</v>
      </c>
      <c r="DW111" s="105">
        <f>GETPIVOTDATA(" New York",'Population Migration by State'!$B$5,"Year",'Population Migration by State'!$C$3)</f>
        <v>277374</v>
      </c>
      <c r="DX111" s="105">
        <f>GETPIVOTDATA(" New York",'Population Migration by State'!$B$5,"Year",'Population Migration by State'!$C$3)</f>
        <v>277374</v>
      </c>
      <c r="DY111" s="105">
        <f>GETPIVOTDATA(" New York",'Population Migration by State'!$B$5,"Year",'Population Migration by State'!$C$3)</f>
        <v>277374</v>
      </c>
      <c r="DZ111" s="92">
        <f>GETPIVOTDATA(" Vermont",'Population Migration by State'!$B$5,"Year",'Population Migration by State'!$C$3)</f>
        <v>24431</v>
      </c>
      <c r="EA111" s="105">
        <f>GETPIVOTDATA(" Vermont",'Population Migration by State'!$B$5,"Year",'Population Migration by State'!$C$3)</f>
        <v>24431</v>
      </c>
      <c r="EB111" s="129">
        <f>GETPIVOTDATA(" New Hampshire",'Population Migration by State'!$B$5,"Year",'Population Migration by State'!$C$3)</f>
        <v>50559</v>
      </c>
      <c r="EC111" s="121">
        <f>GETPIVOTDATA(" New Hampshire",'Population Migration by State'!$B$5,"Year",'Population Migration by State'!$C$3)</f>
        <v>50559</v>
      </c>
      <c r="ED111" s="121">
        <f>GETPIVOTDATA(" New Hampshire",'Population Migration by State'!$B$5,"Year",'Population Migration by State'!$C$3)</f>
        <v>50559</v>
      </c>
      <c r="EE111" s="130">
        <f>GETPIVOTDATA(" New Hampshire",'Population Migration by State'!$B$5,"Year",'Population Migration by State'!$C$3)</f>
        <v>50559</v>
      </c>
      <c r="EF111" s="92">
        <f>GETPIVOTDATA(" Maine",'Population Migration by State'!$B$5,"Year",'Population Migration by State'!$C$3)</f>
        <v>27561</v>
      </c>
      <c r="EG111" s="105">
        <f>GETPIVOTDATA(" Maine",'Population Migration by State'!$B$5,"Year",'Population Migration by State'!$C$3)</f>
        <v>27561</v>
      </c>
      <c r="EH111" s="105">
        <f>GETPIVOTDATA(" Maine",'Population Migration by State'!$B$5,"Year",'Population Migration by State'!$C$3)</f>
        <v>27561</v>
      </c>
      <c r="EI111" s="105">
        <f>GETPIVOTDATA(" Maine",'Population Migration by State'!$B$5,"Year",'Population Migration by State'!$C$3)</f>
        <v>27561</v>
      </c>
      <c r="EJ111" s="105">
        <f>GETPIVOTDATA(" Maine",'Population Migration by State'!$B$5,"Year",'Population Migration by State'!$C$3)</f>
        <v>27561</v>
      </c>
      <c r="EK111" s="105">
        <f>GETPIVOTDATA(" Maine",'Population Migration by State'!$B$5,"Year",'Population Migration by State'!$C$3)</f>
        <v>27561</v>
      </c>
      <c r="EL111" s="97"/>
      <c r="EM111" s="105"/>
      <c r="EN111" s="105"/>
      <c r="EO111" s="105"/>
      <c r="EP111" s="105"/>
      <c r="EQ111" s="56"/>
      <c r="ER111" s="56"/>
      <c r="ES111" s="56"/>
      <c r="ET111" s="56"/>
      <c r="EU111" s="56"/>
      <c r="EV111" s="56"/>
      <c r="EW111" s="105"/>
      <c r="EX111" s="105"/>
      <c r="EY111" s="105"/>
      <c r="EZ111" s="105"/>
      <c r="FA111" s="105"/>
      <c r="FB111" s="105"/>
      <c r="FC111" s="105"/>
      <c r="FD111" s="105"/>
      <c r="FE111" s="105"/>
      <c r="FF111" s="105"/>
      <c r="FG111" s="105"/>
      <c r="FH111" s="105"/>
      <c r="FI111" s="105"/>
      <c r="FJ111" s="105"/>
      <c r="FK111" s="105"/>
      <c r="FL111" s="105"/>
      <c r="FM111" s="105"/>
      <c r="FN111" s="105"/>
      <c r="FO111" s="105"/>
      <c r="FP111" s="56"/>
      <c r="FQ111" s="56"/>
      <c r="FR111" s="56"/>
      <c r="FS111" s="56"/>
      <c r="FT111" s="56"/>
      <c r="FU111" s="56"/>
      <c r="FV111" s="56"/>
      <c r="FW111" s="56"/>
      <c r="FX111" s="56"/>
      <c r="FY111" s="56"/>
      <c r="FZ111" s="56"/>
      <c r="GA111" s="56"/>
      <c r="GB111" s="56"/>
      <c r="GC111" s="56"/>
      <c r="GD111" s="56"/>
      <c r="GE111" s="56"/>
      <c r="GF111" s="56"/>
      <c r="GG111" s="56"/>
      <c r="GH111" s="56"/>
      <c r="GI111" s="56"/>
      <c r="GJ111" s="56"/>
      <c r="GK111" s="56"/>
      <c r="GL111" s="56"/>
      <c r="GM111" s="56"/>
      <c r="GN111" s="56"/>
      <c r="GO111" s="56"/>
      <c r="GP111" s="56"/>
      <c r="GQ111" s="56"/>
      <c r="GR111" s="56"/>
      <c r="GS111" s="56"/>
      <c r="GT111" s="56"/>
      <c r="GU111" s="56"/>
      <c r="GV111" s="56"/>
      <c r="GW111" s="56"/>
      <c r="GX111" s="56"/>
      <c r="GY111" s="56"/>
      <c r="GZ111" s="56"/>
      <c r="HA111" s="56"/>
      <c r="HB111" s="56"/>
      <c r="HC111" s="56"/>
      <c r="HD111" s="56"/>
      <c r="HE111" s="56"/>
      <c r="HF111" s="56"/>
      <c r="HG111" s="56"/>
      <c r="HH111" s="217"/>
    </row>
    <row r="112" spans="2:216" ht="15.75" customHeight="1" x14ac:dyDescent="0.25">
      <c r="B112" s="221"/>
      <c r="C112" s="56"/>
      <c r="D112" s="105"/>
      <c r="E112" s="105"/>
      <c r="F112" s="105"/>
      <c r="G112" s="105"/>
      <c r="H112" s="105"/>
      <c r="I112" s="105"/>
      <c r="J112" s="105"/>
      <c r="K112" s="92">
        <f>GETPIVOTDATA(" Oregon",'Population Migration by State'!$B$5,"Year",'Population Migration by State'!$C$3)</f>
        <v>119077</v>
      </c>
      <c r="L112" s="105">
        <f>GETPIVOTDATA(" Oregon",'Population Migration by State'!$B$5,"Year",'Population Migration by State'!$C$3)</f>
        <v>119077</v>
      </c>
      <c r="M112" s="105">
        <f>GETPIVOTDATA(" Oregon",'Population Migration by State'!$B$5,"Year",'Population Migration by State'!$C$3)</f>
        <v>119077</v>
      </c>
      <c r="N112" s="105">
        <f>GETPIVOTDATA(" Oregon",'Population Migration by State'!$B$5,"Year",'Population Migration by State'!$C$3)</f>
        <v>119077</v>
      </c>
      <c r="O112" s="105">
        <f>GETPIVOTDATA(" Oregon",'Population Migration by State'!$B$5,"Year",'Population Migration by State'!$C$3)</f>
        <v>119077</v>
      </c>
      <c r="P112" s="105">
        <f>GETPIVOTDATA(" Oregon",'Population Migration by State'!$B$5,"Year",'Population Migration by State'!$C$3)</f>
        <v>119077</v>
      </c>
      <c r="Q112" s="105">
        <f>GETPIVOTDATA(" Oregon",'Population Migration by State'!$B$5,"Year",'Population Migration by State'!$C$3)</f>
        <v>119077</v>
      </c>
      <c r="R112" s="105">
        <f>GETPIVOTDATA(" Oregon",'Population Migration by State'!$B$5,"Year",'Population Migration by State'!$C$3)</f>
        <v>119077</v>
      </c>
      <c r="S112" s="105">
        <f>GETPIVOTDATA(" Oregon",'Population Migration by State'!$B$5,"Year",'Population Migration by State'!$C$3)</f>
        <v>119077</v>
      </c>
      <c r="T112" s="105">
        <f>GETPIVOTDATA(" Oregon",'Population Migration by State'!$B$5,"Year",'Population Migration by State'!$C$3)</f>
        <v>119077</v>
      </c>
      <c r="U112" s="105">
        <f>GETPIVOTDATA(" Oregon",'Population Migration by State'!$B$5,"Year",'Population Migration by State'!$C$3)</f>
        <v>119077</v>
      </c>
      <c r="V112" s="105">
        <f>GETPIVOTDATA(" Oregon",'Population Migration by State'!$B$5,"Year",'Population Migration by State'!$C$3)</f>
        <v>119077</v>
      </c>
      <c r="W112" s="105">
        <f>GETPIVOTDATA(" Oregon",'Population Migration by State'!$B$5,"Year",'Population Migration by State'!$C$3)</f>
        <v>119077</v>
      </c>
      <c r="X112" s="105">
        <f>GETPIVOTDATA(" Oregon",'Population Migration by State'!$B$5,"Year",'Population Migration by State'!$C$3)</f>
        <v>119077</v>
      </c>
      <c r="Y112" s="105">
        <f>GETPIVOTDATA(" Oregon",'Population Migration by State'!$B$5,"Year",'Population Migration by State'!$C$3)</f>
        <v>119077</v>
      </c>
      <c r="Z112" s="92">
        <f>GETPIVOTDATA(" Idaho",'Population Migration by State'!$B$5,"Year",'Population Migration by State'!$C$3)</f>
        <v>59419</v>
      </c>
      <c r="AA112" s="105">
        <f>GETPIVOTDATA(" Idaho",'Population Migration by State'!$B$5,"Year",'Population Migration by State'!$C$3)</f>
        <v>59419</v>
      </c>
      <c r="AB112" s="105">
        <f>GETPIVOTDATA(" Idaho",'Population Migration by State'!$B$5,"Year",'Population Migration by State'!$C$3)</f>
        <v>59419</v>
      </c>
      <c r="AC112" s="105">
        <f>GETPIVOTDATA(" Idaho",'Population Migration by State'!$B$5,"Year",'Population Migration by State'!$C$3)</f>
        <v>59419</v>
      </c>
      <c r="AD112" s="105">
        <f>GETPIVOTDATA(" Idaho",'Population Migration by State'!$B$5,"Year",'Population Migration by State'!$C$3)</f>
        <v>59419</v>
      </c>
      <c r="AE112" s="92">
        <f>GETPIVOTDATA(" Montana",'Population Migration by State'!$B$5,"Year",'Population Migration by State'!$C$3)</f>
        <v>37690</v>
      </c>
      <c r="AF112" s="105">
        <f>GETPIVOTDATA(" Montana",'Population Migration by State'!$B$5,"Year",'Population Migration by State'!$C$3)</f>
        <v>37690</v>
      </c>
      <c r="AG112" s="105">
        <f>GETPIVOTDATA(" Montana",'Population Migration by State'!$B$5,"Year",'Population Migration by State'!$C$3)</f>
        <v>37690</v>
      </c>
      <c r="AH112" s="105">
        <f>GETPIVOTDATA(" Montana",'Population Migration by State'!$B$5,"Year",'Population Migration by State'!$C$3)</f>
        <v>37690</v>
      </c>
      <c r="AI112" s="105">
        <f>GETPIVOTDATA(" Montana",'Population Migration by State'!$B$5,"Year",'Population Migration by State'!$C$3)</f>
        <v>37690</v>
      </c>
      <c r="AJ112" s="92">
        <f>GETPIVOTDATA(" Wyoming",'Population Migration by State'!$B$5,"Year",'Population Migration by State'!$C$3)</f>
        <v>31165</v>
      </c>
      <c r="AK112" s="105">
        <f>GETPIVOTDATA(" Wyoming",'Population Migration by State'!$B$5,"Year",'Population Migration by State'!$C$3)</f>
        <v>31165</v>
      </c>
      <c r="AL112" s="105">
        <f>GETPIVOTDATA(" Wyoming",'Population Migration by State'!$B$5,"Year",'Population Migration by State'!$C$3)</f>
        <v>31165</v>
      </c>
      <c r="AM112" s="105">
        <f>GETPIVOTDATA(" Wyoming",'Population Migration by State'!$B$5,"Year",'Population Migration by State'!$C$3)</f>
        <v>31165</v>
      </c>
      <c r="AN112" s="105">
        <f>GETPIVOTDATA(" Wyoming",'Population Migration by State'!$B$5,"Year",'Population Migration by State'!$C$3)</f>
        <v>31165</v>
      </c>
      <c r="AO112" s="105">
        <f>GETPIVOTDATA(" Wyoming",'Population Migration by State'!$B$5,"Year",'Population Migration by State'!$C$3)</f>
        <v>31165</v>
      </c>
      <c r="AP112" s="105">
        <f>GETPIVOTDATA(" Wyoming",'Population Migration by State'!$B$5,"Year",'Population Migration by State'!$C$3)</f>
        <v>31165</v>
      </c>
      <c r="AQ112" s="105">
        <f>GETPIVOTDATA(" Wyoming",'Population Migration by State'!$B$5,"Year",'Population Migration by State'!$C$3)</f>
        <v>31165</v>
      </c>
      <c r="AR112" s="105">
        <f>GETPIVOTDATA(" Wyoming",'Population Migration by State'!$B$5,"Year",'Population Migration by State'!$C$3)</f>
        <v>31165</v>
      </c>
      <c r="AS112" s="105">
        <f>GETPIVOTDATA(" Wyoming",'Population Migration by State'!$B$5,"Year",'Population Migration by State'!$C$3)</f>
        <v>31165</v>
      </c>
      <c r="AT112" s="105">
        <f>GETPIVOTDATA(" Wyoming",'Population Migration by State'!$B$5,"Year",'Population Migration by State'!$C$3)</f>
        <v>31165</v>
      </c>
      <c r="AU112" s="105">
        <f>GETPIVOTDATA(" Wyoming",'Population Migration by State'!$B$5,"Year",'Population Migration by State'!$C$3)</f>
        <v>31165</v>
      </c>
      <c r="AV112" s="105">
        <f>GETPIVOTDATA(" Wyoming",'Population Migration by State'!$B$5,"Year",'Population Migration by State'!$C$3)</f>
        <v>31165</v>
      </c>
      <c r="AW112" s="105">
        <f>GETPIVOTDATA(" Wyoming",'Population Migration by State'!$B$5,"Year",'Population Migration by State'!$C$3)</f>
        <v>31165</v>
      </c>
      <c r="AX112" s="105">
        <f>GETPIVOTDATA(" Wyoming",'Population Migration by State'!$B$5,"Year",'Population Migration by State'!$C$3)</f>
        <v>31165</v>
      </c>
      <c r="AY112" s="105">
        <f>GETPIVOTDATA(" Wyoming",'Population Migration by State'!$B$5,"Year",'Population Migration by State'!$C$3)</f>
        <v>31165</v>
      </c>
      <c r="AZ112" s="105">
        <f>GETPIVOTDATA(" Wyoming",'Population Migration by State'!$B$5,"Year",'Population Migration by State'!$C$3)</f>
        <v>31165</v>
      </c>
      <c r="BA112" s="92">
        <f>GETPIVOTDATA(" South Dakota",'Population Migration by State'!$B$5,"Year",'Population Migration by State'!$C$3)</f>
        <v>26185</v>
      </c>
      <c r="BB112" s="105">
        <f>GETPIVOTDATA(" South Dakota",'Population Migration by State'!$B$5,"Year",'Population Migration by State'!$C$3)</f>
        <v>26185</v>
      </c>
      <c r="BC112" s="105">
        <f>GETPIVOTDATA(" South Dakota",'Population Migration by State'!$B$5,"Year",'Population Migration by State'!$C$3)</f>
        <v>26185</v>
      </c>
      <c r="BD112" s="105">
        <f>GETPIVOTDATA(" South Dakota",'Population Migration by State'!$B$5,"Year",'Population Migration by State'!$C$3)</f>
        <v>26185</v>
      </c>
      <c r="BE112" s="105">
        <f>GETPIVOTDATA(" South Dakota",'Population Migration by State'!$B$5,"Year",'Population Migration by State'!$C$3)</f>
        <v>26185</v>
      </c>
      <c r="BF112" s="105">
        <f>GETPIVOTDATA(" South Dakota",'Population Migration by State'!$B$5,"Year",'Population Migration by State'!$C$3)</f>
        <v>26185</v>
      </c>
      <c r="BG112" s="105">
        <f>GETPIVOTDATA(" South Dakota",'Population Migration by State'!$B$5,"Year",'Population Migration by State'!$C$3)</f>
        <v>26185</v>
      </c>
      <c r="BH112" s="105">
        <f>GETPIVOTDATA(" South Dakota",'Population Migration by State'!$B$5,"Year",'Population Migration by State'!$C$3)</f>
        <v>26185</v>
      </c>
      <c r="BI112" s="121">
        <f>GETPIVOTDATA(" South Dakota",'Population Migration by State'!$B$5,"Year",'Population Migration by State'!$C$3)</f>
        <v>26185</v>
      </c>
      <c r="BJ112" s="121">
        <f>GETPIVOTDATA(" South Dakota",'Population Migration by State'!$B$5,"Year",'Population Migration by State'!$C$3)</f>
        <v>26185</v>
      </c>
      <c r="BK112" s="121">
        <f>GETPIVOTDATA(" South Dakota",'Population Migration by State'!$B$5,"Year",'Population Migration by State'!$C$3)</f>
        <v>26185</v>
      </c>
      <c r="BL112" s="121">
        <f>GETPIVOTDATA(" South Dakota",'Population Migration by State'!$B$5,"Year",'Population Migration by State'!$C$3)</f>
        <v>26185</v>
      </c>
      <c r="BM112" s="105">
        <f>GETPIVOTDATA(" South Dakota",'Population Migration by State'!$B$5,"Year",'Population Migration by State'!$C$3)</f>
        <v>26185</v>
      </c>
      <c r="BN112" s="105">
        <f>GETPIVOTDATA(" South Dakota",'Population Migration by State'!$B$5,"Year",'Population Migration by State'!$C$3)</f>
        <v>26185</v>
      </c>
      <c r="BO112" s="105">
        <f>GETPIVOTDATA(" South Dakota",'Population Migration by State'!$B$5,"Year",'Population Migration by State'!$C$3)</f>
        <v>26185</v>
      </c>
      <c r="BP112" s="105">
        <f>GETPIVOTDATA(" South Dakota",'Population Migration by State'!$B$5,"Year",'Population Migration by State'!$C$3)</f>
        <v>26185</v>
      </c>
      <c r="BQ112" s="92">
        <f>GETPIVOTDATA(" Minnesota",'Population Migration by State'!$B$5,"Year",'Population Migration by State'!$C$3)</f>
        <v>101176</v>
      </c>
      <c r="BR112" s="105">
        <f>GETPIVOTDATA(" Minnesota",'Population Migration by State'!$B$5,"Year",'Population Migration by State'!$C$3)</f>
        <v>101176</v>
      </c>
      <c r="BS112" s="105">
        <f>GETPIVOTDATA(" Minnesota",'Population Migration by State'!$B$5,"Year",'Population Migration by State'!$C$3)</f>
        <v>101176</v>
      </c>
      <c r="BT112" s="105">
        <f>GETPIVOTDATA(" Minnesota",'Population Migration by State'!$B$5,"Year",'Population Migration by State'!$C$3)</f>
        <v>101176</v>
      </c>
      <c r="BU112" s="105">
        <f>GETPIVOTDATA(" Minnesota",'Population Migration by State'!$B$5,"Year",'Population Migration by State'!$C$3)</f>
        <v>101176</v>
      </c>
      <c r="BV112" s="105">
        <f>GETPIVOTDATA(" Minnesota",'Population Migration by State'!$B$5,"Year",'Population Migration by State'!$C$3)</f>
        <v>101176</v>
      </c>
      <c r="BW112" s="105">
        <f>GETPIVOTDATA(" Minnesota",'Population Migration by State'!$B$5,"Year",'Population Migration by State'!$C$3)</f>
        <v>101176</v>
      </c>
      <c r="BX112" s="105">
        <f>GETPIVOTDATA(" Minnesota",'Population Migration by State'!$B$5,"Year",'Population Migration by State'!$C$3)</f>
        <v>101176</v>
      </c>
      <c r="BY112" s="105">
        <f>GETPIVOTDATA(" Minnesota",'Population Migration by State'!$B$5,"Year",'Population Migration by State'!$C$3)</f>
        <v>101176</v>
      </c>
      <c r="BZ112" s="105">
        <f>GETPIVOTDATA(" Minnesota",'Population Migration by State'!$B$5,"Year",'Population Migration by State'!$C$3)</f>
        <v>101176</v>
      </c>
      <c r="CA112" s="105">
        <f>GETPIVOTDATA(" Minnesota",'Population Migration by State'!$B$5,"Year",'Population Migration by State'!$C$3)</f>
        <v>101176</v>
      </c>
      <c r="CB112" s="99"/>
      <c r="CC112" s="105">
        <f>GETPIVOTDATA(" Wisconsin",'Population Migration by State'!$B$5,"Year",'Population Migration by State'!$C$3)</f>
        <v>100167</v>
      </c>
      <c r="CD112" s="105">
        <f>GETPIVOTDATA(" Wisconsin",'Population Migration by State'!$B$5,"Year",'Population Migration by State'!$C$3)</f>
        <v>100167</v>
      </c>
      <c r="CE112" s="105">
        <f>GETPIVOTDATA(" Wisconsin",'Population Migration by State'!$B$5,"Year",'Population Migration by State'!$C$3)</f>
        <v>100167</v>
      </c>
      <c r="CF112" s="105">
        <f>GETPIVOTDATA(" Wisconsin",'Population Migration by State'!$B$5,"Year",'Population Migration by State'!$C$3)</f>
        <v>100167</v>
      </c>
      <c r="CG112" s="105">
        <f>GETPIVOTDATA(" Wisconsin",'Population Migration by State'!$B$5,"Year",'Population Migration by State'!$C$3)</f>
        <v>100167</v>
      </c>
      <c r="CH112" s="105">
        <f>GETPIVOTDATA(" Wisconsin",'Population Migration by State'!$B$5,"Year",'Population Migration by State'!$C$3)</f>
        <v>100167</v>
      </c>
      <c r="CI112" s="105">
        <f>GETPIVOTDATA(" Wisconsin",'Population Migration by State'!$B$5,"Year",'Population Migration by State'!$C$3)</f>
        <v>100167</v>
      </c>
      <c r="CJ112" s="105">
        <f>GETPIVOTDATA(" Wisconsin",'Population Migration by State'!$B$5,"Year",'Population Migration by State'!$C$3)</f>
        <v>100167</v>
      </c>
      <c r="CK112" s="105">
        <f>GETPIVOTDATA(" Wisconsin",'Population Migration by State'!$B$5,"Year",'Population Migration by State'!$C$3)</f>
        <v>100167</v>
      </c>
      <c r="CL112" s="105">
        <f>GETPIVOTDATA(" Wisconsin",'Population Migration by State'!$B$5,"Year",'Population Migration by State'!$C$3)</f>
        <v>100167</v>
      </c>
      <c r="CM112" s="105">
        <f>GETPIVOTDATA(" Wisconsin",'Population Migration by State'!$B$5,"Year",'Population Migration by State'!$C$3)</f>
        <v>100167</v>
      </c>
      <c r="CN112" s="92"/>
      <c r="CO112" s="105"/>
      <c r="CP112" s="105"/>
      <c r="CQ112" s="92">
        <f>GETPIVOTDATA(" Michigan",'Population Migration by State'!$B$5,"Year",'Population Migration by State'!$C$3)</f>
        <v>134763</v>
      </c>
      <c r="CR112" s="105">
        <f>GETPIVOTDATA(" Michigan",'Population Migration by State'!$B$5,"Year",'Population Migration by State'!$C$3)</f>
        <v>134763</v>
      </c>
      <c r="CS112" s="105">
        <f>GETPIVOTDATA(" Michigan",'Population Migration by State'!$B$5,"Year",'Population Migration by State'!$C$3)</f>
        <v>134763</v>
      </c>
      <c r="CT112" s="105">
        <f>GETPIVOTDATA(" Michigan",'Population Migration by State'!$B$5,"Year",'Population Migration by State'!$C$3)</f>
        <v>134763</v>
      </c>
      <c r="CU112" s="105">
        <f>GETPIVOTDATA(" Michigan",'Population Migration by State'!$B$5,"Year",'Population Migration by State'!$C$3)</f>
        <v>134763</v>
      </c>
      <c r="CV112" s="105">
        <f>GETPIVOTDATA(" Michigan",'Population Migration by State'!$B$5,"Year",'Population Migration by State'!$C$3)</f>
        <v>134763</v>
      </c>
      <c r="CW112" s="105">
        <f>GETPIVOTDATA(" Michigan",'Population Migration by State'!$B$5,"Year",'Population Migration by State'!$C$3)</f>
        <v>134763</v>
      </c>
      <c r="CX112" s="102"/>
      <c r="CY112" s="105">
        <f>GETPIVOTDATA(" Michigan",'Population Migration by State'!$B$5,"Year",'Population Migration by State'!$C$3)</f>
        <v>134763</v>
      </c>
      <c r="CZ112" s="105">
        <f>GETPIVOTDATA(" Michigan",'Population Migration by State'!$B$5,"Year",'Population Migration by State'!$C$3)</f>
        <v>134763</v>
      </c>
      <c r="DA112" s="105">
        <f>GETPIVOTDATA(" Michigan",'Population Migration by State'!$B$5,"Year",'Population Migration by State'!$C$3)</f>
        <v>134763</v>
      </c>
      <c r="DB112" s="92"/>
      <c r="DC112" s="105"/>
      <c r="DD112" s="105"/>
      <c r="DE112" s="105"/>
      <c r="DF112" s="105"/>
      <c r="DG112" s="105"/>
      <c r="DH112" s="105"/>
      <c r="DI112" s="105"/>
      <c r="DJ112" s="105"/>
      <c r="DK112" s="105"/>
      <c r="DL112" s="105"/>
      <c r="DM112" s="105"/>
      <c r="DN112" s="105"/>
      <c r="DO112" s="105"/>
      <c r="DP112" s="105"/>
      <c r="DQ112" s="105"/>
      <c r="DR112" s="105"/>
      <c r="DS112" s="92">
        <f>GETPIVOTDATA(" New York",'Population Migration by State'!$B$5,"Year",'Population Migration by State'!$C$3)</f>
        <v>277374</v>
      </c>
      <c r="DT112" s="105">
        <f>GETPIVOTDATA(" New York",'Population Migration by State'!$B$5,"Year",'Population Migration by State'!$C$3)</f>
        <v>277374</v>
      </c>
      <c r="DU112" s="105">
        <f>GETPIVOTDATA(" New York",'Population Migration by State'!$B$5,"Year",'Population Migration by State'!$C$3)</f>
        <v>277374</v>
      </c>
      <c r="DV112" s="105">
        <f>GETPIVOTDATA(" New York",'Population Migration by State'!$B$5,"Year",'Population Migration by State'!$C$3)</f>
        <v>277374</v>
      </c>
      <c r="DW112" s="105">
        <f>GETPIVOTDATA(" New York",'Population Migration by State'!$B$5,"Year",'Population Migration by State'!$C$3)</f>
        <v>277374</v>
      </c>
      <c r="DX112" s="105">
        <f>GETPIVOTDATA(" New York",'Population Migration by State'!$B$5,"Year",'Population Migration by State'!$C$3)</f>
        <v>277374</v>
      </c>
      <c r="DY112" s="105">
        <f>GETPIVOTDATA(" New York",'Population Migration by State'!$B$5,"Year",'Population Migration by State'!$C$3)</f>
        <v>277374</v>
      </c>
      <c r="DZ112" s="92">
        <f>GETPIVOTDATA(" Vermont",'Population Migration by State'!$B$5,"Year",'Population Migration by State'!$C$3)</f>
        <v>24431</v>
      </c>
      <c r="EA112" s="105">
        <f>GETPIVOTDATA(" Vermont",'Population Migration by State'!$B$5,"Year",'Population Migration by State'!$C$3)</f>
        <v>24431</v>
      </c>
      <c r="EB112" s="129">
        <f>GETPIVOTDATA(" New Hampshire",'Population Migration by State'!$B$5,"Year",'Population Migration by State'!$C$3)</f>
        <v>50559</v>
      </c>
      <c r="EC112" s="121">
        <f>GETPIVOTDATA(" New Hampshire",'Population Migration by State'!$B$5,"Year",'Population Migration by State'!$C$3)</f>
        <v>50559</v>
      </c>
      <c r="ED112" s="121">
        <f>GETPIVOTDATA(" New Hampshire",'Population Migration by State'!$B$5,"Year",'Population Migration by State'!$C$3)</f>
        <v>50559</v>
      </c>
      <c r="EE112" s="130">
        <f>GETPIVOTDATA(" New Hampshire",'Population Migration by State'!$B$5,"Year",'Population Migration by State'!$C$3)</f>
        <v>50559</v>
      </c>
      <c r="EF112" s="92">
        <f>GETPIVOTDATA(" Maine",'Population Migration by State'!$B$5,"Year",'Population Migration by State'!$C$3)</f>
        <v>27561</v>
      </c>
      <c r="EG112" s="105">
        <f>GETPIVOTDATA(" Maine",'Population Migration by State'!$B$5,"Year",'Population Migration by State'!$C$3)</f>
        <v>27561</v>
      </c>
      <c r="EH112" s="105">
        <f>GETPIVOTDATA(" Maine",'Population Migration by State'!$B$5,"Year",'Population Migration by State'!$C$3)</f>
        <v>27561</v>
      </c>
      <c r="EI112" s="105">
        <f>GETPIVOTDATA(" Maine",'Population Migration by State'!$B$5,"Year",'Population Migration by State'!$C$3)</f>
        <v>27561</v>
      </c>
      <c r="EJ112" s="105">
        <f>GETPIVOTDATA(" Maine",'Population Migration by State'!$B$5,"Year",'Population Migration by State'!$C$3)</f>
        <v>27561</v>
      </c>
      <c r="EK112" s="105">
        <f>GETPIVOTDATA(" Maine",'Population Migration by State'!$B$5,"Year",'Population Migration by State'!$C$3)</f>
        <v>27561</v>
      </c>
      <c r="EL112" s="92"/>
      <c r="EM112" s="105"/>
      <c r="EN112" s="105"/>
      <c r="EO112" s="105"/>
      <c r="EP112" s="105"/>
      <c r="EQ112" s="56"/>
      <c r="ER112" s="56"/>
      <c r="ES112" s="56"/>
      <c r="ET112" s="56"/>
      <c r="EU112" s="56"/>
      <c r="EV112" s="56"/>
      <c r="EW112" s="105"/>
      <c r="EX112" s="105"/>
      <c r="EY112" s="105"/>
      <c r="EZ112" s="105"/>
      <c r="FA112" s="105"/>
      <c r="FB112" s="105"/>
      <c r="FC112" s="105"/>
      <c r="FD112" s="105"/>
      <c r="FE112" s="105"/>
      <c r="FF112" s="105"/>
      <c r="FG112" s="105"/>
      <c r="FH112" s="105"/>
      <c r="FI112" s="105"/>
      <c r="FJ112" s="105"/>
      <c r="FK112" s="105"/>
      <c r="FL112" s="105"/>
      <c r="FM112" s="105"/>
      <c r="FN112" s="105"/>
      <c r="FO112" s="105"/>
      <c r="FP112" s="56"/>
      <c r="FQ112" s="56"/>
      <c r="FR112" s="56"/>
      <c r="FS112" s="56"/>
      <c r="FT112" s="56"/>
      <c r="FU112" s="56"/>
      <c r="FV112" s="56"/>
      <c r="FW112" s="56"/>
      <c r="FX112" s="56"/>
      <c r="FY112" s="56"/>
      <c r="FZ112" s="56"/>
      <c r="GA112" s="56"/>
      <c r="GB112" s="56"/>
      <c r="GC112" s="56"/>
      <c r="GD112" s="56"/>
      <c r="GE112" s="56"/>
      <c r="GF112" s="56"/>
      <c r="GG112" s="56"/>
      <c r="GH112" s="56"/>
      <c r="GI112" s="56"/>
      <c r="GJ112" s="56"/>
      <c r="GK112" s="56"/>
      <c r="GL112" s="56"/>
      <c r="GM112" s="56"/>
      <c r="GN112" s="56"/>
      <c r="GO112" s="56"/>
      <c r="GP112" s="56"/>
      <c r="GQ112" s="56"/>
      <c r="GR112" s="56"/>
      <c r="GS112" s="56"/>
      <c r="GT112" s="56"/>
      <c r="GU112" s="56"/>
      <c r="GV112" s="56"/>
      <c r="GW112" s="56"/>
      <c r="GX112" s="56"/>
      <c r="GY112" s="56"/>
      <c r="GZ112" s="56"/>
      <c r="HA112" s="56"/>
      <c r="HB112" s="56"/>
      <c r="HC112" s="56"/>
      <c r="HD112" s="56"/>
      <c r="HE112" s="56"/>
      <c r="HF112" s="56"/>
      <c r="HG112" s="56"/>
      <c r="HH112" s="217"/>
    </row>
    <row r="113" spans="2:216" ht="16.5" customHeight="1" x14ac:dyDescent="0.25">
      <c r="B113" s="221"/>
      <c r="C113" s="56"/>
      <c r="D113" s="105"/>
      <c r="E113" s="105"/>
      <c r="F113" s="105"/>
      <c r="G113" s="105"/>
      <c r="H113" s="105"/>
      <c r="I113" s="105"/>
      <c r="J113" s="105"/>
      <c r="K113" s="92">
        <f>GETPIVOTDATA(" Oregon",'Population Migration by State'!$B$5,"Year",'Population Migration by State'!$C$3)</f>
        <v>119077</v>
      </c>
      <c r="L113" s="105">
        <f>GETPIVOTDATA(" Oregon",'Population Migration by State'!$B$5,"Year",'Population Migration by State'!$C$3)</f>
        <v>119077</v>
      </c>
      <c r="M113" s="105">
        <f>GETPIVOTDATA(" Oregon",'Population Migration by State'!$B$5,"Year",'Population Migration by State'!$C$3)</f>
        <v>119077</v>
      </c>
      <c r="N113" s="105">
        <f>GETPIVOTDATA(" Oregon",'Population Migration by State'!$B$5,"Year",'Population Migration by State'!$C$3)</f>
        <v>119077</v>
      </c>
      <c r="O113" s="105">
        <f>GETPIVOTDATA(" Oregon",'Population Migration by State'!$B$5,"Year",'Population Migration by State'!$C$3)</f>
        <v>119077</v>
      </c>
      <c r="P113" s="121">
        <f>GETPIVOTDATA(" Oregon",'Population Migration by State'!$B$5,"Year",'Population Migration by State'!$C$3)</f>
        <v>119077</v>
      </c>
      <c r="Q113" s="121">
        <f>GETPIVOTDATA(" Oregon",'Population Migration by State'!$B$5,"Year",'Population Migration by State'!$C$3)</f>
        <v>119077</v>
      </c>
      <c r="R113" s="121">
        <f>GETPIVOTDATA(" Oregon",'Population Migration by State'!$B$5,"Year",'Population Migration by State'!$C$3)</f>
        <v>119077</v>
      </c>
      <c r="S113" s="121">
        <f>GETPIVOTDATA(" Oregon",'Population Migration by State'!$B$5,"Year",'Population Migration by State'!$C$3)</f>
        <v>119077</v>
      </c>
      <c r="T113" s="105">
        <f>GETPIVOTDATA(" Oregon",'Population Migration by State'!$B$5,"Year",'Population Migration by State'!$C$3)</f>
        <v>119077</v>
      </c>
      <c r="U113" s="105">
        <f>GETPIVOTDATA(" Oregon",'Population Migration by State'!$B$5,"Year",'Population Migration by State'!$C$3)</f>
        <v>119077</v>
      </c>
      <c r="V113" s="105">
        <f>GETPIVOTDATA(" Oregon",'Population Migration by State'!$B$5,"Year",'Population Migration by State'!$C$3)</f>
        <v>119077</v>
      </c>
      <c r="W113" s="105">
        <f>GETPIVOTDATA(" Oregon",'Population Migration by State'!$B$5,"Year",'Population Migration by State'!$C$3)</f>
        <v>119077</v>
      </c>
      <c r="X113" s="105">
        <f>GETPIVOTDATA(" Oregon",'Population Migration by State'!$B$5,"Year",'Population Migration by State'!$C$3)</f>
        <v>119077</v>
      </c>
      <c r="Y113" s="105">
        <f>GETPIVOTDATA(" Oregon",'Population Migration by State'!$B$5,"Year",'Population Migration by State'!$C$3)</f>
        <v>119077</v>
      </c>
      <c r="Z113" s="92">
        <f>GETPIVOTDATA(" Idaho",'Population Migration by State'!$B$5,"Year",'Population Migration by State'!$C$3)</f>
        <v>59419</v>
      </c>
      <c r="AA113" s="105">
        <f>GETPIVOTDATA(" Idaho",'Population Migration by State'!$B$5,"Year",'Population Migration by State'!$C$3)</f>
        <v>59419</v>
      </c>
      <c r="AB113" s="105">
        <f>GETPIVOTDATA(" Idaho",'Population Migration by State'!$B$5,"Year",'Population Migration by State'!$C$3)</f>
        <v>59419</v>
      </c>
      <c r="AC113" s="105">
        <f>GETPIVOTDATA(" Idaho",'Population Migration by State'!$B$5,"Year",'Population Migration by State'!$C$3)</f>
        <v>59419</v>
      </c>
      <c r="AD113" s="105">
        <f>GETPIVOTDATA(" Idaho",'Population Migration by State'!$B$5,"Year",'Population Migration by State'!$C$3)</f>
        <v>59419</v>
      </c>
      <c r="AE113" s="99"/>
      <c r="AF113" s="105">
        <f>GETPIVOTDATA(" Montana",'Population Migration by State'!$B$5,"Year",'Population Migration by State'!$C$3)</f>
        <v>37690</v>
      </c>
      <c r="AG113" s="105">
        <f>GETPIVOTDATA(" Montana",'Population Migration by State'!$B$5,"Year",'Population Migration by State'!$C$3)</f>
        <v>37690</v>
      </c>
      <c r="AH113" s="105">
        <f>GETPIVOTDATA(" Montana",'Population Migration by State'!$B$5,"Year",'Population Migration by State'!$C$3)</f>
        <v>37690</v>
      </c>
      <c r="AI113" s="105">
        <f>GETPIVOTDATA(" Montana",'Population Migration by State'!$B$5,"Year",'Population Migration by State'!$C$3)</f>
        <v>37690</v>
      </c>
      <c r="AJ113" s="92">
        <f>GETPIVOTDATA(" Wyoming",'Population Migration by State'!$B$5,"Year",'Population Migration by State'!$C$3)</f>
        <v>31165</v>
      </c>
      <c r="AK113" s="105">
        <f>GETPIVOTDATA(" Wyoming",'Population Migration by State'!$B$5,"Year",'Population Migration by State'!$C$3)</f>
        <v>31165</v>
      </c>
      <c r="AL113" s="105">
        <f>GETPIVOTDATA(" Wyoming",'Population Migration by State'!$B$5,"Year",'Population Migration by State'!$C$3)</f>
        <v>31165</v>
      </c>
      <c r="AM113" s="105">
        <f>GETPIVOTDATA(" Wyoming",'Population Migration by State'!$B$5,"Year",'Population Migration by State'!$C$3)</f>
        <v>31165</v>
      </c>
      <c r="AN113" s="105">
        <f>GETPIVOTDATA(" Wyoming",'Population Migration by State'!$B$5,"Year",'Population Migration by State'!$C$3)</f>
        <v>31165</v>
      </c>
      <c r="AO113" s="105">
        <f>GETPIVOTDATA(" Wyoming",'Population Migration by State'!$B$5,"Year",'Population Migration by State'!$C$3)</f>
        <v>31165</v>
      </c>
      <c r="AP113" s="105">
        <f>GETPIVOTDATA(" Wyoming",'Population Migration by State'!$B$5,"Year",'Population Migration by State'!$C$3)</f>
        <v>31165</v>
      </c>
      <c r="AQ113" s="105">
        <f>GETPIVOTDATA(" Wyoming",'Population Migration by State'!$B$5,"Year",'Population Migration by State'!$C$3)</f>
        <v>31165</v>
      </c>
      <c r="AR113" s="105">
        <f>GETPIVOTDATA(" Wyoming",'Population Migration by State'!$B$5,"Year",'Population Migration by State'!$C$3)</f>
        <v>31165</v>
      </c>
      <c r="AS113" s="105">
        <f>GETPIVOTDATA(" Wyoming",'Population Migration by State'!$B$5,"Year",'Population Migration by State'!$C$3)</f>
        <v>31165</v>
      </c>
      <c r="AT113" s="105">
        <f>GETPIVOTDATA(" Wyoming",'Population Migration by State'!$B$5,"Year",'Population Migration by State'!$C$3)</f>
        <v>31165</v>
      </c>
      <c r="AU113" s="105">
        <f>GETPIVOTDATA(" Wyoming",'Population Migration by State'!$B$5,"Year",'Population Migration by State'!$C$3)</f>
        <v>31165</v>
      </c>
      <c r="AV113" s="105">
        <f>GETPIVOTDATA(" Wyoming",'Population Migration by State'!$B$5,"Year",'Population Migration by State'!$C$3)</f>
        <v>31165</v>
      </c>
      <c r="AW113" s="105">
        <f>GETPIVOTDATA(" Wyoming",'Population Migration by State'!$B$5,"Year",'Population Migration by State'!$C$3)</f>
        <v>31165</v>
      </c>
      <c r="AX113" s="105">
        <f>GETPIVOTDATA(" Wyoming",'Population Migration by State'!$B$5,"Year",'Population Migration by State'!$C$3)</f>
        <v>31165</v>
      </c>
      <c r="AY113" s="105">
        <f>GETPIVOTDATA(" Wyoming",'Population Migration by State'!$B$5,"Year",'Population Migration by State'!$C$3)</f>
        <v>31165</v>
      </c>
      <c r="AZ113" s="105">
        <f>GETPIVOTDATA(" Wyoming",'Population Migration by State'!$B$5,"Year",'Population Migration by State'!$C$3)</f>
        <v>31165</v>
      </c>
      <c r="BA113" s="92">
        <f>GETPIVOTDATA(" South Dakota",'Population Migration by State'!$B$5,"Year",'Population Migration by State'!$C$3)</f>
        <v>26185</v>
      </c>
      <c r="BB113" s="105">
        <f>GETPIVOTDATA(" South Dakota",'Population Migration by State'!$B$5,"Year",'Population Migration by State'!$C$3)</f>
        <v>26185</v>
      </c>
      <c r="BC113" s="105">
        <f>GETPIVOTDATA(" South Dakota",'Population Migration by State'!$B$5,"Year",'Population Migration by State'!$C$3)</f>
        <v>26185</v>
      </c>
      <c r="BD113" s="105">
        <f>GETPIVOTDATA(" South Dakota",'Population Migration by State'!$B$5,"Year",'Population Migration by State'!$C$3)</f>
        <v>26185</v>
      </c>
      <c r="BE113" s="105">
        <f>GETPIVOTDATA(" South Dakota",'Population Migration by State'!$B$5,"Year",'Population Migration by State'!$C$3)</f>
        <v>26185</v>
      </c>
      <c r="BF113" s="105">
        <f>GETPIVOTDATA(" South Dakota",'Population Migration by State'!$B$5,"Year",'Population Migration by State'!$C$3)</f>
        <v>26185</v>
      </c>
      <c r="BG113" s="105">
        <f>GETPIVOTDATA(" South Dakota",'Population Migration by State'!$B$5,"Year",'Population Migration by State'!$C$3)</f>
        <v>26185</v>
      </c>
      <c r="BH113" s="105">
        <f>GETPIVOTDATA(" South Dakota",'Population Migration by State'!$B$5,"Year",'Population Migration by State'!$C$3)</f>
        <v>26185</v>
      </c>
      <c r="BI113" s="121">
        <f>GETPIVOTDATA(" South Dakota",'Population Migration by State'!$B$5,"Year",'Population Migration by State'!$C$3)</f>
        <v>26185</v>
      </c>
      <c r="BJ113" s="121">
        <f>GETPIVOTDATA(" South Dakota",'Population Migration by State'!$B$5,"Year",'Population Migration by State'!$C$3)</f>
        <v>26185</v>
      </c>
      <c r="BK113" s="121">
        <f>GETPIVOTDATA(" South Dakota",'Population Migration by State'!$B$5,"Year",'Population Migration by State'!$C$3)</f>
        <v>26185</v>
      </c>
      <c r="BL113" s="121">
        <f>GETPIVOTDATA(" South Dakota",'Population Migration by State'!$B$5,"Year",'Population Migration by State'!$C$3)</f>
        <v>26185</v>
      </c>
      <c r="BM113" s="105">
        <f>GETPIVOTDATA(" South Dakota",'Population Migration by State'!$B$5,"Year",'Population Migration by State'!$C$3)</f>
        <v>26185</v>
      </c>
      <c r="BN113" s="105">
        <f>GETPIVOTDATA(" South Dakota",'Population Migration by State'!$B$5,"Year",'Population Migration by State'!$C$3)</f>
        <v>26185</v>
      </c>
      <c r="BO113" s="105">
        <f>GETPIVOTDATA(" South Dakota",'Population Migration by State'!$B$5,"Year",'Population Migration by State'!$C$3)</f>
        <v>26185</v>
      </c>
      <c r="BP113" s="105">
        <f>GETPIVOTDATA(" South Dakota",'Population Migration by State'!$B$5,"Year",'Population Migration by State'!$C$3)</f>
        <v>26185</v>
      </c>
      <c r="BQ113" s="92">
        <f>GETPIVOTDATA(" Minnesota",'Population Migration by State'!$B$5,"Year",'Population Migration by State'!$C$3)</f>
        <v>101176</v>
      </c>
      <c r="BR113" s="105">
        <f>GETPIVOTDATA(" Minnesota",'Population Migration by State'!$B$5,"Year",'Population Migration by State'!$C$3)</f>
        <v>101176</v>
      </c>
      <c r="BS113" s="105">
        <f>GETPIVOTDATA(" Minnesota",'Population Migration by State'!$B$5,"Year",'Population Migration by State'!$C$3)</f>
        <v>101176</v>
      </c>
      <c r="BT113" s="105">
        <f>GETPIVOTDATA(" Minnesota",'Population Migration by State'!$B$5,"Year",'Population Migration by State'!$C$3)</f>
        <v>101176</v>
      </c>
      <c r="BU113" s="105">
        <f>GETPIVOTDATA(" Minnesota",'Population Migration by State'!$B$5,"Year",'Population Migration by State'!$C$3)</f>
        <v>101176</v>
      </c>
      <c r="BV113" s="105">
        <f>GETPIVOTDATA(" Minnesota",'Population Migration by State'!$B$5,"Year",'Population Migration by State'!$C$3)</f>
        <v>101176</v>
      </c>
      <c r="BW113" s="105">
        <f>GETPIVOTDATA(" Minnesota",'Population Migration by State'!$B$5,"Year",'Population Migration by State'!$C$3)</f>
        <v>101176</v>
      </c>
      <c r="BX113" s="105">
        <f>GETPIVOTDATA(" Minnesota",'Population Migration by State'!$B$5,"Year",'Population Migration by State'!$C$3)</f>
        <v>101176</v>
      </c>
      <c r="BY113" s="105">
        <f>GETPIVOTDATA(" Minnesota",'Population Migration by State'!$B$5,"Year",'Population Migration by State'!$C$3)</f>
        <v>101176</v>
      </c>
      <c r="BZ113" s="105">
        <f>GETPIVOTDATA(" Minnesota",'Population Migration by State'!$B$5,"Year",'Population Migration by State'!$C$3)</f>
        <v>101176</v>
      </c>
      <c r="CA113" s="105">
        <f>GETPIVOTDATA(" Minnesota",'Population Migration by State'!$B$5,"Year",'Population Migration by State'!$C$3)</f>
        <v>101176</v>
      </c>
      <c r="CB113" s="105">
        <f>GETPIVOTDATA(" Minnesota",'Population Migration by State'!$B$5,"Year",'Population Migration by State'!$C$3)</f>
        <v>101176</v>
      </c>
      <c r="CC113" s="92">
        <f>GETPIVOTDATA(" Wisconsin",'Population Migration by State'!$B$5,"Year",'Population Migration by State'!$C$3)</f>
        <v>100167</v>
      </c>
      <c r="CD113" s="105">
        <f>GETPIVOTDATA(" Wisconsin",'Population Migration by State'!$B$5,"Year",'Population Migration by State'!$C$3)</f>
        <v>100167</v>
      </c>
      <c r="CE113" s="105">
        <f>GETPIVOTDATA(" Wisconsin",'Population Migration by State'!$B$5,"Year",'Population Migration by State'!$C$3)</f>
        <v>100167</v>
      </c>
      <c r="CF113" s="105">
        <f>GETPIVOTDATA(" Wisconsin",'Population Migration by State'!$B$5,"Year",'Population Migration by State'!$C$3)</f>
        <v>100167</v>
      </c>
      <c r="CG113" s="105">
        <f>GETPIVOTDATA(" Wisconsin",'Population Migration by State'!$B$5,"Year",'Population Migration by State'!$C$3)</f>
        <v>100167</v>
      </c>
      <c r="CH113" s="105">
        <f>GETPIVOTDATA(" Wisconsin",'Population Migration by State'!$B$5,"Year",'Population Migration by State'!$C$3)</f>
        <v>100167</v>
      </c>
      <c r="CI113" s="105">
        <f>GETPIVOTDATA(" Wisconsin",'Population Migration by State'!$B$5,"Year",'Population Migration by State'!$C$3)</f>
        <v>100167</v>
      </c>
      <c r="CJ113" s="105">
        <f>GETPIVOTDATA(" Wisconsin",'Population Migration by State'!$B$5,"Year",'Population Migration by State'!$C$3)</f>
        <v>100167</v>
      </c>
      <c r="CK113" s="105">
        <f>GETPIVOTDATA(" Wisconsin",'Population Migration by State'!$B$5,"Year",'Population Migration by State'!$C$3)</f>
        <v>100167</v>
      </c>
      <c r="CL113" s="105">
        <f>GETPIVOTDATA(" Wisconsin",'Population Migration by State'!$B$5,"Year",'Population Migration by State'!$C$3)</f>
        <v>100167</v>
      </c>
      <c r="CM113" s="97"/>
      <c r="CN113" s="105"/>
      <c r="CO113" s="105"/>
      <c r="CP113" s="105"/>
      <c r="CQ113" s="92">
        <f>GETPIVOTDATA(" Michigan",'Population Migration by State'!$B$5,"Year",'Population Migration by State'!$C$3)</f>
        <v>134763</v>
      </c>
      <c r="CR113" s="105">
        <f>GETPIVOTDATA(" Michigan",'Population Migration by State'!$B$5,"Year",'Population Migration by State'!$C$3)</f>
        <v>134763</v>
      </c>
      <c r="CS113" s="105">
        <f>GETPIVOTDATA(" Michigan",'Population Migration by State'!$B$5,"Year",'Population Migration by State'!$C$3)</f>
        <v>134763</v>
      </c>
      <c r="CT113" s="105">
        <f>GETPIVOTDATA(" Michigan",'Population Migration by State'!$B$5,"Year",'Population Migration by State'!$C$3)</f>
        <v>134763</v>
      </c>
      <c r="CU113" s="105">
        <f>GETPIVOTDATA(" Michigan",'Population Migration by State'!$B$5,"Year",'Population Migration by State'!$C$3)</f>
        <v>134763</v>
      </c>
      <c r="CV113" s="105">
        <f>GETPIVOTDATA(" Michigan",'Population Migration by State'!$B$5,"Year",'Population Migration by State'!$C$3)</f>
        <v>134763</v>
      </c>
      <c r="CW113" s="105">
        <f>GETPIVOTDATA(" Michigan",'Population Migration by State'!$B$5,"Year",'Population Migration by State'!$C$3)</f>
        <v>134763</v>
      </c>
      <c r="CX113" s="105">
        <f>GETPIVOTDATA(" Michigan",'Population Migration by State'!$B$5,"Year",'Population Migration by State'!$C$3)</f>
        <v>134763</v>
      </c>
      <c r="CY113" s="105">
        <f>GETPIVOTDATA(" Michigan",'Population Migration by State'!$B$5,"Year",'Population Migration by State'!$C$3)</f>
        <v>134763</v>
      </c>
      <c r="CZ113" s="105">
        <f>GETPIVOTDATA(" Michigan",'Population Migration by State'!$B$5,"Year",'Population Migration by State'!$C$3)</f>
        <v>134763</v>
      </c>
      <c r="DA113" s="105">
        <f>GETPIVOTDATA(" Michigan",'Population Migration by State'!$B$5,"Year",'Population Migration by State'!$C$3)</f>
        <v>134763</v>
      </c>
      <c r="DB113" s="92"/>
      <c r="DC113" s="105"/>
      <c r="DD113" s="105"/>
      <c r="DE113" s="105"/>
      <c r="DF113" s="105"/>
      <c r="DG113" s="105"/>
      <c r="DH113" s="105"/>
      <c r="DI113" s="105"/>
      <c r="DJ113" s="105"/>
      <c r="DK113" s="105"/>
      <c r="DL113" s="105"/>
      <c r="DM113" s="105"/>
      <c r="DN113" s="105"/>
      <c r="DO113" s="105"/>
      <c r="DP113" s="105"/>
      <c r="DQ113" s="105"/>
      <c r="DR113" s="105"/>
      <c r="DS113" s="92">
        <f>GETPIVOTDATA(" New York",'Population Migration by State'!$B$5,"Year",'Population Migration by State'!$C$3)</f>
        <v>277374</v>
      </c>
      <c r="DT113" s="105">
        <f>GETPIVOTDATA(" New York",'Population Migration by State'!$B$5,"Year",'Population Migration by State'!$C$3)</f>
        <v>277374</v>
      </c>
      <c r="DU113" s="105">
        <f>GETPIVOTDATA(" New York",'Population Migration by State'!$B$5,"Year",'Population Migration by State'!$C$3)</f>
        <v>277374</v>
      </c>
      <c r="DV113" s="105">
        <f>GETPIVOTDATA(" New York",'Population Migration by State'!$B$5,"Year",'Population Migration by State'!$C$3)</f>
        <v>277374</v>
      </c>
      <c r="DW113" s="105">
        <f>GETPIVOTDATA(" New York",'Population Migration by State'!$B$5,"Year",'Population Migration by State'!$C$3)</f>
        <v>277374</v>
      </c>
      <c r="DX113" s="105">
        <f>GETPIVOTDATA(" New York",'Population Migration by State'!$B$5,"Year",'Population Migration by State'!$C$3)</f>
        <v>277374</v>
      </c>
      <c r="DY113" s="105">
        <f>GETPIVOTDATA(" New York",'Population Migration by State'!$B$5,"Year",'Population Migration by State'!$C$3)</f>
        <v>277374</v>
      </c>
      <c r="DZ113" s="92">
        <f>GETPIVOTDATA(" Vermont",'Population Migration by State'!$B$5,"Year",'Population Migration by State'!$C$3)</f>
        <v>24431</v>
      </c>
      <c r="EA113" s="105">
        <f>GETPIVOTDATA(" Vermont",'Population Migration by State'!$B$5,"Year",'Population Migration by State'!$C$3)</f>
        <v>24431</v>
      </c>
      <c r="EB113" s="129">
        <f>GETPIVOTDATA(" New Hampshire",'Population Migration by State'!$B$5,"Year",'Population Migration by State'!$C$3)</f>
        <v>50559</v>
      </c>
      <c r="EC113" s="121">
        <f>GETPIVOTDATA(" New Hampshire",'Population Migration by State'!$B$5,"Year",'Population Migration by State'!$C$3)</f>
        <v>50559</v>
      </c>
      <c r="ED113" s="121">
        <f>GETPIVOTDATA(" New Hampshire",'Population Migration by State'!$B$5,"Year",'Population Migration by State'!$C$3)</f>
        <v>50559</v>
      </c>
      <c r="EE113" s="130">
        <f>GETPIVOTDATA(" New Hampshire",'Population Migration by State'!$B$5,"Year",'Population Migration by State'!$C$3)</f>
        <v>50559</v>
      </c>
      <c r="EF113" s="92">
        <f>GETPIVOTDATA(" Maine",'Population Migration by State'!$B$5,"Year",'Population Migration by State'!$C$3)</f>
        <v>27561</v>
      </c>
      <c r="EG113" s="105">
        <f>GETPIVOTDATA(" Maine",'Population Migration by State'!$B$5,"Year",'Population Migration by State'!$C$3)</f>
        <v>27561</v>
      </c>
      <c r="EH113" s="105">
        <f>GETPIVOTDATA(" Maine",'Population Migration by State'!$B$5,"Year",'Population Migration by State'!$C$3)</f>
        <v>27561</v>
      </c>
      <c r="EI113" s="105">
        <f>GETPIVOTDATA(" Maine",'Population Migration by State'!$B$5,"Year",'Population Migration by State'!$C$3)</f>
        <v>27561</v>
      </c>
      <c r="EJ113" s="105">
        <f>GETPIVOTDATA(" Maine",'Population Migration by State'!$B$5,"Year",'Population Migration by State'!$C$3)</f>
        <v>27561</v>
      </c>
      <c r="EK113" s="105">
        <f>GETPIVOTDATA(" Maine",'Population Migration by State'!$B$5,"Year",'Population Migration by State'!$C$3)</f>
        <v>27561</v>
      </c>
      <c r="EL113" s="92"/>
      <c r="EM113" s="105"/>
      <c r="EN113" s="105"/>
      <c r="EO113" s="105"/>
      <c r="EP113" s="105"/>
      <c r="EQ113" s="56"/>
      <c r="ER113" s="56"/>
      <c r="ES113" s="56"/>
      <c r="ET113" s="56"/>
      <c r="EU113" s="56"/>
      <c r="EV113" s="56"/>
      <c r="EW113" s="105"/>
      <c r="EX113" s="105"/>
      <c r="EY113" s="105"/>
      <c r="EZ113" s="105"/>
      <c r="FA113" s="105"/>
      <c r="FB113" s="105"/>
      <c r="FC113" s="105"/>
      <c r="FD113" s="105"/>
      <c r="FE113" s="105"/>
      <c r="FF113" s="105"/>
      <c r="FG113" s="105"/>
      <c r="FH113" s="105"/>
      <c r="FI113" s="105"/>
      <c r="FJ113" s="105"/>
      <c r="FK113" s="105"/>
      <c r="FL113" s="105"/>
      <c r="FM113" s="105"/>
      <c r="FN113" s="105"/>
      <c r="FO113" s="105"/>
      <c r="FP113" s="56"/>
      <c r="FQ113" s="56"/>
      <c r="FR113" s="56"/>
      <c r="FS113" s="56"/>
      <c r="FT113" s="56"/>
      <c r="FU113" s="56"/>
      <c r="FV113" s="56"/>
      <c r="FW113" s="56"/>
      <c r="FX113" s="56"/>
      <c r="FY113" s="56"/>
      <c r="FZ113" s="56"/>
      <c r="GA113" s="56"/>
      <c r="GB113" s="56"/>
      <c r="GC113" s="56"/>
      <c r="GD113" s="56"/>
      <c r="GE113" s="56"/>
      <c r="GF113" s="56"/>
      <c r="GG113" s="56"/>
      <c r="GH113" s="56"/>
      <c r="GI113" s="56"/>
      <c r="GJ113" s="56"/>
      <c r="GK113" s="56"/>
      <c r="GL113" s="56"/>
      <c r="GM113" s="56"/>
      <c r="GN113" s="56"/>
      <c r="GO113" s="56"/>
      <c r="GP113" s="56"/>
      <c r="GQ113" s="56"/>
      <c r="GR113" s="56"/>
      <c r="GS113" s="56"/>
      <c r="GT113" s="56"/>
      <c r="GU113" s="56"/>
      <c r="GV113" s="56"/>
      <c r="GW113" s="56"/>
      <c r="GX113" s="56"/>
      <c r="GY113" s="56"/>
      <c r="GZ113" s="56"/>
      <c r="HA113" s="56"/>
      <c r="HB113" s="56"/>
      <c r="HC113" s="56"/>
      <c r="HD113" s="56"/>
      <c r="HE113" s="56"/>
      <c r="HF113" s="56"/>
      <c r="HG113" s="56"/>
      <c r="HH113" s="217"/>
    </row>
    <row r="114" spans="2:216" ht="15.75" customHeight="1" x14ac:dyDescent="0.25">
      <c r="B114" s="221"/>
      <c r="C114" s="56"/>
      <c r="D114" s="105"/>
      <c r="E114" s="105"/>
      <c r="F114" s="105"/>
      <c r="G114" s="105"/>
      <c r="H114" s="105"/>
      <c r="I114" s="105"/>
      <c r="J114" s="105"/>
      <c r="K114" s="92">
        <f>GETPIVOTDATA(" Oregon",'Population Migration by State'!$B$5,"Year",'Population Migration by State'!$C$3)</f>
        <v>119077</v>
      </c>
      <c r="L114" s="105">
        <f>GETPIVOTDATA(" Oregon",'Population Migration by State'!$B$5,"Year",'Population Migration by State'!$C$3)</f>
        <v>119077</v>
      </c>
      <c r="M114" s="105">
        <f>GETPIVOTDATA(" Oregon",'Population Migration by State'!$B$5,"Year",'Population Migration by State'!$C$3)</f>
        <v>119077</v>
      </c>
      <c r="N114" s="105">
        <f>GETPIVOTDATA(" Oregon",'Population Migration by State'!$B$5,"Year",'Population Migration by State'!$C$3)</f>
        <v>119077</v>
      </c>
      <c r="O114" s="105">
        <f>GETPIVOTDATA(" Oregon",'Population Migration by State'!$B$5,"Year",'Population Migration by State'!$C$3)</f>
        <v>119077</v>
      </c>
      <c r="P114" s="121">
        <f>GETPIVOTDATA(" Oregon",'Population Migration by State'!$B$5,"Year",'Population Migration by State'!$C$3)</f>
        <v>119077</v>
      </c>
      <c r="Q114" s="121">
        <f>GETPIVOTDATA(" Oregon",'Population Migration by State'!$B$5,"Year",'Population Migration by State'!$C$3)</f>
        <v>119077</v>
      </c>
      <c r="R114" s="121">
        <f>GETPIVOTDATA(" Oregon",'Population Migration by State'!$B$5,"Year",'Population Migration by State'!$C$3)</f>
        <v>119077</v>
      </c>
      <c r="S114" s="121">
        <f>GETPIVOTDATA(" Oregon",'Population Migration by State'!$B$5,"Year",'Population Migration by State'!$C$3)</f>
        <v>119077</v>
      </c>
      <c r="T114" s="105">
        <f>GETPIVOTDATA(" Oregon",'Population Migration by State'!$B$5,"Year",'Population Migration by State'!$C$3)</f>
        <v>119077</v>
      </c>
      <c r="U114" s="105">
        <f>GETPIVOTDATA(" Oregon",'Population Migration by State'!$B$5,"Year",'Population Migration by State'!$C$3)</f>
        <v>119077</v>
      </c>
      <c r="V114" s="105">
        <f>GETPIVOTDATA(" Oregon",'Population Migration by State'!$B$5,"Year",'Population Migration by State'!$C$3)</f>
        <v>119077</v>
      </c>
      <c r="W114" s="105">
        <f>GETPIVOTDATA(" Oregon",'Population Migration by State'!$B$5,"Year",'Population Migration by State'!$C$3)</f>
        <v>119077</v>
      </c>
      <c r="X114" s="105">
        <f>GETPIVOTDATA(" Oregon",'Population Migration by State'!$B$5,"Year",'Population Migration by State'!$C$3)</f>
        <v>119077</v>
      </c>
      <c r="Y114" s="105">
        <f>GETPIVOTDATA(" Oregon",'Population Migration by State'!$B$5,"Year",'Population Migration by State'!$C$3)</f>
        <v>119077</v>
      </c>
      <c r="Z114" s="92">
        <f>GETPIVOTDATA(" Idaho",'Population Migration by State'!$B$5,"Year",'Population Migration by State'!$C$3)</f>
        <v>59419</v>
      </c>
      <c r="AA114" s="105">
        <f>GETPIVOTDATA(" Idaho",'Population Migration by State'!$B$5,"Year",'Population Migration by State'!$C$3)</f>
        <v>59419</v>
      </c>
      <c r="AB114" s="105">
        <f>GETPIVOTDATA(" Idaho",'Population Migration by State'!$B$5,"Year",'Population Migration by State'!$C$3)</f>
        <v>59419</v>
      </c>
      <c r="AC114" s="105">
        <f>GETPIVOTDATA(" Idaho",'Population Migration by State'!$B$5,"Year",'Population Migration by State'!$C$3)</f>
        <v>59419</v>
      </c>
      <c r="AD114" s="105">
        <f>GETPIVOTDATA(" Idaho",'Population Migration by State'!$B$5,"Year",'Population Migration by State'!$C$3)</f>
        <v>59419</v>
      </c>
      <c r="AE114" s="105">
        <f>GETPIVOTDATA(" Idaho",'Population Migration by State'!$B$5,"Year",'Population Migration by State'!$C$3)</f>
        <v>59419</v>
      </c>
      <c r="AF114" s="92">
        <f>GETPIVOTDATA(" Montana",'Population Migration by State'!$B$5,"Year",'Population Migration by State'!$C$3)</f>
        <v>37690</v>
      </c>
      <c r="AG114" s="105">
        <f>GETPIVOTDATA(" Montana",'Population Migration by State'!$B$5,"Year",'Population Migration by State'!$C$3)</f>
        <v>37690</v>
      </c>
      <c r="AH114" s="105">
        <f>GETPIVOTDATA(" Montana",'Population Migration by State'!$B$5,"Year",'Population Migration by State'!$C$3)</f>
        <v>37690</v>
      </c>
      <c r="AI114" s="105">
        <f>GETPIVOTDATA(" Montana",'Population Migration by State'!$B$5,"Year",'Population Migration by State'!$C$3)</f>
        <v>37690</v>
      </c>
      <c r="AJ114" s="92">
        <f>GETPIVOTDATA(" Wyoming",'Population Migration by State'!$B$5,"Year",'Population Migration by State'!$C$3)</f>
        <v>31165</v>
      </c>
      <c r="AK114" s="105">
        <f>GETPIVOTDATA(" Wyoming",'Population Migration by State'!$B$5,"Year",'Population Migration by State'!$C$3)</f>
        <v>31165</v>
      </c>
      <c r="AL114" s="105">
        <f>GETPIVOTDATA(" Wyoming",'Population Migration by State'!$B$5,"Year",'Population Migration by State'!$C$3)</f>
        <v>31165</v>
      </c>
      <c r="AM114" s="105">
        <f>GETPIVOTDATA(" Wyoming",'Population Migration by State'!$B$5,"Year",'Population Migration by State'!$C$3)</f>
        <v>31165</v>
      </c>
      <c r="AN114" s="105">
        <f>GETPIVOTDATA(" Wyoming",'Population Migration by State'!$B$5,"Year",'Population Migration by State'!$C$3)</f>
        <v>31165</v>
      </c>
      <c r="AO114" s="105">
        <f>GETPIVOTDATA(" Wyoming",'Population Migration by State'!$B$5,"Year",'Population Migration by State'!$C$3)</f>
        <v>31165</v>
      </c>
      <c r="AP114" s="105">
        <f>GETPIVOTDATA(" Wyoming",'Population Migration by State'!$B$5,"Year",'Population Migration by State'!$C$3)</f>
        <v>31165</v>
      </c>
      <c r="AQ114" s="105">
        <f>GETPIVOTDATA(" Wyoming",'Population Migration by State'!$B$5,"Year",'Population Migration by State'!$C$3)</f>
        <v>31165</v>
      </c>
      <c r="AR114" s="105">
        <f>GETPIVOTDATA(" Wyoming",'Population Migration by State'!$B$5,"Year",'Population Migration by State'!$C$3)</f>
        <v>31165</v>
      </c>
      <c r="AS114" s="105">
        <f>GETPIVOTDATA(" Wyoming",'Population Migration by State'!$B$5,"Year",'Population Migration by State'!$C$3)</f>
        <v>31165</v>
      </c>
      <c r="AT114" s="105">
        <f>GETPIVOTDATA(" Wyoming",'Population Migration by State'!$B$5,"Year",'Population Migration by State'!$C$3)</f>
        <v>31165</v>
      </c>
      <c r="AU114" s="105">
        <f>GETPIVOTDATA(" Wyoming",'Population Migration by State'!$B$5,"Year",'Population Migration by State'!$C$3)</f>
        <v>31165</v>
      </c>
      <c r="AV114" s="105">
        <f>GETPIVOTDATA(" Wyoming",'Population Migration by State'!$B$5,"Year",'Population Migration by State'!$C$3)</f>
        <v>31165</v>
      </c>
      <c r="AW114" s="105">
        <f>GETPIVOTDATA(" Wyoming",'Population Migration by State'!$B$5,"Year",'Population Migration by State'!$C$3)</f>
        <v>31165</v>
      </c>
      <c r="AX114" s="105">
        <f>GETPIVOTDATA(" Wyoming",'Population Migration by State'!$B$5,"Year",'Population Migration by State'!$C$3)</f>
        <v>31165</v>
      </c>
      <c r="AY114" s="105">
        <f>GETPIVOTDATA(" Wyoming",'Population Migration by State'!$B$5,"Year",'Population Migration by State'!$C$3)</f>
        <v>31165</v>
      </c>
      <c r="AZ114" s="105">
        <f>GETPIVOTDATA(" Wyoming",'Population Migration by State'!$B$5,"Year",'Population Migration by State'!$C$3)</f>
        <v>31165</v>
      </c>
      <c r="BA114" s="92">
        <f>GETPIVOTDATA(" South Dakota",'Population Migration by State'!$B$5,"Year",'Population Migration by State'!$C$3)</f>
        <v>26185</v>
      </c>
      <c r="BB114" s="105">
        <f>GETPIVOTDATA(" South Dakota",'Population Migration by State'!$B$5,"Year",'Population Migration by State'!$C$3)</f>
        <v>26185</v>
      </c>
      <c r="BC114" s="105">
        <f>GETPIVOTDATA(" South Dakota",'Population Migration by State'!$B$5,"Year",'Population Migration by State'!$C$3)</f>
        <v>26185</v>
      </c>
      <c r="BD114" s="105">
        <f>GETPIVOTDATA(" South Dakota",'Population Migration by State'!$B$5,"Year",'Population Migration by State'!$C$3)</f>
        <v>26185</v>
      </c>
      <c r="BE114" s="105">
        <f>GETPIVOTDATA(" South Dakota",'Population Migration by State'!$B$5,"Year",'Population Migration by State'!$C$3)</f>
        <v>26185</v>
      </c>
      <c r="BF114" s="105">
        <f>GETPIVOTDATA(" South Dakota",'Population Migration by State'!$B$5,"Year",'Population Migration by State'!$C$3)</f>
        <v>26185</v>
      </c>
      <c r="BG114" s="105">
        <f>GETPIVOTDATA(" South Dakota",'Population Migration by State'!$B$5,"Year",'Population Migration by State'!$C$3)</f>
        <v>26185</v>
      </c>
      <c r="BH114" s="105">
        <f>GETPIVOTDATA(" South Dakota",'Population Migration by State'!$B$5,"Year",'Population Migration by State'!$C$3)</f>
        <v>26185</v>
      </c>
      <c r="BI114" s="121">
        <f>GETPIVOTDATA(" South Dakota",'Population Migration by State'!$B$5,"Year",'Population Migration by State'!$C$3)</f>
        <v>26185</v>
      </c>
      <c r="BJ114" s="121">
        <f>GETPIVOTDATA(" South Dakota",'Population Migration by State'!$B$5,"Year",'Population Migration by State'!$C$3)</f>
        <v>26185</v>
      </c>
      <c r="BK114" s="121">
        <f>GETPIVOTDATA(" South Dakota",'Population Migration by State'!$B$5,"Year",'Population Migration by State'!$C$3)</f>
        <v>26185</v>
      </c>
      <c r="BL114" s="121">
        <f>GETPIVOTDATA(" South Dakota",'Population Migration by State'!$B$5,"Year",'Population Migration by State'!$C$3)</f>
        <v>26185</v>
      </c>
      <c r="BM114" s="105">
        <f>GETPIVOTDATA(" South Dakota",'Population Migration by State'!$B$5,"Year",'Population Migration by State'!$C$3)</f>
        <v>26185</v>
      </c>
      <c r="BN114" s="105">
        <f>GETPIVOTDATA(" South Dakota",'Population Migration by State'!$B$5,"Year",'Population Migration by State'!$C$3)</f>
        <v>26185</v>
      </c>
      <c r="BO114" s="105">
        <f>GETPIVOTDATA(" South Dakota",'Population Migration by State'!$B$5,"Year",'Population Migration by State'!$C$3)</f>
        <v>26185</v>
      </c>
      <c r="BP114" s="105">
        <f>GETPIVOTDATA(" South Dakota",'Population Migration by State'!$B$5,"Year",'Population Migration by State'!$C$3)</f>
        <v>26185</v>
      </c>
      <c r="BQ114" s="92">
        <f>GETPIVOTDATA(" Minnesota",'Population Migration by State'!$B$5,"Year",'Population Migration by State'!$C$3)</f>
        <v>101176</v>
      </c>
      <c r="BR114" s="105">
        <f>GETPIVOTDATA(" Minnesota",'Population Migration by State'!$B$5,"Year",'Population Migration by State'!$C$3)</f>
        <v>101176</v>
      </c>
      <c r="BS114" s="105">
        <f>GETPIVOTDATA(" Minnesota",'Population Migration by State'!$B$5,"Year",'Population Migration by State'!$C$3)</f>
        <v>101176</v>
      </c>
      <c r="BT114" s="105">
        <f>GETPIVOTDATA(" Minnesota",'Population Migration by State'!$B$5,"Year",'Population Migration by State'!$C$3)</f>
        <v>101176</v>
      </c>
      <c r="BU114" s="105">
        <f>GETPIVOTDATA(" Minnesota",'Population Migration by State'!$B$5,"Year",'Population Migration by State'!$C$3)</f>
        <v>101176</v>
      </c>
      <c r="BV114" s="105">
        <f>GETPIVOTDATA(" Minnesota",'Population Migration by State'!$B$5,"Year",'Population Migration by State'!$C$3)</f>
        <v>101176</v>
      </c>
      <c r="BW114" s="105">
        <f>GETPIVOTDATA(" Minnesota",'Population Migration by State'!$B$5,"Year",'Population Migration by State'!$C$3)</f>
        <v>101176</v>
      </c>
      <c r="BX114" s="105">
        <f>GETPIVOTDATA(" Minnesota",'Population Migration by State'!$B$5,"Year",'Population Migration by State'!$C$3)</f>
        <v>101176</v>
      </c>
      <c r="BY114" s="105">
        <f>GETPIVOTDATA(" Minnesota",'Population Migration by State'!$B$5,"Year",'Population Migration by State'!$C$3)</f>
        <v>101176</v>
      </c>
      <c r="BZ114" s="105">
        <f>GETPIVOTDATA(" Minnesota",'Population Migration by State'!$B$5,"Year",'Population Migration by State'!$C$3)</f>
        <v>101176</v>
      </c>
      <c r="CA114" s="105">
        <f>GETPIVOTDATA(" Minnesota",'Population Migration by State'!$B$5,"Year",'Population Migration by State'!$C$3)</f>
        <v>101176</v>
      </c>
      <c r="CB114" s="105">
        <f>GETPIVOTDATA(" Minnesota",'Population Migration by State'!$B$5,"Year",'Population Migration by State'!$C$3)</f>
        <v>101176</v>
      </c>
      <c r="CC114" s="92">
        <f>GETPIVOTDATA(" Wisconsin",'Population Migration by State'!$B$5,"Year",'Population Migration by State'!$C$3)</f>
        <v>100167</v>
      </c>
      <c r="CD114" s="105">
        <f>GETPIVOTDATA(" Wisconsin",'Population Migration by State'!$B$5,"Year",'Population Migration by State'!$C$3)</f>
        <v>100167</v>
      </c>
      <c r="CE114" s="105">
        <f>GETPIVOTDATA(" Wisconsin",'Population Migration by State'!$B$5,"Year",'Population Migration by State'!$C$3)</f>
        <v>100167</v>
      </c>
      <c r="CF114" s="105">
        <f>GETPIVOTDATA(" Wisconsin",'Population Migration by State'!$B$5,"Year",'Population Migration by State'!$C$3)</f>
        <v>100167</v>
      </c>
      <c r="CG114" s="105">
        <f>GETPIVOTDATA(" Wisconsin",'Population Migration by State'!$B$5,"Year",'Population Migration by State'!$C$3)</f>
        <v>100167</v>
      </c>
      <c r="CH114" s="105">
        <f>GETPIVOTDATA(" Wisconsin",'Population Migration by State'!$B$5,"Year",'Population Migration by State'!$C$3)</f>
        <v>100167</v>
      </c>
      <c r="CI114" s="105">
        <f>GETPIVOTDATA(" Wisconsin",'Population Migration by State'!$B$5,"Year",'Population Migration by State'!$C$3)</f>
        <v>100167</v>
      </c>
      <c r="CJ114" s="105">
        <f>GETPIVOTDATA(" Wisconsin",'Population Migration by State'!$B$5,"Year",'Population Migration by State'!$C$3)</f>
        <v>100167</v>
      </c>
      <c r="CK114" s="105">
        <f>GETPIVOTDATA(" Wisconsin",'Population Migration by State'!$B$5,"Year",'Population Migration by State'!$C$3)</f>
        <v>100167</v>
      </c>
      <c r="CL114" s="105">
        <f>GETPIVOTDATA(" Wisconsin",'Population Migration by State'!$B$5,"Year",'Population Migration by State'!$C$3)</f>
        <v>100167</v>
      </c>
      <c r="CM114" s="99"/>
      <c r="CN114" s="105"/>
      <c r="CO114" s="105"/>
      <c r="CP114" s="105"/>
      <c r="CQ114" s="92">
        <f>GETPIVOTDATA(" Michigan",'Population Migration by State'!$B$5,"Year",'Population Migration by State'!$C$3)</f>
        <v>134763</v>
      </c>
      <c r="CR114" s="105">
        <f>GETPIVOTDATA(" Michigan",'Population Migration by State'!$B$5,"Year",'Population Migration by State'!$C$3)</f>
        <v>134763</v>
      </c>
      <c r="CS114" s="105">
        <f>GETPIVOTDATA(" Michigan",'Population Migration by State'!$B$5,"Year",'Population Migration by State'!$C$3)</f>
        <v>134763</v>
      </c>
      <c r="CT114" s="105">
        <f>GETPIVOTDATA(" Michigan",'Population Migration by State'!$B$5,"Year",'Population Migration by State'!$C$3)</f>
        <v>134763</v>
      </c>
      <c r="CU114" s="105">
        <f>GETPIVOTDATA(" Michigan",'Population Migration by State'!$B$5,"Year",'Population Migration by State'!$C$3)</f>
        <v>134763</v>
      </c>
      <c r="CV114" s="105">
        <f>GETPIVOTDATA(" Michigan",'Population Migration by State'!$B$5,"Year",'Population Migration by State'!$C$3)</f>
        <v>134763</v>
      </c>
      <c r="CW114" s="105">
        <f>GETPIVOTDATA(" Michigan",'Population Migration by State'!$B$5,"Year",'Population Migration by State'!$C$3)</f>
        <v>134763</v>
      </c>
      <c r="CX114" s="105">
        <f>GETPIVOTDATA(" Michigan",'Population Migration by State'!$B$5,"Year",'Population Migration by State'!$C$3)</f>
        <v>134763</v>
      </c>
      <c r="CY114" s="105">
        <f>GETPIVOTDATA(" Michigan",'Population Migration by State'!$B$5,"Year",'Population Migration by State'!$C$3)</f>
        <v>134763</v>
      </c>
      <c r="CZ114" s="105">
        <f>GETPIVOTDATA(" Michigan",'Population Migration by State'!$B$5,"Year",'Population Migration by State'!$C$3)</f>
        <v>134763</v>
      </c>
      <c r="DA114" s="105">
        <f>GETPIVOTDATA(" Michigan",'Population Migration by State'!$B$5,"Year",'Population Migration by State'!$C$3)</f>
        <v>134763</v>
      </c>
      <c r="DB114" s="92"/>
      <c r="DC114" s="105"/>
      <c r="DD114" s="105"/>
      <c r="DE114" s="105"/>
      <c r="DF114" s="105"/>
      <c r="DG114" s="105"/>
      <c r="DH114" s="105"/>
      <c r="DI114" s="105"/>
      <c r="DJ114" s="105"/>
      <c r="DK114" s="105"/>
      <c r="DL114" s="105"/>
      <c r="DM114" s="105"/>
      <c r="DN114" s="105"/>
      <c r="DO114" s="105"/>
      <c r="DP114" s="105"/>
      <c r="DQ114" s="105"/>
      <c r="DR114" s="97"/>
      <c r="DS114" s="105">
        <f>GETPIVOTDATA(" New York",'Population Migration by State'!$B$5,"Year",'Population Migration by State'!$C$3)</f>
        <v>277374</v>
      </c>
      <c r="DT114" s="105">
        <f>GETPIVOTDATA(" New York",'Population Migration by State'!$B$5,"Year",'Population Migration by State'!$C$3)</f>
        <v>277374</v>
      </c>
      <c r="DU114" s="105">
        <f>GETPIVOTDATA(" New York",'Population Migration by State'!$B$5,"Year",'Population Migration by State'!$C$3)</f>
        <v>277374</v>
      </c>
      <c r="DV114" s="105">
        <f>GETPIVOTDATA(" New York",'Population Migration by State'!$B$5,"Year",'Population Migration by State'!$C$3)</f>
        <v>277374</v>
      </c>
      <c r="DW114" s="105">
        <f>GETPIVOTDATA(" New York",'Population Migration by State'!$B$5,"Year",'Population Migration by State'!$C$3)</f>
        <v>277374</v>
      </c>
      <c r="DX114" s="105">
        <f>GETPIVOTDATA(" New York",'Population Migration by State'!$B$5,"Year",'Population Migration by State'!$C$3)</f>
        <v>277374</v>
      </c>
      <c r="DY114" s="105">
        <f>GETPIVOTDATA(" New York",'Population Migration by State'!$B$5,"Year",'Population Migration by State'!$C$3)</f>
        <v>277374</v>
      </c>
      <c r="DZ114" s="92">
        <f>GETPIVOTDATA(" Vermont",'Population Migration by State'!$B$5,"Year",'Population Migration by State'!$C$3)</f>
        <v>24431</v>
      </c>
      <c r="EA114" s="105">
        <f>GETPIVOTDATA(" Vermont",'Population Migration by State'!$B$5,"Year",'Population Migration by State'!$C$3)</f>
        <v>24431</v>
      </c>
      <c r="EB114" s="129">
        <f>GETPIVOTDATA(" New Hampshire",'Population Migration by State'!$B$5,"Year",'Population Migration by State'!$C$3)</f>
        <v>50559</v>
      </c>
      <c r="EC114" s="121">
        <f>GETPIVOTDATA(" New Hampshire",'Population Migration by State'!$B$5,"Year",'Population Migration by State'!$C$3)</f>
        <v>50559</v>
      </c>
      <c r="ED114" s="121">
        <f>GETPIVOTDATA(" New Hampshire",'Population Migration by State'!$B$5,"Year",'Population Migration by State'!$C$3)</f>
        <v>50559</v>
      </c>
      <c r="EE114" s="130">
        <f>GETPIVOTDATA(" New Hampshire",'Population Migration by State'!$B$5,"Year",'Population Migration by State'!$C$3)</f>
        <v>50559</v>
      </c>
      <c r="EF114" s="92">
        <f>GETPIVOTDATA(" Maine",'Population Migration by State'!$B$5,"Year",'Population Migration by State'!$C$3)</f>
        <v>27561</v>
      </c>
      <c r="EG114" s="105">
        <f>GETPIVOTDATA(" Maine",'Population Migration by State'!$B$5,"Year",'Population Migration by State'!$C$3)</f>
        <v>27561</v>
      </c>
      <c r="EH114" s="105">
        <f>GETPIVOTDATA(" Maine",'Population Migration by State'!$B$5,"Year",'Population Migration by State'!$C$3)</f>
        <v>27561</v>
      </c>
      <c r="EI114" s="105">
        <f>GETPIVOTDATA(" Maine",'Population Migration by State'!$B$5,"Year",'Population Migration by State'!$C$3)</f>
        <v>27561</v>
      </c>
      <c r="EJ114" s="105">
        <f>GETPIVOTDATA(" Maine",'Population Migration by State'!$B$5,"Year",'Population Migration by State'!$C$3)</f>
        <v>27561</v>
      </c>
      <c r="EK114" s="97"/>
      <c r="EL114" s="105"/>
      <c r="EM114" s="105"/>
      <c r="EN114" s="105"/>
      <c r="EO114" s="105"/>
      <c r="EP114" s="105"/>
      <c r="EQ114" s="56"/>
      <c r="ER114" s="56"/>
      <c r="ES114" s="56"/>
      <c r="ET114" s="56"/>
      <c r="EU114" s="56"/>
      <c r="EV114" s="56"/>
      <c r="EW114" s="105"/>
      <c r="EX114" s="105"/>
      <c r="EY114" s="105"/>
      <c r="EZ114" s="105"/>
      <c r="FA114" s="105"/>
      <c r="FB114" s="105"/>
      <c r="FC114" s="105"/>
      <c r="FD114" s="105"/>
      <c r="FE114" s="105"/>
      <c r="FF114" s="105"/>
      <c r="FG114" s="105"/>
      <c r="FH114" s="105"/>
      <c r="FI114" s="105"/>
      <c r="FJ114" s="105"/>
      <c r="FK114" s="105"/>
      <c r="FL114" s="105"/>
      <c r="FM114" s="105"/>
      <c r="FN114" s="105"/>
      <c r="FO114" s="105"/>
      <c r="FP114" s="56"/>
      <c r="FQ114" s="56"/>
      <c r="FR114" s="56"/>
      <c r="FS114" s="56"/>
      <c r="FT114" s="56"/>
      <c r="FU114" s="56"/>
      <c r="FV114" s="56"/>
      <c r="FW114" s="56"/>
      <c r="FX114" s="56"/>
      <c r="FY114" s="56"/>
      <c r="FZ114" s="56"/>
      <c r="GA114" s="56"/>
      <c r="GB114" s="56"/>
      <c r="GC114" s="56"/>
      <c r="GD114" s="56"/>
      <c r="GE114" s="56"/>
      <c r="GF114" s="56"/>
      <c r="GG114" s="56"/>
      <c r="GH114" s="56"/>
      <c r="GI114" s="56"/>
      <c r="GJ114" s="56"/>
      <c r="GK114" s="56"/>
      <c r="GL114" s="56"/>
      <c r="GM114" s="56"/>
      <c r="GN114" s="56"/>
      <c r="GO114" s="56"/>
      <c r="GP114" s="56"/>
      <c r="GQ114" s="56"/>
      <c r="GR114" s="56"/>
      <c r="GS114" s="56"/>
      <c r="GT114" s="56"/>
      <c r="GU114" s="56"/>
      <c r="GV114" s="56"/>
      <c r="GW114" s="56"/>
      <c r="GX114" s="56"/>
      <c r="GY114" s="56"/>
      <c r="GZ114" s="56"/>
      <c r="HA114" s="56"/>
      <c r="HB114" s="56"/>
      <c r="HC114" s="56"/>
      <c r="HD114" s="56"/>
      <c r="HE114" s="56"/>
      <c r="HF114" s="56"/>
      <c r="HG114" s="56"/>
      <c r="HH114" s="217"/>
    </row>
    <row r="115" spans="2:216" ht="15.75" customHeight="1" thickBot="1" x14ac:dyDescent="0.3">
      <c r="B115" s="221"/>
      <c r="C115" s="56"/>
      <c r="D115" s="105"/>
      <c r="E115" s="105"/>
      <c r="F115" s="105"/>
      <c r="G115" s="105"/>
      <c r="H115" s="105"/>
      <c r="I115" s="105"/>
      <c r="J115" s="105"/>
      <c r="K115" s="92">
        <f>GETPIVOTDATA(" Oregon",'Population Migration by State'!$B$5,"Year",'Population Migration by State'!$C$3)</f>
        <v>119077</v>
      </c>
      <c r="L115" s="105">
        <f>GETPIVOTDATA(" Oregon",'Population Migration by State'!$B$5,"Year",'Population Migration by State'!$C$3)</f>
        <v>119077</v>
      </c>
      <c r="M115" s="105">
        <f>GETPIVOTDATA(" Oregon",'Population Migration by State'!$B$5,"Year",'Population Migration by State'!$C$3)</f>
        <v>119077</v>
      </c>
      <c r="N115" s="105">
        <f>GETPIVOTDATA(" Oregon",'Population Migration by State'!$B$5,"Year",'Population Migration by State'!$C$3)</f>
        <v>119077</v>
      </c>
      <c r="O115" s="105">
        <f>GETPIVOTDATA(" Oregon",'Population Migration by State'!$B$5,"Year",'Population Migration by State'!$C$3)</f>
        <v>119077</v>
      </c>
      <c r="P115" s="121">
        <f>GETPIVOTDATA(" Oregon",'Population Migration by State'!$B$5,"Year",'Population Migration by State'!$C$3)</f>
        <v>119077</v>
      </c>
      <c r="Q115" s="121">
        <f>GETPIVOTDATA(" Oregon",'Population Migration by State'!$B$5,"Year",'Population Migration by State'!$C$3)</f>
        <v>119077</v>
      </c>
      <c r="R115" s="121">
        <f>GETPIVOTDATA(" Oregon",'Population Migration by State'!$B$5,"Year",'Population Migration by State'!$C$3)</f>
        <v>119077</v>
      </c>
      <c r="S115" s="121">
        <f>GETPIVOTDATA(" Oregon",'Population Migration by State'!$B$5,"Year",'Population Migration by State'!$C$3)</f>
        <v>119077</v>
      </c>
      <c r="T115" s="105">
        <f>GETPIVOTDATA(" Oregon",'Population Migration by State'!$B$5,"Year",'Population Migration by State'!$C$3)</f>
        <v>119077</v>
      </c>
      <c r="U115" s="105">
        <f>GETPIVOTDATA(" Oregon",'Population Migration by State'!$B$5,"Year",'Population Migration by State'!$C$3)</f>
        <v>119077</v>
      </c>
      <c r="V115" s="105">
        <f>GETPIVOTDATA(" Oregon",'Population Migration by State'!$B$5,"Year",'Population Migration by State'!$C$3)</f>
        <v>119077</v>
      </c>
      <c r="W115" s="105">
        <f>GETPIVOTDATA(" Oregon",'Population Migration by State'!$B$5,"Year",'Population Migration by State'!$C$3)</f>
        <v>119077</v>
      </c>
      <c r="X115" s="105">
        <f>GETPIVOTDATA(" Oregon",'Population Migration by State'!$B$5,"Year",'Population Migration by State'!$C$3)</f>
        <v>119077</v>
      </c>
      <c r="Y115" s="105">
        <f>GETPIVOTDATA(" Oregon",'Population Migration by State'!$B$5,"Year",'Population Migration by State'!$C$3)</f>
        <v>119077</v>
      </c>
      <c r="Z115" s="92">
        <f>GETPIVOTDATA(" Idaho",'Population Migration by State'!$B$5,"Year",'Population Migration by State'!$C$3)</f>
        <v>59419</v>
      </c>
      <c r="AA115" s="105">
        <f>GETPIVOTDATA(" Idaho",'Population Migration by State'!$B$5,"Year",'Population Migration by State'!$C$3)</f>
        <v>59419</v>
      </c>
      <c r="AB115" s="105">
        <f>GETPIVOTDATA(" Idaho",'Population Migration by State'!$B$5,"Year",'Population Migration by State'!$C$3)</f>
        <v>59419</v>
      </c>
      <c r="AC115" s="105">
        <f>GETPIVOTDATA(" Idaho",'Population Migration by State'!$B$5,"Year",'Population Migration by State'!$C$3)</f>
        <v>59419</v>
      </c>
      <c r="AD115" s="105">
        <f>GETPIVOTDATA(" Idaho",'Population Migration by State'!$B$5,"Year",'Population Migration by State'!$C$3)</f>
        <v>59419</v>
      </c>
      <c r="AE115" s="105">
        <f>GETPIVOTDATA(" Idaho",'Population Migration by State'!$B$5,"Year",'Population Migration by State'!$C$3)</f>
        <v>59419</v>
      </c>
      <c r="AF115" s="92">
        <f>GETPIVOTDATA(" Montana",'Population Migration by State'!$B$5,"Year",'Population Migration by State'!$C$3)</f>
        <v>37690</v>
      </c>
      <c r="AG115" s="105">
        <f>GETPIVOTDATA(" Montana",'Population Migration by State'!$B$5,"Year",'Population Migration by State'!$C$3)</f>
        <v>37690</v>
      </c>
      <c r="AH115" s="105">
        <f>GETPIVOTDATA(" Montana",'Population Migration by State'!$B$5,"Year",'Population Migration by State'!$C$3)</f>
        <v>37690</v>
      </c>
      <c r="AI115" s="105">
        <f>GETPIVOTDATA(" Montana",'Population Migration by State'!$B$5,"Year",'Population Migration by State'!$C$3)</f>
        <v>37690</v>
      </c>
      <c r="AJ115" s="92">
        <f>GETPIVOTDATA(" Wyoming",'Population Migration by State'!$B$5,"Year",'Population Migration by State'!$C$3)</f>
        <v>31165</v>
      </c>
      <c r="AK115" s="105">
        <f>GETPIVOTDATA(" Wyoming",'Population Migration by State'!$B$5,"Year",'Population Migration by State'!$C$3)</f>
        <v>31165</v>
      </c>
      <c r="AL115" s="105">
        <f>GETPIVOTDATA(" Wyoming",'Population Migration by State'!$B$5,"Year",'Population Migration by State'!$C$3)</f>
        <v>31165</v>
      </c>
      <c r="AM115" s="105">
        <f>GETPIVOTDATA(" Wyoming",'Population Migration by State'!$B$5,"Year",'Population Migration by State'!$C$3)</f>
        <v>31165</v>
      </c>
      <c r="AN115" s="105">
        <f>GETPIVOTDATA(" Wyoming",'Population Migration by State'!$B$5,"Year",'Population Migration by State'!$C$3)</f>
        <v>31165</v>
      </c>
      <c r="AO115" s="105">
        <f>GETPIVOTDATA(" Wyoming",'Population Migration by State'!$B$5,"Year",'Population Migration by State'!$C$3)</f>
        <v>31165</v>
      </c>
      <c r="AP115" s="105">
        <f>GETPIVOTDATA(" Wyoming",'Population Migration by State'!$B$5,"Year",'Population Migration by State'!$C$3)</f>
        <v>31165</v>
      </c>
      <c r="AQ115" s="105">
        <f>GETPIVOTDATA(" Wyoming",'Population Migration by State'!$B$5,"Year",'Population Migration by State'!$C$3)</f>
        <v>31165</v>
      </c>
      <c r="AR115" s="105">
        <f>GETPIVOTDATA(" Wyoming",'Population Migration by State'!$B$5,"Year",'Population Migration by State'!$C$3)</f>
        <v>31165</v>
      </c>
      <c r="AS115" s="105">
        <f>GETPIVOTDATA(" Wyoming",'Population Migration by State'!$B$5,"Year",'Population Migration by State'!$C$3)</f>
        <v>31165</v>
      </c>
      <c r="AT115" s="105">
        <f>GETPIVOTDATA(" Wyoming",'Population Migration by State'!$B$5,"Year",'Population Migration by State'!$C$3)</f>
        <v>31165</v>
      </c>
      <c r="AU115" s="105">
        <f>GETPIVOTDATA(" Wyoming",'Population Migration by State'!$B$5,"Year",'Population Migration by State'!$C$3)</f>
        <v>31165</v>
      </c>
      <c r="AV115" s="105">
        <f>GETPIVOTDATA(" Wyoming",'Population Migration by State'!$B$5,"Year",'Population Migration by State'!$C$3)</f>
        <v>31165</v>
      </c>
      <c r="AW115" s="105">
        <f>GETPIVOTDATA(" Wyoming",'Population Migration by State'!$B$5,"Year",'Population Migration by State'!$C$3)</f>
        <v>31165</v>
      </c>
      <c r="AX115" s="105">
        <f>GETPIVOTDATA(" Wyoming",'Population Migration by State'!$B$5,"Year",'Population Migration by State'!$C$3)</f>
        <v>31165</v>
      </c>
      <c r="AY115" s="105">
        <f>GETPIVOTDATA(" Wyoming",'Population Migration by State'!$B$5,"Year",'Population Migration by State'!$C$3)</f>
        <v>31165</v>
      </c>
      <c r="AZ115" s="105">
        <f>GETPIVOTDATA(" Wyoming",'Population Migration by State'!$B$5,"Year",'Population Migration by State'!$C$3)</f>
        <v>31165</v>
      </c>
      <c r="BA115" s="92">
        <f>GETPIVOTDATA(" South Dakota",'Population Migration by State'!$B$5,"Year",'Population Migration by State'!$C$3)</f>
        <v>26185</v>
      </c>
      <c r="BB115" s="105">
        <f>GETPIVOTDATA(" South Dakota",'Population Migration by State'!$B$5,"Year",'Population Migration by State'!$C$3)</f>
        <v>26185</v>
      </c>
      <c r="BC115" s="105">
        <f>GETPIVOTDATA(" South Dakota",'Population Migration by State'!$B$5,"Year",'Population Migration by State'!$C$3)</f>
        <v>26185</v>
      </c>
      <c r="BD115" s="105">
        <f>GETPIVOTDATA(" South Dakota",'Population Migration by State'!$B$5,"Year",'Population Migration by State'!$C$3)</f>
        <v>26185</v>
      </c>
      <c r="BE115" s="105">
        <f>GETPIVOTDATA(" South Dakota",'Population Migration by State'!$B$5,"Year",'Population Migration by State'!$C$3)</f>
        <v>26185</v>
      </c>
      <c r="BF115" s="105">
        <f>GETPIVOTDATA(" South Dakota",'Population Migration by State'!$B$5,"Year",'Population Migration by State'!$C$3)</f>
        <v>26185</v>
      </c>
      <c r="BG115" s="105">
        <f>GETPIVOTDATA(" South Dakota",'Population Migration by State'!$B$5,"Year",'Population Migration by State'!$C$3)</f>
        <v>26185</v>
      </c>
      <c r="BH115" s="105">
        <f>GETPIVOTDATA(" South Dakota",'Population Migration by State'!$B$5,"Year",'Population Migration by State'!$C$3)</f>
        <v>26185</v>
      </c>
      <c r="BI115" s="121">
        <f>GETPIVOTDATA(" South Dakota",'Population Migration by State'!$B$5,"Year",'Population Migration by State'!$C$3)</f>
        <v>26185</v>
      </c>
      <c r="BJ115" s="121">
        <f>GETPIVOTDATA(" South Dakota",'Population Migration by State'!$B$5,"Year",'Population Migration by State'!$C$3)</f>
        <v>26185</v>
      </c>
      <c r="BK115" s="121">
        <f>GETPIVOTDATA(" South Dakota",'Population Migration by State'!$B$5,"Year",'Population Migration by State'!$C$3)</f>
        <v>26185</v>
      </c>
      <c r="BL115" s="121">
        <f>GETPIVOTDATA(" South Dakota",'Population Migration by State'!$B$5,"Year",'Population Migration by State'!$C$3)</f>
        <v>26185</v>
      </c>
      <c r="BM115" s="105">
        <f>GETPIVOTDATA(" South Dakota",'Population Migration by State'!$B$5,"Year",'Population Migration by State'!$C$3)</f>
        <v>26185</v>
      </c>
      <c r="BN115" s="105">
        <f>GETPIVOTDATA(" South Dakota",'Population Migration by State'!$B$5,"Year",'Population Migration by State'!$C$3)</f>
        <v>26185</v>
      </c>
      <c r="BO115" s="105">
        <f>GETPIVOTDATA(" South Dakota",'Population Migration by State'!$B$5,"Year",'Population Migration by State'!$C$3)</f>
        <v>26185</v>
      </c>
      <c r="BP115" s="105">
        <f>GETPIVOTDATA(" South Dakota",'Population Migration by State'!$B$5,"Year",'Population Migration by State'!$C$3)</f>
        <v>26185</v>
      </c>
      <c r="BQ115" s="92">
        <f>GETPIVOTDATA(" Minnesota",'Population Migration by State'!$B$5,"Year",'Population Migration by State'!$C$3)</f>
        <v>101176</v>
      </c>
      <c r="BR115" s="105">
        <f>GETPIVOTDATA(" Minnesota",'Population Migration by State'!$B$5,"Year",'Population Migration by State'!$C$3)</f>
        <v>101176</v>
      </c>
      <c r="BS115" s="105">
        <f>GETPIVOTDATA(" Minnesota",'Population Migration by State'!$B$5,"Year",'Population Migration by State'!$C$3)</f>
        <v>101176</v>
      </c>
      <c r="BT115" s="105">
        <f>GETPIVOTDATA(" Minnesota",'Population Migration by State'!$B$5,"Year",'Population Migration by State'!$C$3)</f>
        <v>101176</v>
      </c>
      <c r="BU115" s="105">
        <f>GETPIVOTDATA(" Minnesota",'Population Migration by State'!$B$5,"Year",'Population Migration by State'!$C$3)</f>
        <v>101176</v>
      </c>
      <c r="BV115" s="105">
        <f>GETPIVOTDATA(" Minnesota",'Population Migration by State'!$B$5,"Year",'Population Migration by State'!$C$3)</f>
        <v>101176</v>
      </c>
      <c r="BW115" s="105">
        <f>GETPIVOTDATA(" Minnesota",'Population Migration by State'!$B$5,"Year",'Population Migration by State'!$C$3)</f>
        <v>101176</v>
      </c>
      <c r="BX115" s="105">
        <f>GETPIVOTDATA(" Minnesota",'Population Migration by State'!$B$5,"Year",'Population Migration by State'!$C$3)</f>
        <v>101176</v>
      </c>
      <c r="BY115" s="105">
        <f>GETPIVOTDATA(" Minnesota",'Population Migration by State'!$B$5,"Year",'Population Migration by State'!$C$3)</f>
        <v>101176</v>
      </c>
      <c r="BZ115" s="105">
        <f>GETPIVOTDATA(" Minnesota",'Population Migration by State'!$B$5,"Year",'Population Migration by State'!$C$3)</f>
        <v>101176</v>
      </c>
      <c r="CA115" s="105">
        <f>GETPIVOTDATA(" Minnesota",'Population Migration by State'!$B$5,"Year",'Population Migration by State'!$C$3)</f>
        <v>101176</v>
      </c>
      <c r="CB115" s="105">
        <f>GETPIVOTDATA(" Minnesota",'Population Migration by State'!$B$5,"Year",'Population Migration by State'!$C$3)</f>
        <v>101176</v>
      </c>
      <c r="CC115" s="99"/>
      <c r="CD115" s="105">
        <f>GETPIVOTDATA(" Wisconsin",'Population Migration by State'!$B$5,"Year",'Population Migration by State'!$C$3)</f>
        <v>100167</v>
      </c>
      <c r="CE115" s="105">
        <f>GETPIVOTDATA(" Wisconsin",'Population Migration by State'!$B$5,"Year",'Population Migration by State'!$C$3)</f>
        <v>100167</v>
      </c>
      <c r="CF115" s="105">
        <f>GETPIVOTDATA(" Wisconsin",'Population Migration by State'!$B$5,"Year",'Population Migration by State'!$C$3)</f>
        <v>100167</v>
      </c>
      <c r="CG115" s="105">
        <f>GETPIVOTDATA(" Wisconsin",'Population Migration by State'!$B$5,"Year",'Population Migration by State'!$C$3)</f>
        <v>100167</v>
      </c>
      <c r="CH115" s="105">
        <f>GETPIVOTDATA(" Wisconsin",'Population Migration by State'!$B$5,"Year",'Population Migration by State'!$C$3)</f>
        <v>100167</v>
      </c>
      <c r="CI115" s="105">
        <f>GETPIVOTDATA(" Wisconsin",'Population Migration by State'!$B$5,"Year",'Population Migration by State'!$C$3)</f>
        <v>100167</v>
      </c>
      <c r="CJ115" s="105">
        <f>GETPIVOTDATA(" Wisconsin",'Population Migration by State'!$B$5,"Year",'Population Migration by State'!$C$3)</f>
        <v>100167</v>
      </c>
      <c r="CK115" s="105">
        <f>GETPIVOTDATA(" Wisconsin",'Population Migration by State'!$B$5,"Year",'Population Migration by State'!$C$3)</f>
        <v>100167</v>
      </c>
      <c r="CL115" s="105">
        <f>GETPIVOTDATA(" Wisconsin",'Population Migration by State'!$B$5,"Year",'Population Migration by State'!$C$3)</f>
        <v>100167</v>
      </c>
      <c r="CM115" s="105">
        <f>GETPIVOTDATA(" Wisconsin",'Population Migration by State'!$B$5,"Year",'Population Migration by State'!$C$3)</f>
        <v>100167</v>
      </c>
      <c r="CN115" s="92"/>
      <c r="CO115" s="105"/>
      <c r="CP115" s="105"/>
      <c r="CQ115" s="92">
        <f>GETPIVOTDATA(" Michigan",'Population Migration by State'!$B$5,"Year",'Population Migration by State'!$C$3)</f>
        <v>134763</v>
      </c>
      <c r="CR115" s="105">
        <f>GETPIVOTDATA(" Michigan",'Population Migration by State'!$B$5,"Year",'Population Migration by State'!$C$3)</f>
        <v>134763</v>
      </c>
      <c r="CS115" s="105">
        <f>GETPIVOTDATA(" Michigan",'Population Migration by State'!$B$5,"Year",'Population Migration by State'!$C$3)</f>
        <v>134763</v>
      </c>
      <c r="CT115" s="105">
        <f>GETPIVOTDATA(" Michigan",'Population Migration by State'!$B$5,"Year",'Population Migration by State'!$C$3)</f>
        <v>134763</v>
      </c>
      <c r="CU115" s="105">
        <f>GETPIVOTDATA(" Michigan",'Population Migration by State'!$B$5,"Year",'Population Migration by State'!$C$3)</f>
        <v>134763</v>
      </c>
      <c r="CV115" s="105">
        <f>GETPIVOTDATA(" Michigan",'Population Migration by State'!$B$5,"Year",'Population Migration by State'!$C$3)</f>
        <v>134763</v>
      </c>
      <c r="CW115" s="105">
        <f>GETPIVOTDATA(" Michigan",'Population Migration by State'!$B$5,"Year",'Population Migration by State'!$C$3)</f>
        <v>134763</v>
      </c>
      <c r="CX115" s="105">
        <f>GETPIVOTDATA(" Michigan",'Population Migration by State'!$B$5,"Year",'Population Migration by State'!$C$3)</f>
        <v>134763</v>
      </c>
      <c r="CY115" s="105">
        <f>GETPIVOTDATA(" Michigan",'Population Migration by State'!$B$5,"Year",'Population Migration by State'!$C$3)</f>
        <v>134763</v>
      </c>
      <c r="CZ115" s="105">
        <f>GETPIVOTDATA(" Michigan",'Population Migration by State'!$B$5,"Year",'Population Migration by State'!$C$3)</f>
        <v>134763</v>
      </c>
      <c r="DA115" s="105">
        <f>GETPIVOTDATA(" Michigan",'Population Migration by State'!$B$5,"Year",'Population Migration by State'!$C$3)</f>
        <v>134763</v>
      </c>
      <c r="DB115" s="92"/>
      <c r="DC115" s="105"/>
      <c r="DD115" s="105"/>
      <c r="DE115" s="105"/>
      <c r="DF115" s="105"/>
      <c r="DG115" s="105"/>
      <c r="DH115" s="105"/>
      <c r="DI115" s="105"/>
      <c r="DJ115" s="105"/>
      <c r="DK115" s="105"/>
      <c r="DL115" s="105"/>
      <c r="DM115" s="105"/>
      <c r="DN115" s="105"/>
      <c r="DO115" s="105"/>
      <c r="DP115" s="105"/>
      <c r="DQ115" s="97"/>
      <c r="DR115" s="105">
        <f>GETPIVOTDATA(" New York",'Population Migration by State'!$B$5,"Year",'Population Migration by State'!$C$3)</f>
        <v>277374</v>
      </c>
      <c r="DS115" s="105">
        <f>GETPIVOTDATA(" New York",'Population Migration by State'!$B$5,"Year",'Population Migration by State'!$C$3)</f>
        <v>277374</v>
      </c>
      <c r="DT115" s="105">
        <f>GETPIVOTDATA(" New York",'Population Migration by State'!$B$5,"Year",'Population Migration by State'!$C$3)</f>
        <v>277374</v>
      </c>
      <c r="DU115" s="105">
        <f>GETPIVOTDATA(" New York",'Population Migration by State'!$B$5,"Year",'Population Migration by State'!$C$3)</f>
        <v>277374</v>
      </c>
      <c r="DV115" s="105">
        <f>GETPIVOTDATA(" New York",'Population Migration by State'!$B$5,"Year",'Population Migration by State'!$C$3)</f>
        <v>277374</v>
      </c>
      <c r="DW115" s="105">
        <f>GETPIVOTDATA(" New York",'Population Migration by State'!$B$5,"Year",'Population Migration by State'!$C$3)</f>
        <v>277374</v>
      </c>
      <c r="DX115" s="105">
        <f>GETPIVOTDATA(" New York",'Population Migration by State'!$B$5,"Year",'Population Migration by State'!$C$3)</f>
        <v>277374</v>
      </c>
      <c r="DY115" s="105">
        <f>GETPIVOTDATA(" New York",'Population Migration by State'!$B$5,"Year",'Population Migration by State'!$C$3)</f>
        <v>277374</v>
      </c>
      <c r="DZ115" s="92">
        <f>GETPIVOTDATA(" Vermont",'Population Migration by State'!$B$5,"Year",'Population Migration by State'!$C$3)</f>
        <v>24431</v>
      </c>
      <c r="EA115" s="105">
        <f>GETPIVOTDATA(" Vermont",'Population Migration by State'!$B$5,"Year",'Population Migration by State'!$C$3)</f>
        <v>24431</v>
      </c>
      <c r="EB115" s="129">
        <f>GETPIVOTDATA(" New Hampshire",'Population Migration by State'!$B$5,"Year",'Population Migration by State'!$C$3)</f>
        <v>50559</v>
      </c>
      <c r="EC115" s="121">
        <f>GETPIVOTDATA(" New Hampshire",'Population Migration by State'!$B$5,"Year",'Population Migration by State'!$C$3)</f>
        <v>50559</v>
      </c>
      <c r="ED115" s="121">
        <f>GETPIVOTDATA(" New Hampshire",'Population Migration by State'!$B$5,"Year",'Population Migration by State'!$C$3)</f>
        <v>50559</v>
      </c>
      <c r="EE115" s="130">
        <f>GETPIVOTDATA(" New Hampshire",'Population Migration by State'!$B$5,"Year",'Population Migration by State'!$C$3)</f>
        <v>50559</v>
      </c>
      <c r="EF115" s="92">
        <f>GETPIVOTDATA(" Maine",'Population Migration by State'!$B$5,"Year",'Population Migration by State'!$C$3)</f>
        <v>27561</v>
      </c>
      <c r="EG115" s="105">
        <f>GETPIVOTDATA(" Maine",'Population Migration by State'!$B$5,"Year",'Population Migration by State'!$C$3)</f>
        <v>27561</v>
      </c>
      <c r="EH115" s="105">
        <f>GETPIVOTDATA(" Maine",'Population Migration by State'!$B$5,"Year",'Population Migration by State'!$C$3)</f>
        <v>27561</v>
      </c>
      <c r="EI115" s="105">
        <f>GETPIVOTDATA(" Maine",'Population Migration by State'!$B$5,"Year",'Population Migration by State'!$C$3)</f>
        <v>27561</v>
      </c>
      <c r="EJ115" s="97"/>
      <c r="EK115" s="105"/>
      <c r="EL115" s="105"/>
      <c r="EM115" s="105"/>
      <c r="EN115" s="105"/>
      <c r="EO115" s="105"/>
      <c r="EP115" s="105"/>
      <c r="EQ115" s="56"/>
      <c r="ER115" s="56"/>
      <c r="ES115" s="56"/>
      <c r="ET115" s="56"/>
      <c r="EU115" s="56"/>
      <c r="EV115" s="56"/>
      <c r="EW115" s="105"/>
      <c r="EX115" s="105"/>
      <c r="EY115" s="105"/>
      <c r="EZ115" s="105"/>
      <c r="FA115" s="105"/>
      <c r="FB115" s="105"/>
      <c r="FC115" s="105"/>
      <c r="FD115" s="105"/>
      <c r="FE115" s="105"/>
      <c r="FF115" s="105"/>
      <c r="FG115" s="105"/>
      <c r="FH115" s="105"/>
      <c r="FI115" s="105"/>
      <c r="FJ115" s="105"/>
      <c r="FK115" s="105"/>
      <c r="FL115" s="105"/>
      <c r="FM115" s="105"/>
      <c r="FN115" s="105"/>
      <c r="FO115" s="105"/>
      <c r="FP115" s="56"/>
      <c r="FQ115" s="56"/>
      <c r="FR115" s="56"/>
      <c r="FS115" s="56"/>
      <c r="FT115" s="56"/>
      <c r="FU115" s="56"/>
      <c r="FV115" s="56"/>
      <c r="FW115" s="56"/>
      <c r="FX115" s="56"/>
      <c r="FY115" s="56"/>
      <c r="FZ115" s="56"/>
      <c r="GA115" s="56"/>
      <c r="GB115" s="56"/>
      <c r="GC115" s="56"/>
      <c r="GD115" s="56"/>
      <c r="GE115" s="56"/>
      <c r="GF115" s="56"/>
      <c r="GG115" s="56"/>
      <c r="GH115" s="56"/>
      <c r="GI115" s="56"/>
      <c r="GJ115" s="56"/>
      <c r="GK115" s="56"/>
      <c r="GL115" s="56"/>
      <c r="GM115" s="56"/>
      <c r="GN115" s="56"/>
      <c r="GO115" s="56"/>
      <c r="GP115" s="56"/>
      <c r="GQ115" s="56"/>
      <c r="GR115" s="56"/>
      <c r="GS115" s="56"/>
      <c r="GT115" s="56"/>
      <c r="GU115" s="56"/>
      <c r="GV115" s="56"/>
      <c r="GW115" s="56"/>
      <c r="GX115" s="56"/>
      <c r="GY115" s="56"/>
      <c r="GZ115" s="56"/>
      <c r="HA115" s="56"/>
      <c r="HB115" s="56"/>
      <c r="HC115" s="56"/>
      <c r="HD115" s="56"/>
      <c r="HE115" s="56"/>
      <c r="HF115" s="56"/>
      <c r="HG115" s="56"/>
      <c r="HH115" s="217"/>
    </row>
    <row r="116" spans="2:216" ht="15.75" customHeight="1" thickTop="1" thickBot="1" x14ac:dyDescent="0.3">
      <c r="B116" s="221"/>
      <c r="C116" s="56"/>
      <c r="D116" s="105"/>
      <c r="E116" s="105"/>
      <c r="F116" s="105"/>
      <c r="G116" s="105"/>
      <c r="H116" s="105"/>
      <c r="I116" s="105"/>
      <c r="J116" s="105"/>
      <c r="K116" s="92">
        <f>GETPIVOTDATA(" Oregon",'Population Migration by State'!$B$5,"Year",'Population Migration by State'!$C$3)</f>
        <v>119077</v>
      </c>
      <c r="L116" s="105">
        <f>GETPIVOTDATA(" Oregon",'Population Migration by State'!$B$5,"Year",'Population Migration by State'!$C$3)</f>
        <v>119077</v>
      </c>
      <c r="M116" s="105">
        <f>GETPIVOTDATA(" Oregon",'Population Migration by State'!$B$5,"Year",'Population Migration by State'!$C$3)</f>
        <v>119077</v>
      </c>
      <c r="N116" s="105">
        <f>GETPIVOTDATA(" Oregon",'Population Migration by State'!$B$5,"Year",'Population Migration by State'!$C$3)</f>
        <v>119077</v>
      </c>
      <c r="O116" s="105">
        <f>GETPIVOTDATA(" Oregon",'Population Migration by State'!$B$5,"Year",'Population Migration by State'!$C$3)</f>
        <v>119077</v>
      </c>
      <c r="P116" s="121">
        <f>GETPIVOTDATA(" Oregon",'Population Migration by State'!$B$5,"Year",'Population Migration by State'!$C$3)</f>
        <v>119077</v>
      </c>
      <c r="Q116" s="121">
        <f>GETPIVOTDATA(" Oregon",'Population Migration by State'!$B$5,"Year",'Population Migration by State'!$C$3)</f>
        <v>119077</v>
      </c>
      <c r="R116" s="121">
        <f>GETPIVOTDATA(" Oregon",'Population Migration by State'!$B$5,"Year",'Population Migration by State'!$C$3)</f>
        <v>119077</v>
      </c>
      <c r="S116" s="121">
        <f>GETPIVOTDATA(" Oregon",'Population Migration by State'!$B$5,"Year",'Population Migration by State'!$C$3)</f>
        <v>119077</v>
      </c>
      <c r="T116" s="105">
        <f>GETPIVOTDATA(" Oregon",'Population Migration by State'!$B$5,"Year",'Population Migration by State'!$C$3)</f>
        <v>119077</v>
      </c>
      <c r="U116" s="105">
        <f>GETPIVOTDATA(" Oregon",'Population Migration by State'!$B$5,"Year",'Population Migration by State'!$C$3)</f>
        <v>119077</v>
      </c>
      <c r="V116" s="105">
        <f>GETPIVOTDATA(" Oregon",'Population Migration by State'!$B$5,"Year",'Population Migration by State'!$C$3)</f>
        <v>119077</v>
      </c>
      <c r="W116" s="105">
        <f>GETPIVOTDATA(" Oregon",'Population Migration by State'!$B$5,"Year",'Population Migration by State'!$C$3)</f>
        <v>119077</v>
      </c>
      <c r="X116" s="105">
        <f>GETPIVOTDATA(" Oregon",'Population Migration by State'!$B$5,"Year",'Population Migration by State'!$C$3)</f>
        <v>119077</v>
      </c>
      <c r="Y116" s="105">
        <f>GETPIVOTDATA(" Oregon",'Population Migration by State'!$B$5,"Year",'Population Migration by State'!$C$3)</f>
        <v>119077</v>
      </c>
      <c r="Z116" s="92">
        <f>GETPIVOTDATA(" Idaho",'Population Migration by State'!$B$5,"Year",'Population Migration by State'!$C$3)</f>
        <v>59419</v>
      </c>
      <c r="AA116" s="105">
        <f>GETPIVOTDATA(" Idaho",'Population Migration by State'!$B$5,"Year",'Population Migration by State'!$C$3)</f>
        <v>59419</v>
      </c>
      <c r="AB116" s="105">
        <f>GETPIVOTDATA(" Idaho",'Population Migration by State'!$B$5,"Year",'Population Migration by State'!$C$3)</f>
        <v>59419</v>
      </c>
      <c r="AC116" s="105">
        <f>GETPIVOTDATA(" Idaho",'Population Migration by State'!$B$5,"Year",'Population Migration by State'!$C$3)</f>
        <v>59419</v>
      </c>
      <c r="AD116" s="105">
        <f>GETPIVOTDATA(" Idaho",'Population Migration by State'!$B$5,"Year",'Population Migration by State'!$C$3)</f>
        <v>59419</v>
      </c>
      <c r="AE116" s="105">
        <f>GETPIVOTDATA(" Idaho",'Population Migration by State'!$B$5,"Year",'Population Migration by State'!$C$3)</f>
        <v>59419</v>
      </c>
      <c r="AF116" s="99"/>
      <c r="AG116" s="105">
        <f>GETPIVOTDATA(" Montana",'Population Migration by State'!$B$5,"Year",'Population Migration by State'!$C$3)</f>
        <v>37690</v>
      </c>
      <c r="AH116" s="105">
        <f>GETPIVOTDATA(" Montana",'Population Migration by State'!$B$5,"Year",'Population Migration by State'!$C$3)</f>
        <v>37690</v>
      </c>
      <c r="AI116" s="105">
        <f>GETPIVOTDATA(" Montana",'Population Migration by State'!$B$5,"Year",'Population Migration by State'!$C$3)</f>
        <v>37690</v>
      </c>
      <c r="AJ116" s="92">
        <f>GETPIVOTDATA(" Wyoming",'Population Migration by State'!$B$5,"Year",'Population Migration by State'!$C$3)</f>
        <v>31165</v>
      </c>
      <c r="AK116" s="105">
        <f>GETPIVOTDATA(" Wyoming",'Population Migration by State'!$B$5,"Year",'Population Migration by State'!$C$3)</f>
        <v>31165</v>
      </c>
      <c r="AL116" s="105">
        <f>GETPIVOTDATA(" Wyoming",'Population Migration by State'!$B$5,"Year",'Population Migration by State'!$C$3)</f>
        <v>31165</v>
      </c>
      <c r="AM116" s="105">
        <f>GETPIVOTDATA(" Wyoming",'Population Migration by State'!$B$5,"Year",'Population Migration by State'!$C$3)</f>
        <v>31165</v>
      </c>
      <c r="AN116" s="105">
        <f>GETPIVOTDATA(" Wyoming",'Population Migration by State'!$B$5,"Year",'Population Migration by State'!$C$3)</f>
        <v>31165</v>
      </c>
      <c r="AO116" s="105">
        <f>GETPIVOTDATA(" Wyoming",'Population Migration by State'!$B$5,"Year",'Population Migration by State'!$C$3)</f>
        <v>31165</v>
      </c>
      <c r="AP116" s="105">
        <f>GETPIVOTDATA(" Wyoming",'Population Migration by State'!$B$5,"Year",'Population Migration by State'!$C$3)</f>
        <v>31165</v>
      </c>
      <c r="AQ116" s="105">
        <f>GETPIVOTDATA(" Wyoming",'Population Migration by State'!$B$5,"Year",'Population Migration by State'!$C$3)</f>
        <v>31165</v>
      </c>
      <c r="AR116" s="105">
        <f>GETPIVOTDATA(" Wyoming",'Population Migration by State'!$B$5,"Year",'Population Migration by State'!$C$3)</f>
        <v>31165</v>
      </c>
      <c r="AS116" s="105">
        <f>GETPIVOTDATA(" Wyoming",'Population Migration by State'!$B$5,"Year",'Population Migration by State'!$C$3)</f>
        <v>31165</v>
      </c>
      <c r="AT116" s="105">
        <f>GETPIVOTDATA(" Wyoming",'Population Migration by State'!$B$5,"Year",'Population Migration by State'!$C$3)</f>
        <v>31165</v>
      </c>
      <c r="AU116" s="105">
        <f>GETPIVOTDATA(" Wyoming",'Population Migration by State'!$B$5,"Year",'Population Migration by State'!$C$3)</f>
        <v>31165</v>
      </c>
      <c r="AV116" s="105">
        <f>GETPIVOTDATA(" Wyoming",'Population Migration by State'!$B$5,"Year",'Population Migration by State'!$C$3)</f>
        <v>31165</v>
      </c>
      <c r="AW116" s="105">
        <f>GETPIVOTDATA(" Wyoming",'Population Migration by State'!$B$5,"Year",'Population Migration by State'!$C$3)</f>
        <v>31165</v>
      </c>
      <c r="AX116" s="105">
        <f>GETPIVOTDATA(" Wyoming",'Population Migration by State'!$B$5,"Year",'Population Migration by State'!$C$3)</f>
        <v>31165</v>
      </c>
      <c r="AY116" s="105">
        <f>GETPIVOTDATA(" Wyoming",'Population Migration by State'!$B$5,"Year",'Population Migration by State'!$C$3)</f>
        <v>31165</v>
      </c>
      <c r="AZ116" s="105">
        <f>GETPIVOTDATA(" Wyoming",'Population Migration by State'!$B$5,"Year",'Population Migration by State'!$C$3)</f>
        <v>31165</v>
      </c>
      <c r="BA116" s="92">
        <f>GETPIVOTDATA(" South Dakota",'Population Migration by State'!$B$5,"Year",'Population Migration by State'!$C$3)</f>
        <v>26185</v>
      </c>
      <c r="BB116" s="105">
        <f>GETPIVOTDATA(" South Dakota",'Population Migration by State'!$B$5,"Year",'Population Migration by State'!$C$3)</f>
        <v>26185</v>
      </c>
      <c r="BC116" s="105">
        <f>GETPIVOTDATA(" South Dakota",'Population Migration by State'!$B$5,"Year",'Population Migration by State'!$C$3)</f>
        <v>26185</v>
      </c>
      <c r="BD116" s="105">
        <f>GETPIVOTDATA(" South Dakota",'Population Migration by State'!$B$5,"Year",'Population Migration by State'!$C$3)</f>
        <v>26185</v>
      </c>
      <c r="BE116" s="105">
        <f>GETPIVOTDATA(" South Dakota",'Population Migration by State'!$B$5,"Year",'Population Migration by State'!$C$3)</f>
        <v>26185</v>
      </c>
      <c r="BF116" s="105">
        <f>GETPIVOTDATA(" South Dakota",'Population Migration by State'!$B$5,"Year",'Population Migration by State'!$C$3)</f>
        <v>26185</v>
      </c>
      <c r="BG116" s="105">
        <f>GETPIVOTDATA(" South Dakota",'Population Migration by State'!$B$5,"Year",'Population Migration by State'!$C$3)</f>
        <v>26185</v>
      </c>
      <c r="BH116" s="105">
        <f>GETPIVOTDATA(" South Dakota",'Population Migration by State'!$B$5,"Year",'Population Migration by State'!$C$3)</f>
        <v>26185</v>
      </c>
      <c r="BI116" s="121">
        <f>GETPIVOTDATA(" South Dakota",'Population Migration by State'!$B$5,"Year",'Population Migration by State'!$C$3)</f>
        <v>26185</v>
      </c>
      <c r="BJ116" s="121">
        <f>GETPIVOTDATA(" South Dakota",'Population Migration by State'!$B$5,"Year",'Population Migration by State'!$C$3)</f>
        <v>26185</v>
      </c>
      <c r="BK116" s="121">
        <f>GETPIVOTDATA(" South Dakota",'Population Migration by State'!$B$5,"Year",'Population Migration by State'!$C$3)</f>
        <v>26185</v>
      </c>
      <c r="BL116" s="121">
        <f>GETPIVOTDATA(" South Dakota",'Population Migration by State'!$B$5,"Year",'Population Migration by State'!$C$3)</f>
        <v>26185</v>
      </c>
      <c r="BM116" s="105">
        <f>GETPIVOTDATA(" South Dakota",'Population Migration by State'!$B$5,"Year",'Population Migration by State'!$C$3)</f>
        <v>26185</v>
      </c>
      <c r="BN116" s="105">
        <f>GETPIVOTDATA(" South Dakota",'Population Migration by State'!$B$5,"Year",'Population Migration by State'!$C$3)</f>
        <v>26185</v>
      </c>
      <c r="BO116" s="105">
        <f>GETPIVOTDATA(" South Dakota",'Population Migration by State'!$B$5,"Year",'Population Migration by State'!$C$3)</f>
        <v>26185</v>
      </c>
      <c r="BP116" s="105">
        <f>GETPIVOTDATA(" South Dakota",'Population Migration by State'!$B$5,"Year",'Population Migration by State'!$C$3)</f>
        <v>26185</v>
      </c>
      <c r="BQ116" s="92">
        <f>GETPIVOTDATA(" Minnesota",'Population Migration by State'!$B$5,"Year",'Population Migration by State'!$C$3)</f>
        <v>101176</v>
      </c>
      <c r="BR116" s="105">
        <f>GETPIVOTDATA(" Minnesota",'Population Migration by State'!$B$5,"Year",'Population Migration by State'!$C$3)</f>
        <v>101176</v>
      </c>
      <c r="BS116" s="105">
        <f>GETPIVOTDATA(" Minnesota",'Population Migration by State'!$B$5,"Year",'Population Migration by State'!$C$3)</f>
        <v>101176</v>
      </c>
      <c r="BT116" s="105">
        <f>GETPIVOTDATA(" Minnesota",'Population Migration by State'!$B$5,"Year",'Population Migration by State'!$C$3)</f>
        <v>101176</v>
      </c>
      <c r="BU116" s="105">
        <f>GETPIVOTDATA(" Minnesota",'Population Migration by State'!$B$5,"Year",'Population Migration by State'!$C$3)</f>
        <v>101176</v>
      </c>
      <c r="BV116" s="105">
        <f>GETPIVOTDATA(" Minnesota",'Population Migration by State'!$B$5,"Year",'Population Migration by State'!$C$3)</f>
        <v>101176</v>
      </c>
      <c r="BW116" s="105">
        <f>GETPIVOTDATA(" Minnesota",'Population Migration by State'!$B$5,"Year",'Population Migration by State'!$C$3)</f>
        <v>101176</v>
      </c>
      <c r="BX116" s="105">
        <f>GETPIVOTDATA(" Minnesota",'Population Migration by State'!$B$5,"Year",'Population Migration by State'!$C$3)</f>
        <v>101176</v>
      </c>
      <c r="BY116" s="105">
        <f>GETPIVOTDATA(" Minnesota",'Population Migration by State'!$B$5,"Year",'Population Migration by State'!$C$3)</f>
        <v>101176</v>
      </c>
      <c r="BZ116" s="105">
        <f>GETPIVOTDATA(" Minnesota",'Population Migration by State'!$B$5,"Year",'Population Migration by State'!$C$3)</f>
        <v>101176</v>
      </c>
      <c r="CA116" s="105">
        <f>GETPIVOTDATA(" Minnesota",'Population Migration by State'!$B$5,"Year",'Population Migration by State'!$C$3)</f>
        <v>101176</v>
      </c>
      <c r="CB116" s="105">
        <f>GETPIVOTDATA(" Minnesota",'Population Migration by State'!$B$5,"Year",'Population Migration by State'!$C$3)</f>
        <v>101176</v>
      </c>
      <c r="CC116" s="105">
        <f>GETPIVOTDATA(" Minnesota",'Population Migration by State'!$B$5,"Year",'Population Migration by State'!$C$3)</f>
        <v>101176</v>
      </c>
      <c r="CD116" s="92">
        <f>GETPIVOTDATA(" Wisconsin",'Population Migration by State'!$B$5,"Year",'Population Migration by State'!$C$3)</f>
        <v>100167</v>
      </c>
      <c r="CE116" s="105">
        <f>GETPIVOTDATA(" Wisconsin",'Population Migration by State'!$B$5,"Year",'Population Migration by State'!$C$3)</f>
        <v>100167</v>
      </c>
      <c r="CF116" s="105">
        <f>GETPIVOTDATA(" Wisconsin",'Population Migration by State'!$B$5,"Year",'Population Migration by State'!$C$3)</f>
        <v>100167</v>
      </c>
      <c r="CG116" s="105">
        <f>GETPIVOTDATA(" Wisconsin",'Population Migration by State'!$B$5,"Year",'Population Migration by State'!$C$3)</f>
        <v>100167</v>
      </c>
      <c r="CH116" s="105">
        <f>GETPIVOTDATA(" Wisconsin",'Population Migration by State'!$B$5,"Year",'Population Migration by State'!$C$3)</f>
        <v>100167</v>
      </c>
      <c r="CI116" s="105">
        <f>GETPIVOTDATA(" Wisconsin",'Population Migration by State'!$B$5,"Year",'Population Migration by State'!$C$3)</f>
        <v>100167</v>
      </c>
      <c r="CJ116" s="105">
        <f>GETPIVOTDATA(" Wisconsin",'Population Migration by State'!$B$5,"Year",'Population Migration by State'!$C$3)</f>
        <v>100167</v>
      </c>
      <c r="CK116" s="105">
        <f>GETPIVOTDATA(" Wisconsin",'Population Migration by State'!$B$5,"Year",'Population Migration by State'!$C$3)</f>
        <v>100167</v>
      </c>
      <c r="CL116" s="105">
        <f>GETPIVOTDATA(" Wisconsin",'Population Migration by State'!$B$5,"Year",'Population Migration by State'!$C$3)</f>
        <v>100167</v>
      </c>
      <c r="CM116" s="105">
        <f>GETPIVOTDATA(" Wisconsin",'Population Migration by State'!$B$5,"Year",'Population Migration by State'!$C$3)</f>
        <v>100167</v>
      </c>
      <c r="CN116" s="92"/>
      <c r="CO116" s="105"/>
      <c r="CP116" s="105"/>
      <c r="CQ116" s="92">
        <f>GETPIVOTDATA(" Michigan",'Population Migration by State'!$B$5,"Year",'Population Migration by State'!$C$3)</f>
        <v>134763</v>
      </c>
      <c r="CR116" s="105">
        <f>GETPIVOTDATA(" Michigan",'Population Migration by State'!$B$5,"Year",'Population Migration by State'!$C$3)</f>
        <v>134763</v>
      </c>
      <c r="CS116" s="105">
        <f>GETPIVOTDATA(" Michigan",'Population Migration by State'!$B$5,"Year",'Population Migration by State'!$C$3)</f>
        <v>134763</v>
      </c>
      <c r="CT116" s="105">
        <f>GETPIVOTDATA(" Michigan",'Population Migration by State'!$B$5,"Year",'Population Migration by State'!$C$3)</f>
        <v>134763</v>
      </c>
      <c r="CU116" s="105">
        <f>GETPIVOTDATA(" Michigan",'Population Migration by State'!$B$5,"Year",'Population Migration by State'!$C$3)</f>
        <v>134763</v>
      </c>
      <c r="CV116" s="105">
        <f>GETPIVOTDATA(" Michigan",'Population Migration by State'!$B$5,"Year",'Population Migration by State'!$C$3)</f>
        <v>134763</v>
      </c>
      <c r="CW116" s="105">
        <f>GETPIVOTDATA(" Michigan",'Population Migration by State'!$B$5,"Year",'Population Migration by State'!$C$3)</f>
        <v>134763</v>
      </c>
      <c r="CX116" s="105">
        <f>GETPIVOTDATA(" Michigan",'Population Migration by State'!$B$5,"Year",'Population Migration by State'!$C$3)</f>
        <v>134763</v>
      </c>
      <c r="CY116" s="105">
        <f>GETPIVOTDATA(" Michigan",'Population Migration by State'!$B$5,"Year",'Population Migration by State'!$C$3)</f>
        <v>134763</v>
      </c>
      <c r="CZ116" s="105">
        <f>GETPIVOTDATA(" Michigan",'Population Migration by State'!$B$5,"Year",'Population Migration by State'!$C$3)</f>
        <v>134763</v>
      </c>
      <c r="DA116" s="105">
        <f>GETPIVOTDATA(" Michigan",'Population Migration by State'!$B$5,"Year",'Population Migration by State'!$C$3)</f>
        <v>134763</v>
      </c>
      <c r="DB116" s="92"/>
      <c r="DC116" s="105"/>
      <c r="DD116" s="105"/>
      <c r="DE116" s="105"/>
      <c r="DF116" s="105"/>
      <c r="DG116" s="105"/>
      <c r="DH116" s="105"/>
      <c r="DI116" s="105"/>
      <c r="DJ116" s="105"/>
      <c r="DK116" s="105"/>
      <c r="DL116" s="105"/>
      <c r="DM116" s="97"/>
      <c r="DN116" s="101">
        <f>GETPIVOTDATA(" New York",'Population Migration by State'!$B$5,"Year",'Population Migration by State'!$C$3)</f>
        <v>277374</v>
      </c>
      <c r="DO116" s="101">
        <f>GETPIVOTDATA(" New York",'Population Migration by State'!$B$5,"Year",'Population Migration by State'!$C$3)</f>
        <v>277374</v>
      </c>
      <c r="DP116" s="101">
        <f>GETPIVOTDATA(" New York",'Population Migration by State'!$B$5,"Year",'Population Migration by State'!$C$3)</f>
        <v>277374</v>
      </c>
      <c r="DQ116" s="105">
        <f>GETPIVOTDATA(" New York",'Population Migration by State'!$B$5,"Year",'Population Migration by State'!$C$3)</f>
        <v>277374</v>
      </c>
      <c r="DR116" s="105">
        <f>GETPIVOTDATA(" New York",'Population Migration by State'!$B$5,"Year",'Population Migration by State'!$C$3)</f>
        <v>277374</v>
      </c>
      <c r="DS116" s="105">
        <f>GETPIVOTDATA(" New York",'Population Migration by State'!$B$5,"Year",'Population Migration by State'!$C$3)</f>
        <v>277374</v>
      </c>
      <c r="DT116" s="105">
        <f>GETPIVOTDATA(" New York",'Population Migration by State'!$B$5,"Year",'Population Migration by State'!$C$3)</f>
        <v>277374</v>
      </c>
      <c r="DU116" s="105">
        <f>GETPIVOTDATA(" New York",'Population Migration by State'!$B$5,"Year",'Population Migration by State'!$C$3)</f>
        <v>277374</v>
      </c>
      <c r="DV116" s="105">
        <f>GETPIVOTDATA(" New York",'Population Migration by State'!$B$5,"Year",'Population Migration by State'!$C$3)</f>
        <v>277374</v>
      </c>
      <c r="DW116" s="105">
        <f>GETPIVOTDATA(" New York",'Population Migration by State'!$B$5,"Year",'Population Migration by State'!$C$3)</f>
        <v>277374</v>
      </c>
      <c r="DX116" s="105">
        <f>GETPIVOTDATA(" New York",'Population Migration by State'!$B$5,"Year",'Population Migration by State'!$C$3)</f>
        <v>277374</v>
      </c>
      <c r="DY116" s="105">
        <f>GETPIVOTDATA(" New York",'Population Migration by State'!$B$5,"Year",'Population Migration by State'!$C$3)</f>
        <v>277374</v>
      </c>
      <c r="DZ116" s="92">
        <f>GETPIVOTDATA(" Vermont",'Population Migration by State'!$B$5,"Year",'Population Migration by State'!$C$3)</f>
        <v>24431</v>
      </c>
      <c r="EA116" s="105">
        <f>GETPIVOTDATA(" Vermont",'Population Migration by State'!$B$5,"Year",'Population Migration by State'!$C$3)</f>
        <v>24431</v>
      </c>
      <c r="EB116" s="129">
        <f>GETPIVOTDATA(" New Hampshire",'Population Migration by State'!$B$5,"Year",'Population Migration by State'!$C$3)</f>
        <v>50559</v>
      </c>
      <c r="EC116" s="121">
        <f>GETPIVOTDATA(" New Hampshire",'Population Migration by State'!$B$5,"Year",'Population Migration by State'!$C$3)</f>
        <v>50559</v>
      </c>
      <c r="ED116" s="121">
        <f>GETPIVOTDATA(" New Hampshire",'Population Migration by State'!$B$5,"Year",'Population Migration by State'!$C$3)</f>
        <v>50559</v>
      </c>
      <c r="EE116" s="130">
        <f>GETPIVOTDATA(" New Hampshire",'Population Migration by State'!$B$5,"Year",'Population Migration by State'!$C$3)</f>
        <v>50559</v>
      </c>
      <c r="EF116" s="92">
        <f>GETPIVOTDATA(" Maine",'Population Migration by State'!$B$5,"Year",'Population Migration by State'!$C$3)</f>
        <v>27561</v>
      </c>
      <c r="EG116" s="105">
        <f>GETPIVOTDATA(" Maine",'Population Migration by State'!$B$5,"Year",'Population Migration by State'!$C$3)</f>
        <v>27561</v>
      </c>
      <c r="EH116" s="105">
        <f>GETPIVOTDATA(" Maine",'Population Migration by State'!$B$5,"Year",'Population Migration by State'!$C$3)</f>
        <v>27561</v>
      </c>
      <c r="EI116" s="105">
        <f>GETPIVOTDATA(" Maine",'Population Migration by State'!$B$5,"Year",'Population Migration by State'!$C$3)</f>
        <v>27561</v>
      </c>
      <c r="EJ116" s="92"/>
      <c r="EK116" s="105"/>
      <c r="EL116" s="105"/>
      <c r="EM116" s="105"/>
      <c r="EN116" s="105"/>
      <c r="EO116" s="105"/>
      <c r="EP116" s="105"/>
      <c r="EQ116" s="56"/>
      <c r="ER116" s="56"/>
      <c r="ES116" s="56"/>
      <c r="ET116" s="56"/>
      <c r="EU116" s="56"/>
      <c r="EV116" s="56"/>
      <c r="EW116" s="105"/>
      <c r="EX116" s="105"/>
      <c r="EY116" s="105"/>
      <c r="EZ116" s="105"/>
      <c r="FA116" s="105"/>
      <c r="FB116" s="105"/>
      <c r="FC116" s="105"/>
      <c r="FD116" s="105"/>
      <c r="FE116" s="105"/>
      <c r="FF116" s="105"/>
      <c r="FG116" s="105"/>
      <c r="FH116" s="105"/>
      <c r="FI116" s="105"/>
      <c r="FJ116" s="105"/>
      <c r="FK116" s="105"/>
      <c r="FL116" s="105"/>
      <c r="FM116" s="105"/>
      <c r="FN116" s="105"/>
      <c r="FO116" s="105"/>
      <c r="FP116" s="56"/>
      <c r="FQ116" s="56"/>
      <c r="FR116" s="56"/>
      <c r="FS116" s="56"/>
      <c r="FT116" s="56"/>
      <c r="FU116" s="56"/>
      <c r="FV116" s="56"/>
      <c r="FW116" s="56"/>
      <c r="FX116" s="56"/>
      <c r="FY116" s="56"/>
      <c r="FZ116" s="56"/>
      <c r="GA116" s="56"/>
      <c r="GB116" s="56"/>
      <c r="GC116" s="56"/>
      <c r="GD116" s="56"/>
      <c r="GE116" s="56"/>
      <c r="GF116" s="56"/>
      <c r="GG116" s="56"/>
      <c r="GH116" s="56"/>
      <c r="GI116" s="56"/>
      <c r="GJ116" s="56"/>
      <c r="GK116" s="56"/>
      <c r="GL116" s="56"/>
      <c r="GM116" s="56"/>
      <c r="GN116" s="56"/>
      <c r="GO116" s="56"/>
      <c r="GP116" s="56"/>
      <c r="GQ116" s="56"/>
      <c r="GR116" s="56"/>
      <c r="GS116" s="56"/>
      <c r="GT116" s="56"/>
      <c r="GU116" s="56"/>
      <c r="GV116" s="56"/>
      <c r="GW116" s="56"/>
      <c r="GX116" s="56"/>
      <c r="GY116" s="56"/>
      <c r="GZ116" s="56"/>
      <c r="HA116" s="56"/>
      <c r="HB116" s="56"/>
      <c r="HC116" s="56"/>
      <c r="HD116" s="56"/>
      <c r="HE116" s="56"/>
      <c r="HF116" s="56"/>
      <c r="HG116" s="56"/>
      <c r="HH116" s="217"/>
    </row>
    <row r="117" spans="2:216" ht="15.75" thickTop="1" x14ac:dyDescent="0.25">
      <c r="B117" s="221"/>
      <c r="C117" s="56"/>
      <c r="D117" s="105"/>
      <c r="E117" s="105"/>
      <c r="F117" s="105"/>
      <c r="G117" s="105"/>
      <c r="H117" s="105"/>
      <c r="I117" s="105"/>
      <c r="J117" s="105"/>
      <c r="K117" s="92">
        <f>GETPIVOTDATA(" Oregon",'Population Migration by State'!$B$5,"Year",'Population Migration by State'!$C$3)</f>
        <v>119077</v>
      </c>
      <c r="L117" s="105">
        <f>GETPIVOTDATA(" Oregon",'Population Migration by State'!$B$5,"Year",'Population Migration by State'!$C$3)</f>
        <v>119077</v>
      </c>
      <c r="M117" s="105">
        <f>GETPIVOTDATA(" Oregon",'Population Migration by State'!$B$5,"Year",'Population Migration by State'!$C$3)</f>
        <v>119077</v>
      </c>
      <c r="N117" s="105">
        <f>GETPIVOTDATA(" Oregon",'Population Migration by State'!$B$5,"Year",'Population Migration by State'!$C$3)</f>
        <v>119077</v>
      </c>
      <c r="O117" s="105">
        <f>GETPIVOTDATA(" Oregon",'Population Migration by State'!$B$5,"Year",'Population Migration by State'!$C$3)</f>
        <v>119077</v>
      </c>
      <c r="P117" s="121">
        <f>GETPIVOTDATA(" Oregon",'Population Migration by State'!$B$5,"Year",'Population Migration by State'!$C$3)</f>
        <v>119077</v>
      </c>
      <c r="Q117" s="121">
        <f>GETPIVOTDATA(" Oregon",'Population Migration by State'!$B$5,"Year",'Population Migration by State'!$C$3)</f>
        <v>119077</v>
      </c>
      <c r="R117" s="121">
        <f>GETPIVOTDATA(" Oregon",'Population Migration by State'!$B$5,"Year",'Population Migration by State'!$C$3)</f>
        <v>119077</v>
      </c>
      <c r="S117" s="121">
        <f>GETPIVOTDATA(" Oregon",'Population Migration by State'!$B$5,"Year",'Population Migration by State'!$C$3)</f>
        <v>119077</v>
      </c>
      <c r="T117" s="105">
        <f>GETPIVOTDATA(" Oregon",'Population Migration by State'!$B$5,"Year",'Population Migration by State'!$C$3)</f>
        <v>119077</v>
      </c>
      <c r="U117" s="105">
        <f>GETPIVOTDATA(" Oregon",'Population Migration by State'!$B$5,"Year",'Population Migration by State'!$C$3)</f>
        <v>119077</v>
      </c>
      <c r="V117" s="105">
        <f>GETPIVOTDATA(" Oregon",'Population Migration by State'!$B$5,"Year",'Population Migration by State'!$C$3)</f>
        <v>119077</v>
      </c>
      <c r="W117" s="105">
        <f>GETPIVOTDATA(" Oregon",'Population Migration by State'!$B$5,"Year",'Population Migration by State'!$C$3)</f>
        <v>119077</v>
      </c>
      <c r="X117" s="105">
        <f>GETPIVOTDATA(" Oregon",'Population Migration by State'!$B$5,"Year",'Population Migration by State'!$C$3)</f>
        <v>119077</v>
      </c>
      <c r="Y117" s="105">
        <f>GETPIVOTDATA(" Oregon",'Population Migration by State'!$B$5,"Year",'Population Migration by State'!$C$3)</f>
        <v>119077</v>
      </c>
      <c r="Z117" s="92">
        <f>GETPIVOTDATA(" Idaho",'Population Migration by State'!$B$5,"Year",'Population Migration by State'!$C$3)</f>
        <v>59419</v>
      </c>
      <c r="AA117" s="105">
        <f>GETPIVOTDATA(" Idaho",'Population Migration by State'!$B$5,"Year",'Population Migration by State'!$C$3)</f>
        <v>59419</v>
      </c>
      <c r="AB117" s="105">
        <f>GETPIVOTDATA(" Idaho",'Population Migration by State'!$B$5,"Year",'Population Migration by State'!$C$3)</f>
        <v>59419</v>
      </c>
      <c r="AC117" s="105">
        <f>GETPIVOTDATA(" Idaho",'Population Migration by State'!$B$5,"Year",'Population Migration by State'!$C$3)</f>
        <v>59419</v>
      </c>
      <c r="AD117" s="105">
        <f>GETPIVOTDATA(" Idaho",'Population Migration by State'!$B$5,"Year",'Population Migration by State'!$C$3)</f>
        <v>59419</v>
      </c>
      <c r="AE117" s="105">
        <f>GETPIVOTDATA(" Idaho",'Population Migration by State'!$B$5,"Year",'Population Migration by State'!$C$3)</f>
        <v>59419</v>
      </c>
      <c r="AF117" s="105">
        <f>GETPIVOTDATA(" Idaho",'Population Migration by State'!$B$5,"Year",'Population Migration by State'!$C$3)</f>
        <v>59419</v>
      </c>
      <c r="AG117" s="101">
        <f>GETPIVOTDATA(" Idaho",'Population Migration by State'!$B$5,"Year",'Population Migration by State'!$C$3)</f>
        <v>59419</v>
      </c>
      <c r="AH117" s="101">
        <f>GETPIVOTDATA(" Idaho",'Population Migration by State'!$B$5,"Year",'Population Migration by State'!$C$3)</f>
        <v>59419</v>
      </c>
      <c r="AI117" s="100">
        <f>GETPIVOTDATA(" Idaho",'Population Migration by State'!$B$5,"Year",'Population Migration by State'!$C$3)</f>
        <v>59419</v>
      </c>
      <c r="AJ117" s="92">
        <f>GETPIVOTDATA(" Wyoming",'Population Migration by State'!$B$5,"Year",'Population Migration by State'!$C$3)</f>
        <v>31165</v>
      </c>
      <c r="AK117" s="105">
        <f>GETPIVOTDATA(" Wyoming",'Population Migration by State'!$B$5,"Year",'Population Migration by State'!$C$3)</f>
        <v>31165</v>
      </c>
      <c r="AL117" s="105">
        <f>GETPIVOTDATA(" Wyoming",'Population Migration by State'!$B$5,"Year",'Population Migration by State'!$C$3)</f>
        <v>31165</v>
      </c>
      <c r="AM117" s="105">
        <f>GETPIVOTDATA(" Wyoming",'Population Migration by State'!$B$5,"Year",'Population Migration by State'!$C$3)</f>
        <v>31165</v>
      </c>
      <c r="AN117" s="105">
        <f>GETPIVOTDATA(" Wyoming",'Population Migration by State'!$B$5,"Year",'Population Migration by State'!$C$3)</f>
        <v>31165</v>
      </c>
      <c r="AO117" s="105">
        <f>GETPIVOTDATA(" Wyoming",'Population Migration by State'!$B$5,"Year",'Population Migration by State'!$C$3)</f>
        <v>31165</v>
      </c>
      <c r="AP117" s="105">
        <f>GETPIVOTDATA(" Wyoming",'Population Migration by State'!$B$5,"Year",'Population Migration by State'!$C$3)</f>
        <v>31165</v>
      </c>
      <c r="AQ117" s="105">
        <f>GETPIVOTDATA(" Wyoming",'Population Migration by State'!$B$5,"Year",'Population Migration by State'!$C$3)</f>
        <v>31165</v>
      </c>
      <c r="AR117" s="105">
        <f>GETPIVOTDATA(" Wyoming",'Population Migration by State'!$B$5,"Year",'Population Migration by State'!$C$3)</f>
        <v>31165</v>
      </c>
      <c r="AS117" s="105">
        <f>GETPIVOTDATA(" Wyoming",'Population Migration by State'!$B$5,"Year",'Population Migration by State'!$C$3)</f>
        <v>31165</v>
      </c>
      <c r="AT117" s="105">
        <f>GETPIVOTDATA(" Wyoming",'Population Migration by State'!$B$5,"Year",'Population Migration by State'!$C$3)</f>
        <v>31165</v>
      </c>
      <c r="AU117" s="105">
        <f>GETPIVOTDATA(" Wyoming",'Population Migration by State'!$B$5,"Year",'Population Migration by State'!$C$3)</f>
        <v>31165</v>
      </c>
      <c r="AV117" s="105">
        <f>GETPIVOTDATA(" Wyoming",'Population Migration by State'!$B$5,"Year",'Population Migration by State'!$C$3)</f>
        <v>31165</v>
      </c>
      <c r="AW117" s="105">
        <f>GETPIVOTDATA(" Wyoming",'Population Migration by State'!$B$5,"Year",'Population Migration by State'!$C$3)</f>
        <v>31165</v>
      </c>
      <c r="AX117" s="105">
        <f>GETPIVOTDATA(" Wyoming",'Population Migration by State'!$B$5,"Year",'Population Migration by State'!$C$3)</f>
        <v>31165</v>
      </c>
      <c r="AY117" s="105">
        <f>GETPIVOTDATA(" Wyoming",'Population Migration by State'!$B$5,"Year",'Population Migration by State'!$C$3)</f>
        <v>31165</v>
      </c>
      <c r="AZ117" s="105">
        <f>GETPIVOTDATA(" Wyoming",'Population Migration by State'!$B$5,"Year",'Population Migration by State'!$C$3)</f>
        <v>31165</v>
      </c>
      <c r="BA117" s="92">
        <f>GETPIVOTDATA(" South Dakota",'Population Migration by State'!$B$5,"Year",'Population Migration by State'!$C$3)</f>
        <v>26185</v>
      </c>
      <c r="BB117" s="105">
        <f>GETPIVOTDATA(" South Dakota",'Population Migration by State'!$B$5,"Year",'Population Migration by State'!$C$3)</f>
        <v>26185</v>
      </c>
      <c r="BC117" s="105">
        <f>GETPIVOTDATA(" South Dakota",'Population Migration by State'!$B$5,"Year",'Population Migration by State'!$C$3)</f>
        <v>26185</v>
      </c>
      <c r="BD117" s="105">
        <f>GETPIVOTDATA(" South Dakota",'Population Migration by State'!$B$5,"Year",'Population Migration by State'!$C$3)</f>
        <v>26185</v>
      </c>
      <c r="BE117" s="105">
        <f>GETPIVOTDATA(" South Dakota",'Population Migration by State'!$B$5,"Year",'Population Migration by State'!$C$3)</f>
        <v>26185</v>
      </c>
      <c r="BF117" s="105">
        <f>GETPIVOTDATA(" South Dakota",'Population Migration by State'!$B$5,"Year",'Population Migration by State'!$C$3)</f>
        <v>26185</v>
      </c>
      <c r="BG117" s="105">
        <f>GETPIVOTDATA(" South Dakota",'Population Migration by State'!$B$5,"Year",'Population Migration by State'!$C$3)</f>
        <v>26185</v>
      </c>
      <c r="BH117" s="105">
        <f>GETPIVOTDATA(" South Dakota",'Population Migration by State'!$B$5,"Year",'Population Migration by State'!$C$3)</f>
        <v>26185</v>
      </c>
      <c r="BI117" s="121">
        <f>GETPIVOTDATA(" South Dakota",'Population Migration by State'!$B$5,"Year",'Population Migration by State'!$C$3)</f>
        <v>26185</v>
      </c>
      <c r="BJ117" s="121">
        <f>GETPIVOTDATA(" South Dakota",'Population Migration by State'!$B$5,"Year",'Population Migration by State'!$C$3)</f>
        <v>26185</v>
      </c>
      <c r="BK117" s="121">
        <f>GETPIVOTDATA(" South Dakota",'Population Migration by State'!$B$5,"Year",'Population Migration by State'!$C$3)</f>
        <v>26185</v>
      </c>
      <c r="BL117" s="121">
        <f>GETPIVOTDATA(" South Dakota",'Population Migration by State'!$B$5,"Year",'Population Migration by State'!$C$3)</f>
        <v>26185</v>
      </c>
      <c r="BM117" s="105">
        <f>GETPIVOTDATA(" South Dakota",'Population Migration by State'!$B$5,"Year",'Population Migration by State'!$C$3)</f>
        <v>26185</v>
      </c>
      <c r="BN117" s="105">
        <f>GETPIVOTDATA(" South Dakota",'Population Migration by State'!$B$5,"Year",'Population Migration by State'!$C$3)</f>
        <v>26185</v>
      </c>
      <c r="BO117" s="105">
        <f>GETPIVOTDATA(" South Dakota",'Population Migration by State'!$B$5,"Year",'Population Migration by State'!$C$3)</f>
        <v>26185</v>
      </c>
      <c r="BP117" s="105">
        <f>GETPIVOTDATA(" South Dakota",'Population Migration by State'!$B$5,"Year",'Population Migration by State'!$C$3)</f>
        <v>26185</v>
      </c>
      <c r="BQ117" s="92">
        <f>GETPIVOTDATA(" Minnesota",'Population Migration by State'!$B$5,"Year",'Population Migration by State'!$C$3)</f>
        <v>101176</v>
      </c>
      <c r="BR117" s="105">
        <f>GETPIVOTDATA(" Minnesota",'Population Migration by State'!$B$5,"Year",'Population Migration by State'!$C$3)</f>
        <v>101176</v>
      </c>
      <c r="BS117" s="105">
        <f>GETPIVOTDATA(" Minnesota",'Population Migration by State'!$B$5,"Year",'Population Migration by State'!$C$3)</f>
        <v>101176</v>
      </c>
      <c r="BT117" s="105">
        <f>GETPIVOTDATA(" Minnesota",'Population Migration by State'!$B$5,"Year",'Population Migration by State'!$C$3)</f>
        <v>101176</v>
      </c>
      <c r="BU117" s="105">
        <f>GETPIVOTDATA(" Minnesota",'Population Migration by State'!$B$5,"Year",'Population Migration by State'!$C$3)</f>
        <v>101176</v>
      </c>
      <c r="BV117" s="105">
        <f>GETPIVOTDATA(" Minnesota",'Population Migration by State'!$B$5,"Year",'Population Migration by State'!$C$3)</f>
        <v>101176</v>
      </c>
      <c r="BW117" s="105">
        <f>GETPIVOTDATA(" Minnesota",'Population Migration by State'!$B$5,"Year",'Population Migration by State'!$C$3)</f>
        <v>101176</v>
      </c>
      <c r="BX117" s="105">
        <f>GETPIVOTDATA(" Minnesota",'Population Migration by State'!$B$5,"Year",'Population Migration by State'!$C$3)</f>
        <v>101176</v>
      </c>
      <c r="BY117" s="105">
        <f>GETPIVOTDATA(" Minnesota",'Population Migration by State'!$B$5,"Year",'Population Migration by State'!$C$3)</f>
        <v>101176</v>
      </c>
      <c r="BZ117" s="105">
        <f>GETPIVOTDATA(" Minnesota",'Population Migration by State'!$B$5,"Year",'Population Migration by State'!$C$3)</f>
        <v>101176</v>
      </c>
      <c r="CA117" s="105">
        <f>GETPIVOTDATA(" Minnesota",'Population Migration by State'!$B$5,"Year",'Population Migration by State'!$C$3)</f>
        <v>101176</v>
      </c>
      <c r="CB117" s="105">
        <f>GETPIVOTDATA(" Minnesota",'Population Migration by State'!$B$5,"Year",'Population Migration by State'!$C$3)</f>
        <v>101176</v>
      </c>
      <c r="CC117" s="105">
        <f>GETPIVOTDATA(" Minnesota",'Population Migration by State'!$B$5,"Year",'Population Migration by State'!$C$3)</f>
        <v>101176</v>
      </c>
      <c r="CD117" s="92">
        <f>GETPIVOTDATA(" Wisconsin",'Population Migration by State'!$B$5,"Year",'Population Migration by State'!$C$3)</f>
        <v>100167</v>
      </c>
      <c r="CE117" s="105">
        <f>GETPIVOTDATA(" Wisconsin",'Population Migration by State'!$B$5,"Year",'Population Migration by State'!$C$3)</f>
        <v>100167</v>
      </c>
      <c r="CF117" s="105">
        <f>GETPIVOTDATA(" Wisconsin",'Population Migration by State'!$B$5,"Year",'Population Migration by State'!$C$3)</f>
        <v>100167</v>
      </c>
      <c r="CG117" s="105">
        <f>GETPIVOTDATA(" Wisconsin",'Population Migration by State'!$B$5,"Year",'Population Migration by State'!$C$3)</f>
        <v>100167</v>
      </c>
      <c r="CH117" s="105">
        <f>GETPIVOTDATA(" Wisconsin",'Population Migration by State'!$B$5,"Year",'Population Migration by State'!$C$3)</f>
        <v>100167</v>
      </c>
      <c r="CI117" s="105">
        <f>GETPIVOTDATA(" Wisconsin",'Population Migration by State'!$B$5,"Year",'Population Migration by State'!$C$3)</f>
        <v>100167</v>
      </c>
      <c r="CJ117" s="105">
        <f>GETPIVOTDATA(" Wisconsin",'Population Migration by State'!$B$5,"Year",'Population Migration by State'!$C$3)</f>
        <v>100167</v>
      </c>
      <c r="CK117" s="105">
        <f>GETPIVOTDATA(" Wisconsin",'Population Migration by State'!$B$5,"Year",'Population Migration by State'!$C$3)</f>
        <v>100167</v>
      </c>
      <c r="CL117" s="105">
        <f>GETPIVOTDATA(" Wisconsin",'Population Migration by State'!$B$5,"Year",'Population Migration by State'!$C$3)</f>
        <v>100167</v>
      </c>
      <c r="CM117" s="105">
        <f>GETPIVOTDATA(" Wisconsin",'Population Migration by State'!$B$5,"Year",'Population Migration by State'!$C$3)</f>
        <v>100167</v>
      </c>
      <c r="CN117" s="92"/>
      <c r="CO117" s="105"/>
      <c r="CP117" s="105"/>
      <c r="CQ117" s="92">
        <f>GETPIVOTDATA(" Michigan",'Population Migration by State'!$B$5,"Year",'Population Migration by State'!$C$3)</f>
        <v>134763</v>
      </c>
      <c r="CR117" s="105">
        <f>GETPIVOTDATA(" Michigan",'Population Migration by State'!$B$5,"Year",'Population Migration by State'!$C$3)</f>
        <v>134763</v>
      </c>
      <c r="CS117" s="105">
        <f>GETPIVOTDATA(" Michigan",'Population Migration by State'!$B$5,"Year",'Population Migration by State'!$C$3)</f>
        <v>134763</v>
      </c>
      <c r="CT117" s="105">
        <f>GETPIVOTDATA(" Michigan",'Population Migration by State'!$B$5,"Year",'Population Migration by State'!$C$3)</f>
        <v>134763</v>
      </c>
      <c r="CU117" s="105">
        <f>GETPIVOTDATA(" Michigan",'Population Migration by State'!$B$5,"Year",'Population Migration by State'!$C$3)</f>
        <v>134763</v>
      </c>
      <c r="CV117" s="105">
        <f>GETPIVOTDATA(" Michigan",'Population Migration by State'!$B$5,"Year",'Population Migration by State'!$C$3)</f>
        <v>134763</v>
      </c>
      <c r="CW117" s="105">
        <f>GETPIVOTDATA(" Michigan",'Population Migration by State'!$B$5,"Year",'Population Migration by State'!$C$3)</f>
        <v>134763</v>
      </c>
      <c r="CX117" s="105">
        <f>GETPIVOTDATA(" Michigan",'Population Migration by State'!$B$5,"Year",'Population Migration by State'!$C$3)</f>
        <v>134763</v>
      </c>
      <c r="CY117" s="105">
        <f>GETPIVOTDATA(" Michigan",'Population Migration by State'!$B$5,"Year",'Population Migration by State'!$C$3)</f>
        <v>134763</v>
      </c>
      <c r="CZ117" s="105">
        <f>GETPIVOTDATA(" Michigan",'Population Migration by State'!$B$5,"Year",'Population Migration by State'!$C$3)</f>
        <v>134763</v>
      </c>
      <c r="DA117" s="105">
        <f>GETPIVOTDATA(" Michigan",'Population Migration by State'!$B$5,"Year",'Population Migration by State'!$C$3)</f>
        <v>134763</v>
      </c>
      <c r="DB117" s="92"/>
      <c r="DC117" s="105"/>
      <c r="DD117" s="105"/>
      <c r="DE117" s="105"/>
      <c r="DF117" s="105"/>
      <c r="DG117" s="105"/>
      <c r="DH117" s="105"/>
      <c r="DI117" s="105"/>
      <c r="DJ117" s="105"/>
      <c r="DK117" s="105"/>
      <c r="DL117" s="97"/>
      <c r="DM117" s="105">
        <f>GETPIVOTDATA(" New York",'Population Migration by State'!$B$5,"Year",'Population Migration by State'!$C$3)</f>
        <v>277374</v>
      </c>
      <c r="DN117" s="105">
        <f>GETPIVOTDATA(" New York",'Population Migration by State'!$B$5,"Year",'Population Migration by State'!$C$3)</f>
        <v>277374</v>
      </c>
      <c r="DO117" s="105">
        <f>GETPIVOTDATA(" New York",'Population Migration by State'!$B$5,"Year",'Population Migration by State'!$C$3)</f>
        <v>277374</v>
      </c>
      <c r="DP117" s="105">
        <f>GETPIVOTDATA(" New York",'Population Migration by State'!$B$5,"Year",'Population Migration by State'!$C$3)</f>
        <v>277374</v>
      </c>
      <c r="DQ117" s="105">
        <f>GETPIVOTDATA(" New York",'Population Migration by State'!$B$5,"Year",'Population Migration by State'!$C$3)</f>
        <v>277374</v>
      </c>
      <c r="DR117" s="105">
        <f>GETPIVOTDATA(" New York",'Population Migration by State'!$B$5,"Year",'Population Migration by State'!$C$3)</f>
        <v>277374</v>
      </c>
      <c r="DS117" s="105">
        <f>GETPIVOTDATA(" New York",'Population Migration by State'!$B$5,"Year",'Population Migration by State'!$C$3)</f>
        <v>277374</v>
      </c>
      <c r="DT117" s="105">
        <f>GETPIVOTDATA(" New York",'Population Migration by State'!$B$5,"Year",'Population Migration by State'!$C$3)</f>
        <v>277374</v>
      </c>
      <c r="DU117" s="105">
        <f>GETPIVOTDATA(" New York",'Population Migration by State'!$B$5,"Year",'Population Migration by State'!$C$3)</f>
        <v>277374</v>
      </c>
      <c r="DV117" s="105">
        <f>GETPIVOTDATA(" New York",'Population Migration by State'!$B$5,"Year",'Population Migration by State'!$C$3)</f>
        <v>277374</v>
      </c>
      <c r="DW117" s="105">
        <f>GETPIVOTDATA(" New York",'Population Migration by State'!$B$5,"Year",'Population Migration by State'!$C$3)</f>
        <v>277374</v>
      </c>
      <c r="DX117" s="105">
        <f>GETPIVOTDATA(" New York",'Population Migration by State'!$B$5,"Year",'Population Migration by State'!$C$3)</f>
        <v>277374</v>
      </c>
      <c r="DY117" s="105">
        <f>GETPIVOTDATA(" New York",'Population Migration by State'!$B$5,"Year",'Population Migration by State'!$C$3)</f>
        <v>277374</v>
      </c>
      <c r="DZ117" s="92">
        <f>GETPIVOTDATA(" Vermont",'Population Migration by State'!$B$5,"Year",'Population Migration by State'!$C$3)</f>
        <v>24431</v>
      </c>
      <c r="EA117" s="105">
        <f>GETPIVOTDATA(" Vermont",'Population Migration by State'!$B$5,"Year",'Population Migration by State'!$C$3)</f>
        <v>24431</v>
      </c>
      <c r="EB117" s="92">
        <f>GETPIVOTDATA(" New Hampshire",'Population Migration by State'!$B$5,"Year",'Population Migration by State'!$C$3)</f>
        <v>50559</v>
      </c>
      <c r="EC117" s="121">
        <f>GETPIVOTDATA(" New Hampshire",'Population Migration by State'!$B$5,"Year",'Population Migration by State'!$C$3)</f>
        <v>50559</v>
      </c>
      <c r="ED117" s="121">
        <f>GETPIVOTDATA(" New Hampshire",'Population Migration by State'!$B$5,"Year",'Population Migration by State'!$C$3)</f>
        <v>50559</v>
      </c>
      <c r="EE117" s="105">
        <f>GETPIVOTDATA(" New Hampshire",'Population Migration by State'!$B$5,"Year",'Population Migration by State'!$C$3)</f>
        <v>50559</v>
      </c>
      <c r="EF117" s="92">
        <f>GETPIVOTDATA(" Maine",'Population Migration by State'!$B$5,"Year",'Population Migration by State'!$C$3)</f>
        <v>27561</v>
      </c>
      <c r="EG117" s="105">
        <f>GETPIVOTDATA(" Maine",'Population Migration by State'!$B$5,"Year",'Population Migration by State'!$C$3)</f>
        <v>27561</v>
      </c>
      <c r="EH117" s="105">
        <f>GETPIVOTDATA(" Maine",'Population Migration by State'!$B$5,"Year",'Population Migration by State'!$C$3)</f>
        <v>27561</v>
      </c>
      <c r="EI117" s="97"/>
      <c r="EJ117" s="105"/>
      <c r="EK117" s="105"/>
      <c r="EL117" s="105"/>
      <c r="EM117" s="105"/>
      <c r="EN117" s="105"/>
      <c r="EO117" s="105"/>
      <c r="EP117" s="105"/>
      <c r="EQ117" s="56"/>
      <c r="ER117" s="56"/>
      <c r="ES117" s="56"/>
      <c r="ET117" s="56"/>
      <c r="EU117" s="56"/>
      <c r="EV117" s="56"/>
      <c r="EW117" s="105"/>
      <c r="EX117" s="105"/>
      <c r="EY117" s="105"/>
      <c r="EZ117" s="105"/>
      <c r="FA117" s="105"/>
      <c r="FB117" s="105"/>
      <c r="FC117" s="105"/>
      <c r="FD117" s="105"/>
      <c r="FE117" s="105"/>
      <c r="FF117" s="105"/>
      <c r="FG117" s="105"/>
      <c r="FH117" s="105"/>
      <c r="FI117" s="105"/>
      <c r="FJ117" s="105"/>
      <c r="FK117" s="105"/>
      <c r="FL117" s="105"/>
      <c r="FM117" s="105"/>
      <c r="FN117" s="105"/>
      <c r="FO117" s="105"/>
      <c r="FP117" s="56"/>
      <c r="FQ117" s="56"/>
      <c r="FR117" s="56"/>
      <c r="FS117" s="56"/>
      <c r="FT117" s="56"/>
      <c r="FU117" s="56"/>
      <c r="FV117" s="56"/>
      <c r="FW117" s="56"/>
      <c r="FX117" s="56"/>
      <c r="FY117" s="56"/>
      <c r="FZ117" s="56"/>
      <c r="GA117" s="56"/>
      <c r="GB117" s="56"/>
      <c r="GC117" s="56"/>
      <c r="GD117" s="56"/>
      <c r="GE117" s="56"/>
      <c r="GF117" s="56"/>
      <c r="GG117" s="56"/>
      <c r="GH117" s="56"/>
      <c r="GI117" s="56"/>
      <c r="GJ117" s="56"/>
      <c r="GK117" s="56"/>
      <c r="GL117" s="56"/>
      <c r="GM117" s="56"/>
      <c r="GN117" s="56"/>
      <c r="GO117" s="56"/>
      <c r="GP117" s="56"/>
      <c r="GQ117" s="56"/>
      <c r="GR117" s="56"/>
      <c r="GS117" s="56"/>
      <c r="GT117" s="56"/>
      <c r="GU117" s="56"/>
      <c r="GV117" s="56"/>
      <c r="GW117" s="56"/>
      <c r="GX117" s="56"/>
      <c r="GY117" s="56"/>
      <c r="GZ117" s="56"/>
      <c r="HA117" s="56"/>
      <c r="HB117" s="56"/>
      <c r="HC117" s="56"/>
      <c r="HD117" s="56"/>
      <c r="HE117" s="56"/>
      <c r="HF117" s="56"/>
      <c r="HG117" s="56"/>
      <c r="HH117" s="217"/>
    </row>
    <row r="118" spans="2:216" x14ac:dyDescent="0.25">
      <c r="B118" s="221"/>
      <c r="C118" s="56"/>
      <c r="D118" s="105"/>
      <c r="E118" s="105"/>
      <c r="F118" s="105"/>
      <c r="G118" s="105"/>
      <c r="H118" s="105"/>
      <c r="I118" s="105"/>
      <c r="J118" s="105"/>
      <c r="K118" s="92">
        <f>GETPIVOTDATA(" Oregon",'Population Migration by State'!$B$5,"Year",'Population Migration by State'!$C$3)</f>
        <v>119077</v>
      </c>
      <c r="L118" s="105">
        <f>GETPIVOTDATA(" Oregon",'Population Migration by State'!$B$5,"Year",'Population Migration by State'!$C$3)</f>
        <v>119077</v>
      </c>
      <c r="M118" s="105">
        <f>GETPIVOTDATA(" Oregon",'Population Migration by State'!$B$5,"Year",'Population Migration by State'!$C$3)</f>
        <v>119077</v>
      </c>
      <c r="N118" s="105">
        <f>GETPIVOTDATA(" Oregon",'Population Migration by State'!$B$5,"Year",'Population Migration by State'!$C$3)</f>
        <v>119077</v>
      </c>
      <c r="O118" s="105">
        <f>GETPIVOTDATA(" Oregon",'Population Migration by State'!$B$5,"Year",'Population Migration by State'!$C$3)</f>
        <v>119077</v>
      </c>
      <c r="P118" s="121">
        <f>GETPIVOTDATA(" Oregon",'Population Migration by State'!$B$5,"Year",'Population Migration by State'!$C$3)</f>
        <v>119077</v>
      </c>
      <c r="Q118" s="121">
        <f>GETPIVOTDATA(" Oregon",'Population Migration by State'!$B$5,"Year",'Population Migration by State'!$C$3)</f>
        <v>119077</v>
      </c>
      <c r="R118" s="121">
        <f>GETPIVOTDATA(" Oregon",'Population Migration by State'!$B$5,"Year",'Population Migration by State'!$C$3)</f>
        <v>119077</v>
      </c>
      <c r="S118" s="121">
        <f>GETPIVOTDATA(" Oregon",'Population Migration by State'!$B$5,"Year",'Population Migration by State'!$C$3)</f>
        <v>119077</v>
      </c>
      <c r="T118" s="105">
        <f>GETPIVOTDATA(" Oregon",'Population Migration by State'!$B$5,"Year",'Population Migration by State'!$C$3)</f>
        <v>119077</v>
      </c>
      <c r="U118" s="105">
        <f>GETPIVOTDATA(" Oregon",'Population Migration by State'!$B$5,"Year",'Population Migration by State'!$C$3)</f>
        <v>119077</v>
      </c>
      <c r="V118" s="105">
        <f>GETPIVOTDATA(" Oregon",'Population Migration by State'!$B$5,"Year",'Population Migration by State'!$C$3)</f>
        <v>119077</v>
      </c>
      <c r="W118" s="105">
        <f>GETPIVOTDATA(" Oregon",'Population Migration by State'!$B$5,"Year",'Population Migration by State'!$C$3)</f>
        <v>119077</v>
      </c>
      <c r="X118" s="105">
        <f>GETPIVOTDATA(" Oregon",'Population Migration by State'!$B$5,"Year",'Population Migration by State'!$C$3)</f>
        <v>119077</v>
      </c>
      <c r="Y118" s="105">
        <f>GETPIVOTDATA(" Oregon",'Population Migration by State'!$B$5,"Year",'Population Migration by State'!$C$3)</f>
        <v>119077</v>
      </c>
      <c r="Z118" s="92">
        <f>GETPIVOTDATA(" Idaho",'Population Migration by State'!$B$5,"Year",'Population Migration by State'!$C$3)</f>
        <v>59419</v>
      </c>
      <c r="AA118" s="105">
        <f>GETPIVOTDATA(" Idaho",'Population Migration by State'!$B$5,"Year",'Population Migration by State'!$C$3)</f>
        <v>59419</v>
      </c>
      <c r="AB118" s="105">
        <f>GETPIVOTDATA(" Idaho",'Population Migration by State'!$B$5,"Year",'Population Migration by State'!$C$3)</f>
        <v>59419</v>
      </c>
      <c r="AC118" s="105">
        <f>GETPIVOTDATA(" Idaho",'Population Migration by State'!$B$5,"Year",'Population Migration by State'!$C$3)</f>
        <v>59419</v>
      </c>
      <c r="AD118" s="105">
        <f>GETPIVOTDATA(" Idaho",'Population Migration by State'!$B$5,"Year",'Population Migration by State'!$C$3)</f>
        <v>59419</v>
      </c>
      <c r="AE118" s="105">
        <f>GETPIVOTDATA(" Idaho",'Population Migration by State'!$B$5,"Year",'Population Migration by State'!$C$3)</f>
        <v>59419</v>
      </c>
      <c r="AF118" s="105">
        <f>GETPIVOTDATA(" Idaho",'Population Migration by State'!$B$5,"Year",'Population Migration by State'!$C$3)</f>
        <v>59419</v>
      </c>
      <c r="AG118" s="105">
        <f>GETPIVOTDATA(" Idaho",'Population Migration by State'!$B$5,"Year",'Population Migration by State'!$C$3)</f>
        <v>59419</v>
      </c>
      <c r="AH118" s="105">
        <f>GETPIVOTDATA(" Idaho",'Population Migration by State'!$B$5,"Year",'Population Migration by State'!$C$3)</f>
        <v>59419</v>
      </c>
      <c r="AI118" s="105">
        <f>GETPIVOTDATA(" Idaho",'Population Migration by State'!$B$5,"Year",'Population Migration by State'!$C$3)</f>
        <v>59419</v>
      </c>
      <c r="AJ118" s="92">
        <f>GETPIVOTDATA(" Wyoming",'Population Migration by State'!$B$5,"Year",'Population Migration by State'!$C$3)</f>
        <v>31165</v>
      </c>
      <c r="AK118" s="105">
        <f>GETPIVOTDATA(" Wyoming",'Population Migration by State'!$B$5,"Year",'Population Migration by State'!$C$3)</f>
        <v>31165</v>
      </c>
      <c r="AL118" s="105">
        <f>GETPIVOTDATA(" Wyoming",'Population Migration by State'!$B$5,"Year",'Population Migration by State'!$C$3)</f>
        <v>31165</v>
      </c>
      <c r="AM118" s="105">
        <f>GETPIVOTDATA(" Wyoming",'Population Migration by State'!$B$5,"Year",'Population Migration by State'!$C$3)</f>
        <v>31165</v>
      </c>
      <c r="AN118" s="105">
        <f>GETPIVOTDATA(" Wyoming",'Population Migration by State'!$B$5,"Year",'Population Migration by State'!$C$3)</f>
        <v>31165</v>
      </c>
      <c r="AO118" s="105">
        <f>GETPIVOTDATA(" Wyoming",'Population Migration by State'!$B$5,"Year",'Population Migration by State'!$C$3)</f>
        <v>31165</v>
      </c>
      <c r="AP118" s="105">
        <f>GETPIVOTDATA(" Wyoming",'Population Migration by State'!$B$5,"Year",'Population Migration by State'!$C$3)</f>
        <v>31165</v>
      </c>
      <c r="AQ118" s="105">
        <f>GETPIVOTDATA(" Wyoming",'Population Migration by State'!$B$5,"Year",'Population Migration by State'!$C$3)</f>
        <v>31165</v>
      </c>
      <c r="AR118" s="105">
        <f>GETPIVOTDATA(" Wyoming",'Population Migration by State'!$B$5,"Year",'Population Migration by State'!$C$3)</f>
        <v>31165</v>
      </c>
      <c r="AS118" s="105">
        <f>GETPIVOTDATA(" Wyoming",'Population Migration by State'!$B$5,"Year",'Population Migration by State'!$C$3)</f>
        <v>31165</v>
      </c>
      <c r="AT118" s="105">
        <f>GETPIVOTDATA(" Wyoming",'Population Migration by State'!$B$5,"Year",'Population Migration by State'!$C$3)</f>
        <v>31165</v>
      </c>
      <c r="AU118" s="105">
        <f>GETPIVOTDATA(" Wyoming",'Population Migration by State'!$B$5,"Year",'Population Migration by State'!$C$3)</f>
        <v>31165</v>
      </c>
      <c r="AV118" s="105">
        <f>GETPIVOTDATA(" Wyoming",'Population Migration by State'!$B$5,"Year",'Population Migration by State'!$C$3)</f>
        <v>31165</v>
      </c>
      <c r="AW118" s="105">
        <f>GETPIVOTDATA(" Wyoming",'Population Migration by State'!$B$5,"Year",'Population Migration by State'!$C$3)</f>
        <v>31165</v>
      </c>
      <c r="AX118" s="105">
        <f>GETPIVOTDATA(" Wyoming",'Population Migration by State'!$B$5,"Year",'Population Migration by State'!$C$3)</f>
        <v>31165</v>
      </c>
      <c r="AY118" s="105">
        <f>GETPIVOTDATA(" Wyoming",'Population Migration by State'!$B$5,"Year",'Population Migration by State'!$C$3)</f>
        <v>31165</v>
      </c>
      <c r="AZ118" s="105">
        <f>GETPIVOTDATA(" Wyoming",'Population Migration by State'!$B$5,"Year",'Population Migration by State'!$C$3)</f>
        <v>31165</v>
      </c>
      <c r="BA118" s="92">
        <f>GETPIVOTDATA(" South Dakota",'Population Migration by State'!$B$5,"Year",'Population Migration by State'!$C$3)</f>
        <v>26185</v>
      </c>
      <c r="BB118" s="105">
        <f>GETPIVOTDATA(" South Dakota",'Population Migration by State'!$B$5,"Year",'Population Migration by State'!$C$3)</f>
        <v>26185</v>
      </c>
      <c r="BC118" s="105">
        <f>GETPIVOTDATA(" South Dakota",'Population Migration by State'!$B$5,"Year",'Population Migration by State'!$C$3)</f>
        <v>26185</v>
      </c>
      <c r="BD118" s="105">
        <f>GETPIVOTDATA(" South Dakota",'Population Migration by State'!$B$5,"Year",'Population Migration by State'!$C$3)</f>
        <v>26185</v>
      </c>
      <c r="BE118" s="105">
        <f>GETPIVOTDATA(" South Dakota",'Population Migration by State'!$B$5,"Year",'Population Migration by State'!$C$3)</f>
        <v>26185</v>
      </c>
      <c r="BF118" s="105">
        <f>GETPIVOTDATA(" South Dakota",'Population Migration by State'!$B$5,"Year",'Population Migration by State'!$C$3)</f>
        <v>26185</v>
      </c>
      <c r="BG118" s="105">
        <f>GETPIVOTDATA(" South Dakota",'Population Migration by State'!$B$5,"Year",'Population Migration by State'!$C$3)</f>
        <v>26185</v>
      </c>
      <c r="BH118" s="105">
        <f>GETPIVOTDATA(" South Dakota",'Population Migration by State'!$B$5,"Year",'Population Migration by State'!$C$3)</f>
        <v>26185</v>
      </c>
      <c r="BI118" s="105">
        <f>GETPIVOTDATA(" South Dakota",'Population Migration by State'!$B$5,"Year",'Population Migration by State'!$C$3)</f>
        <v>26185</v>
      </c>
      <c r="BJ118" s="105">
        <f>GETPIVOTDATA(" South Dakota",'Population Migration by State'!$B$5,"Year",'Population Migration by State'!$C$3)</f>
        <v>26185</v>
      </c>
      <c r="BK118" s="105">
        <f>GETPIVOTDATA(" South Dakota",'Population Migration by State'!$B$5,"Year",'Population Migration by State'!$C$3)</f>
        <v>26185</v>
      </c>
      <c r="BL118" s="105">
        <f>GETPIVOTDATA(" South Dakota",'Population Migration by State'!$B$5,"Year",'Population Migration by State'!$C$3)</f>
        <v>26185</v>
      </c>
      <c r="BM118" s="105">
        <f>GETPIVOTDATA(" South Dakota",'Population Migration by State'!$B$5,"Year",'Population Migration by State'!$C$3)</f>
        <v>26185</v>
      </c>
      <c r="BN118" s="105">
        <f>GETPIVOTDATA(" South Dakota",'Population Migration by State'!$B$5,"Year",'Population Migration by State'!$C$3)</f>
        <v>26185</v>
      </c>
      <c r="BO118" s="105">
        <f>GETPIVOTDATA(" South Dakota",'Population Migration by State'!$B$5,"Year",'Population Migration by State'!$C$3)</f>
        <v>26185</v>
      </c>
      <c r="BP118" s="105">
        <f>GETPIVOTDATA(" South Dakota",'Population Migration by State'!$B$5,"Year",'Population Migration by State'!$C$3)</f>
        <v>26185</v>
      </c>
      <c r="BQ118" s="92">
        <f>GETPIVOTDATA(" Minnesota",'Population Migration by State'!$B$5,"Year",'Population Migration by State'!$C$3)</f>
        <v>101176</v>
      </c>
      <c r="BR118" s="105">
        <f>GETPIVOTDATA(" Minnesota",'Population Migration by State'!$B$5,"Year",'Population Migration by State'!$C$3)</f>
        <v>101176</v>
      </c>
      <c r="BS118" s="105">
        <f>GETPIVOTDATA(" Minnesota",'Population Migration by State'!$B$5,"Year",'Population Migration by State'!$C$3)</f>
        <v>101176</v>
      </c>
      <c r="BT118" s="105">
        <f>GETPIVOTDATA(" Minnesota",'Population Migration by State'!$B$5,"Year",'Population Migration by State'!$C$3)</f>
        <v>101176</v>
      </c>
      <c r="BU118" s="105">
        <f>GETPIVOTDATA(" Minnesota",'Population Migration by State'!$B$5,"Year",'Population Migration by State'!$C$3)</f>
        <v>101176</v>
      </c>
      <c r="BV118" s="105">
        <f>GETPIVOTDATA(" Minnesota",'Population Migration by State'!$B$5,"Year",'Population Migration by State'!$C$3)</f>
        <v>101176</v>
      </c>
      <c r="BW118" s="105">
        <f>GETPIVOTDATA(" Minnesota",'Population Migration by State'!$B$5,"Year",'Population Migration by State'!$C$3)</f>
        <v>101176</v>
      </c>
      <c r="BX118" s="105">
        <f>GETPIVOTDATA(" Minnesota",'Population Migration by State'!$B$5,"Year",'Population Migration by State'!$C$3)</f>
        <v>101176</v>
      </c>
      <c r="BY118" s="105">
        <f>GETPIVOTDATA(" Minnesota",'Population Migration by State'!$B$5,"Year",'Population Migration by State'!$C$3)</f>
        <v>101176</v>
      </c>
      <c r="BZ118" s="105">
        <f>GETPIVOTDATA(" Minnesota",'Population Migration by State'!$B$5,"Year",'Population Migration by State'!$C$3)</f>
        <v>101176</v>
      </c>
      <c r="CA118" s="105">
        <f>GETPIVOTDATA(" Minnesota",'Population Migration by State'!$B$5,"Year",'Population Migration by State'!$C$3)</f>
        <v>101176</v>
      </c>
      <c r="CB118" s="105">
        <f>GETPIVOTDATA(" Minnesota",'Population Migration by State'!$B$5,"Year",'Population Migration by State'!$C$3)</f>
        <v>101176</v>
      </c>
      <c r="CC118" s="105">
        <f>GETPIVOTDATA(" Minnesota",'Population Migration by State'!$B$5,"Year",'Population Migration by State'!$C$3)</f>
        <v>101176</v>
      </c>
      <c r="CD118" s="92">
        <f>GETPIVOTDATA(" Wisconsin",'Population Migration by State'!$B$5,"Year",'Population Migration by State'!$C$3)</f>
        <v>100167</v>
      </c>
      <c r="CE118" s="105">
        <f>GETPIVOTDATA(" Wisconsin",'Population Migration by State'!$B$5,"Year",'Population Migration by State'!$C$3)</f>
        <v>100167</v>
      </c>
      <c r="CF118" s="105">
        <f>GETPIVOTDATA(" Wisconsin",'Population Migration by State'!$B$5,"Year",'Population Migration by State'!$C$3)</f>
        <v>100167</v>
      </c>
      <c r="CG118" s="105">
        <f>GETPIVOTDATA(" Wisconsin",'Population Migration by State'!$B$5,"Year",'Population Migration by State'!$C$3)</f>
        <v>100167</v>
      </c>
      <c r="CH118" s="105">
        <f>GETPIVOTDATA(" Wisconsin",'Population Migration by State'!$B$5,"Year",'Population Migration by State'!$C$3)</f>
        <v>100167</v>
      </c>
      <c r="CI118" s="105">
        <f>GETPIVOTDATA(" Wisconsin",'Population Migration by State'!$B$5,"Year",'Population Migration by State'!$C$3)</f>
        <v>100167</v>
      </c>
      <c r="CJ118" s="105">
        <f>GETPIVOTDATA(" Wisconsin",'Population Migration by State'!$B$5,"Year",'Population Migration by State'!$C$3)</f>
        <v>100167</v>
      </c>
      <c r="CK118" s="105">
        <f>GETPIVOTDATA(" Wisconsin",'Population Migration by State'!$B$5,"Year",'Population Migration by State'!$C$3)</f>
        <v>100167</v>
      </c>
      <c r="CL118" s="105">
        <f>GETPIVOTDATA(" Wisconsin",'Population Migration by State'!$B$5,"Year",'Population Migration by State'!$C$3)</f>
        <v>100167</v>
      </c>
      <c r="CM118" s="105">
        <f>GETPIVOTDATA(" Wisconsin",'Population Migration by State'!$B$5,"Year",'Population Migration by State'!$C$3)</f>
        <v>100167</v>
      </c>
      <c r="CN118" s="92"/>
      <c r="CO118" s="105"/>
      <c r="CP118" s="105"/>
      <c r="CQ118" s="92">
        <f>GETPIVOTDATA(" Michigan",'Population Migration by State'!$B$5,"Year",'Population Migration by State'!$C$3)</f>
        <v>134763</v>
      </c>
      <c r="CR118" s="105">
        <f>GETPIVOTDATA(" Michigan",'Population Migration by State'!$B$5,"Year",'Population Migration by State'!$C$3)</f>
        <v>134763</v>
      </c>
      <c r="CS118" s="105">
        <f>GETPIVOTDATA(" Michigan",'Population Migration by State'!$B$5,"Year",'Population Migration by State'!$C$3)</f>
        <v>134763</v>
      </c>
      <c r="CT118" s="105">
        <f>GETPIVOTDATA(" Michigan",'Population Migration by State'!$B$5,"Year",'Population Migration by State'!$C$3)</f>
        <v>134763</v>
      </c>
      <c r="CU118" s="105">
        <f>GETPIVOTDATA(" Michigan",'Population Migration by State'!$B$5,"Year",'Population Migration by State'!$C$3)</f>
        <v>134763</v>
      </c>
      <c r="CV118" s="105">
        <f>GETPIVOTDATA(" Michigan",'Population Migration by State'!$B$5,"Year",'Population Migration by State'!$C$3)</f>
        <v>134763</v>
      </c>
      <c r="CW118" s="105">
        <f>GETPIVOTDATA(" Michigan",'Population Migration by State'!$B$5,"Year",'Population Migration by State'!$C$3)</f>
        <v>134763</v>
      </c>
      <c r="CX118" s="105">
        <f>GETPIVOTDATA(" Michigan",'Population Migration by State'!$B$5,"Year",'Population Migration by State'!$C$3)</f>
        <v>134763</v>
      </c>
      <c r="CY118" s="105">
        <f>GETPIVOTDATA(" Michigan",'Population Migration by State'!$B$5,"Year",'Population Migration by State'!$C$3)</f>
        <v>134763</v>
      </c>
      <c r="CZ118" s="105">
        <f>GETPIVOTDATA(" Michigan",'Population Migration by State'!$B$5,"Year",'Population Migration by State'!$C$3)</f>
        <v>134763</v>
      </c>
      <c r="DA118" s="105">
        <f>GETPIVOTDATA(" Michigan",'Population Migration by State'!$B$5,"Year",'Population Migration by State'!$C$3)</f>
        <v>134763</v>
      </c>
      <c r="DB118" s="92"/>
      <c r="DC118" s="105"/>
      <c r="DD118" s="105"/>
      <c r="DE118" s="105"/>
      <c r="DF118" s="105"/>
      <c r="DG118" s="105"/>
      <c r="DH118" s="105"/>
      <c r="DI118" s="105"/>
      <c r="DJ118" s="105"/>
      <c r="DK118" s="105"/>
      <c r="DL118" s="92">
        <f>GETPIVOTDATA(" New York",'Population Migration by State'!$B$5,"Year",'Population Migration by State'!$C$3)</f>
        <v>277374</v>
      </c>
      <c r="DM118" s="105">
        <f>GETPIVOTDATA(" New York",'Population Migration by State'!$B$5,"Year",'Population Migration by State'!$C$3)</f>
        <v>277374</v>
      </c>
      <c r="DN118" s="105">
        <f>GETPIVOTDATA(" New York",'Population Migration by State'!$B$5,"Year",'Population Migration by State'!$C$3)</f>
        <v>277374</v>
      </c>
      <c r="DO118" s="105">
        <f>GETPIVOTDATA(" New York",'Population Migration by State'!$B$5,"Year",'Population Migration by State'!$C$3)</f>
        <v>277374</v>
      </c>
      <c r="DP118" s="105">
        <f>GETPIVOTDATA(" New York",'Population Migration by State'!$B$5,"Year",'Population Migration by State'!$C$3)</f>
        <v>277374</v>
      </c>
      <c r="DQ118" s="105">
        <f>GETPIVOTDATA(" New York",'Population Migration by State'!$B$5,"Year",'Population Migration by State'!$C$3)</f>
        <v>277374</v>
      </c>
      <c r="DR118" s="105">
        <f>GETPIVOTDATA(" New York",'Population Migration by State'!$B$5,"Year",'Population Migration by State'!$C$3)</f>
        <v>277374</v>
      </c>
      <c r="DS118" s="105">
        <f>GETPIVOTDATA(" New York",'Population Migration by State'!$B$5,"Year",'Population Migration by State'!$C$3)</f>
        <v>277374</v>
      </c>
      <c r="DT118" s="105">
        <f>GETPIVOTDATA(" New York",'Population Migration by State'!$B$5,"Year",'Population Migration by State'!$C$3)</f>
        <v>277374</v>
      </c>
      <c r="DU118" s="105">
        <f>GETPIVOTDATA(" New York",'Population Migration by State'!$B$5,"Year",'Population Migration by State'!$C$3)</f>
        <v>277374</v>
      </c>
      <c r="DV118" s="105">
        <f>GETPIVOTDATA(" New York",'Population Migration by State'!$B$5,"Year",'Population Migration by State'!$C$3)</f>
        <v>277374</v>
      </c>
      <c r="DW118" s="105">
        <f>GETPIVOTDATA(" New York",'Population Migration by State'!$B$5,"Year",'Population Migration by State'!$C$3)</f>
        <v>277374</v>
      </c>
      <c r="DX118" s="105">
        <f>GETPIVOTDATA(" New York",'Population Migration by State'!$B$5,"Year",'Population Migration by State'!$C$3)</f>
        <v>277374</v>
      </c>
      <c r="DY118" s="105">
        <f>GETPIVOTDATA(" New York",'Population Migration by State'!$B$5,"Year",'Population Migration by State'!$C$3)</f>
        <v>277374</v>
      </c>
      <c r="DZ118" s="92">
        <f>GETPIVOTDATA(" Vermont",'Population Migration by State'!$B$5,"Year",'Population Migration by State'!$C$3)</f>
        <v>24431</v>
      </c>
      <c r="EA118" s="105">
        <f>GETPIVOTDATA(" Vermont",'Population Migration by State'!$B$5,"Year",'Population Migration by State'!$C$3)</f>
        <v>24431</v>
      </c>
      <c r="EB118" s="92">
        <f>GETPIVOTDATA(" New Hampshire",'Population Migration by State'!$B$5,"Year",'Population Migration by State'!$C$3)</f>
        <v>50559</v>
      </c>
      <c r="EC118" s="121">
        <f>GETPIVOTDATA(" New Hampshire",'Population Migration by State'!$B$5,"Year",'Population Migration by State'!$C$3)</f>
        <v>50559</v>
      </c>
      <c r="ED118" s="121">
        <f>GETPIVOTDATA(" New Hampshire",'Population Migration by State'!$B$5,"Year",'Population Migration by State'!$C$3)</f>
        <v>50559</v>
      </c>
      <c r="EE118" s="105">
        <f>GETPIVOTDATA(" New Hampshire",'Population Migration by State'!$B$5,"Year",'Population Migration by State'!$C$3)</f>
        <v>50559</v>
      </c>
      <c r="EF118" s="92">
        <f>GETPIVOTDATA(" Maine",'Population Migration by State'!$B$5,"Year",'Population Migration by State'!$C$3)</f>
        <v>27561</v>
      </c>
      <c r="EG118" s="105">
        <f>GETPIVOTDATA(" Maine",'Population Migration by State'!$B$5,"Year",'Population Migration by State'!$C$3)</f>
        <v>27561</v>
      </c>
      <c r="EH118" s="105">
        <f>GETPIVOTDATA(" Maine",'Population Migration by State'!$B$5,"Year",'Population Migration by State'!$C$3)</f>
        <v>27561</v>
      </c>
      <c r="EI118" s="92"/>
      <c r="EJ118" s="105"/>
      <c r="EK118" s="105"/>
      <c r="EL118" s="105"/>
      <c r="EM118" s="105"/>
      <c r="EN118" s="105"/>
      <c r="EO118" s="105"/>
      <c r="EP118" s="105"/>
      <c r="EQ118" s="56"/>
      <c r="ER118" s="56"/>
      <c r="ES118" s="56"/>
      <c r="ET118" s="56"/>
      <c r="EU118" s="56"/>
      <c r="EV118" s="56"/>
      <c r="EW118" s="105"/>
      <c r="EX118" s="105"/>
      <c r="EY118" s="105"/>
      <c r="EZ118" s="105"/>
      <c r="FA118" s="105"/>
      <c r="FB118" s="105"/>
      <c r="FC118" s="105"/>
      <c r="FD118" s="105"/>
      <c r="FE118" s="105"/>
      <c r="FF118" s="105"/>
      <c r="FG118" s="105"/>
      <c r="FH118" s="105"/>
      <c r="FI118" s="105"/>
      <c r="FJ118" s="105"/>
      <c r="FK118" s="105"/>
      <c r="FL118" s="105"/>
      <c r="FM118" s="105"/>
      <c r="FN118" s="105"/>
      <c r="FO118" s="105"/>
      <c r="FP118" s="56"/>
      <c r="FQ118" s="56"/>
      <c r="FR118" s="56"/>
      <c r="FS118" s="56"/>
      <c r="FT118" s="56"/>
      <c r="FU118" s="56"/>
      <c r="FV118" s="56"/>
      <c r="FW118" s="56"/>
      <c r="FX118" s="56"/>
      <c r="FY118" s="56"/>
      <c r="FZ118" s="56"/>
      <c r="GA118" s="56"/>
      <c r="GB118" s="56"/>
      <c r="GC118" s="56"/>
      <c r="GD118" s="56"/>
      <c r="GE118" s="56"/>
      <c r="GF118" s="56"/>
      <c r="GG118" s="56"/>
      <c r="GH118" s="56"/>
      <c r="GI118" s="56"/>
      <c r="GJ118" s="56"/>
      <c r="GK118" s="56"/>
      <c r="GL118" s="56"/>
      <c r="GM118" s="56"/>
      <c r="GN118" s="56"/>
      <c r="GO118" s="56"/>
      <c r="GP118" s="56"/>
      <c r="GQ118" s="56"/>
      <c r="GR118" s="56"/>
      <c r="GS118" s="56"/>
      <c r="GT118" s="56"/>
      <c r="GU118" s="56"/>
      <c r="GV118" s="56"/>
      <c r="GW118" s="56"/>
      <c r="GX118" s="56"/>
      <c r="GY118" s="56"/>
      <c r="GZ118" s="56"/>
      <c r="HA118" s="56"/>
      <c r="HB118" s="56"/>
      <c r="HC118" s="56"/>
      <c r="HD118" s="56"/>
      <c r="HE118" s="56"/>
      <c r="HF118" s="56"/>
      <c r="HG118" s="56"/>
      <c r="HH118" s="217"/>
    </row>
    <row r="119" spans="2:216" x14ac:dyDescent="0.25">
      <c r="B119" s="221"/>
      <c r="C119" s="56"/>
      <c r="D119" s="105"/>
      <c r="E119" s="105"/>
      <c r="F119" s="105"/>
      <c r="G119" s="105"/>
      <c r="H119" s="105"/>
      <c r="I119" s="105"/>
      <c r="J119" s="105"/>
      <c r="K119" s="92">
        <f>GETPIVOTDATA(" Oregon",'Population Migration by State'!$B$5,"Year",'Population Migration by State'!$C$3)</f>
        <v>119077</v>
      </c>
      <c r="L119" s="105">
        <f>GETPIVOTDATA(" Oregon",'Population Migration by State'!$B$5,"Year",'Population Migration by State'!$C$3)</f>
        <v>119077</v>
      </c>
      <c r="M119" s="105">
        <f>GETPIVOTDATA(" Oregon",'Population Migration by State'!$B$5,"Year",'Population Migration by State'!$C$3)</f>
        <v>119077</v>
      </c>
      <c r="N119" s="105">
        <f>GETPIVOTDATA(" Oregon",'Population Migration by State'!$B$5,"Year",'Population Migration by State'!$C$3)</f>
        <v>119077</v>
      </c>
      <c r="O119" s="105">
        <f>GETPIVOTDATA(" Oregon",'Population Migration by State'!$B$5,"Year",'Population Migration by State'!$C$3)</f>
        <v>119077</v>
      </c>
      <c r="P119" s="105">
        <f>GETPIVOTDATA(" Oregon",'Population Migration by State'!$B$5,"Year",'Population Migration by State'!$C$3)</f>
        <v>119077</v>
      </c>
      <c r="Q119" s="105">
        <f>GETPIVOTDATA(" Oregon",'Population Migration by State'!$B$5,"Year",'Population Migration by State'!$C$3)</f>
        <v>119077</v>
      </c>
      <c r="R119" s="105">
        <f>GETPIVOTDATA(" Oregon",'Population Migration by State'!$B$5,"Year",'Population Migration by State'!$C$3)</f>
        <v>119077</v>
      </c>
      <c r="S119" s="105">
        <f>GETPIVOTDATA(" Oregon",'Population Migration by State'!$B$5,"Year",'Population Migration by State'!$C$3)</f>
        <v>119077</v>
      </c>
      <c r="T119" s="105">
        <f>GETPIVOTDATA(" Oregon",'Population Migration by State'!$B$5,"Year",'Population Migration by State'!$C$3)</f>
        <v>119077</v>
      </c>
      <c r="U119" s="105">
        <f>GETPIVOTDATA(" Oregon",'Population Migration by State'!$B$5,"Year",'Population Migration by State'!$C$3)</f>
        <v>119077</v>
      </c>
      <c r="V119" s="105">
        <f>GETPIVOTDATA(" Oregon",'Population Migration by State'!$B$5,"Year",'Population Migration by State'!$C$3)</f>
        <v>119077</v>
      </c>
      <c r="W119" s="105">
        <f>GETPIVOTDATA(" Oregon",'Population Migration by State'!$B$5,"Year",'Population Migration by State'!$C$3)</f>
        <v>119077</v>
      </c>
      <c r="X119" s="105">
        <f>GETPIVOTDATA(" Oregon",'Population Migration by State'!$B$5,"Year",'Population Migration by State'!$C$3)</f>
        <v>119077</v>
      </c>
      <c r="Y119" s="105">
        <f>GETPIVOTDATA(" Oregon",'Population Migration by State'!$B$5,"Year",'Population Migration by State'!$C$3)</f>
        <v>119077</v>
      </c>
      <c r="Z119" s="92">
        <f>GETPIVOTDATA(" Idaho",'Population Migration by State'!$B$5,"Year",'Population Migration by State'!$C$3)</f>
        <v>59419</v>
      </c>
      <c r="AA119" s="105">
        <f>GETPIVOTDATA(" Idaho",'Population Migration by State'!$B$5,"Year",'Population Migration by State'!$C$3)</f>
        <v>59419</v>
      </c>
      <c r="AB119" s="121">
        <f>GETPIVOTDATA(" Idaho",'Population Migration by State'!$B$5,"Year",'Population Migration by State'!$C$3)</f>
        <v>59419</v>
      </c>
      <c r="AC119" s="121">
        <f>GETPIVOTDATA(" Idaho",'Population Migration by State'!$B$5,"Year",'Population Migration by State'!$C$3)</f>
        <v>59419</v>
      </c>
      <c r="AD119" s="121">
        <f>GETPIVOTDATA(" Idaho",'Population Migration by State'!$B$5,"Year",'Population Migration by State'!$C$3)</f>
        <v>59419</v>
      </c>
      <c r="AE119" s="121">
        <f>GETPIVOTDATA(" Idaho",'Population Migration by State'!$B$5,"Year",'Population Migration by State'!$C$3)</f>
        <v>59419</v>
      </c>
      <c r="AF119" s="105">
        <f>GETPIVOTDATA(" Idaho",'Population Migration by State'!$B$5,"Year",'Population Migration by State'!$C$3)</f>
        <v>59419</v>
      </c>
      <c r="AG119" s="105">
        <f>GETPIVOTDATA(" Idaho",'Population Migration by State'!$B$5,"Year",'Population Migration by State'!$C$3)</f>
        <v>59419</v>
      </c>
      <c r="AH119" s="105">
        <f>GETPIVOTDATA(" Idaho",'Population Migration by State'!$B$5,"Year",'Population Migration by State'!$C$3)</f>
        <v>59419</v>
      </c>
      <c r="AI119" s="105">
        <f>GETPIVOTDATA(" Idaho",'Population Migration by State'!$B$5,"Year",'Population Migration by State'!$C$3)</f>
        <v>59419</v>
      </c>
      <c r="AJ119" s="92">
        <f>GETPIVOTDATA(" Wyoming",'Population Migration by State'!$B$5,"Year",'Population Migration by State'!$C$3)</f>
        <v>31165</v>
      </c>
      <c r="AK119" s="105">
        <f>GETPIVOTDATA(" Wyoming",'Population Migration by State'!$B$5,"Year",'Population Migration by State'!$C$3)</f>
        <v>31165</v>
      </c>
      <c r="AL119" s="105">
        <f>GETPIVOTDATA(" Wyoming",'Population Migration by State'!$B$5,"Year",'Population Migration by State'!$C$3)</f>
        <v>31165</v>
      </c>
      <c r="AM119" s="105">
        <f>GETPIVOTDATA(" Wyoming",'Population Migration by State'!$B$5,"Year",'Population Migration by State'!$C$3)</f>
        <v>31165</v>
      </c>
      <c r="AN119" s="105">
        <f>GETPIVOTDATA(" Wyoming",'Population Migration by State'!$B$5,"Year",'Population Migration by State'!$C$3)</f>
        <v>31165</v>
      </c>
      <c r="AO119" s="105">
        <f>GETPIVOTDATA(" Wyoming",'Population Migration by State'!$B$5,"Year",'Population Migration by State'!$C$3)</f>
        <v>31165</v>
      </c>
      <c r="AP119" s="105">
        <f>GETPIVOTDATA(" Wyoming",'Population Migration by State'!$B$5,"Year",'Population Migration by State'!$C$3)</f>
        <v>31165</v>
      </c>
      <c r="AQ119" s="105">
        <f>GETPIVOTDATA(" Wyoming",'Population Migration by State'!$B$5,"Year",'Population Migration by State'!$C$3)</f>
        <v>31165</v>
      </c>
      <c r="AR119" s="105">
        <f>GETPIVOTDATA(" Wyoming",'Population Migration by State'!$B$5,"Year",'Population Migration by State'!$C$3)</f>
        <v>31165</v>
      </c>
      <c r="AS119" s="105">
        <f>GETPIVOTDATA(" Wyoming",'Population Migration by State'!$B$5,"Year",'Population Migration by State'!$C$3)</f>
        <v>31165</v>
      </c>
      <c r="AT119" s="105">
        <f>GETPIVOTDATA(" Wyoming",'Population Migration by State'!$B$5,"Year",'Population Migration by State'!$C$3)</f>
        <v>31165</v>
      </c>
      <c r="AU119" s="105">
        <f>GETPIVOTDATA(" Wyoming",'Population Migration by State'!$B$5,"Year",'Population Migration by State'!$C$3)</f>
        <v>31165</v>
      </c>
      <c r="AV119" s="105">
        <f>GETPIVOTDATA(" Wyoming",'Population Migration by State'!$B$5,"Year",'Population Migration by State'!$C$3)</f>
        <v>31165</v>
      </c>
      <c r="AW119" s="105">
        <f>GETPIVOTDATA(" Wyoming",'Population Migration by State'!$B$5,"Year",'Population Migration by State'!$C$3)</f>
        <v>31165</v>
      </c>
      <c r="AX119" s="105">
        <f>GETPIVOTDATA(" Wyoming",'Population Migration by State'!$B$5,"Year",'Population Migration by State'!$C$3)</f>
        <v>31165</v>
      </c>
      <c r="AY119" s="105">
        <f>GETPIVOTDATA(" Wyoming",'Population Migration by State'!$B$5,"Year",'Population Migration by State'!$C$3)</f>
        <v>31165</v>
      </c>
      <c r="AZ119" s="105">
        <f>GETPIVOTDATA(" Wyoming",'Population Migration by State'!$B$5,"Year",'Population Migration by State'!$C$3)</f>
        <v>31165</v>
      </c>
      <c r="BA119" s="92">
        <f>GETPIVOTDATA(" South Dakota",'Population Migration by State'!$B$5,"Year",'Population Migration by State'!$C$3)</f>
        <v>26185</v>
      </c>
      <c r="BB119" s="105">
        <f>GETPIVOTDATA(" South Dakota",'Population Migration by State'!$B$5,"Year",'Population Migration by State'!$C$3)</f>
        <v>26185</v>
      </c>
      <c r="BC119" s="105">
        <f>GETPIVOTDATA(" South Dakota",'Population Migration by State'!$B$5,"Year",'Population Migration by State'!$C$3)</f>
        <v>26185</v>
      </c>
      <c r="BD119" s="105">
        <f>GETPIVOTDATA(" South Dakota",'Population Migration by State'!$B$5,"Year",'Population Migration by State'!$C$3)</f>
        <v>26185</v>
      </c>
      <c r="BE119" s="105">
        <f>GETPIVOTDATA(" South Dakota",'Population Migration by State'!$B$5,"Year",'Population Migration by State'!$C$3)</f>
        <v>26185</v>
      </c>
      <c r="BF119" s="105">
        <f>GETPIVOTDATA(" South Dakota",'Population Migration by State'!$B$5,"Year",'Population Migration by State'!$C$3)</f>
        <v>26185</v>
      </c>
      <c r="BG119" s="105">
        <f>GETPIVOTDATA(" South Dakota",'Population Migration by State'!$B$5,"Year",'Population Migration by State'!$C$3)</f>
        <v>26185</v>
      </c>
      <c r="BH119" s="105">
        <f>GETPIVOTDATA(" South Dakota",'Population Migration by State'!$B$5,"Year",'Population Migration by State'!$C$3)</f>
        <v>26185</v>
      </c>
      <c r="BI119" s="105">
        <f>GETPIVOTDATA(" South Dakota",'Population Migration by State'!$B$5,"Year",'Population Migration by State'!$C$3)</f>
        <v>26185</v>
      </c>
      <c r="BJ119" s="105">
        <f>GETPIVOTDATA(" South Dakota",'Population Migration by State'!$B$5,"Year",'Population Migration by State'!$C$3)</f>
        <v>26185</v>
      </c>
      <c r="BK119" s="105">
        <f>GETPIVOTDATA(" South Dakota",'Population Migration by State'!$B$5,"Year",'Population Migration by State'!$C$3)</f>
        <v>26185</v>
      </c>
      <c r="BL119" s="105">
        <f>GETPIVOTDATA(" South Dakota",'Population Migration by State'!$B$5,"Year",'Population Migration by State'!$C$3)</f>
        <v>26185</v>
      </c>
      <c r="BM119" s="105">
        <f>GETPIVOTDATA(" South Dakota",'Population Migration by State'!$B$5,"Year",'Population Migration by State'!$C$3)</f>
        <v>26185</v>
      </c>
      <c r="BN119" s="105">
        <f>GETPIVOTDATA(" South Dakota",'Population Migration by State'!$B$5,"Year",'Population Migration by State'!$C$3)</f>
        <v>26185</v>
      </c>
      <c r="BO119" s="105">
        <f>GETPIVOTDATA(" South Dakota",'Population Migration by State'!$B$5,"Year",'Population Migration by State'!$C$3)</f>
        <v>26185</v>
      </c>
      <c r="BP119" s="105">
        <f>GETPIVOTDATA(" South Dakota",'Population Migration by State'!$B$5,"Year",'Population Migration by State'!$C$3)</f>
        <v>26185</v>
      </c>
      <c r="BQ119" s="92">
        <f>GETPIVOTDATA(" Minnesota",'Population Migration by State'!$B$5,"Year",'Population Migration by State'!$C$3)</f>
        <v>101176</v>
      </c>
      <c r="BR119" s="105">
        <f>GETPIVOTDATA(" Minnesota",'Population Migration by State'!$B$5,"Year",'Population Migration by State'!$C$3)</f>
        <v>101176</v>
      </c>
      <c r="BS119" s="105">
        <f>GETPIVOTDATA(" Minnesota",'Population Migration by State'!$B$5,"Year",'Population Migration by State'!$C$3)</f>
        <v>101176</v>
      </c>
      <c r="BT119" s="105">
        <f>GETPIVOTDATA(" Minnesota",'Population Migration by State'!$B$5,"Year",'Population Migration by State'!$C$3)</f>
        <v>101176</v>
      </c>
      <c r="BU119" s="105">
        <f>GETPIVOTDATA(" Minnesota",'Population Migration by State'!$B$5,"Year",'Population Migration by State'!$C$3)</f>
        <v>101176</v>
      </c>
      <c r="BV119" s="105">
        <f>GETPIVOTDATA(" Minnesota",'Population Migration by State'!$B$5,"Year",'Population Migration by State'!$C$3)</f>
        <v>101176</v>
      </c>
      <c r="BW119" s="105">
        <f>GETPIVOTDATA(" Minnesota",'Population Migration by State'!$B$5,"Year",'Population Migration by State'!$C$3)</f>
        <v>101176</v>
      </c>
      <c r="BX119" s="105">
        <f>GETPIVOTDATA(" Minnesota",'Population Migration by State'!$B$5,"Year",'Population Migration by State'!$C$3)</f>
        <v>101176</v>
      </c>
      <c r="BY119" s="105">
        <f>GETPIVOTDATA(" Minnesota",'Population Migration by State'!$B$5,"Year",'Population Migration by State'!$C$3)</f>
        <v>101176</v>
      </c>
      <c r="BZ119" s="105">
        <f>GETPIVOTDATA(" Minnesota",'Population Migration by State'!$B$5,"Year",'Population Migration by State'!$C$3)</f>
        <v>101176</v>
      </c>
      <c r="CA119" s="105">
        <f>GETPIVOTDATA(" Minnesota",'Population Migration by State'!$B$5,"Year",'Population Migration by State'!$C$3)</f>
        <v>101176</v>
      </c>
      <c r="CB119" s="105">
        <f>GETPIVOTDATA(" Minnesota",'Population Migration by State'!$B$5,"Year",'Population Migration by State'!$C$3)</f>
        <v>101176</v>
      </c>
      <c r="CC119" s="105">
        <f>GETPIVOTDATA(" Minnesota",'Population Migration by State'!$B$5,"Year",'Population Migration by State'!$C$3)</f>
        <v>101176</v>
      </c>
      <c r="CD119" s="99"/>
      <c r="CE119" s="105">
        <f>GETPIVOTDATA(" Wisconsin",'Population Migration by State'!$B$5,"Year",'Population Migration by State'!$C$3)</f>
        <v>100167</v>
      </c>
      <c r="CF119" s="105">
        <f>GETPIVOTDATA(" Wisconsin",'Population Migration by State'!$B$5,"Year",'Population Migration by State'!$C$3)</f>
        <v>100167</v>
      </c>
      <c r="CG119" s="105">
        <f>GETPIVOTDATA(" Wisconsin",'Population Migration by State'!$B$5,"Year",'Population Migration by State'!$C$3)</f>
        <v>100167</v>
      </c>
      <c r="CH119" s="105">
        <f>GETPIVOTDATA(" Wisconsin",'Population Migration by State'!$B$5,"Year",'Population Migration by State'!$C$3)</f>
        <v>100167</v>
      </c>
      <c r="CI119" s="105">
        <f>GETPIVOTDATA(" Wisconsin",'Population Migration by State'!$B$5,"Year",'Population Migration by State'!$C$3)</f>
        <v>100167</v>
      </c>
      <c r="CJ119" s="105">
        <f>GETPIVOTDATA(" Wisconsin",'Population Migration by State'!$B$5,"Year",'Population Migration by State'!$C$3)</f>
        <v>100167</v>
      </c>
      <c r="CK119" s="105">
        <f>GETPIVOTDATA(" Wisconsin",'Population Migration by State'!$B$5,"Year",'Population Migration by State'!$C$3)</f>
        <v>100167</v>
      </c>
      <c r="CL119" s="105">
        <f>GETPIVOTDATA(" Wisconsin",'Population Migration by State'!$B$5,"Year",'Population Migration by State'!$C$3)</f>
        <v>100167</v>
      </c>
      <c r="CM119" s="105">
        <f>GETPIVOTDATA(" Wisconsin",'Population Migration by State'!$B$5,"Year",'Population Migration by State'!$C$3)</f>
        <v>100167</v>
      </c>
      <c r="CN119" s="92"/>
      <c r="CO119" s="105"/>
      <c r="CP119" s="105"/>
      <c r="CQ119" s="92">
        <f>GETPIVOTDATA(" Michigan",'Population Migration by State'!$B$5,"Year",'Population Migration by State'!$C$3)</f>
        <v>134763</v>
      </c>
      <c r="CR119" s="105">
        <f>GETPIVOTDATA(" Michigan",'Population Migration by State'!$B$5,"Year",'Population Migration by State'!$C$3)</f>
        <v>134763</v>
      </c>
      <c r="CS119" s="105">
        <f>GETPIVOTDATA(" Michigan",'Population Migration by State'!$B$5,"Year",'Population Migration by State'!$C$3)</f>
        <v>134763</v>
      </c>
      <c r="CT119" s="105">
        <f>GETPIVOTDATA(" Michigan",'Population Migration by State'!$B$5,"Year",'Population Migration by State'!$C$3)</f>
        <v>134763</v>
      </c>
      <c r="CU119" s="105">
        <f>GETPIVOTDATA(" Michigan",'Population Migration by State'!$B$5,"Year",'Population Migration by State'!$C$3)</f>
        <v>134763</v>
      </c>
      <c r="CV119" s="105">
        <f>GETPIVOTDATA(" Michigan",'Population Migration by State'!$B$5,"Year",'Population Migration by State'!$C$3)</f>
        <v>134763</v>
      </c>
      <c r="CW119" s="105">
        <f>GETPIVOTDATA(" Michigan",'Population Migration by State'!$B$5,"Year",'Population Migration by State'!$C$3)</f>
        <v>134763</v>
      </c>
      <c r="CX119" s="105">
        <f>GETPIVOTDATA(" Michigan",'Population Migration by State'!$B$5,"Year",'Population Migration by State'!$C$3)</f>
        <v>134763</v>
      </c>
      <c r="CY119" s="105">
        <f>GETPIVOTDATA(" Michigan",'Population Migration by State'!$B$5,"Year",'Population Migration by State'!$C$3)</f>
        <v>134763</v>
      </c>
      <c r="CZ119" s="105">
        <f>GETPIVOTDATA(" Michigan",'Population Migration by State'!$B$5,"Year",'Population Migration by State'!$C$3)</f>
        <v>134763</v>
      </c>
      <c r="DA119" s="105">
        <f>GETPIVOTDATA(" Michigan",'Population Migration by State'!$B$5,"Year",'Population Migration by State'!$C$3)</f>
        <v>134763</v>
      </c>
      <c r="DB119" s="92"/>
      <c r="DC119" s="105"/>
      <c r="DD119" s="105"/>
      <c r="DE119" s="105"/>
      <c r="DF119" s="105"/>
      <c r="DG119" s="105"/>
      <c r="DH119" s="105"/>
      <c r="DI119" s="105"/>
      <c r="DJ119" s="105"/>
      <c r="DK119" s="105"/>
      <c r="DL119" s="92">
        <f>GETPIVOTDATA(" New York",'Population Migration by State'!$B$5,"Year",'Population Migration by State'!$C$3)</f>
        <v>277374</v>
      </c>
      <c r="DM119" s="105">
        <f>GETPIVOTDATA(" New York",'Population Migration by State'!$B$5,"Year",'Population Migration by State'!$C$3)</f>
        <v>277374</v>
      </c>
      <c r="DN119" s="105">
        <f>GETPIVOTDATA(" New York",'Population Migration by State'!$B$5,"Year",'Population Migration by State'!$C$3)</f>
        <v>277374</v>
      </c>
      <c r="DO119" s="105">
        <f>GETPIVOTDATA(" New York",'Population Migration by State'!$B$5,"Year",'Population Migration by State'!$C$3)</f>
        <v>277374</v>
      </c>
      <c r="DP119" s="105">
        <f>GETPIVOTDATA(" New York",'Population Migration by State'!$B$5,"Year",'Population Migration by State'!$C$3)</f>
        <v>277374</v>
      </c>
      <c r="DQ119" s="105">
        <f>GETPIVOTDATA(" New York",'Population Migration by State'!$B$5,"Year",'Population Migration by State'!$C$3)</f>
        <v>277374</v>
      </c>
      <c r="DR119" s="121">
        <f>GETPIVOTDATA(" New York",'Population Migration by State'!$B$5,"Year",'Population Migration by State'!$C$3)</f>
        <v>277374</v>
      </c>
      <c r="DS119" s="121">
        <f>GETPIVOTDATA(" New York",'Population Migration by State'!$B$5,"Year",'Population Migration by State'!$C$3)</f>
        <v>277374</v>
      </c>
      <c r="DT119" s="121">
        <f>GETPIVOTDATA(" New York",'Population Migration by State'!$B$5,"Year",'Population Migration by State'!$C$3)</f>
        <v>277374</v>
      </c>
      <c r="DU119" s="121">
        <f>GETPIVOTDATA(" New York",'Population Migration by State'!$B$5,"Year",'Population Migration by State'!$C$3)</f>
        <v>277374</v>
      </c>
      <c r="DV119" s="105">
        <f>GETPIVOTDATA(" New York",'Population Migration by State'!$B$5,"Year",'Population Migration by State'!$C$3)</f>
        <v>277374</v>
      </c>
      <c r="DW119" s="105">
        <f>GETPIVOTDATA(" New York",'Population Migration by State'!$B$5,"Year",'Population Migration by State'!$C$3)</f>
        <v>277374</v>
      </c>
      <c r="DX119" s="105">
        <f>GETPIVOTDATA(" New York",'Population Migration by State'!$B$5,"Year",'Population Migration by State'!$C$3)</f>
        <v>277374</v>
      </c>
      <c r="DY119" s="105">
        <f>GETPIVOTDATA(" New York",'Population Migration by State'!$B$5,"Year",'Population Migration by State'!$C$3)</f>
        <v>277374</v>
      </c>
      <c r="DZ119" s="92">
        <f>GETPIVOTDATA(" Vermont",'Population Migration by State'!$B$5,"Year",'Population Migration by State'!$C$3)</f>
        <v>24431</v>
      </c>
      <c r="EA119" s="97"/>
      <c r="EB119" s="105">
        <f>GETPIVOTDATA(" New Hampshire",'Population Migration by State'!$B$5,"Year",'Population Migration by State'!$C$3)</f>
        <v>50559</v>
      </c>
      <c r="EC119" s="105">
        <f>GETPIVOTDATA(" New Hampshire",'Population Migration by State'!$B$5,"Year",'Population Migration by State'!$C$3)</f>
        <v>50559</v>
      </c>
      <c r="ED119" s="105">
        <f>GETPIVOTDATA(" New Hampshire",'Population Migration by State'!$B$5,"Year",'Population Migration by State'!$C$3)</f>
        <v>50559</v>
      </c>
      <c r="EE119" s="105">
        <f>GETPIVOTDATA(" New Hampshire",'Population Migration by State'!$B$5,"Year",'Population Migration by State'!$C$3)</f>
        <v>50559</v>
      </c>
      <c r="EF119" s="92">
        <f>GETPIVOTDATA(" Maine",'Population Migration by State'!$B$5,"Year",'Population Migration by State'!$C$3)</f>
        <v>27561</v>
      </c>
      <c r="EG119" s="105">
        <f>GETPIVOTDATA(" Maine",'Population Migration by State'!$B$5,"Year",'Population Migration by State'!$C$3)</f>
        <v>27561</v>
      </c>
      <c r="EH119" s="97"/>
      <c r="EI119" s="105"/>
      <c r="EJ119" s="105"/>
      <c r="EK119" s="105"/>
      <c r="EL119" s="105"/>
      <c r="EM119" s="105"/>
      <c r="EN119" s="105"/>
      <c r="EO119" s="105"/>
      <c r="EP119" s="105"/>
      <c r="EQ119" s="56"/>
      <c r="ER119" s="56"/>
      <c r="ES119" s="56"/>
      <c r="ET119" s="56"/>
      <c r="EU119" s="56"/>
      <c r="EV119" s="56"/>
      <c r="EW119" s="105"/>
      <c r="EX119" s="105"/>
      <c r="EY119" s="105"/>
      <c r="EZ119" s="105"/>
      <c r="FA119" s="105"/>
      <c r="FB119" s="105"/>
      <c r="FC119" s="105"/>
      <c r="FD119" s="105"/>
      <c r="FE119" s="105"/>
      <c r="FF119" s="105"/>
      <c r="FG119" s="105"/>
      <c r="FH119" s="105"/>
      <c r="FI119" s="105"/>
      <c r="FJ119" s="105"/>
      <c r="FK119" s="105"/>
      <c r="FL119" s="105"/>
      <c r="FM119" s="105"/>
      <c r="FN119" s="105"/>
      <c r="FO119" s="105"/>
      <c r="FP119" s="56"/>
      <c r="FQ119" s="56"/>
      <c r="FR119" s="56"/>
      <c r="FS119" s="56"/>
      <c r="FT119" s="56"/>
      <c r="FU119" s="56"/>
      <c r="FV119" s="56"/>
      <c r="FW119" s="56"/>
      <c r="FX119" s="56"/>
      <c r="FY119" s="56"/>
      <c r="FZ119" s="56"/>
      <c r="GA119" s="56"/>
      <c r="GB119" s="56"/>
      <c r="GC119" s="56"/>
      <c r="GD119" s="56"/>
      <c r="GE119" s="56"/>
      <c r="GF119" s="56"/>
      <c r="GG119" s="56"/>
      <c r="GH119" s="56"/>
      <c r="GI119" s="56"/>
      <c r="GJ119" s="56"/>
      <c r="GK119" s="56"/>
      <c r="GL119" s="56"/>
      <c r="GM119" s="56"/>
      <c r="GN119" s="56"/>
      <c r="GO119" s="56"/>
      <c r="GP119" s="56"/>
      <c r="GQ119" s="56"/>
      <c r="GR119" s="56"/>
      <c r="GS119" s="56"/>
      <c r="GT119" s="56"/>
      <c r="GU119" s="56"/>
      <c r="GV119" s="56"/>
      <c r="GW119" s="56"/>
      <c r="GX119" s="56"/>
      <c r="GY119" s="56"/>
      <c r="GZ119" s="56"/>
      <c r="HA119" s="56"/>
      <c r="HB119" s="56"/>
      <c r="HC119" s="56"/>
      <c r="HD119" s="56"/>
      <c r="HE119" s="56"/>
      <c r="HF119" s="56"/>
      <c r="HG119" s="56"/>
      <c r="HH119" s="217"/>
    </row>
    <row r="120" spans="2:216" x14ac:dyDescent="0.25">
      <c r="B120" s="221"/>
      <c r="C120" s="56"/>
      <c r="D120" s="105"/>
      <c r="E120" s="105"/>
      <c r="F120" s="105"/>
      <c r="G120" s="105"/>
      <c r="H120" s="105"/>
      <c r="I120" s="105"/>
      <c r="J120" s="105"/>
      <c r="K120" s="92">
        <f>GETPIVOTDATA(" Oregon",'Population Migration by State'!$B$5,"Year",'Population Migration by State'!$C$3)</f>
        <v>119077</v>
      </c>
      <c r="L120" s="105">
        <f>GETPIVOTDATA(" Oregon",'Population Migration by State'!$B$5,"Year",'Population Migration by State'!$C$3)</f>
        <v>119077</v>
      </c>
      <c r="M120" s="105">
        <f>GETPIVOTDATA(" Oregon",'Population Migration by State'!$B$5,"Year",'Population Migration by State'!$C$3)</f>
        <v>119077</v>
      </c>
      <c r="N120" s="105">
        <f>GETPIVOTDATA(" Oregon",'Population Migration by State'!$B$5,"Year",'Population Migration by State'!$C$3)</f>
        <v>119077</v>
      </c>
      <c r="O120" s="105">
        <f>GETPIVOTDATA(" Oregon",'Population Migration by State'!$B$5,"Year",'Population Migration by State'!$C$3)</f>
        <v>119077</v>
      </c>
      <c r="P120" s="105">
        <f>GETPIVOTDATA(" Oregon",'Population Migration by State'!$B$5,"Year",'Population Migration by State'!$C$3)</f>
        <v>119077</v>
      </c>
      <c r="Q120" s="105">
        <f>GETPIVOTDATA(" Oregon",'Population Migration by State'!$B$5,"Year",'Population Migration by State'!$C$3)</f>
        <v>119077</v>
      </c>
      <c r="R120" s="105">
        <f>GETPIVOTDATA(" Oregon",'Population Migration by State'!$B$5,"Year",'Population Migration by State'!$C$3)</f>
        <v>119077</v>
      </c>
      <c r="S120" s="105">
        <f>GETPIVOTDATA(" Oregon",'Population Migration by State'!$B$5,"Year",'Population Migration by State'!$C$3)</f>
        <v>119077</v>
      </c>
      <c r="T120" s="105">
        <f>GETPIVOTDATA(" Oregon",'Population Migration by State'!$B$5,"Year",'Population Migration by State'!$C$3)</f>
        <v>119077</v>
      </c>
      <c r="U120" s="105">
        <f>GETPIVOTDATA(" Oregon",'Population Migration by State'!$B$5,"Year",'Population Migration by State'!$C$3)</f>
        <v>119077</v>
      </c>
      <c r="V120" s="105">
        <f>GETPIVOTDATA(" Oregon",'Population Migration by State'!$B$5,"Year",'Population Migration by State'!$C$3)</f>
        <v>119077</v>
      </c>
      <c r="W120" s="105">
        <f>GETPIVOTDATA(" Oregon",'Population Migration by State'!$B$5,"Year",'Population Migration by State'!$C$3)</f>
        <v>119077</v>
      </c>
      <c r="X120" s="105">
        <f>GETPIVOTDATA(" Oregon",'Population Migration by State'!$B$5,"Year",'Population Migration by State'!$C$3)</f>
        <v>119077</v>
      </c>
      <c r="Y120" s="105">
        <f>GETPIVOTDATA(" Oregon",'Population Migration by State'!$B$5,"Year",'Population Migration by State'!$C$3)</f>
        <v>119077</v>
      </c>
      <c r="Z120" s="92">
        <f>GETPIVOTDATA(" Idaho",'Population Migration by State'!$B$5,"Year",'Population Migration by State'!$C$3)</f>
        <v>59419</v>
      </c>
      <c r="AA120" s="105">
        <f>GETPIVOTDATA(" Idaho",'Population Migration by State'!$B$5,"Year",'Population Migration by State'!$C$3)</f>
        <v>59419</v>
      </c>
      <c r="AB120" s="121">
        <f>GETPIVOTDATA(" Idaho",'Population Migration by State'!$B$5,"Year",'Population Migration by State'!$C$3)</f>
        <v>59419</v>
      </c>
      <c r="AC120" s="121">
        <f>GETPIVOTDATA(" Idaho",'Population Migration by State'!$B$5,"Year",'Population Migration by State'!$C$3)</f>
        <v>59419</v>
      </c>
      <c r="AD120" s="121">
        <f>GETPIVOTDATA(" Idaho",'Population Migration by State'!$B$5,"Year",'Population Migration by State'!$C$3)</f>
        <v>59419</v>
      </c>
      <c r="AE120" s="121">
        <f>GETPIVOTDATA(" Idaho",'Population Migration by State'!$B$5,"Year",'Population Migration by State'!$C$3)</f>
        <v>59419</v>
      </c>
      <c r="AF120" s="105">
        <f>GETPIVOTDATA(" Idaho",'Population Migration by State'!$B$5,"Year",'Population Migration by State'!$C$3)</f>
        <v>59419</v>
      </c>
      <c r="AG120" s="105">
        <f>GETPIVOTDATA(" Idaho",'Population Migration by State'!$B$5,"Year",'Population Migration by State'!$C$3)</f>
        <v>59419</v>
      </c>
      <c r="AH120" s="105">
        <f>GETPIVOTDATA(" Idaho",'Population Migration by State'!$B$5,"Year",'Population Migration by State'!$C$3)</f>
        <v>59419</v>
      </c>
      <c r="AI120" s="105">
        <f>GETPIVOTDATA(" Idaho",'Population Migration by State'!$B$5,"Year",'Population Migration by State'!$C$3)</f>
        <v>59419</v>
      </c>
      <c r="AJ120" s="92">
        <f>GETPIVOTDATA(" Wyoming",'Population Migration by State'!$B$5,"Year",'Population Migration by State'!$C$3)</f>
        <v>31165</v>
      </c>
      <c r="AK120" s="105">
        <f>GETPIVOTDATA(" Wyoming",'Population Migration by State'!$B$5,"Year",'Population Migration by State'!$C$3)</f>
        <v>31165</v>
      </c>
      <c r="AL120" s="105">
        <f>GETPIVOTDATA(" Wyoming",'Population Migration by State'!$B$5,"Year",'Population Migration by State'!$C$3)</f>
        <v>31165</v>
      </c>
      <c r="AM120" s="105">
        <f>GETPIVOTDATA(" Wyoming",'Population Migration by State'!$B$5,"Year",'Population Migration by State'!$C$3)</f>
        <v>31165</v>
      </c>
      <c r="AN120" s="105">
        <f>GETPIVOTDATA(" Wyoming",'Population Migration by State'!$B$5,"Year",'Population Migration by State'!$C$3)</f>
        <v>31165</v>
      </c>
      <c r="AO120" s="105">
        <f>GETPIVOTDATA(" Wyoming",'Population Migration by State'!$B$5,"Year",'Population Migration by State'!$C$3)</f>
        <v>31165</v>
      </c>
      <c r="AP120" s="105">
        <f>GETPIVOTDATA(" Wyoming",'Population Migration by State'!$B$5,"Year",'Population Migration by State'!$C$3)</f>
        <v>31165</v>
      </c>
      <c r="AQ120" s="105">
        <f>GETPIVOTDATA(" Wyoming",'Population Migration by State'!$B$5,"Year",'Population Migration by State'!$C$3)</f>
        <v>31165</v>
      </c>
      <c r="AR120" s="105">
        <f>GETPIVOTDATA(" Wyoming",'Population Migration by State'!$B$5,"Year",'Population Migration by State'!$C$3)</f>
        <v>31165</v>
      </c>
      <c r="AS120" s="105">
        <f>GETPIVOTDATA(" Wyoming",'Population Migration by State'!$B$5,"Year",'Population Migration by State'!$C$3)</f>
        <v>31165</v>
      </c>
      <c r="AT120" s="105">
        <f>GETPIVOTDATA(" Wyoming",'Population Migration by State'!$B$5,"Year",'Population Migration by State'!$C$3)</f>
        <v>31165</v>
      </c>
      <c r="AU120" s="105">
        <f>GETPIVOTDATA(" Wyoming",'Population Migration by State'!$B$5,"Year",'Population Migration by State'!$C$3)</f>
        <v>31165</v>
      </c>
      <c r="AV120" s="105">
        <f>GETPIVOTDATA(" Wyoming",'Population Migration by State'!$B$5,"Year",'Population Migration by State'!$C$3)</f>
        <v>31165</v>
      </c>
      <c r="AW120" s="105">
        <f>GETPIVOTDATA(" Wyoming",'Population Migration by State'!$B$5,"Year",'Population Migration by State'!$C$3)</f>
        <v>31165</v>
      </c>
      <c r="AX120" s="105">
        <f>GETPIVOTDATA(" Wyoming",'Population Migration by State'!$B$5,"Year",'Population Migration by State'!$C$3)</f>
        <v>31165</v>
      </c>
      <c r="AY120" s="105">
        <f>GETPIVOTDATA(" Wyoming",'Population Migration by State'!$B$5,"Year",'Population Migration by State'!$C$3)</f>
        <v>31165</v>
      </c>
      <c r="AZ120" s="105">
        <f>GETPIVOTDATA(" Wyoming",'Population Migration by State'!$B$5,"Year",'Population Migration by State'!$C$3)</f>
        <v>31165</v>
      </c>
      <c r="BA120" s="92">
        <f>GETPIVOTDATA(" South Dakota",'Population Migration by State'!$B$5,"Year",'Population Migration by State'!$C$3)</f>
        <v>26185</v>
      </c>
      <c r="BB120" s="105">
        <f>GETPIVOTDATA(" South Dakota",'Population Migration by State'!$B$5,"Year",'Population Migration by State'!$C$3)</f>
        <v>26185</v>
      </c>
      <c r="BC120" s="105">
        <f>GETPIVOTDATA(" South Dakota",'Population Migration by State'!$B$5,"Year",'Population Migration by State'!$C$3)</f>
        <v>26185</v>
      </c>
      <c r="BD120" s="105">
        <f>GETPIVOTDATA(" South Dakota",'Population Migration by State'!$B$5,"Year",'Population Migration by State'!$C$3)</f>
        <v>26185</v>
      </c>
      <c r="BE120" s="105">
        <f>GETPIVOTDATA(" South Dakota",'Population Migration by State'!$B$5,"Year",'Population Migration by State'!$C$3)</f>
        <v>26185</v>
      </c>
      <c r="BF120" s="105">
        <f>GETPIVOTDATA(" South Dakota",'Population Migration by State'!$B$5,"Year",'Population Migration by State'!$C$3)</f>
        <v>26185</v>
      </c>
      <c r="BG120" s="105">
        <f>GETPIVOTDATA(" South Dakota",'Population Migration by State'!$B$5,"Year",'Population Migration by State'!$C$3)</f>
        <v>26185</v>
      </c>
      <c r="BH120" s="105">
        <f>GETPIVOTDATA(" South Dakota",'Population Migration by State'!$B$5,"Year",'Population Migration by State'!$C$3)</f>
        <v>26185</v>
      </c>
      <c r="BI120" s="105">
        <f>GETPIVOTDATA(" South Dakota",'Population Migration by State'!$B$5,"Year",'Population Migration by State'!$C$3)</f>
        <v>26185</v>
      </c>
      <c r="BJ120" s="105">
        <f>GETPIVOTDATA(" South Dakota",'Population Migration by State'!$B$5,"Year",'Population Migration by State'!$C$3)</f>
        <v>26185</v>
      </c>
      <c r="BK120" s="105">
        <f>GETPIVOTDATA(" South Dakota",'Population Migration by State'!$B$5,"Year",'Population Migration by State'!$C$3)</f>
        <v>26185</v>
      </c>
      <c r="BL120" s="105">
        <f>GETPIVOTDATA(" South Dakota",'Population Migration by State'!$B$5,"Year",'Population Migration by State'!$C$3)</f>
        <v>26185</v>
      </c>
      <c r="BM120" s="105">
        <f>GETPIVOTDATA(" South Dakota",'Population Migration by State'!$B$5,"Year",'Population Migration by State'!$C$3)</f>
        <v>26185</v>
      </c>
      <c r="BN120" s="105">
        <f>GETPIVOTDATA(" South Dakota",'Population Migration by State'!$B$5,"Year",'Population Migration by State'!$C$3)</f>
        <v>26185</v>
      </c>
      <c r="BO120" s="105">
        <f>GETPIVOTDATA(" South Dakota",'Population Migration by State'!$B$5,"Year",'Population Migration by State'!$C$3)</f>
        <v>26185</v>
      </c>
      <c r="BP120" s="105">
        <f>GETPIVOTDATA(" South Dakota",'Population Migration by State'!$B$5,"Year",'Population Migration by State'!$C$3)</f>
        <v>26185</v>
      </c>
      <c r="BQ120" s="92">
        <f>GETPIVOTDATA(" Minnesota",'Population Migration by State'!$B$5,"Year",'Population Migration by State'!$C$3)</f>
        <v>101176</v>
      </c>
      <c r="BR120" s="105">
        <f>GETPIVOTDATA(" Minnesota",'Population Migration by State'!$B$5,"Year",'Population Migration by State'!$C$3)</f>
        <v>101176</v>
      </c>
      <c r="BS120" s="105">
        <f>GETPIVOTDATA(" Minnesota",'Population Migration by State'!$B$5,"Year",'Population Migration by State'!$C$3)</f>
        <v>101176</v>
      </c>
      <c r="BT120" s="105">
        <f>GETPIVOTDATA(" Minnesota",'Population Migration by State'!$B$5,"Year",'Population Migration by State'!$C$3)</f>
        <v>101176</v>
      </c>
      <c r="BU120" s="105">
        <f>GETPIVOTDATA(" Minnesota",'Population Migration by State'!$B$5,"Year",'Population Migration by State'!$C$3)</f>
        <v>101176</v>
      </c>
      <c r="BV120" s="105">
        <f>GETPIVOTDATA(" Minnesota",'Population Migration by State'!$B$5,"Year",'Population Migration by State'!$C$3)</f>
        <v>101176</v>
      </c>
      <c r="BW120" s="105">
        <f>GETPIVOTDATA(" Minnesota",'Population Migration by State'!$B$5,"Year",'Population Migration by State'!$C$3)</f>
        <v>101176</v>
      </c>
      <c r="BX120" s="105">
        <f>GETPIVOTDATA(" Minnesota",'Population Migration by State'!$B$5,"Year",'Population Migration by State'!$C$3)</f>
        <v>101176</v>
      </c>
      <c r="BY120" s="105">
        <f>GETPIVOTDATA(" Minnesota",'Population Migration by State'!$B$5,"Year",'Population Migration by State'!$C$3)</f>
        <v>101176</v>
      </c>
      <c r="BZ120" s="105">
        <f>GETPIVOTDATA(" Minnesota",'Population Migration by State'!$B$5,"Year",'Population Migration by State'!$C$3)</f>
        <v>101176</v>
      </c>
      <c r="CA120" s="105">
        <f>GETPIVOTDATA(" Minnesota",'Population Migration by State'!$B$5,"Year",'Population Migration by State'!$C$3)</f>
        <v>101176</v>
      </c>
      <c r="CB120" s="105">
        <f>GETPIVOTDATA(" Minnesota",'Population Migration by State'!$B$5,"Year",'Population Migration by State'!$C$3)</f>
        <v>101176</v>
      </c>
      <c r="CC120" s="105">
        <f>GETPIVOTDATA(" Minnesota",'Population Migration by State'!$B$5,"Year",'Population Migration by State'!$C$3)</f>
        <v>101176</v>
      </c>
      <c r="CD120" s="105">
        <f>GETPIVOTDATA(" Minnesota",'Population Migration by State'!$B$5,"Year",'Population Migration by State'!$C$3)</f>
        <v>101176</v>
      </c>
      <c r="CE120" s="92">
        <f>GETPIVOTDATA(" Wisconsin",'Population Migration by State'!$B$5,"Year",'Population Migration by State'!$C$3)</f>
        <v>100167</v>
      </c>
      <c r="CF120" s="105">
        <f>GETPIVOTDATA(" Wisconsin",'Population Migration by State'!$B$5,"Year",'Population Migration by State'!$C$3)</f>
        <v>100167</v>
      </c>
      <c r="CG120" s="105">
        <f>GETPIVOTDATA(" Wisconsin",'Population Migration by State'!$B$5,"Year",'Population Migration by State'!$C$3)</f>
        <v>100167</v>
      </c>
      <c r="CH120" s="105">
        <f>GETPIVOTDATA(" Wisconsin",'Population Migration by State'!$B$5,"Year",'Population Migration by State'!$C$3)</f>
        <v>100167</v>
      </c>
      <c r="CI120" s="105">
        <f>GETPIVOTDATA(" Wisconsin",'Population Migration by State'!$B$5,"Year",'Population Migration by State'!$C$3)</f>
        <v>100167</v>
      </c>
      <c r="CJ120" s="105">
        <f>GETPIVOTDATA(" Wisconsin",'Population Migration by State'!$B$5,"Year",'Population Migration by State'!$C$3)</f>
        <v>100167</v>
      </c>
      <c r="CK120" s="105">
        <f>GETPIVOTDATA(" Wisconsin",'Population Migration by State'!$B$5,"Year",'Population Migration by State'!$C$3)</f>
        <v>100167</v>
      </c>
      <c r="CL120" s="105">
        <f>GETPIVOTDATA(" Wisconsin",'Population Migration by State'!$B$5,"Year",'Population Migration by State'!$C$3)</f>
        <v>100167</v>
      </c>
      <c r="CM120" s="105">
        <f>GETPIVOTDATA(" Wisconsin",'Population Migration by State'!$B$5,"Year",'Population Migration by State'!$C$3)</f>
        <v>100167</v>
      </c>
      <c r="CN120" s="92"/>
      <c r="CO120" s="105"/>
      <c r="CP120" s="105"/>
      <c r="CQ120" s="99"/>
      <c r="CR120" s="105">
        <f>GETPIVOTDATA(" Michigan",'Population Migration by State'!$B$5,"Year",'Population Migration by State'!$C$3)</f>
        <v>134763</v>
      </c>
      <c r="CS120" s="105">
        <f>GETPIVOTDATA(" Michigan",'Population Migration by State'!$B$5,"Year",'Population Migration by State'!$C$3)</f>
        <v>134763</v>
      </c>
      <c r="CT120" s="105">
        <f>GETPIVOTDATA(" Michigan",'Population Migration by State'!$B$5,"Year",'Population Migration by State'!$C$3)</f>
        <v>134763</v>
      </c>
      <c r="CU120" s="105">
        <f>GETPIVOTDATA(" Michigan",'Population Migration by State'!$B$5,"Year",'Population Migration by State'!$C$3)</f>
        <v>134763</v>
      </c>
      <c r="CV120" s="105">
        <f>GETPIVOTDATA(" Michigan",'Population Migration by State'!$B$5,"Year",'Population Migration by State'!$C$3)</f>
        <v>134763</v>
      </c>
      <c r="CW120" s="105">
        <f>GETPIVOTDATA(" Michigan",'Population Migration by State'!$B$5,"Year",'Population Migration by State'!$C$3)</f>
        <v>134763</v>
      </c>
      <c r="CX120" s="105">
        <f>GETPIVOTDATA(" Michigan",'Population Migration by State'!$B$5,"Year",'Population Migration by State'!$C$3)</f>
        <v>134763</v>
      </c>
      <c r="CY120" s="105">
        <f>GETPIVOTDATA(" Michigan",'Population Migration by State'!$B$5,"Year",'Population Migration by State'!$C$3)</f>
        <v>134763</v>
      </c>
      <c r="CZ120" s="105">
        <f>GETPIVOTDATA(" Michigan",'Population Migration by State'!$B$5,"Year",'Population Migration by State'!$C$3)</f>
        <v>134763</v>
      </c>
      <c r="DA120" s="105">
        <f>GETPIVOTDATA(" Michigan",'Population Migration by State'!$B$5,"Year",'Population Migration by State'!$C$3)</f>
        <v>134763</v>
      </c>
      <c r="DB120" s="92"/>
      <c r="DC120" s="105"/>
      <c r="DD120" s="105"/>
      <c r="DE120" s="105"/>
      <c r="DF120" s="105"/>
      <c r="DG120" s="105"/>
      <c r="DH120" s="105"/>
      <c r="DI120" s="105"/>
      <c r="DJ120" s="105"/>
      <c r="DK120" s="105"/>
      <c r="DL120" s="92">
        <f>GETPIVOTDATA(" New York",'Population Migration by State'!$B$5,"Year",'Population Migration by State'!$C$3)</f>
        <v>277374</v>
      </c>
      <c r="DM120" s="105">
        <f>GETPIVOTDATA(" New York",'Population Migration by State'!$B$5,"Year",'Population Migration by State'!$C$3)</f>
        <v>277374</v>
      </c>
      <c r="DN120" s="105">
        <f>GETPIVOTDATA(" New York",'Population Migration by State'!$B$5,"Year",'Population Migration by State'!$C$3)</f>
        <v>277374</v>
      </c>
      <c r="DO120" s="105">
        <f>GETPIVOTDATA(" New York",'Population Migration by State'!$B$5,"Year",'Population Migration by State'!$C$3)</f>
        <v>277374</v>
      </c>
      <c r="DP120" s="105">
        <f>GETPIVOTDATA(" New York",'Population Migration by State'!$B$5,"Year",'Population Migration by State'!$C$3)</f>
        <v>277374</v>
      </c>
      <c r="DQ120" s="105">
        <f>GETPIVOTDATA(" New York",'Population Migration by State'!$B$5,"Year",'Population Migration by State'!$C$3)</f>
        <v>277374</v>
      </c>
      <c r="DR120" s="121">
        <f>GETPIVOTDATA(" New York",'Population Migration by State'!$B$5,"Year",'Population Migration by State'!$C$3)</f>
        <v>277374</v>
      </c>
      <c r="DS120" s="121">
        <f>GETPIVOTDATA(" New York",'Population Migration by State'!$B$5,"Year",'Population Migration by State'!$C$3)</f>
        <v>277374</v>
      </c>
      <c r="DT120" s="121">
        <f>GETPIVOTDATA(" New York",'Population Migration by State'!$B$5,"Year",'Population Migration by State'!$C$3)</f>
        <v>277374</v>
      </c>
      <c r="DU120" s="121">
        <f>GETPIVOTDATA(" New York",'Population Migration by State'!$B$5,"Year",'Population Migration by State'!$C$3)</f>
        <v>277374</v>
      </c>
      <c r="DV120" s="105">
        <f>GETPIVOTDATA(" New York",'Population Migration by State'!$B$5,"Year",'Population Migration by State'!$C$3)</f>
        <v>277374</v>
      </c>
      <c r="DW120" s="105">
        <f>GETPIVOTDATA(" New York",'Population Migration by State'!$B$5,"Year",'Population Migration by State'!$C$3)</f>
        <v>277374</v>
      </c>
      <c r="DX120" s="105">
        <f>GETPIVOTDATA(" New York",'Population Migration by State'!$B$5,"Year",'Population Migration by State'!$C$3)</f>
        <v>277374</v>
      </c>
      <c r="DY120" s="105">
        <f>GETPIVOTDATA(" New York",'Population Migration by State'!$B$5,"Year",'Population Migration by State'!$C$3)</f>
        <v>277374</v>
      </c>
      <c r="DZ120" s="92">
        <f>GETPIVOTDATA(" Vermont",'Population Migration by State'!$B$5,"Year",'Population Migration by State'!$C$3)</f>
        <v>24431</v>
      </c>
      <c r="EA120" s="92">
        <f>GETPIVOTDATA(" New Hampshire",'Population Migration by State'!$B$5,"Year",'Population Migration by State'!$C$3)</f>
        <v>50559</v>
      </c>
      <c r="EB120" s="105">
        <f>GETPIVOTDATA(" New Hampshire",'Population Migration by State'!$B$5,"Year",'Population Migration by State'!$C$3)</f>
        <v>50559</v>
      </c>
      <c r="EC120" s="105">
        <f>GETPIVOTDATA(" New Hampshire",'Population Migration by State'!$B$5,"Year",'Population Migration by State'!$C$3)</f>
        <v>50559</v>
      </c>
      <c r="ED120" s="105">
        <f>GETPIVOTDATA(" New Hampshire",'Population Migration by State'!$B$5,"Year",'Population Migration by State'!$C$3)</f>
        <v>50559</v>
      </c>
      <c r="EE120" s="105">
        <f>GETPIVOTDATA(" New Hampshire",'Population Migration by State'!$B$5,"Year",'Population Migration by State'!$C$3)</f>
        <v>50559</v>
      </c>
      <c r="EF120" s="92">
        <f>GETPIVOTDATA(" Maine",'Population Migration by State'!$B$5,"Year",'Population Migration by State'!$C$3)</f>
        <v>27561</v>
      </c>
      <c r="EG120" s="105">
        <f>GETPIVOTDATA(" Maine",'Population Migration by State'!$B$5,"Year",'Population Migration by State'!$C$3)</f>
        <v>27561</v>
      </c>
      <c r="EH120" s="92"/>
      <c r="EI120" s="105"/>
      <c r="EJ120" s="105"/>
      <c r="EK120" s="105"/>
      <c r="EL120" s="105"/>
      <c r="EM120" s="105"/>
      <c r="EN120" s="105"/>
      <c r="EO120" s="105"/>
      <c r="EP120" s="105"/>
      <c r="EQ120" s="56"/>
      <c r="ER120" s="56"/>
      <c r="ES120" s="56"/>
      <c r="ET120" s="56"/>
      <c r="EU120" s="56"/>
      <c r="EV120" s="56"/>
      <c r="EW120" s="105"/>
      <c r="EX120" s="105"/>
      <c r="EY120" s="105"/>
      <c r="EZ120" s="105"/>
      <c r="FA120" s="105"/>
      <c r="FB120" s="105"/>
      <c r="FC120" s="105"/>
      <c r="FD120" s="105"/>
      <c r="FE120" s="105"/>
      <c r="FF120" s="105"/>
      <c r="FG120" s="105"/>
      <c r="FH120" s="105"/>
      <c r="FI120" s="105"/>
      <c r="FJ120" s="105"/>
      <c r="FK120" s="105"/>
      <c r="FL120" s="105"/>
      <c r="FM120" s="105"/>
      <c r="FN120" s="105"/>
      <c r="FO120" s="105"/>
      <c r="FP120" s="56"/>
      <c r="FQ120" s="56"/>
      <c r="FR120" s="56"/>
      <c r="FS120" s="56"/>
      <c r="FT120" s="56"/>
      <c r="FU120" s="56"/>
      <c r="FV120" s="56"/>
      <c r="FW120" s="56"/>
      <c r="FX120" s="56"/>
      <c r="FY120" s="56"/>
      <c r="FZ120" s="56"/>
      <c r="GA120" s="56"/>
      <c r="GB120" s="56"/>
      <c r="GC120" s="56"/>
      <c r="GD120" s="56"/>
      <c r="GE120" s="56"/>
      <c r="GF120" s="56"/>
      <c r="GG120" s="56"/>
      <c r="GH120" s="56"/>
      <c r="GI120" s="56"/>
      <c r="GJ120" s="56"/>
      <c r="GK120" s="56"/>
      <c r="GL120" s="56"/>
      <c r="GM120" s="56"/>
      <c r="GN120" s="56"/>
      <c r="GO120" s="56"/>
      <c r="GP120" s="56"/>
      <c r="GQ120" s="56"/>
      <c r="GR120" s="56"/>
      <c r="GS120" s="56"/>
      <c r="GT120" s="56"/>
      <c r="GU120" s="56"/>
      <c r="GV120" s="56"/>
      <c r="GW120" s="56"/>
      <c r="GX120" s="56"/>
      <c r="GY120" s="56"/>
      <c r="GZ120" s="56"/>
      <c r="HA120" s="56"/>
      <c r="HB120" s="56"/>
      <c r="HC120" s="56"/>
      <c r="HD120" s="56"/>
      <c r="HE120" s="56"/>
      <c r="HF120" s="56"/>
      <c r="HG120" s="56"/>
      <c r="HH120" s="217"/>
    </row>
    <row r="121" spans="2:216" x14ac:dyDescent="0.25">
      <c r="B121" s="221"/>
      <c r="C121" s="56"/>
      <c r="D121" s="105"/>
      <c r="E121" s="105"/>
      <c r="F121" s="105"/>
      <c r="G121" s="105"/>
      <c r="H121" s="105"/>
      <c r="I121" s="105"/>
      <c r="J121" s="105"/>
      <c r="K121" s="92">
        <f>GETPIVOTDATA(" Oregon",'Population Migration by State'!$B$5,"Year",'Population Migration by State'!$C$3)</f>
        <v>119077</v>
      </c>
      <c r="L121" s="105">
        <f>GETPIVOTDATA(" Oregon",'Population Migration by State'!$B$5,"Year",'Population Migration by State'!$C$3)</f>
        <v>119077</v>
      </c>
      <c r="M121" s="105">
        <f>GETPIVOTDATA(" Oregon",'Population Migration by State'!$B$5,"Year",'Population Migration by State'!$C$3)</f>
        <v>119077</v>
      </c>
      <c r="N121" s="105">
        <f>GETPIVOTDATA(" Oregon",'Population Migration by State'!$B$5,"Year",'Population Migration by State'!$C$3)</f>
        <v>119077</v>
      </c>
      <c r="O121" s="105">
        <f>GETPIVOTDATA(" Oregon",'Population Migration by State'!$B$5,"Year",'Population Migration by State'!$C$3)</f>
        <v>119077</v>
      </c>
      <c r="P121" s="105">
        <f>GETPIVOTDATA(" Oregon",'Population Migration by State'!$B$5,"Year",'Population Migration by State'!$C$3)</f>
        <v>119077</v>
      </c>
      <c r="Q121" s="105">
        <f>GETPIVOTDATA(" Oregon",'Population Migration by State'!$B$5,"Year",'Population Migration by State'!$C$3)</f>
        <v>119077</v>
      </c>
      <c r="R121" s="105">
        <f>GETPIVOTDATA(" Oregon",'Population Migration by State'!$B$5,"Year",'Population Migration by State'!$C$3)</f>
        <v>119077</v>
      </c>
      <c r="S121" s="105">
        <f>GETPIVOTDATA(" Oregon",'Population Migration by State'!$B$5,"Year",'Population Migration by State'!$C$3)</f>
        <v>119077</v>
      </c>
      <c r="T121" s="105">
        <f>GETPIVOTDATA(" Oregon",'Population Migration by State'!$B$5,"Year",'Population Migration by State'!$C$3)</f>
        <v>119077</v>
      </c>
      <c r="U121" s="105">
        <f>GETPIVOTDATA(" Oregon",'Population Migration by State'!$B$5,"Year",'Population Migration by State'!$C$3)</f>
        <v>119077</v>
      </c>
      <c r="V121" s="105">
        <f>GETPIVOTDATA(" Oregon",'Population Migration by State'!$B$5,"Year",'Population Migration by State'!$C$3)</f>
        <v>119077</v>
      </c>
      <c r="W121" s="105">
        <f>GETPIVOTDATA(" Oregon",'Population Migration by State'!$B$5,"Year",'Population Migration by State'!$C$3)</f>
        <v>119077</v>
      </c>
      <c r="X121" s="105">
        <f>GETPIVOTDATA(" Oregon",'Population Migration by State'!$B$5,"Year",'Population Migration by State'!$C$3)</f>
        <v>119077</v>
      </c>
      <c r="Y121" s="105">
        <f>GETPIVOTDATA(" Oregon",'Population Migration by State'!$B$5,"Year",'Population Migration by State'!$C$3)</f>
        <v>119077</v>
      </c>
      <c r="Z121" s="92">
        <f>GETPIVOTDATA(" Idaho",'Population Migration by State'!$B$5,"Year",'Population Migration by State'!$C$3)</f>
        <v>59419</v>
      </c>
      <c r="AA121" s="105">
        <f>GETPIVOTDATA(" Idaho",'Population Migration by State'!$B$5,"Year",'Population Migration by State'!$C$3)</f>
        <v>59419</v>
      </c>
      <c r="AB121" s="121">
        <f>GETPIVOTDATA(" Idaho",'Population Migration by State'!$B$5,"Year",'Population Migration by State'!$C$3)</f>
        <v>59419</v>
      </c>
      <c r="AC121" s="121">
        <f>GETPIVOTDATA(" Idaho",'Population Migration by State'!$B$5,"Year",'Population Migration by State'!$C$3)</f>
        <v>59419</v>
      </c>
      <c r="AD121" s="121">
        <f>GETPIVOTDATA(" Idaho",'Population Migration by State'!$B$5,"Year",'Population Migration by State'!$C$3)</f>
        <v>59419</v>
      </c>
      <c r="AE121" s="121">
        <f>GETPIVOTDATA(" Idaho",'Population Migration by State'!$B$5,"Year",'Population Migration by State'!$C$3)</f>
        <v>59419</v>
      </c>
      <c r="AF121" s="105">
        <f>GETPIVOTDATA(" Idaho",'Population Migration by State'!$B$5,"Year",'Population Migration by State'!$C$3)</f>
        <v>59419</v>
      </c>
      <c r="AG121" s="105">
        <f>GETPIVOTDATA(" Idaho",'Population Migration by State'!$B$5,"Year",'Population Migration by State'!$C$3)</f>
        <v>59419</v>
      </c>
      <c r="AH121" s="105">
        <f>GETPIVOTDATA(" Idaho",'Population Migration by State'!$B$5,"Year",'Population Migration by State'!$C$3)</f>
        <v>59419</v>
      </c>
      <c r="AI121" s="105">
        <f>GETPIVOTDATA(" Idaho",'Population Migration by State'!$B$5,"Year",'Population Migration by State'!$C$3)</f>
        <v>59419</v>
      </c>
      <c r="AJ121" s="92">
        <f>GETPIVOTDATA(" Wyoming",'Population Migration by State'!$B$5,"Year",'Population Migration by State'!$C$3)</f>
        <v>31165</v>
      </c>
      <c r="AK121" s="105">
        <f>GETPIVOTDATA(" Wyoming",'Population Migration by State'!$B$5,"Year",'Population Migration by State'!$C$3)</f>
        <v>31165</v>
      </c>
      <c r="AL121" s="105">
        <f>GETPIVOTDATA(" Wyoming",'Population Migration by State'!$B$5,"Year",'Population Migration by State'!$C$3)</f>
        <v>31165</v>
      </c>
      <c r="AM121" s="105">
        <f>GETPIVOTDATA(" Wyoming",'Population Migration by State'!$B$5,"Year",'Population Migration by State'!$C$3)</f>
        <v>31165</v>
      </c>
      <c r="AN121" s="105">
        <f>GETPIVOTDATA(" Wyoming",'Population Migration by State'!$B$5,"Year",'Population Migration by State'!$C$3)</f>
        <v>31165</v>
      </c>
      <c r="AO121" s="105">
        <f>GETPIVOTDATA(" Wyoming",'Population Migration by State'!$B$5,"Year",'Population Migration by State'!$C$3)</f>
        <v>31165</v>
      </c>
      <c r="AP121" s="105">
        <f>GETPIVOTDATA(" Wyoming",'Population Migration by State'!$B$5,"Year",'Population Migration by State'!$C$3)</f>
        <v>31165</v>
      </c>
      <c r="AQ121" s="105">
        <f>GETPIVOTDATA(" Wyoming",'Population Migration by State'!$B$5,"Year",'Population Migration by State'!$C$3)</f>
        <v>31165</v>
      </c>
      <c r="AR121" s="105">
        <f>GETPIVOTDATA(" Wyoming",'Population Migration by State'!$B$5,"Year",'Population Migration by State'!$C$3)</f>
        <v>31165</v>
      </c>
      <c r="AS121" s="105">
        <f>GETPIVOTDATA(" Wyoming",'Population Migration by State'!$B$5,"Year",'Population Migration by State'!$C$3)</f>
        <v>31165</v>
      </c>
      <c r="AT121" s="105">
        <f>GETPIVOTDATA(" Wyoming",'Population Migration by State'!$B$5,"Year",'Population Migration by State'!$C$3)</f>
        <v>31165</v>
      </c>
      <c r="AU121" s="105">
        <f>GETPIVOTDATA(" Wyoming",'Population Migration by State'!$B$5,"Year",'Population Migration by State'!$C$3)</f>
        <v>31165</v>
      </c>
      <c r="AV121" s="105">
        <f>GETPIVOTDATA(" Wyoming",'Population Migration by State'!$B$5,"Year",'Population Migration by State'!$C$3)</f>
        <v>31165</v>
      </c>
      <c r="AW121" s="105">
        <f>GETPIVOTDATA(" Wyoming",'Population Migration by State'!$B$5,"Year",'Population Migration by State'!$C$3)</f>
        <v>31165</v>
      </c>
      <c r="AX121" s="105">
        <f>GETPIVOTDATA(" Wyoming",'Population Migration by State'!$B$5,"Year",'Population Migration by State'!$C$3)</f>
        <v>31165</v>
      </c>
      <c r="AY121" s="105">
        <f>GETPIVOTDATA(" Wyoming",'Population Migration by State'!$B$5,"Year",'Population Migration by State'!$C$3)</f>
        <v>31165</v>
      </c>
      <c r="AZ121" s="105">
        <f>GETPIVOTDATA(" Wyoming",'Population Migration by State'!$B$5,"Year",'Population Migration by State'!$C$3)</f>
        <v>31165</v>
      </c>
      <c r="BA121" s="92">
        <f>GETPIVOTDATA(" South Dakota",'Population Migration by State'!$B$5,"Year",'Population Migration by State'!$C$3)</f>
        <v>26185</v>
      </c>
      <c r="BB121" s="105">
        <f>GETPIVOTDATA(" South Dakota",'Population Migration by State'!$B$5,"Year",'Population Migration by State'!$C$3)</f>
        <v>26185</v>
      </c>
      <c r="BC121" s="105">
        <f>GETPIVOTDATA(" South Dakota",'Population Migration by State'!$B$5,"Year",'Population Migration by State'!$C$3)</f>
        <v>26185</v>
      </c>
      <c r="BD121" s="105">
        <f>GETPIVOTDATA(" South Dakota",'Population Migration by State'!$B$5,"Year",'Population Migration by State'!$C$3)</f>
        <v>26185</v>
      </c>
      <c r="BE121" s="105">
        <f>GETPIVOTDATA(" South Dakota",'Population Migration by State'!$B$5,"Year",'Population Migration by State'!$C$3)</f>
        <v>26185</v>
      </c>
      <c r="BF121" s="105">
        <f>GETPIVOTDATA(" South Dakota",'Population Migration by State'!$B$5,"Year",'Population Migration by State'!$C$3)</f>
        <v>26185</v>
      </c>
      <c r="BG121" s="105">
        <f>GETPIVOTDATA(" South Dakota",'Population Migration by State'!$B$5,"Year",'Population Migration by State'!$C$3)</f>
        <v>26185</v>
      </c>
      <c r="BH121" s="105">
        <f>GETPIVOTDATA(" South Dakota",'Population Migration by State'!$B$5,"Year",'Population Migration by State'!$C$3)</f>
        <v>26185</v>
      </c>
      <c r="BI121" s="105">
        <f>GETPIVOTDATA(" South Dakota",'Population Migration by State'!$B$5,"Year",'Population Migration by State'!$C$3)</f>
        <v>26185</v>
      </c>
      <c r="BJ121" s="105">
        <f>GETPIVOTDATA(" South Dakota",'Population Migration by State'!$B$5,"Year",'Population Migration by State'!$C$3)</f>
        <v>26185</v>
      </c>
      <c r="BK121" s="105">
        <f>GETPIVOTDATA(" South Dakota",'Population Migration by State'!$B$5,"Year",'Population Migration by State'!$C$3)</f>
        <v>26185</v>
      </c>
      <c r="BL121" s="105">
        <f>GETPIVOTDATA(" South Dakota",'Population Migration by State'!$B$5,"Year",'Population Migration by State'!$C$3)</f>
        <v>26185</v>
      </c>
      <c r="BM121" s="105">
        <f>GETPIVOTDATA(" South Dakota",'Population Migration by State'!$B$5,"Year",'Population Migration by State'!$C$3)</f>
        <v>26185</v>
      </c>
      <c r="BN121" s="105">
        <f>GETPIVOTDATA(" South Dakota",'Population Migration by State'!$B$5,"Year",'Population Migration by State'!$C$3)</f>
        <v>26185</v>
      </c>
      <c r="BO121" s="105">
        <f>GETPIVOTDATA(" South Dakota",'Population Migration by State'!$B$5,"Year",'Population Migration by State'!$C$3)</f>
        <v>26185</v>
      </c>
      <c r="BP121" s="105">
        <f>GETPIVOTDATA(" South Dakota",'Population Migration by State'!$B$5,"Year",'Population Migration by State'!$C$3)</f>
        <v>26185</v>
      </c>
      <c r="BQ121" s="92">
        <f>GETPIVOTDATA(" Minnesota",'Population Migration by State'!$B$5,"Year",'Population Migration by State'!$C$3)</f>
        <v>101176</v>
      </c>
      <c r="BR121" s="105">
        <f>GETPIVOTDATA(" Minnesota",'Population Migration by State'!$B$5,"Year",'Population Migration by State'!$C$3)</f>
        <v>101176</v>
      </c>
      <c r="BS121" s="105">
        <f>GETPIVOTDATA(" Minnesota",'Population Migration by State'!$B$5,"Year",'Population Migration by State'!$C$3)</f>
        <v>101176</v>
      </c>
      <c r="BT121" s="105">
        <f>GETPIVOTDATA(" Minnesota",'Population Migration by State'!$B$5,"Year",'Population Migration by State'!$C$3)</f>
        <v>101176</v>
      </c>
      <c r="BU121" s="105">
        <f>GETPIVOTDATA(" Minnesota",'Population Migration by State'!$B$5,"Year",'Population Migration by State'!$C$3)</f>
        <v>101176</v>
      </c>
      <c r="BV121" s="105">
        <f>GETPIVOTDATA(" Minnesota",'Population Migration by State'!$B$5,"Year",'Population Migration by State'!$C$3)</f>
        <v>101176</v>
      </c>
      <c r="BW121" s="105">
        <f>GETPIVOTDATA(" Minnesota",'Population Migration by State'!$B$5,"Year",'Population Migration by State'!$C$3)</f>
        <v>101176</v>
      </c>
      <c r="BX121" s="105">
        <f>GETPIVOTDATA(" Minnesota",'Population Migration by State'!$B$5,"Year",'Population Migration by State'!$C$3)</f>
        <v>101176</v>
      </c>
      <c r="BY121" s="105">
        <f>GETPIVOTDATA(" Minnesota",'Population Migration by State'!$B$5,"Year",'Population Migration by State'!$C$3)</f>
        <v>101176</v>
      </c>
      <c r="BZ121" s="105">
        <f>GETPIVOTDATA(" Minnesota",'Population Migration by State'!$B$5,"Year",'Population Migration by State'!$C$3)</f>
        <v>101176</v>
      </c>
      <c r="CA121" s="105">
        <f>GETPIVOTDATA(" Minnesota",'Population Migration by State'!$B$5,"Year",'Population Migration by State'!$C$3)</f>
        <v>101176</v>
      </c>
      <c r="CB121" s="105">
        <f>GETPIVOTDATA(" Minnesota",'Population Migration by State'!$B$5,"Year",'Population Migration by State'!$C$3)</f>
        <v>101176</v>
      </c>
      <c r="CC121" s="105">
        <f>GETPIVOTDATA(" Minnesota",'Population Migration by State'!$B$5,"Year",'Population Migration by State'!$C$3)</f>
        <v>101176</v>
      </c>
      <c r="CD121" s="105">
        <f>GETPIVOTDATA(" Minnesota",'Population Migration by State'!$B$5,"Year",'Population Migration by State'!$C$3)</f>
        <v>101176</v>
      </c>
      <c r="CE121" s="92">
        <f>GETPIVOTDATA(" Wisconsin",'Population Migration by State'!$B$5,"Year",'Population Migration by State'!$C$3)</f>
        <v>100167</v>
      </c>
      <c r="CF121" s="105">
        <f>GETPIVOTDATA(" Wisconsin",'Population Migration by State'!$B$5,"Year",'Population Migration by State'!$C$3)</f>
        <v>100167</v>
      </c>
      <c r="CG121" s="105">
        <f>GETPIVOTDATA(" Wisconsin",'Population Migration by State'!$B$5,"Year",'Population Migration by State'!$C$3)</f>
        <v>100167</v>
      </c>
      <c r="CH121" s="105">
        <f>GETPIVOTDATA(" Wisconsin",'Population Migration by State'!$B$5,"Year",'Population Migration by State'!$C$3)</f>
        <v>100167</v>
      </c>
      <c r="CI121" s="105">
        <f>GETPIVOTDATA(" Wisconsin",'Population Migration by State'!$B$5,"Year",'Population Migration by State'!$C$3)</f>
        <v>100167</v>
      </c>
      <c r="CJ121" s="105">
        <f>GETPIVOTDATA(" Wisconsin",'Population Migration by State'!$B$5,"Year",'Population Migration by State'!$C$3)</f>
        <v>100167</v>
      </c>
      <c r="CK121" s="105">
        <f>GETPIVOTDATA(" Wisconsin",'Population Migration by State'!$B$5,"Year",'Population Migration by State'!$C$3)</f>
        <v>100167</v>
      </c>
      <c r="CL121" s="105">
        <f>GETPIVOTDATA(" Wisconsin",'Population Migration by State'!$B$5,"Year",'Population Migration by State'!$C$3)</f>
        <v>100167</v>
      </c>
      <c r="CM121" s="105">
        <f>GETPIVOTDATA(" Wisconsin",'Population Migration by State'!$B$5,"Year",'Population Migration by State'!$C$3)</f>
        <v>100167</v>
      </c>
      <c r="CN121" s="92"/>
      <c r="CO121" s="105"/>
      <c r="CP121" s="105"/>
      <c r="CQ121" s="105"/>
      <c r="CR121" s="92">
        <f>GETPIVOTDATA(" Michigan",'Population Migration by State'!$B$5,"Year",'Population Migration by State'!$C$3)</f>
        <v>134763</v>
      </c>
      <c r="CS121" s="105">
        <f>GETPIVOTDATA(" Michigan",'Population Migration by State'!$B$5,"Year",'Population Migration by State'!$C$3)</f>
        <v>134763</v>
      </c>
      <c r="CT121" s="105">
        <f>GETPIVOTDATA(" Michigan",'Population Migration by State'!$B$5,"Year",'Population Migration by State'!$C$3)</f>
        <v>134763</v>
      </c>
      <c r="CU121" s="105">
        <f>GETPIVOTDATA(" Michigan",'Population Migration by State'!$B$5,"Year",'Population Migration by State'!$C$3)</f>
        <v>134763</v>
      </c>
      <c r="CV121" s="105">
        <f>GETPIVOTDATA(" Michigan",'Population Migration by State'!$B$5,"Year",'Population Migration by State'!$C$3)</f>
        <v>134763</v>
      </c>
      <c r="CW121" s="105">
        <f>GETPIVOTDATA(" Michigan",'Population Migration by State'!$B$5,"Year",'Population Migration by State'!$C$3)</f>
        <v>134763</v>
      </c>
      <c r="CX121" s="105">
        <f>GETPIVOTDATA(" Michigan",'Population Migration by State'!$B$5,"Year",'Population Migration by State'!$C$3)</f>
        <v>134763</v>
      </c>
      <c r="CY121" s="105">
        <f>GETPIVOTDATA(" Michigan",'Population Migration by State'!$B$5,"Year",'Population Migration by State'!$C$3)</f>
        <v>134763</v>
      </c>
      <c r="CZ121" s="105">
        <f>GETPIVOTDATA(" Michigan",'Population Migration by State'!$B$5,"Year",'Population Migration by State'!$C$3)</f>
        <v>134763</v>
      </c>
      <c r="DA121" s="105">
        <f>GETPIVOTDATA(" Michigan",'Population Migration by State'!$B$5,"Year",'Population Migration by State'!$C$3)</f>
        <v>134763</v>
      </c>
      <c r="DB121" s="92"/>
      <c r="DC121" s="105"/>
      <c r="DD121" s="105"/>
      <c r="DE121" s="105"/>
      <c r="DF121" s="105"/>
      <c r="DG121" s="105"/>
      <c r="DH121" s="105"/>
      <c r="DI121" s="105"/>
      <c r="DJ121" s="105"/>
      <c r="DK121" s="105"/>
      <c r="DL121" s="92">
        <f>GETPIVOTDATA(" New York",'Population Migration by State'!$B$5,"Year",'Population Migration by State'!$C$3)</f>
        <v>277374</v>
      </c>
      <c r="DM121" s="105">
        <f>GETPIVOTDATA(" New York",'Population Migration by State'!$B$5,"Year",'Population Migration by State'!$C$3)</f>
        <v>277374</v>
      </c>
      <c r="DN121" s="105">
        <f>GETPIVOTDATA(" New York",'Population Migration by State'!$B$5,"Year",'Population Migration by State'!$C$3)</f>
        <v>277374</v>
      </c>
      <c r="DO121" s="105">
        <f>GETPIVOTDATA(" New York",'Population Migration by State'!$B$5,"Year",'Population Migration by State'!$C$3)</f>
        <v>277374</v>
      </c>
      <c r="DP121" s="105">
        <f>GETPIVOTDATA(" New York",'Population Migration by State'!$B$5,"Year",'Population Migration by State'!$C$3)</f>
        <v>277374</v>
      </c>
      <c r="DQ121" s="105">
        <f>GETPIVOTDATA(" New York",'Population Migration by State'!$B$5,"Year",'Population Migration by State'!$C$3)</f>
        <v>277374</v>
      </c>
      <c r="DR121" s="121">
        <f>GETPIVOTDATA(" New York",'Population Migration by State'!$B$5,"Year",'Population Migration by State'!$C$3)</f>
        <v>277374</v>
      </c>
      <c r="DS121" s="121">
        <f>GETPIVOTDATA(" New York",'Population Migration by State'!$B$5,"Year",'Population Migration by State'!$C$3)</f>
        <v>277374</v>
      </c>
      <c r="DT121" s="121">
        <f>GETPIVOTDATA(" New York",'Population Migration by State'!$B$5,"Year",'Population Migration by State'!$C$3)</f>
        <v>277374</v>
      </c>
      <c r="DU121" s="121">
        <f>GETPIVOTDATA(" New York",'Population Migration by State'!$B$5,"Year",'Population Migration by State'!$C$3)</f>
        <v>277374</v>
      </c>
      <c r="DV121" s="105">
        <f>GETPIVOTDATA(" New York",'Population Migration by State'!$B$5,"Year",'Population Migration by State'!$C$3)</f>
        <v>277374</v>
      </c>
      <c r="DW121" s="105">
        <f>GETPIVOTDATA(" New York",'Population Migration by State'!$B$5,"Year",'Population Migration by State'!$C$3)</f>
        <v>277374</v>
      </c>
      <c r="DX121" s="105">
        <f>GETPIVOTDATA(" New York",'Population Migration by State'!$B$5,"Year",'Population Migration by State'!$C$3)</f>
        <v>277374</v>
      </c>
      <c r="DY121" s="105">
        <f>GETPIVOTDATA(" New York",'Population Migration by State'!$B$5,"Year",'Population Migration by State'!$C$3)</f>
        <v>277374</v>
      </c>
      <c r="DZ121" s="92">
        <f>GETPIVOTDATA(" Vermont",'Population Migration by State'!$B$5,"Year",'Population Migration by State'!$C$3)</f>
        <v>24431</v>
      </c>
      <c r="EA121" s="92">
        <f>GETPIVOTDATA(" New Hampshire",'Population Migration by State'!$B$5,"Year",'Population Migration by State'!$C$3)</f>
        <v>50559</v>
      </c>
      <c r="EB121" s="105">
        <f>GETPIVOTDATA(" New Hampshire",'Population Migration by State'!$B$5,"Year",'Population Migration by State'!$C$3)</f>
        <v>50559</v>
      </c>
      <c r="EC121" s="105">
        <f>GETPIVOTDATA(" New Hampshire",'Population Migration by State'!$B$5,"Year",'Population Migration by State'!$C$3)</f>
        <v>50559</v>
      </c>
      <c r="ED121" s="105">
        <f>GETPIVOTDATA(" New Hampshire",'Population Migration by State'!$B$5,"Year",'Population Migration by State'!$C$3)</f>
        <v>50559</v>
      </c>
      <c r="EE121" s="105">
        <f>GETPIVOTDATA(" New Hampshire",'Population Migration by State'!$B$5,"Year",'Population Migration by State'!$C$3)</f>
        <v>50559</v>
      </c>
      <c r="EF121" s="92">
        <f>GETPIVOTDATA(" Maine",'Population Migration by State'!$B$5,"Year",'Population Migration by State'!$C$3)</f>
        <v>27561</v>
      </c>
      <c r="EG121" s="97"/>
      <c r="EH121" s="105"/>
      <c r="EI121" s="105"/>
      <c r="EJ121" s="105"/>
      <c r="EK121" s="105"/>
      <c r="EL121" s="105"/>
      <c r="EM121" s="105"/>
      <c r="EN121" s="105"/>
      <c r="EO121" s="105"/>
      <c r="EP121" s="105"/>
      <c r="EQ121" s="56"/>
      <c r="ER121" s="56"/>
      <c r="ES121" s="56"/>
      <c r="ET121" s="56"/>
      <c r="EU121" s="56"/>
      <c r="EV121" s="56"/>
      <c r="EW121" s="105"/>
      <c r="EX121" s="105"/>
      <c r="EY121" s="105"/>
      <c r="EZ121" s="105"/>
      <c r="FA121" s="105"/>
      <c r="FB121" s="105"/>
      <c r="FC121" s="105"/>
      <c r="FD121" s="105"/>
      <c r="FE121" s="105"/>
      <c r="FF121" s="105"/>
      <c r="FG121" s="105"/>
      <c r="FH121" s="105"/>
      <c r="FI121" s="105"/>
      <c r="FJ121" s="105"/>
      <c r="FK121" s="105"/>
      <c r="FL121" s="105"/>
      <c r="FM121" s="105"/>
      <c r="FN121" s="105"/>
      <c r="FO121" s="105"/>
      <c r="FP121" s="56"/>
      <c r="FQ121" s="56"/>
      <c r="FR121" s="56"/>
      <c r="FS121" s="56"/>
      <c r="FT121" s="56"/>
      <c r="FU121" s="56"/>
      <c r="FV121" s="56"/>
      <c r="FW121" s="56"/>
      <c r="FX121" s="56"/>
      <c r="FY121" s="56"/>
      <c r="FZ121" s="56"/>
      <c r="GA121" s="56"/>
      <c r="GB121" s="56"/>
      <c r="GC121" s="56"/>
      <c r="GD121" s="56"/>
      <c r="GE121" s="56"/>
      <c r="GF121" s="56"/>
      <c r="GG121" s="56"/>
      <c r="GH121" s="56"/>
      <c r="GI121" s="56"/>
      <c r="GJ121" s="56"/>
      <c r="GK121" s="56"/>
      <c r="GL121" s="56"/>
      <c r="GM121" s="56"/>
      <c r="GN121" s="56"/>
      <c r="GO121" s="56"/>
      <c r="GP121" s="56"/>
      <c r="GQ121" s="56"/>
      <c r="GR121" s="56"/>
      <c r="GS121" s="56"/>
      <c r="GT121" s="56"/>
      <c r="GU121" s="56"/>
      <c r="GV121" s="56"/>
      <c r="GW121" s="56"/>
      <c r="GX121" s="56"/>
      <c r="GY121" s="56"/>
      <c r="GZ121" s="56"/>
      <c r="HA121" s="56"/>
      <c r="HB121" s="56"/>
      <c r="HC121" s="56"/>
      <c r="HD121" s="56"/>
      <c r="HE121" s="56"/>
      <c r="HF121" s="56"/>
      <c r="HG121" s="56"/>
      <c r="HH121" s="217"/>
    </row>
    <row r="122" spans="2:216" ht="15.75" thickBot="1" x14ac:dyDescent="0.3">
      <c r="B122" s="221"/>
      <c r="C122" s="56"/>
      <c r="D122" s="105"/>
      <c r="E122" s="105"/>
      <c r="F122" s="105"/>
      <c r="G122" s="105"/>
      <c r="H122" s="105"/>
      <c r="I122" s="105"/>
      <c r="J122" s="105"/>
      <c r="K122" s="92">
        <f>GETPIVOTDATA(" Oregon",'Population Migration by State'!$B$5,"Year",'Population Migration by State'!$C$3)</f>
        <v>119077</v>
      </c>
      <c r="L122" s="105">
        <f>GETPIVOTDATA(" Oregon",'Population Migration by State'!$B$5,"Year",'Population Migration by State'!$C$3)</f>
        <v>119077</v>
      </c>
      <c r="M122" s="105">
        <f>GETPIVOTDATA(" Oregon",'Population Migration by State'!$B$5,"Year",'Population Migration by State'!$C$3)</f>
        <v>119077</v>
      </c>
      <c r="N122" s="105">
        <f>GETPIVOTDATA(" Oregon",'Population Migration by State'!$B$5,"Year",'Population Migration by State'!$C$3)</f>
        <v>119077</v>
      </c>
      <c r="O122" s="105">
        <f>GETPIVOTDATA(" Oregon",'Population Migration by State'!$B$5,"Year",'Population Migration by State'!$C$3)</f>
        <v>119077</v>
      </c>
      <c r="P122" s="105">
        <f>GETPIVOTDATA(" Oregon",'Population Migration by State'!$B$5,"Year",'Population Migration by State'!$C$3)</f>
        <v>119077</v>
      </c>
      <c r="Q122" s="105">
        <f>GETPIVOTDATA(" Oregon",'Population Migration by State'!$B$5,"Year",'Population Migration by State'!$C$3)</f>
        <v>119077</v>
      </c>
      <c r="R122" s="105">
        <f>GETPIVOTDATA(" Oregon",'Population Migration by State'!$B$5,"Year",'Population Migration by State'!$C$3)</f>
        <v>119077</v>
      </c>
      <c r="S122" s="105">
        <f>GETPIVOTDATA(" Oregon",'Population Migration by State'!$B$5,"Year",'Population Migration by State'!$C$3)</f>
        <v>119077</v>
      </c>
      <c r="T122" s="105">
        <f>GETPIVOTDATA(" Oregon",'Population Migration by State'!$B$5,"Year",'Population Migration by State'!$C$3)</f>
        <v>119077</v>
      </c>
      <c r="U122" s="105">
        <f>GETPIVOTDATA(" Oregon",'Population Migration by State'!$B$5,"Year",'Population Migration by State'!$C$3)</f>
        <v>119077</v>
      </c>
      <c r="V122" s="105">
        <f>GETPIVOTDATA(" Oregon",'Population Migration by State'!$B$5,"Year",'Population Migration by State'!$C$3)</f>
        <v>119077</v>
      </c>
      <c r="W122" s="105">
        <f>GETPIVOTDATA(" Oregon",'Population Migration by State'!$B$5,"Year",'Population Migration by State'!$C$3)</f>
        <v>119077</v>
      </c>
      <c r="X122" s="105">
        <f>GETPIVOTDATA(" Oregon",'Population Migration by State'!$B$5,"Year",'Population Migration by State'!$C$3)</f>
        <v>119077</v>
      </c>
      <c r="Y122" s="105">
        <f>GETPIVOTDATA(" Oregon",'Population Migration by State'!$B$5,"Year",'Population Migration by State'!$C$3)</f>
        <v>119077</v>
      </c>
      <c r="Z122" s="92">
        <f>GETPIVOTDATA(" Idaho",'Population Migration by State'!$B$5,"Year",'Population Migration by State'!$C$3)</f>
        <v>59419</v>
      </c>
      <c r="AA122" s="105">
        <f>GETPIVOTDATA(" Idaho",'Population Migration by State'!$B$5,"Year",'Population Migration by State'!$C$3)</f>
        <v>59419</v>
      </c>
      <c r="AB122" s="121">
        <f>GETPIVOTDATA(" Idaho",'Population Migration by State'!$B$5,"Year",'Population Migration by State'!$C$3)</f>
        <v>59419</v>
      </c>
      <c r="AC122" s="121">
        <f>GETPIVOTDATA(" Idaho",'Population Migration by State'!$B$5,"Year",'Population Migration by State'!$C$3)</f>
        <v>59419</v>
      </c>
      <c r="AD122" s="121">
        <f>GETPIVOTDATA(" Idaho",'Population Migration by State'!$B$5,"Year",'Population Migration by State'!$C$3)</f>
        <v>59419</v>
      </c>
      <c r="AE122" s="121">
        <f>GETPIVOTDATA(" Idaho",'Population Migration by State'!$B$5,"Year",'Population Migration by State'!$C$3)</f>
        <v>59419</v>
      </c>
      <c r="AF122" s="105">
        <f>GETPIVOTDATA(" Idaho",'Population Migration by State'!$B$5,"Year",'Population Migration by State'!$C$3)</f>
        <v>59419</v>
      </c>
      <c r="AG122" s="105">
        <f>GETPIVOTDATA(" Idaho",'Population Migration by State'!$B$5,"Year",'Population Migration by State'!$C$3)</f>
        <v>59419</v>
      </c>
      <c r="AH122" s="105">
        <f>GETPIVOTDATA(" Idaho",'Population Migration by State'!$B$5,"Year",'Population Migration by State'!$C$3)</f>
        <v>59419</v>
      </c>
      <c r="AI122" s="105">
        <f>GETPIVOTDATA(" Idaho",'Population Migration by State'!$B$5,"Year",'Population Migration by State'!$C$3)</f>
        <v>59419</v>
      </c>
      <c r="AJ122" s="92">
        <f>GETPIVOTDATA(" Wyoming",'Population Migration by State'!$B$5,"Year",'Population Migration by State'!$C$3)</f>
        <v>31165</v>
      </c>
      <c r="AK122" s="105">
        <f>GETPIVOTDATA(" Wyoming",'Population Migration by State'!$B$5,"Year",'Population Migration by State'!$C$3)</f>
        <v>31165</v>
      </c>
      <c r="AL122" s="105">
        <f>GETPIVOTDATA(" Wyoming",'Population Migration by State'!$B$5,"Year",'Population Migration by State'!$C$3)</f>
        <v>31165</v>
      </c>
      <c r="AM122" s="105">
        <f>GETPIVOTDATA(" Wyoming",'Population Migration by State'!$B$5,"Year",'Population Migration by State'!$C$3)</f>
        <v>31165</v>
      </c>
      <c r="AN122" s="105">
        <f>GETPIVOTDATA(" Wyoming",'Population Migration by State'!$B$5,"Year",'Population Migration by State'!$C$3)</f>
        <v>31165</v>
      </c>
      <c r="AO122" s="105">
        <f>GETPIVOTDATA(" Wyoming",'Population Migration by State'!$B$5,"Year",'Population Migration by State'!$C$3)</f>
        <v>31165</v>
      </c>
      <c r="AP122" s="105">
        <f>GETPIVOTDATA(" Wyoming",'Population Migration by State'!$B$5,"Year",'Population Migration by State'!$C$3)</f>
        <v>31165</v>
      </c>
      <c r="AQ122" s="121">
        <f>GETPIVOTDATA(" Wyoming",'Population Migration by State'!$B$5,"Year",'Population Migration by State'!$C$3)</f>
        <v>31165</v>
      </c>
      <c r="AR122" s="121">
        <f>GETPIVOTDATA(" Wyoming",'Population Migration by State'!$B$5,"Year",'Population Migration by State'!$C$3)</f>
        <v>31165</v>
      </c>
      <c r="AS122" s="121">
        <f>GETPIVOTDATA(" Wyoming",'Population Migration by State'!$B$5,"Year",'Population Migration by State'!$C$3)</f>
        <v>31165</v>
      </c>
      <c r="AT122" s="121">
        <f>GETPIVOTDATA(" Wyoming",'Population Migration by State'!$B$5,"Year",'Population Migration by State'!$C$3)</f>
        <v>31165</v>
      </c>
      <c r="AU122" s="105">
        <f>GETPIVOTDATA(" Wyoming",'Population Migration by State'!$B$5,"Year",'Population Migration by State'!$C$3)</f>
        <v>31165</v>
      </c>
      <c r="AV122" s="105">
        <f>GETPIVOTDATA(" Wyoming",'Population Migration by State'!$B$5,"Year",'Population Migration by State'!$C$3)</f>
        <v>31165</v>
      </c>
      <c r="AW122" s="105">
        <f>GETPIVOTDATA(" Wyoming",'Population Migration by State'!$B$5,"Year",'Population Migration by State'!$C$3)</f>
        <v>31165</v>
      </c>
      <c r="AX122" s="105">
        <f>GETPIVOTDATA(" Wyoming",'Population Migration by State'!$B$5,"Year",'Population Migration by State'!$C$3)</f>
        <v>31165</v>
      </c>
      <c r="AY122" s="105">
        <f>GETPIVOTDATA(" Wyoming",'Population Migration by State'!$B$5,"Year",'Population Migration by State'!$C$3)</f>
        <v>31165</v>
      </c>
      <c r="AZ122" s="105">
        <f>GETPIVOTDATA(" Wyoming",'Population Migration by State'!$B$5,"Year",'Population Migration by State'!$C$3)</f>
        <v>31165</v>
      </c>
      <c r="BA122" s="92">
        <f>GETPIVOTDATA(" South Dakota",'Population Migration by State'!$B$5,"Year",'Population Migration by State'!$C$3)</f>
        <v>26185</v>
      </c>
      <c r="BB122" s="105">
        <f>GETPIVOTDATA(" South Dakota",'Population Migration by State'!$B$5,"Year",'Population Migration by State'!$C$3)</f>
        <v>26185</v>
      </c>
      <c r="BC122" s="105">
        <f>GETPIVOTDATA(" South Dakota",'Population Migration by State'!$B$5,"Year",'Population Migration by State'!$C$3)</f>
        <v>26185</v>
      </c>
      <c r="BD122" s="105">
        <f>GETPIVOTDATA(" South Dakota",'Population Migration by State'!$B$5,"Year",'Population Migration by State'!$C$3)</f>
        <v>26185</v>
      </c>
      <c r="BE122" s="105">
        <f>GETPIVOTDATA(" South Dakota",'Population Migration by State'!$B$5,"Year",'Population Migration by State'!$C$3)</f>
        <v>26185</v>
      </c>
      <c r="BF122" s="105">
        <f>GETPIVOTDATA(" South Dakota",'Population Migration by State'!$B$5,"Year",'Population Migration by State'!$C$3)</f>
        <v>26185</v>
      </c>
      <c r="BG122" s="105">
        <f>GETPIVOTDATA(" South Dakota",'Population Migration by State'!$B$5,"Year",'Population Migration by State'!$C$3)</f>
        <v>26185</v>
      </c>
      <c r="BH122" s="105">
        <f>GETPIVOTDATA(" South Dakota",'Population Migration by State'!$B$5,"Year",'Population Migration by State'!$C$3)</f>
        <v>26185</v>
      </c>
      <c r="BI122" s="105">
        <f>GETPIVOTDATA(" South Dakota",'Population Migration by State'!$B$5,"Year",'Population Migration by State'!$C$3)</f>
        <v>26185</v>
      </c>
      <c r="BJ122" s="105">
        <f>GETPIVOTDATA(" South Dakota",'Population Migration by State'!$B$5,"Year",'Population Migration by State'!$C$3)</f>
        <v>26185</v>
      </c>
      <c r="BK122" s="105">
        <f>GETPIVOTDATA(" South Dakota",'Population Migration by State'!$B$5,"Year",'Population Migration by State'!$C$3)</f>
        <v>26185</v>
      </c>
      <c r="BL122" s="105">
        <f>GETPIVOTDATA(" South Dakota",'Population Migration by State'!$B$5,"Year",'Population Migration by State'!$C$3)</f>
        <v>26185</v>
      </c>
      <c r="BM122" s="105">
        <f>GETPIVOTDATA(" South Dakota",'Population Migration by State'!$B$5,"Year",'Population Migration by State'!$C$3)</f>
        <v>26185</v>
      </c>
      <c r="BN122" s="105">
        <f>GETPIVOTDATA(" South Dakota",'Population Migration by State'!$B$5,"Year",'Population Migration by State'!$C$3)</f>
        <v>26185</v>
      </c>
      <c r="BO122" s="105">
        <f>GETPIVOTDATA(" South Dakota",'Population Migration by State'!$B$5,"Year",'Population Migration by State'!$C$3)</f>
        <v>26185</v>
      </c>
      <c r="BP122" s="105">
        <f>GETPIVOTDATA(" South Dakota",'Population Migration by State'!$B$5,"Year",'Population Migration by State'!$C$3)</f>
        <v>26185</v>
      </c>
      <c r="BQ122" s="92">
        <f>GETPIVOTDATA(" Minnesota",'Population Migration by State'!$B$5,"Year",'Population Migration by State'!$C$3)</f>
        <v>101176</v>
      </c>
      <c r="BR122" s="105">
        <f>GETPIVOTDATA(" Minnesota",'Population Migration by State'!$B$5,"Year",'Population Migration by State'!$C$3)</f>
        <v>101176</v>
      </c>
      <c r="BS122" s="105">
        <f>GETPIVOTDATA(" Minnesota",'Population Migration by State'!$B$5,"Year",'Population Migration by State'!$C$3)</f>
        <v>101176</v>
      </c>
      <c r="BT122" s="105">
        <f>GETPIVOTDATA(" Minnesota",'Population Migration by State'!$B$5,"Year",'Population Migration by State'!$C$3)</f>
        <v>101176</v>
      </c>
      <c r="BU122" s="105">
        <f>GETPIVOTDATA(" Minnesota",'Population Migration by State'!$B$5,"Year",'Population Migration by State'!$C$3)</f>
        <v>101176</v>
      </c>
      <c r="BV122" s="105">
        <f>GETPIVOTDATA(" Minnesota",'Population Migration by State'!$B$5,"Year",'Population Migration by State'!$C$3)</f>
        <v>101176</v>
      </c>
      <c r="BW122" s="105">
        <f>GETPIVOTDATA(" Minnesota",'Population Migration by State'!$B$5,"Year",'Population Migration by State'!$C$3)</f>
        <v>101176</v>
      </c>
      <c r="BX122" s="105">
        <f>GETPIVOTDATA(" Minnesota",'Population Migration by State'!$B$5,"Year",'Population Migration by State'!$C$3)</f>
        <v>101176</v>
      </c>
      <c r="BY122" s="105">
        <f>GETPIVOTDATA(" Minnesota",'Population Migration by State'!$B$5,"Year",'Population Migration by State'!$C$3)</f>
        <v>101176</v>
      </c>
      <c r="BZ122" s="105">
        <f>GETPIVOTDATA(" Minnesota",'Population Migration by State'!$B$5,"Year",'Population Migration by State'!$C$3)</f>
        <v>101176</v>
      </c>
      <c r="CA122" s="105">
        <f>GETPIVOTDATA(" Minnesota",'Population Migration by State'!$B$5,"Year",'Population Migration by State'!$C$3)</f>
        <v>101176</v>
      </c>
      <c r="CB122" s="105">
        <f>GETPIVOTDATA(" Minnesota",'Population Migration by State'!$B$5,"Year",'Population Migration by State'!$C$3)</f>
        <v>101176</v>
      </c>
      <c r="CC122" s="105">
        <f>GETPIVOTDATA(" Minnesota",'Population Migration by State'!$B$5,"Year",'Population Migration by State'!$C$3)</f>
        <v>101176</v>
      </c>
      <c r="CD122" s="105">
        <f>GETPIVOTDATA(" Minnesota",'Population Migration by State'!$B$5,"Year",'Population Migration by State'!$C$3)</f>
        <v>101176</v>
      </c>
      <c r="CE122" s="92">
        <f>GETPIVOTDATA(" Wisconsin",'Population Migration by State'!$B$5,"Year",'Population Migration by State'!$C$3)</f>
        <v>100167</v>
      </c>
      <c r="CF122" s="105">
        <f>GETPIVOTDATA(" Wisconsin",'Population Migration by State'!$B$5,"Year",'Population Migration by State'!$C$3)</f>
        <v>100167</v>
      </c>
      <c r="CG122" s="105">
        <f>GETPIVOTDATA(" Wisconsin",'Population Migration by State'!$B$5,"Year",'Population Migration by State'!$C$3)</f>
        <v>100167</v>
      </c>
      <c r="CH122" s="105">
        <f>GETPIVOTDATA(" Wisconsin",'Population Migration by State'!$B$5,"Year",'Population Migration by State'!$C$3)</f>
        <v>100167</v>
      </c>
      <c r="CI122" s="105">
        <f>GETPIVOTDATA(" Wisconsin",'Population Migration by State'!$B$5,"Year",'Population Migration by State'!$C$3)</f>
        <v>100167</v>
      </c>
      <c r="CJ122" s="105">
        <f>GETPIVOTDATA(" Wisconsin",'Population Migration by State'!$B$5,"Year",'Population Migration by State'!$C$3)</f>
        <v>100167</v>
      </c>
      <c r="CK122" s="105">
        <f>GETPIVOTDATA(" Wisconsin",'Population Migration by State'!$B$5,"Year",'Population Migration by State'!$C$3)</f>
        <v>100167</v>
      </c>
      <c r="CL122" s="105">
        <f>GETPIVOTDATA(" Wisconsin",'Population Migration by State'!$B$5,"Year",'Population Migration by State'!$C$3)</f>
        <v>100167</v>
      </c>
      <c r="CM122" s="105">
        <f>GETPIVOTDATA(" Wisconsin",'Population Migration by State'!$B$5,"Year",'Population Migration by State'!$C$3)</f>
        <v>100167</v>
      </c>
      <c r="CN122" s="92"/>
      <c r="CO122" s="105"/>
      <c r="CP122" s="105"/>
      <c r="CQ122" s="105"/>
      <c r="CR122" s="92">
        <f>GETPIVOTDATA(" Michigan",'Population Migration by State'!$B$5,"Year",'Population Migration by State'!$C$3)</f>
        <v>134763</v>
      </c>
      <c r="CS122" s="105">
        <f>GETPIVOTDATA(" Michigan",'Population Migration by State'!$B$5,"Year",'Population Migration by State'!$C$3)</f>
        <v>134763</v>
      </c>
      <c r="CT122" s="105">
        <f>GETPIVOTDATA(" Michigan",'Population Migration by State'!$B$5,"Year",'Population Migration by State'!$C$3)</f>
        <v>134763</v>
      </c>
      <c r="CU122" s="105">
        <f>GETPIVOTDATA(" Michigan",'Population Migration by State'!$B$5,"Year",'Population Migration by State'!$C$3)</f>
        <v>134763</v>
      </c>
      <c r="CV122" s="105">
        <f>GETPIVOTDATA(" Michigan",'Population Migration by State'!$B$5,"Year",'Population Migration by State'!$C$3)</f>
        <v>134763</v>
      </c>
      <c r="CW122" s="105">
        <f>GETPIVOTDATA(" Michigan",'Population Migration by State'!$B$5,"Year",'Population Migration by State'!$C$3)</f>
        <v>134763</v>
      </c>
      <c r="CX122" s="105">
        <f>GETPIVOTDATA(" Michigan",'Population Migration by State'!$B$5,"Year",'Population Migration by State'!$C$3)</f>
        <v>134763</v>
      </c>
      <c r="CY122" s="105">
        <f>GETPIVOTDATA(" Michigan",'Population Migration by State'!$B$5,"Year",'Population Migration by State'!$C$3)</f>
        <v>134763</v>
      </c>
      <c r="CZ122" s="105">
        <f>GETPIVOTDATA(" Michigan",'Population Migration by State'!$B$5,"Year",'Population Migration by State'!$C$3)</f>
        <v>134763</v>
      </c>
      <c r="DA122" s="97"/>
      <c r="DB122" s="105"/>
      <c r="DC122" s="105"/>
      <c r="DD122" s="105"/>
      <c r="DE122" s="105"/>
      <c r="DF122" s="105"/>
      <c r="DG122" s="105"/>
      <c r="DH122" s="105"/>
      <c r="DI122" s="105"/>
      <c r="DJ122" s="105"/>
      <c r="DK122" s="105"/>
      <c r="DL122" s="92">
        <f>GETPIVOTDATA(" New York",'Population Migration by State'!$B$5,"Year",'Population Migration by State'!$C$3)</f>
        <v>277374</v>
      </c>
      <c r="DM122" s="105">
        <f>GETPIVOTDATA(" New York",'Population Migration by State'!$B$5,"Year",'Population Migration by State'!$C$3)</f>
        <v>277374</v>
      </c>
      <c r="DN122" s="105">
        <f>GETPIVOTDATA(" New York",'Population Migration by State'!$B$5,"Year",'Population Migration by State'!$C$3)</f>
        <v>277374</v>
      </c>
      <c r="DO122" s="105">
        <f>GETPIVOTDATA(" New York",'Population Migration by State'!$B$5,"Year",'Population Migration by State'!$C$3)</f>
        <v>277374</v>
      </c>
      <c r="DP122" s="105">
        <f>GETPIVOTDATA(" New York",'Population Migration by State'!$B$5,"Year",'Population Migration by State'!$C$3)</f>
        <v>277374</v>
      </c>
      <c r="DQ122" s="105">
        <f>GETPIVOTDATA(" New York",'Population Migration by State'!$B$5,"Year",'Population Migration by State'!$C$3)</f>
        <v>277374</v>
      </c>
      <c r="DR122" s="121">
        <f>GETPIVOTDATA(" New York",'Population Migration by State'!$B$5,"Year",'Population Migration by State'!$C$3)</f>
        <v>277374</v>
      </c>
      <c r="DS122" s="121">
        <f>GETPIVOTDATA(" New York",'Population Migration by State'!$B$5,"Year",'Population Migration by State'!$C$3)</f>
        <v>277374</v>
      </c>
      <c r="DT122" s="121">
        <f>GETPIVOTDATA(" New York",'Population Migration by State'!$B$5,"Year",'Population Migration by State'!$C$3)</f>
        <v>277374</v>
      </c>
      <c r="DU122" s="121">
        <f>GETPIVOTDATA(" New York",'Population Migration by State'!$B$5,"Year",'Population Migration by State'!$C$3)</f>
        <v>277374</v>
      </c>
      <c r="DV122" s="105">
        <f>GETPIVOTDATA(" New York",'Population Migration by State'!$B$5,"Year",'Population Migration by State'!$C$3)</f>
        <v>277374</v>
      </c>
      <c r="DW122" s="105">
        <f>GETPIVOTDATA(" New York",'Population Migration by State'!$B$5,"Year",'Population Migration by State'!$C$3)</f>
        <v>277374</v>
      </c>
      <c r="DX122" s="105">
        <f>GETPIVOTDATA(" New York",'Population Migration by State'!$B$5,"Year",'Population Migration by State'!$C$3)</f>
        <v>277374</v>
      </c>
      <c r="DY122" s="105">
        <f>GETPIVOTDATA(" New York",'Population Migration by State'!$B$5,"Year",'Population Migration by State'!$C$3)</f>
        <v>277374</v>
      </c>
      <c r="DZ122" s="92">
        <f>GETPIVOTDATA(" Vermont",'Population Migration by State'!$B$5,"Year",'Population Migration by State'!$C$3)</f>
        <v>24431</v>
      </c>
      <c r="EA122" s="109"/>
      <c r="EB122" s="103">
        <f>GETPIVOTDATA(" New Hampshire",'Population Migration by State'!$B$5,"Year",'Population Migration by State'!$C$3)</f>
        <v>50559</v>
      </c>
      <c r="EC122" s="105">
        <f>GETPIVOTDATA(" New Hampshire",'Population Migration by State'!$B$5,"Year",'Population Migration by State'!$C$3)</f>
        <v>50559</v>
      </c>
      <c r="ED122" s="105">
        <f>GETPIVOTDATA(" New Hampshire",'Population Migration by State'!$B$5,"Year",'Population Migration by State'!$C$3)</f>
        <v>50559</v>
      </c>
      <c r="EE122" s="97"/>
      <c r="EF122" s="99"/>
      <c r="EG122" s="92"/>
      <c r="EH122" s="105"/>
      <c r="EI122" s="105"/>
      <c r="EJ122" s="105"/>
      <c r="EK122" s="105"/>
      <c r="EL122" s="105"/>
      <c r="EM122" s="105"/>
      <c r="EN122" s="105"/>
      <c r="EO122" s="105"/>
      <c r="EP122" s="105"/>
      <c r="EQ122" s="56"/>
      <c r="ER122" s="56"/>
      <c r="ES122" s="56"/>
      <c r="ET122" s="56"/>
      <c r="EU122" s="56"/>
      <c r="EV122" s="56"/>
      <c r="EW122" s="105"/>
      <c r="EX122" s="105"/>
      <c r="EY122" s="105"/>
      <c r="EZ122" s="105"/>
      <c r="FA122" s="105"/>
      <c r="FB122" s="105"/>
      <c r="FC122" s="105"/>
      <c r="FD122" s="105"/>
      <c r="FE122" s="105"/>
      <c r="FF122" s="105"/>
      <c r="FG122" s="105"/>
      <c r="FH122" s="105"/>
      <c r="FI122" s="105"/>
      <c r="FJ122" s="105"/>
      <c r="FK122" s="105"/>
      <c r="FL122" s="105"/>
      <c r="FM122" s="105"/>
      <c r="FN122" s="105"/>
      <c r="FO122" s="105"/>
      <c r="FP122" s="56"/>
      <c r="FQ122" s="56"/>
      <c r="FR122" s="56"/>
      <c r="FS122" s="56"/>
      <c r="FT122" s="56"/>
      <c r="FU122" s="56"/>
      <c r="FV122" s="56"/>
      <c r="FW122" s="56"/>
      <c r="FX122" s="56"/>
      <c r="FY122" s="56"/>
      <c r="FZ122" s="56"/>
      <c r="GA122" s="56"/>
      <c r="GB122" s="56"/>
      <c r="GC122" s="56"/>
      <c r="GD122" s="56"/>
      <c r="GE122" s="56"/>
      <c r="GF122" s="56"/>
      <c r="GG122" s="56"/>
      <c r="GH122" s="56"/>
      <c r="GI122" s="56"/>
      <c r="GJ122" s="56"/>
      <c r="GK122" s="56"/>
      <c r="GL122" s="56"/>
      <c r="GM122" s="56"/>
      <c r="GN122" s="56"/>
      <c r="GO122" s="56"/>
      <c r="GP122" s="56"/>
      <c r="GQ122" s="56"/>
      <c r="GR122" s="56"/>
      <c r="GS122" s="56"/>
      <c r="GT122" s="56"/>
      <c r="GU122" s="56"/>
      <c r="GV122" s="56"/>
      <c r="GW122" s="56"/>
      <c r="GX122" s="56"/>
      <c r="GY122" s="56"/>
      <c r="GZ122" s="56"/>
      <c r="HA122" s="56"/>
      <c r="HB122" s="56"/>
      <c r="HC122" s="56"/>
      <c r="HD122" s="56"/>
      <c r="HE122" s="56"/>
      <c r="HF122" s="56"/>
      <c r="HG122" s="56"/>
      <c r="HH122" s="217"/>
    </row>
    <row r="123" spans="2:216" ht="16.5" thickTop="1" thickBot="1" x14ac:dyDescent="0.3">
      <c r="B123" s="221"/>
      <c r="C123" s="56"/>
      <c r="D123" s="105"/>
      <c r="E123" s="105"/>
      <c r="F123" s="105"/>
      <c r="G123" s="105"/>
      <c r="H123" s="105"/>
      <c r="I123" s="105"/>
      <c r="J123" s="105"/>
      <c r="K123" s="92">
        <f>GETPIVOTDATA(" Oregon",'Population Migration by State'!$B$5,"Year",'Population Migration by State'!$C$3)</f>
        <v>119077</v>
      </c>
      <c r="L123" s="105">
        <f>GETPIVOTDATA(" Oregon",'Population Migration by State'!$B$5,"Year",'Population Migration by State'!$C$3)</f>
        <v>119077</v>
      </c>
      <c r="M123" s="105">
        <f>GETPIVOTDATA(" Oregon",'Population Migration by State'!$B$5,"Year",'Population Migration by State'!$C$3)</f>
        <v>119077</v>
      </c>
      <c r="N123" s="105">
        <f>GETPIVOTDATA(" Oregon",'Population Migration by State'!$B$5,"Year",'Population Migration by State'!$C$3)</f>
        <v>119077</v>
      </c>
      <c r="O123" s="105">
        <f>GETPIVOTDATA(" Oregon",'Population Migration by State'!$B$5,"Year",'Population Migration by State'!$C$3)</f>
        <v>119077</v>
      </c>
      <c r="P123" s="105">
        <f>GETPIVOTDATA(" Oregon",'Population Migration by State'!$B$5,"Year",'Population Migration by State'!$C$3)</f>
        <v>119077</v>
      </c>
      <c r="Q123" s="105">
        <f>GETPIVOTDATA(" Oregon",'Population Migration by State'!$B$5,"Year",'Population Migration by State'!$C$3)</f>
        <v>119077</v>
      </c>
      <c r="R123" s="105">
        <f>GETPIVOTDATA(" Oregon",'Population Migration by State'!$B$5,"Year",'Population Migration by State'!$C$3)</f>
        <v>119077</v>
      </c>
      <c r="S123" s="105">
        <f>GETPIVOTDATA(" Oregon",'Population Migration by State'!$B$5,"Year",'Population Migration by State'!$C$3)</f>
        <v>119077</v>
      </c>
      <c r="T123" s="105">
        <f>GETPIVOTDATA(" Oregon",'Population Migration by State'!$B$5,"Year",'Population Migration by State'!$C$3)</f>
        <v>119077</v>
      </c>
      <c r="U123" s="105">
        <f>GETPIVOTDATA(" Oregon",'Population Migration by State'!$B$5,"Year",'Population Migration by State'!$C$3)</f>
        <v>119077</v>
      </c>
      <c r="V123" s="105">
        <f>GETPIVOTDATA(" Oregon",'Population Migration by State'!$B$5,"Year",'Population Migration by State'!$C$3)</f>
        <v>119077</v>
      </c>
      <c r="W123" s="105">
        <f>GETPIVOTDATA(" Oregon",'Population Migration by State'!$B$5,"Year",'Population Migration by State'!$C$3)</f>
        <v>119077</v>
      </c>
      <c r="X123" s="105">
        <f>GETPIVOTDATA(" Oregon",'Population Migration by State'!$B$5,"Year",'Population Migration by State'!$C$3)</f>
        <v>119077</v>
      </c>
      <c r="Y123" s="105">
        <f>GETPIVOTDATA(" Oregon",'Population Migration by State'!$B$5,"Year",'Population Migration by State'!$C$3)</f>
        <v>119077</v>
      </c>
      <c r="Z123" s="92">
        <f>GETPIVOTDATA(" Idaho",'Population Migration by State'!$B$5,"Year",'Population Migration by State'!$C$3)</f>
        <v>59419</v>
      </c>
      <c r="AA123" s="105">
        <f>GETPIVOTDATA(" Idaho",'Population Migration by State'!$B$5,"Year",'Population Migration by State'!$C$3)</f>
        <v>59419</v>
      </c>
      <c r="AB123" s="121">
        <f>GETPIVOTDATA(" Idaho",'Population Migration by State'!$B$5,"Year",'Population Migration by State'!$C$3)</f>
        <v>59419</v>
      </c>
      <c r="AC123" s="121">
        <f>GETPIVOTDATA(" Idaho",'Population Migration by State'!$B$5,"Year",'Population Migration by State'!$C$3)</f>
        <v>59419</v>
      </c>
      <c r="AD123" s="121">
        <f>GETPIVOTDATA(" Idaho",'Population Migration by State'!$B$5,"Year",'Population Migration by State'!$C$3)</f>
        <v>59419</v>
      </c>
      <c r="AE123" s="121">
        <f>GETPIVOTDATA(" Idaho",'Population Migration by State'!$B$5,"Year",'Population Migration by State'!$C$3)</f>
        <v>59419</v>
      </c>
      <c r="AF123" s="105">
        <f>GETPIVOTDATA(" Idaho",'Population Migration by State'!$B$5,"Year",'Population Migration by State'!$C$3)</f>
        <v>59419</v>
      </c>
      <c r="AG123" s="105">
        <f>GETPIVOTDATA(" Idaho",'Population Migration by State'!$B$5,"Year",'Population Migration by State'!$C$3)</f>
        <v>59419</v>
      </c>
      <c r="AH123" s="105">
        <f>GETPIVOTDATA(" Idaho",'Population Migration by State'!$B$5,"Year",'Population Migration by State'!$C$3)</f>
        <v>59419</v>
      </c>
      <c r="AI123" s="105">
        <f>GETPIVOTDATA(" Idaho",'Population Migration by State'!$B$5,"Year",'Population Migration by State'!$C$3)</f>
        <v>59419</v>
      </c>
      <c r="AJ123" s="92">
        <f>GETPIVOTDATA(" Wyoming",'Population Migration by State'!$B$5,"Year",'Population Migration by State'!$C$3)</f>
        <v>31165</v>
      </c>
      <c r="AK123" s="105">
        <f>GETPIVOTDATA(" Wyoming",'Population Migration by State'!$B$5,"Year",'Population Migration by State'!$C$3)</f>
        <v>31165</v>
      </c>
      <c r="AL123" s="105">
        <f>GETPIVOTDATA(" Wyoming",'Population Migration by State'!$B$5,"Year",'Population Migration by State'!$C$3)</f>
        <v>31165</v>
      </c>
      <c r="AM123" s="105">
        <f>GETPIVOTDATA(" Wyoming",'Population Migration by State'!$B$5,"Year",'Population Migration by State'!$C$3)</f>
        <v>31165</v>
      </c>
      <c r="AN123" s="105">
        <f>GETPIVOTDATA(" Wyoming",'Population Migration by State'!$B$5,"Year",'Population Migration by State'!$C$3)</f>
        <v>31165</v>
      </c>
      <c r="AO123" s="105">
        <f>GETPIVOTDATA(" Wyoming",'Population Migration by State'!$B$5,"Year",'Population Migration by State'!$C$3)</f>
        <v>31165</v>
      </c>
      <c r="AP123" s="105">
        <f>GETPIVOTDATA(" Wyoming",'Population Migration by State'!$B$5,"Year",'Population Migration by State'!$C$3)</f>
        <v>31165</v>
      </c>
      <c r="AQ123" s="121">
        <f>GETPIVOTDATA(" Wyoming",'Population Migration by State'!$B$5,"Year",'Population Migration by State'!$C$3)</f>
        <v>31165</v>
      </c>
      <c r="AR123" s="121">
        <f>GETPIVOTDATA(" Wyoming",'Population Migration by State'!$B$5,"Year",'Population Migration by State'!$C$3)</f>
        <v>31165</v>
      </c>
      <c r="AS123" s="121">
        <f>GETPIVOTDATA(" Wyoming",'Population Migration by State'!$B$5,"Year",'Population Migration by State'!$C$3)</f>
        <v>31165</v>
      </c>
      <c r="AT123" s="121">
        <f>GETPIVOTDATA(" Wyoming",'Population Migration by State'!$B$5,"Year",'Population Migration by State'!$C$3)</f>
        <v>31165</v>
      </c>
      <c r="AU123" s="105">
        <f>GETPIVOTDATA(" Wyoming",'Population Migration by State'!$B$5,"Year",'Population Migration by State'!$C$3)</f>
        <v>31165</v>
      </c>
      <c r="AV123" s="105">
        <f>GETPIVOTDATA(" Wyoming",'Population Migration by State'!$B$5,"Year",'Population Migration by State'!$C$3)</f>
        <v>31165</v>
      </c>
      <c r="AW123" s="105">
        <f>GETPIVOTDATA(" Wyoming",'Population Migration by State'!$B$5,"Year",'Population Migration by State'!$C$3)</f>
        <v>31165</v>
      </c>
      <c r="AX123" s="105">
        <f>GETPIVOTDATA(" Wyoming",'Population Migration by State'!$B$5,"Year",'Population Migration by State'!$C$3)</f>
        <v>31165</v>
      </c>
      <c r="AY123" s="105">
        <f>GETPIVOTDATA(" Wyoming",'Population Migration by State'!$B$5,"Year",'Population Migration by State'!$C$3)</f>
        <v>31165</v>
      </c>
      <c r="AZ123" s="105">
        <f>GETPIVOTDATA(" Wyoming",'Population Migration by State'!$B$5,"Year",'Population Migration by State'!$C$3)</f>
        <v>31165</v>
      </c>
      <c r="BA123" s="92">
        <f>GETPIVOTDATA(" South Dakota",'Population Migration by State'!$B$5,"Year",'Population Migration by State'!$C$3)</f>
        <v>26185</v>
      </c>
      <c r="BB123" s="105">
        <f>GETPIVOTDATA(" South Dakota",'Population Migration by State'!$B$5,"Year",'Population Migration by State'!$C$3)</f>
        <v>26185</v>
      </c>
      <c r="BC123" s="105">
        <f>GETPIVOTDATA(" South Dakota",'Population Migration by State'!$B$5,"Year",'Population Migration by State'!$C$3)</f>
        <v>26185</v>
      </c>
      <c r="BD123" s="105">
        <f>GETPIVOTDATA(" South Dakota",'Population Migration by State'!$B$5,"Year",'Population Migration by State'!$C$3)</f>
        <v>26185</v>
      </c>
      <c r="BE123" s="105">
        <f>GETPIVOTDATA(" South Dakota",'Population Migration by State'!$B$5,"Year",'Population Migration by State'!$C$3)</f>
        <v>26185</v>
      </c>
      <c r="BF123" s="105">
        <f>GETPIVOTDATA(" South Dakota",'Population Migration by State'!$B$5,"Year",'Population Migration by State'!$C$3)</f>
        <v>26185</v>
      </c>
      <c r="BG123" s="105">
        <f>GETPIVOTDATA(" South Dakota",'Population Migration by State'!$B$5,"Year",'Population Migration by State'!$C$3)</f>
        <v>26185</v>
      </c>
      <c r="BH123" s="105">
        <f>GETPIVOTDATA(" South Dakota",'Population Migration by State'!$B$5,"Year",'Population Migration by State'!$C$3)</f>
        <v>26185</v>
      </c>
      <c r="BI123" s="105">
        <f>GETPIVOTDATA(" South Dakota",'Population Migration by State'!$B$5,"Year",'Population Migration by State'!$C$3)</f>
        <v>26185</v>
      </c>
      <c r="BJ123" s="105">
        <f>GETPIVOTDATA(" South Dakota",'Population Migration by State'!$B$5,"Year",'Population Migration by State'!$C$3)</f>
        <v>26185</v>
      </c>
      <c r="BK123" s="105">
        <f>GETPIVOTDATA(" South Dakota",'Population Migration by State'!$B$5,"Year",'Population Migration by State'!$C$3)</f>
        <v>26185</v>
      </c>
      <c r="BL123" s="105">
        <f>GETPIVOTDATA(" South Dakota",'Population Migration by State'!$B$5,"Year",'Population Migration by State'!$C$3)</f>
        <v>26185</v>
      </c>
      <c r="BM123" s="105">
        <f>GETPIVOTDATA(" South Dakota",'Population Migration by State'!$B$5,"Year",'Population Migration by State'!$C$3)</f>
        <v>26185</v>
      </c>
      <c r="BN123" s="105">
        <f>GETPIVOTDATA(" South Dakota",'Population Migration by State'!$B$5,"Year",'Population Migration by State'!$C$3)</f>
        <v>26185</v>
      </c>
      <c r="BO123" s="105">
        <f>GETPIVOTDATA(" South Dakota",'Population Migration by State'!$B$5,"Year",'Population Migration by State'!$C$3)</f>
        <v>26185</v>
      </c>
      <c r="BP123" s="105">
        <f>GETPIVOTDATA(" South Dakota",'Population Migration by State'!$B$5,"Year",'Population Migration by State'!$C$3)</f>
        <v>26185</v>
      </c>
      <c r="BQ123" s="107">
        <f>GETPIVOTDATA(" Minnesota",'Population Migration by State'!$B$5,"Year",'Population Migration by State'!$C$3)</f>
        <v>101176</v>
      </c>
      <c r="BR123" s="105">
        <f>GETPIVOTDATA(" Minnesota",'Population Migration by State'!$B$5,"Year",'Population Migration by State'!$C$3)</f>
        <v>101176</v>
      </c>
      <c r="BS123" s="105">
        <f>GETPIVOTDATA(" Minnesota",'Population Migration by State'!$B$5,"Year",'Population Migration by State'!$C$3)</f>
        <v>101176</v>
      </c>
      <c r="BT123" s="105">
        <f>GETPIVOTDATA(" Minnesota",'Population Migration by State'!$B$5,"Year",'Population Migration by State'!$C$3)</f>
        <v>101176</v>
      </c>
      <c r="BU123" s="105">
        <f>GETPIVOTDATA(" Minnesota",'Population Migration by State'!$B$5,"Year",'Population Migration by State'!$C$3)</f>
        <v>101176</v>
      </c>
      <c r="BV123" s="105">
        <f>GETPIVOTDATA(" Minnesota",'Population Migration by State'!$B$5,"Year",'Population Migration by State'!$C$3)</f>
        <v>101176</v>
      </c>
      <c r="BW123" s="105">
        <f>GETPIVOTDATA(" Minnesota",'Population Migration by State'!$B$5,"Year",'Population Migration by State'!$C$3)</f>
        <v>101176</v>
      </c>
      <c r="BX123" s="105">
        <f>GETPIVOTDATA(" Minnesota",'Population Migration by State'!$B$5,"Year",'Population Migration by State'!$C$3)</f>
        <v>101176</v>
      </c>
      <c r="BY123" s="105">
        <f>GETPIVOTDATA(" Minnesota",'Population Migration by State'!$B$5,"Year",'Population Migration by State'!$C$3)</f>
        <v>101176</v>
      </c>
      <c r="BZ123" s="105">
        <f>GETPIVOTDATA(" Minnesota",'Population Migration by State'!$B$5,"Year",'Population Migration by State'!$C$3)</f>
        <v>101176</v>
      </c>
      <c r="CA123" s="105">
        <f>GETPIVOTDATA(" Minnesota",'Population Migration by State'!$B$5,"Year",'Population Migration by State'!$C$3)</f>
        <v>101176</v>
      </c>
      <c r="CB123" s="105">
        <f>GETPIVOTDATA(" Minnesota",'Population Migration by State'!$B$5,"Year",'Population Migration by State'!$C$3)</f>
        <v>101176</v>
      </c>
      <c r="CC123" s="105">
        <f>GETPIVOTDATA(" Minnesota",'Population Migration by State'!$B$5,"Year",'Population Migration by State'!$C$3)</f>
        <v>101176</v>
      </c>
      <c r="CD123" s="105">
        <f>GETPIVOTDATA(" Minnesota",'Population Migration by State'!$B$5,"Year",'Population Migration by State'!$C$3)</f>
        <v>101176</v>
      </c>
      <c r="CE123" s="92">
        <f>GETPIVOTDATA(" Wisconsin",'Population Migration by State'!$B$5,"Year",'Population Migration by State'!$C$3)</f>
        <v>100167</v>
      </c>
      <c r="CF123" s="105">
        <f>GETPIVOTDATA(" Wisconsin",'Population Migration by State'!$B$5,"Year",'Population Migration by State'!$C$3)</f>
        <v>100167</v>
      </c>
      <c r="CG123" s="105">
        <f>GETPIVOTDATA(" Wisconsin",'Population Migration by State'!$B$5,"Year",'Population Migration by State'!$C$3)</f>
        <v>100167</v>
      </c>
      <c r="CH123" s="105">
        <f>GETPIVOTDATA(" Wisconsin",'Population Migration by State'!$B$5,"Year",'Population Migration by State'!$C$3)</f>
        <v>100167</v>
      </c>
      <c r="CI123" s="105">
        <f>GETPIVOTDATA(" Wisconsin",'Population Migration by State'!$B$5,"Year",'Population Migration by State'!$C$3)</f>
        <v>100167</v>
      </c>
      <c r="CJ123" s="105">
        <f>GETPIVOTDATA(" Wisconsin",'Population Migration by State'!$B$5,"Year",'Population Migration by State'!$C$3)</f>
        <v>100167</v>
      </c>
      <c r="CK123" s="105">
        <f>GETPIVOTDATA(" Wisconsin",'Population Migration by State'!$B$5,"Year",'Population Migration by State'!$C$3)</f>
        <v>100167</v>
      </c>
      <c r="CL123" s="105">
        <f>GETPIVOTDATA(" Wisconsin",'Population Migration by State'!$B$5,"Year",'Population Migration by State'!$C$3)</f>
        <v>100167</v>
      </c>
      <c r="CM123" s="105">
        <f>GETPIVOTDATA(" Wisconsin",'Population Migration by State'!$B$5,"Year",'Population Migration by State'!$C$3)</f>
        <v>100167</v>
      </c>
      <c r="CN123" s="92"/>
      <c r="CO123" s="105"/>
      <c r="CP123" s="105"/>
      <c r="CQ123" s="97"/>
      <c r="CR123" s="105">
        <f>GETPIVOTDATA(" Michigan",'Population Migration by State'!$B$5,"Year",'Population Migration by State'!$C$3)</f>
        <v>134763</v>
      </c>
      <c r="CS123" s="105">
        <f>GETPIVOTDATA(" Michigan",'Population Migration by State'!$B$5,"Year",'Population Migration by State'!$C$3)</f>
        <v>134763</v>
      </c>
      <c r="CT123" s="105">
        <f>GETPIVOTDATA(" Michigan",'Population Migration by State'!$B$5,"Year",'Population Migration by State'!$C$3)</f>
        <v>134763</v>
      </c>
      <c r="CU123" s="105">
        <f>GETPIVOTDATA(" Michigan",'Population Migration by State'!$B$5,"Year",'Population Migration by State'!$C$3)</f>
        <v>134763</v>
      </c>
      <c r="CV123" s="105">
        <f>GETPIVOTDATA(" Michigan",'Population Migration by State'!$B$5,"Year",'Population Migration by State'!$C$3)</f>
        <v>134763</v>
      </c>
      <c r="CW123" s="105">
        <f>GETPIVOTDATA(" Michigan",'Population Migration by State'!$B$5,"Year",'Population Migration by State'!$C$3)</f>
        <v>134763</v>
      </c>
      <c r="CX123" s="105">
        <f>GETPIVOTDATA(" Michigan",'Population Migration by State'!$B$5,"Year",'Population Migration by State'!$C$3)</f>
        <v>134763</v>
      </c>
      <c r="CY123" s="105">
        <f>GETPIVOTDATA(" Michigan",'Population Migration by State'!$B$5,"Year",'Population Migration by State'!$C$3)</f>
        <v>134763</v>
      </c>
      <c r="CZ123" s="105">
        <f>GETPIVOTDATA(" Michigan",'Population Migration by State'!$B$5,"Year",'Population Migration by State'!$C$3)</f>
        <v>134763</v>
      </c>
      <c r="DA123" s="92"/>
      <c r="DB123" s="105"/>
      <c r="DC123" s="105"/>
      <c r="DD123" s="105"/>
      <c r="DE123" s="105"/>
      <c r="DF123" s="105"/>
      <c r="DG123" s="105"/>
      <c r="DH123" s="105"/>
      <c r="DI123" s="105"/>
      <c r="DJ123" s="105"/>
      <c r="DK123" s="105"/>
      <c r="DL123" s="92">
        <f>GETPIVOTDATA(" New York",'Population Migration by State'!$B$5,"Year",'Population Migration by State'!$C$3)</f>
        <v>277374</v>
      </c>
      <c r="DM123" s="105">
        <f>GETPIVOTDATA(" New York",'Population Migration by State'!$B$5,"Year",'Population Migration by State'!$C$3)</f>
        <v>277374</v>
      </c>
      <c r="DN123" s="105">
        <f>GETPIVOTDATA(" New York",'Population Migration by State'!$B$5,"Year",'Population Migration by State'!$C$3)</f>
        <v>277374</v>
      </c>
      <c r="DO123" s="105">
        <f>GETPIVOTDATA(" New York",'Population Migration by State'!$B$5,"Year",'Population Migration by State'!$C$3)</f>
        <v>277374</v>
      </c>
      <c r="DP123" s="105">
        <f>GETPIVOTDATA(" New York",'Population Migration by State'!$B$5,"Year",'Population Migration by State'!$C$3)</f>
        <v>277374</v>
      </c>
      <c r="DQ123" s="105">
        <f>GETPIVOTDATA(" New York",'Population Migration by State'!$B$5,"Year",'Population Migration by State'!$C$3)</f>
        <v>277374</v>
      </c>
      <c r="DR123" s="121">
        <f>GETPIVOTDATA(" New York",'Population Migration by State'!$B$5,"Year",'Population Migration by State'!$C$3)</f>
        <v>277374</v>
      </c>
      <c r="DS123" s="121">
        <f>GETPIVOTDATA(" New York",'Population Migration by State'!$B$5,"Year",'Population Migration by State'!$C$3)</f>
        <v>277374</v>
      </c>
      <c r="DT123" s="121">
        <f>GETPIVOTDATA(" New York",'Population Migration by State'!$B$5,"Year",'Population Migration by State'!$C$3)</f>
        <v>277374</v>
      </c>
      <c r="DU123" s="121">
        <f>GETPIVOTDATA(" New York",'Population Migration by State'!$B$5,"Year",'Population Migration by State'!$C$3)</f>
        <v>277374</v>
      </c>
      <c r="DV123" s="105">
        <f>GETPIVOTDATA(" New York",'Population Migration by State'!$B$5,"Year",'Population Migration by State'!$C$3)</f>
        <v>277374</v>
      </c>
      <c r="DW123" s="105">
        <f>GETPIVOTDATA(" New York",'Population Migration by State'!$B$5,"Year",'Population Migration by State'!$C$3)</f>
        <v>277374</v>
      </c>
      <c r="DX123" s="105">
        <f>GETPIVOTDATA(" New York",'Population Migration by State'!$B$5,"Year",'Population Migration by State'!$C$3)</f>
        <v>277374</v>
      </c>
      <c r="DY123" s="105">
        <f>GETPIVOTDATA(" New York",'Population Migration by State'!$B$5,"Year",'Population Migration by State'!$C$3)</f>
        <v>277374</v>
      </c>
      <c r="DZ123" s="95">
        <f>GETPIVOTDATA(" Massachusetts",'Population Migration by State'!$B$5,"Year",'Population Migration by State'!$C$3)</f>
        <v>146633</v>
      </c>
      <c r="EA123" s="105">
        <f>GETPIVOTDATA(" Massachusetts",'Population Migration by State'!$B$5,"Year",'Population Migration by State'!$C$3)</f>
        <v>146633</v>
      </c>
      <c r="EB123" s="101">
        <f>GETPIVOTDATA(" Massachusetts",'Population Migration by State'!$B$5,"Year",'Population Migration by State'!$C$3)</f>
        <v>146633</v>
      </c>
      <c r="EC123" s="101">
        <f>GETPIVOTDATA(" Massachusetts",'Population Migration by State'!$B$5,"Year",'Population Migration by State'!$C$3)</f>
        <v>146633</v>
      </c>
      <c r="ED123" s="101">
        <f>GETPIVOTDATA(" Massachusetts",'Population Migration by State'!$B$5,"Year",'Population Migration by State'!$C$3)</f>
        <v>146633</v>
      </c>
      <c r="EE123" s="105">
        <f>GETPIVOTDATA(" Massachusetts",'Population Migration by State'!$B$5,"Year",'Population Migration by State'!$C$3)</f>
        <v>146633</v>
      </c>
      <c r="EF123" s="97"/>
      <c r="EG123" s="105"/>
      <c r="EH123" s="105"/>
      <c r="EI123" s="105"/>
      <c r="EJ123" s="105"/>
      <c r="EK123" s="105"/>
      <c r="EL123" s="105"/>
      <c r="EM123" s="105"/>
      <c r="EN123" s="105"/>
      <c r="EO123" s="105"/>
      <c r="EP123" s="105"/>
      <c r="EQ123" s="56"/>
      <c r="ER123" s="56"/>
      <c r="ES123" s="56"/>
      <c r="ET123" s="56"/>
      <c r="EU123" s="56"/>
      <c r="EV123" s="56"/>
      <c r="EW123" s="105"/>
      <c r="EX123" s="105"/>
      <c r="EY123" s="105"/>
      <c r="EZ123" s="105"/>
      <c r="FA123" s="105"/>
      <c r="FB123" s="105"/>
      <c r="FC123" s="105"/>
      <c r="FD123" s="105"/>
      <c r="FE123" s="105"/>
      <c r="FF123" s="105"/>
      <c r="FG123" s="105"/>
      <c r="FH123" s="105"/>
      <c r="FI123" s="105"/>
      <c r="FJ123" s="105"/>
      <c r="FK123" s="105"/>
      <c r="FL123" s="105"/>
      <c r="FM123" s="105"/>
      <c r="FN123" s="105"/>
      <c r="FO123" s="105"/>
      <c r="FP123" s="56"/>
      <c r="FQ123" s="56"/>
      <c r="FR123" s="56"/>
      <c r="FS123" s="56"/>
      <c r="FT123" s="56"/>
      <c r="FU123" s="56"/>
      <c r="FV123" s="56"/>
      <c r="FW123" s="56"/>
      <c r="FX123" s="56"/>
      <c r="FY123" s="56"/>
      <c r="FZ123" s="56"/>
      <c r="GA123" s="56"/>
      <c r="GB123" s="56"/>
      <c r="GC123" s="56"/>
      <c r="GD123" s="56"/>
      <c r="GE123" s="56"/>
      <c r="GF123" s="56"/>
      <c r="GG123" s="56"/>
      <c r="GH123" s="56"/>
      <c r="GI123" s="56"/>
      <c r="GJ123" s="56"/>
      <c r="GK123" s="56"/>
      <c r="GL123" s="56"/>
      <c r="GM123" s="56"/>
      <c r="GN123" s="56"/>
      <c r="GO123" s="56"/>
      <c r="GP123" s="56"/>
      <c r="GQ123" s="56"/>
      <c r="GR123" s="56"/>
      <c r="GS123" s="56"/>
      <c r="GT123" s="56"/>
      <c r="GU123" s="56"/>
      <c r="GV123" s="56"/>
      <c r="GW123" s="56"/>
      <c r="GX123" s="56"/>
      <c r="GY123" s="56"/>
      <c r="GZ123" s="56"/>
      <c r="HA123" s="56"/>
      <c r="HB123" s="56"/>
      <c r="HC123" s="56"/>
      <c r="HD123" s="56"/>
      <c r="HE123" s="56"/>
      <c r="HF123" s="56"/>
      <c r="HG123" s="56"/>
      <c r="HH123" s="217"/>
    </row>
    <row r="124" spans="2:216" ht="15" customHeight="1" thickTop="1" x14ac:dyDescent="0.25">
      <c r="B124" s="221"/>
      <c r="C124" s="56"/>
      <c r="D124" s="105"/>
      <c r="E124" s="105"/>
      <c r="F124" s="105"/>
      <c r="G124" s="105"/>
      <c r="H124" s="105"/>
      <c r="I124" s="105"/>
      <c r="J124" s="105"/>
      <c r="K124" s="92">
        <f>GETPIVOTDATA(" Oregon",'Population Migration by State'!$B$5,"Year",'Population Migration by State'!$C$3)</f>
        <v>119077</v>
      </c>
      <c r="L124" s="105">
        <f>GETPIVOTDATA(" Oregon",'Population Migration by State'!$B$5,"Year",'Population Migration by State'!$C$3)</f>
        <v>119077</v>
      </c>
      <c r="M124" s="105">
        <f>GETPIVOTDATA(" Oregon",'Population Migration by State'!$B$5,"Year",'Population Migration by State'!$C$3)</f>
        <v>119077</v>
      </c>
      <c r="N124" s="105">
        <f>GETPIVOTDATA(" Oregon",'Population Migration by State'!$B$5,"Year",'Population Migration by State'!$C$3)</f>
        <v>119077</v>
      </c>
      <c r="O124" s="105">
        <f>GETPIVOTDATA(" Oregon",'Population Migration by State'!$B$5,"Year",'Population Migration by State'!$C$3)</f>
        <v>119077</v>
      </c>
      <c r="P124" s="105">
        <f>GETPIVOTDATA(" Oregon",'Population Migration by State'!$B$5,"Year",'Population Migration by State'!$C$3)</f>
        <v>119077</v>
      </c>
      <c r="Q124" s="105">
        <f>GETPIVOTDATA(" Oregon",'Population Migration by State'!$B$5,"Year",'Population Migration by State'!$C$3)</f>
        <v>119077</v>
      </c>
      <c r="R124" s="105">
        <f>GETPIVOTDATA(" Oregon",'Population Migration by State'!$B$5,"Year",'Population Migration by State'!$C$3)</f>
        <v>119077</v>
      </c>
      <c r="S124" s="105">
        <f>GETPIVOTDATA(" Oregon",'Population Migration by State'!$B$5,"Year",'Population Migration by State'!$C$3)</f>
        <v>119077</v>
      </c>
      <c r="T124" s="105">
        <f>GETPIVOTDATA(" Oregon",'Population Migration by State'!$B$5,"Year",'Population Migration by State'!$C$3)</f>
        <v>119077</v>
      </c>
      <c r="U124" s="105">
        <f>GETPIVOTDATA(" Oregon",'Population Migration by State'!$B$5,"Year",'Population Migration by State'!$C$3)</f>
        <v>119077</v>
      </c>
      <c r="V124" s="105">
        <f>GETPIVOTDATA(" Oregon",'Population Migration by State'!$B$5,"Year",'Population Migration by State'!$C$3)</f>
        <v>119077</v>
      </c>
      <c r="W124" s="105">
        <f>GETPIVOTDATA(" Oregon",'Population Migration by State'!$B$5,"Year",'Population Migration by State'!$C$3)</f>
        <v>119077</v>
      </c>
      <c r="X124" s="105">
        <f>GETPIVOTDATA(" Oregon",'Population Migration by State'!$B$5,"Year",'Population Migration by State'!$C$3)</f>
        <v>119077</v>
      </c>
      <c r="Y124" s="105">
        <f>GETPIVOTDATA(" Oregon",'Population Migration by State'!$B$5,"Year",'Population Migration by State'!$C$3)</f>
        <v>119077</v>
      </c>
      <c r="Z124" s="92">
        <f>GETPIVOTDATA(" Idaho",'Population Migration by State'!$B$5,"Year",'Population Migration by State'!$C$3)</f>
        <v>59419</v>
      </c>
      <c r="AA124" s="105">
        <f>GETPIVOTDATA(" Idaho",'Population Migration by State'!$B$5,"Year",'Population Migration by State'!$C$3)</f>
        <v>59419</v>
      </c>
      <c r="AB124" s="121">
        <f>GETPIVOTDATA(" Idaho",'Population Migration by State'!$B$5,"Year",'Population Migration by State'!$C$3)</f>
        <v>59419</v>
      </c>
      <c r="AC124" s="121">
        <f>GETPIVOTDATA(" Idaho",'Population Migration by State'!$B$5,"Year",'Population Migration by State'!$C$3)</f>
        <v>59419</v>
      </c>
      <c r="AD124" s="121">
        <f>GETPIVOTDATA(" Idaho",'Population Migration by State'!$B$5,"Year",'Population Migration by State'!$C$3)</f>
        <v>59419</v>
      </c>
      <c r="AE124" s="121">
        <f>GETPIVOTDATA(" Idaho",'Population Migration by State'!$B$5,"Year",'Population Migration by State'!$C$3)</f>
        <v>59419</v>
      </c>
      <c r="AF124" s="105">
        <f>GETPIVOTDATA(" Idaho",'Population Migration by State'!$B$5,"Year",'Population Migration by State'!$C$3)</f>
        <v>59419</v>
      </c>
      <c r="AG124" s="105">
        <f>GETPIVOTDATA(" Idaho",'Population Migration by State'!$B$5,"Year",'Population Migration by State'!$C$3)</f>
        <v>59419</v>
      </c>
      <c r="AH124" s="105">
        <f>GETPIVOTDATA(" Idaho",'Population Migration by State'!$B$5,"Year",'Population Migration by State'!$C$3)</f>
        <v>59419</v>
      </c>
      <c r="AI124" s="105">
        <f>GETPIVOTDATA(" Idaho",'Population Migration by State'!$B$5,"Year",'Population Migration by State'!$C$3)</f>
        <v>59419</v>
      </c>
      <c r="AJ124" s="92">
        <f>GETPIVOTDATA(" Wyoming",'Population Migration by State'!$B$5,"Year",'Population Migration by State'!$C$3)</f>
        <v>31165</v>
      </c>
      <c r="AK124" s="105">
        <f>GETPIVOTDATA(" Wyoming",'Population Migration by State'!$B$5,"Year",'Population Migration by State'!$C$3)</f>
        <v>31165</v>
      </c>
      <c r="AL124" s="105">
        <f>GETPIVOTDATA(" Wyoming",'Population Migration by State'!$B$5,"Year",'Population Migration by State'!$C$3)</f>
        <v>31165</v>
      </c>
      <c r="AM124" s="105">
        <f>GETPIVOTDATA(" Wyoming",'Population Migration by State'!$B$5,"Year",'Population Migration by State'!$C$3)</f>
        <v>31165</v>
      </c>
      <c r="AN124" s="105">
        <f>GETPIVOTDATA(" Wyoming",'Population Migration by State'!$B$5,"Year",'Population Migration by State'!$C$3)</f>
        <v>31165</v>
      </c>
      <c r="AO124" s="105">
        <f>GETPIVOTDATA(" Wyoming",'Population Migration by State'!$B$5,"Year",'Population Migration by State'!$C$3)</f>
        <v>31165</v>
      </c>
      <c r="AP124" s="105">
        <f>GETPIVOTDATA(" Wyoming",'Population Migration by State'!$B$5,"Year",'Population Migration by State'!$C$3)</f>
        <v>31165</v>
      </c>
      <c r="AQ124" s="121">
        <f>GETPIVOTDATA(" Wyoming",'Population Migration by State'!$B$5,"Year",'Population Migration by State'!$C$3)</f>
        <v>31165</v>
      </c>
      <c r="AR124" s="121">
        <f>GETPIVOTDATA(" Wyoming",'Population Migration by State'!$B$5,"Year",'Population Migration by State'!$C$3)</f>
        <v>31165</v>
      </c>
      <c r="AS124" s="121">
        <f>GETPIVOTDATA(" Wyoming",'Population Migration by State'!$B$5,"Year",'Population Migration by State'!$C$3)</f>
        <v>31165</v>
      </c>
      <c r="AT124" s="121">
        <f>GETPIVOTDATA(" Wyoming",'Population Migration by State'!$B$5,"Year",'Population Migration by State'!$C$3)</f>
        <v>31165</v>
      </c>
      <c r="AU124" s="105">
        <f>GETPIVOTDATA(" Wyoming",'Population Migration by State'!$B$5,"Year",'Population Migration by State'!$C$3)</f>
        <v>31165</v>
      </c>
      <c r="AV124" s="105">
        <f>GETPIVOTDATA(" Wyoming",'Population Migration by State'!$B$5,"Year",'Population Migration by State'!$C$3)</f>
        <v>31165</v>
      </c>
      <c r="AW124" s="105">
        <f>GETPIVOTDATA(" Wyoming",'Population Migration by State'!$B$5,"Year",'Population Migration by State'!$C$3)</f>
        <v>31165</v>
      </c>
      <c r="AX124" s="105">
        <f>GETPIVOTDATA(" Wyoming",'Population Migration by State'!$B$5,"Year",'Population Migration by State'!$C$3)</f>
        <v>31165</v>
      </c>
      <c r="AY124" s="105">
        <f>GETPIVOTDATA(" Wyoming",'Population Migration by State'!$B$5,"Year",'Population Migration by State'!$C$3)</f>
        <v>31165</v>
      </c>
      <c r="AZ124" s="105">
        <f>GETPIVOTDATA(" Wyoming",'Population Migration by State'!$B$5,"Year",'Population Migration by State'!$C$3)</f>
        <v>31165</v>
      </c>
      <c r="BA124" s="92">
        <f>GETPIVOTDATA(" South Dakota",'Population Migration by State'!$B$5,"Year",'Population Migration by State'!$C$3)</f>
        <v>26185</v>
      </c>
      <c r="BB124" s="105">
        <f>GETPIVOTDATA(" South Dakota",'Population Migration by State'!$B$5,"Year",'Population Migration by State'!$C$3)</f>
        <v>26185</v>
      </c>
      <c r="BC124" s="105">
        <f>GETPIVOTDATA(" South Dakota",'Population Migration by State'!$B$5,"Year",'Population Migration by State'!$C$3)</f>
        <v>26185</v>
      </c>
      <c r="BD124" s="105">
        <f>GETPIVOTDATA(" South Dakota",'Population Migration by State'!$B$5,"Year",'Population Migration by State'!$C$3)</f>
        <v>26185</v>
      </c>
      <c r="BE124" s="105">
        <f>GETPIVOTDATA(" South Dakota",'Population Migration by State'!$B$5,"Year",'Population Migration by State'!$C$3)</f>
        <v>26185</v>
      </c>
      <c r="BF124" s="105">
        <f>GETPIVOTDATA(" South Dakota",'Population Migration by State'!$B$5,"Year",'Population Migration by State'!$C$3)</f>
        <v>26185</v>
      </c>
      <c r="BG124" s="105">
        <f>GETPIVOTDATA(" South Dakota",'Population Migration by State'!$B$5,"Year",'Population Migration by State'!$C$3)</f>
        <v>26185</v>
      </c>
      <c r="BH124" s="105">
        <f>GETPIVOTDATA(" South Dakota",'Population Migration by State'!$B$5,"Year",'Population Migration by State'!$C$3)</f>
        <v>26185</v>
      </c>
      <c r="BI124" s="105">
        <f>GETPIVOTDATA(" South Dakota",'Population Migration by State'!$B$5,"Year",'Population Migration by State'!$C$3)</f>
        <v>26185</v>
      </c>
      <c r="BJ124" s="105">
        <f>GETPIVOTDATA(" South Dakota",'Population Migration by State'!$B$5,"Year",'Population Migration by State'!$C$3)</f>
        <v>26185</v>
      </c>
      <c r="BK124" s="105">
        <f>GETPIVOTDATA(" South Dakota",'Population Migration by State'!$B$5,"Year",'Population Migration by State'!$C$3)</f>
        <v>26185</v>
      </c>
      <c r="BL124" s="105">
        <f>GETPIVOTDATA(" South Dakota",'Population Migration by State'!$B$5,"Year",'Population Migration by State'!$C$3)</f>
        <v>26185</v>
      </c>
      <c r="BM124" s="105">
        <f>GETPIVOTDATA(" South Dakota",'Population Migration by State'!$B$5,"Year",'Population Migration by State'!$C$3)</f>
        <v>26185</v>
      </c>
      <c r="BN124" s="105">
        <f>GETPIVOTDATA(" South Dakota",'Population Migration by State'!$B$5,"Year",'Population Migration by State'!$C$3)</f>
        <v>26185</v>
      </c>
      <c r="BO124" s="105">
        <f>GETPIVOTDATA(" South Dakota",'Population Migration by State'!$B$5,"Year",'Population Migration by State'!$C$3)</f>
        <v>26185</v>
      </c>
      <c r="BP124" s="105">
        <f>GETPIVOTDATA(" South Dakota",'Population Migration by State'!$B$5,"Year",'Population Migration by State'!$C$3)</f>
        <v>26185</v>
      </c>
      <c r="BQ124" s="95">
        <f>GETPIVOTDATA(" Iowa",'Population Migration by State'!$B$5,"Year",'Population Migration by State'!$C$3)</f>
        <v>76546</v>
      </c>
      <c r="BR124" s="101">
        <f>GETPIVOTDATA(" Iowa",'Population Migration by State'!$B$5,"Year",'Population Migration by State'!$C$3)</f>
        <v>76546</v>
      </c>
      <c r="BS124" s="101">
        <f>GETPIVOTDATA(" Iowa",'Population Migration by State'!$B$5,"Year",'Population Migration by State'!$C$3)</f>
        <v>76546</v>
      </c>
      <c r="BT124" s="101">
        <f>GETPIVOTDATA(" Iowa",'Population Migration by State'!$B$5,"Year",'Population Migration by State'!$C$3)</f>
        <v>76546</v>
      </c>
      <c r="BU124" s="101">
        <f>GETPIVOTDATA(" Iowa",'Population Migration by State'!$B$5,"Year",'Population Migration by State'!$C$3)</f>
        <v>76546</v>
      </c>
      <c r="BV124" s="101">
        <f>GETPIVOTDATA(" Iowa",'Population Migration by State'!$B$5,"Year",'Population Migration by State'!$C$3)</f>
        <v>76546</v>
      </c>
      <c r="BW124" s="101">
        <f>GETPIVOTDATA(" Iowa",'Population Migration by State'!$B$5,"Year",'Population Migration by State'!$C$3)</f>
        <v>76546</v>
      </c>
      <c r="BX124" s="101">
        <f>GETPIVOTDATA(" Iowa",'Population Migration by State'!$B$5,"Year",'Population Migration by State'!$C$3)</f>
        <v>76546</v>
      </c>
      <c r="BY124" s="101">
        <f>GETPIVOTDATA(" Iowa",'Population Migration by State'!$B$5,"Year",'Population Migration by State'!$C$3)</f>
        <v>76546</v>
      </c>
      <c r="BZ124" s="101">
        <f>GETPIVOTDATA(" Iowa",'Population Migration by State'!$B$5,"Year",'Population Migration by State'!$C$3)</f>
        <v>76546</v>
      </c>
      <c r="CA124" s="101">
        <f>GETPIVOTDATA(" Iowa",'Population Migration by State'!$B$5,"Year",'Population Migration by State'!$C$3)</f>
        <v>76546</v>
      </c>
      <c r="CB124" s="101">
        <f>GETPIVOTDATA(" Iowa",'Population Migration by State'!$B$5,"Year",'Population Migration by State'!$C$3)</f>
        <v>76546</v>
      </c>
      <c r="CC124" s="101">
        <f>GETPIVOTDATA(" Iowa",'Population Migration by State'!$B$5,"Year",'Population Migration by State'!$C$3)</f>
        <v>76546</v>
      </c>
      <c r="CD124" s="101">
        <f>GETPIVOTDATA(" Iowa",'Population Migration by State'!$B$5,"Year",'Population Migration by State'!$C$3)</f>
        <v>76546</v>
      </c>
      <c r="CE124" s="92">
        <f>GETPIVOTDATA(" Wisconsin",'Population Migration by State'!$B$5,"Year",'Population Migration by State'!$C$3)</f>
        <v>100167</v>
      </c>
      <c r="CF124" s="105">
        <f>GETPIVOTDATA(" Wisconsin",'Population Migration by State'!$B$5,"Year",'Population Migration by State'!$C$3)</f>
        <v>100167</v>
      </c>
      <c r="CG124" s="105">
        <f>GETPIVOTDATA(" Wisconsin",'Population Migration by State'!$B$5,"Year",'Population Migration by State'!$C$3)</f>
        <v>100167</v>
      </c>
      <c r="CH124" s="105">
        <f>GETPIVOTDATA(" Wisconsin",'Population Migration by State'!$B$5,"Year",'Population Migration by State'!$C$3)</f>
        <v>100167</v>
      </c>
      <c r="CI124" s="105">
        <f>GETPIVOTDATA(" Wisconsin",'Population Migration by State'!$B$5,"Year",'Population Migration by State'!$C$3)</f>
        <v>100167</v>
      </c>
      <c r="CJ124" s="105">
        <f>GETPIVOTDATA(" Wisconsin",'Population Migration by State'!$B$5,"Year",'Population Migration by State'!$C$3)</f>
        <v>100167</v>
      </c>
      <c r="CK124" s="105">
        <f>GETPIVOTDATA(" Wisconsin",'Population Migration by State'!$B$5,"Year",'Population Migration by State'!$C$3)</f>
        <v>100167</v>
      </c>
      <c r="CL124" s="105">
        <f>GETPIVOTDATA(" Wisconsin",'Population Migration by State'!$B$5,"Year",'Population Migration by State'!$C$3)</f>
        <v>100167</v>
      </c>
      <c r="CM124" s="105">
        <f>GETPIVOTDATA(" Wisconsin",'Population Migration by State'!$B$5,"Year",'Population Migration by State'!$C$3)</f>
        <v>100167</v>
      </c>
      <c r="CN124" s="92"/>
      <c r="CO124" s="105"/>
      <c r="CP124" s="105"/>
      <c r="CQ124" s="92">
        <f>GETPIVOTDATA(" Michigan",'Population Migration by State'!$B$5,"Year",'Population Migration by State'!$C$3)</f>
        <v>134763</v>
      </c>
      <c r="CR124" s="105">
        <f>GETPIVOTDATA(" Michigan",'Population Migration by State'!$B$5,"Year",'Population Migration by State'!$C$3)</f>
        <v>134763</v>
      </c>
      <c r="CS124" s="105">
        <f>GETPIVOTDATA(" Michigan",'Population Migration by State'!$B$5,"Year",'Population Migration by State'!$C$3)</f>
        <v>134763</v>
      </c>
      <c r="CT124" s="105">
        <f>GETPIVOTDATA(" Michigan",'Population Migration by State'!$B$5,"Year",'Population Migration by State'!$C$3)</f>
        <v>134763</v>
      </c>
      <c r="CU124" s="105">
        <f>GETPIVOTDATA(" Michigan",'Population Migration by State'!$B$5,"Year",'Population Migration by State'!$C$3)</f>
        <v>134763</v>
      </c>
      <c r="CV124" s="105">
        <f>GETPIVOTDATA(" Michigan",'Population Migration by State'!$B$5,"Year",'Population Migration by State'!$C$3)</f>
        <v>134763</v>
      </c>
      <c r="CW124" s="105">
        <f>GETPIVOTDATA(" Michigan",'Population Migration by State'!$B$5,"Year",'Population Migration by State'!$C$3)</f>
        <v>134763</v>
      </c>
      <c r="CX124" s="105">
        <f>GETPIVOTDATA(" Michigan",'Population Migration by State'!$B$5,"Year",'Population Migration by State'!$C$3)</f>
        <v>134763</v>
      </c>
      <c r="CY124" s="105">
        <f>GETPIVOTDATA(" Michigan",'Population Migration by State'!$B$5,"Year",'Population Migration by State'!$C$3)</f>
        <v>134763</v>
      </c>
      <c r="CZ124" s="105">
        <f>GETPIVOTDATA(" Michigan",'Population Migration by State'!$B$5,"Year",'Population Migration by State'!$C$3)</f>
        <v>134763</v>
      </c>
      <c r="DA124" s="92"/>
      <c r="DB124" s="105"/>
      <c r="DC124" s="105"/>
      <c r="DD124" s="105"/>
      <c r="DE124" s="105"/>
      <c r="DF124" s="105"/>
      <c r="DG124" s="105"/>
      <c r="DH124" s="105"/>
      <c r="DI124" s="97"/>
      <c r="DJ124" s="101">
        <f>GETPIVOTDATA(" New York",'Population Migration by State'!$B$5,"Year",'Population Migration by State'!$C$3)</f>
        <v>277374</v>
      </c>
      <c r="DK124" s="101">
        <f>GETPIVOTDATA(" New York",'Population Migration by State'!$B$5,"Year",'Population Migration by State'!$C$3)</f>
        <v>277374</v>
      </c>
      <c r="DL124" s="105">
        <f>GETPIVOTDATA(" New York",'Population Migration by State'!$B$5,"Year",'Population Migration by State'!$C$3)</f>
        <v>277374</v>
      </c>
      <c r="DM124" s="105">
        <f>GETPIVOTDATA(" New York",'Population Migration by State'!$B$5,"Year",'Population Migration by State'!$C$3)</f>
        <v>277374</v>
      </c>
      <c r="DN124" s="105">
        <f>GETPIVOTDATA(" New York",'Population Migration by State'!$B$5,"Year",'Population Migration by State'!$C$3)</f>
        <v>277374</v>
      </c>
      <c r="DO124" s="105">
        <f>GETPIVOTDATA(" New York",'Population Migration by State'!$B$5,"Year",'Population Migration by State'!$C$3)</f>
        <v>277374</v>
      </c>
      <c r="DP124" s="105">
        <f>GETPIVOTDATA(" New York",'Population Migration by State'!$B$5,"Year",'Population Migration by State'!$C$3)</f>
        <v>277374</v>
      </c>
      <c r="DQ124" s="105">
        <f>GETPIVOTDATA(" New York",'Population Migration by State'!$B$5,"Year",'Population Migration by State'!$C$3)</f>
        <v>277374</v>
      </c>
      <c r="DR124" s="121">
        <f>GETPIVOTDATA(" New York",'Population Migration by State'!$B$5,"Year",'Population Migration by State'!$C$3)</f>
        <v>277374</v>
      </c>
      <c r="DS124" s="121">
        <f>GETPIVOTDATA(" New York",'Population Migration by State'!$B$5,"Year",'Population Migration by State'!$C$3)</f>
        <v>277374</v>
      </c>
      <c r="DT124" s="121">
        <f>GETPIVOTDATA(" New York",'Population Migration by State'!$B$5,"Year",'Population Migration by State'!$C$3)</f>
        <v>277374</v>
      </c>
      <c r="DU124" s="121">
        <f>GETPIVOTDATA(" New York",'Population Migration by State'!$B$5,"Year",'Population Migration by State'!$C$3)</f>
        <v>277374</v>
      </c>
      <c r="DV124" s="105">
        <f>GETPIVOTDATA(" New York",'Population Migration by State'!$B$5,"Year",'Population Migration by State'!$C$3)</f>
        <v>277374</v>
      </c>
      <c r="DW124" s="105">
        <f>GETPIVOTDATA(" New York",'Population Migration by State'!$B$5,"Year",'Population Migration by State'!$C$3)</f>
        <v>277374</v>
      </c>
      <c r="DX124" s="105">
        <f>GETPIVOTDATA(" New York",'Population Migration by State'!$B$5,"Year",'Population Migration by State'!$C$3)</f>
        <v>277374</v>
      </c>
      <c r="DY124" s="105">
        <f>GETPIVOTDATA(" New York",'Population Migration by State'!$B$5,"Year",'Population Migration by State'!$C$3)</f>
        <v>277374</v>
      </c>
      <c r="DZ124" s="92">
        <f>GETPIVOTDATA(" Massachusetts",'Population Migration by State'!$B$5,"Year",'Population Migration by State'!$C$3)</f>
        <v>146633</v>
      </c>
      <c r="EA124" s="121">
        <f>GETPIVOTDATA(" Massachusetts",'Population Migration by State'!$B$5,"Year",'Population Migration by State'!$C$3)</f>
        <v>146633</v>
      </c>
      <c r="EB124" s="121">
        <f>GETPIVOTDATA(" Massachusetts",'Population Migration by State'!$B$5,"Year",'Population Migration by State'!$C$3)</f>
        <v>146633</v>
      </c>
      <c r="EC124" s="121">
        <f>GETPIVOTDATA(" Massachusetts",'Population Migration by State'!$B$5,"Year",'Population Migration by State'!$C$3)</f>
        <v>146633</v>
      </c>
      <c r="ED124" s="121">
        <f>GETPIVOTDATA(" Massachusetts",'Population Migration by State'!$B$5,"Year",'Population Migration by State'!$C$3)</f>
        <v>146633</v>
      </c>
      <c r="EE124" s="105">
        <f>GETPIVOTDATA(" Massachusetts",'Population Migration by State'!$B$5,"Year",'Population Migration by State'!$C$3)</f>
        <v>146633</v>
      </c>
      <c r="EF124" s="92"/>
      <c r="EG124" s="105"/>
      <c r="EH124" s="105"/>
      <c r="EI124" s="105"/>
      <c r="EJ124" s="105"/>
      <c r="EK124" s="105"/>
      <c r="EL124" s="105"/>
      <c r="EM124" s="105"/>
      <c r="EN124" s="105"/>
      <c r="EO124" s="105"/>
      <c r="EP124" s="105"/>
      <c r="EQ124" s="56"/>
      <c r="ER124" s="56"/>
      <c r="ES124" s="56"/>
      <c r="ET124" s="56"/>
      <c r="EU124" s="56"/>
      <c r="EV124" s="56"/>
      <c r="EW124" s="105"/>
      <c r="EX124" s="105"/>
      <c r="EY124" s="105"/>
      <c r="EZ124" s="105"/>
      <c r="FA124" s="105"/>
      <c r="FB124" s="105"/>
      <c r="FC124" s="105"/>
      <c r="FD124" s="105"/>
      <c r="FE124" s="105"/>
      <c r="FF124" s="105"/>
      <c r="FG124" s="105"/>
      <c r="FH124" s="105"/>
      <c r="FI124" s="105"/>
      <c r="FJ124" s="105"/>
      <c r="FK124" s="105"/>
      <c r="FL124" s="105"/>
      <c r="FM124" s="105"/>
      <c r="FN124" s="105"/>
      <c r="FO124" s="105"/>
      <c r="FP124" s="56"/>
      <c r="FQ124" s="56"/>
      <c r="FR124" s="56"/>
      <c r="FS124" s="56"/>
      <c r="FT124" s="56"/>
      <c r="FU124" s="56"/>
      <c r="FV124" s="56"/>
      <c r="FW124" s="56"/>
      <c r="FX124" s="56"/>
      <c r="FY124" s="56"/>
      <c r="FZ124" s="56"/>
      <c r="GA124" s="56"/>
      <c r="GB124" s="56"/>
      <c r="GC124" s="56"/>
      <c r="GD124" s="56"/>
      <c r="GE124" s="56"/>
      <c r="GF124" s="56"/>
      <c r="GG124" s="56"/>
      <c r="GH124" s="56"/>
      <c r="GI124" s="56"/>
      <c r="GJ124" s="56"/>
      <c r="GK124" s="56"/>
      <c r="GL124" s="56"/>
      <c r="GM124" s="56"/>
      <c r="GN124" s="56"/>
      <c r="GO124" s="56"/>
      <c r="GP124" s="56"/>
      <c r="GQ124" s="56"/>
      <c r="GR124" s="56"/>
      <c r="GS124" s="56"/>
      <c r="GT124" s="56"/>
      <c r="GU124" s="56"/>
      <c r="GV124" s="56"/>
      <c r="GW124" s="56"/>
      <c r="GX124" s="56"/>
      <c r="GY124" s="56"/>
      <c r="GZ124" s="56"/>
      <c r="HA124" s="56"/>
      <c r="HB124" s="56"/>
      <c r="HC124" s="56"/>
      <c r="HD124" s="56"/>
      <c r="HE124" s="56"/>
      <c r="HF124" s="56"/>
      <c r="HG124" s="56"/>
      <c r="HH124" s="217"/>
    </row>
    <row r="125" spans="2:216" ht="15" customHeight="1" x14ac:dyDescent="0.25">
      <c r="B125" s="221"/>
      <c r="C125" s="56"/>
      <c r="D125" s="105"/>
      <c r="E125" s="105"/>
      <c r="F125" s="105"/>
      <c r="G125" s="105"/>
      <c r="H125" s="105"/>
      <c r="I125" s="105"/>
      <c r="J125" s="105"/>
      <c r="K125" s="92">
        <f>GETPIVOTDATA(" Oregon",'Population Migration by State'!$B$5,"Year",'Population Migration by State'!$C$3)</f>
        <v>119077</v>
      </c>
      <c r="L125" s="105">
        <f>GETPIVOTDATA(" Oregon",'Population Migration by State'!$B$5,"Year",'Population Migration by State'!$C$3)</f>
        <v>119077</v>
      </c>
      <c r="M125" s="105">
        <f>GETPIVOTDATA(" Oregon",'Population Migration by State'!$B$5,"Year",'Population Migration by State'!$C$3)</f>
        <v>119077</v>
      </c>
      <c r="N125" s="105">
        <f>GETPIVOTDATA(" Oregon",'Population Migration by State'!$B$5,"Year",'Population Migration by State'!$C$3)</f>
        <v>119077</v>
      </c>
      <c r="O125" s="105">
        <f>GETPIVOTDATA(" Oregon",'Population Migration by State'!$B$5,"Year",'Population Migration by State'!$C$3)</f>
        <v>119077</v>
      </c>
      <c r="P125" s="105">
        <f>GETPIVOTDATA(" Oregon",'Population Migration by State'!$B$5,"Year",'Population Migration by State'!$C$3)</f>
        <v>119077</v>
      </c>
      <c r="Q125" s="105">
        <f>GETPIVOTDATA(" Oregon",'Population Migration by State'!$B$5,"Year",'Population Migration by State'!$C$3)</f>
        <v>119077</v>
      </c>
      <c r="R125" s="105">
        <f>GETPIVOTDATA(" Oregon",'Population Migration by State'!$B$5,"Year",'Population Migration by State'!$C$3)</f>
        <v>119077</v>
      </c>
      <c r="S125" s="105">
        <f>GETPIVOTDATA(" Oregon",'Population Migration by State'!$B$5,"Year",'Population Migration by State'!$C$3)</f>
        <v>119077</v>
      </c>
      <c r="T125" s="105">
        <f>GETPIVOTDATA(" Oregon",'Population Migration by State'!$B$5,"Year",'Population Migration by State'!$C$3)</f>
        <v>119077</v>
      </c>
      <c r="U125" s="105">
        <f>GETPIVOTDATA(" Oregon",'Population Migration by State'!$B$5,"Year",'Population Migration by State'!$C$3)</f>
        <v>119077</v>
      </c>
      <c r="V125" s="105">
        <f>GETPIVOTDATA(" Oregon",'Population Migration by State'!$B$5,"Year",'Population Migration by State'!$C$3)</f>
        <v>119077</v>
      </c>
      <c r="W125" s="105">
        <f>GETPIVOTDATA(" Oregon",'Population Migration by State'!$B$5,"Year",'Population Migration by State'!$C$3)</f>
        <v>119077</v>
      </c>
      <c r="X125" s="105">
        <f>GETPIVOTDATA(" Oregon",'Population Migration by State'!$B$5,"Year",'Population Migration by State'!$C$3)</f>
        <v>119077</v>
      </c>
      <c r="Y125" s="105">
        <f>GETPIVOTDATA(" Oregon",'Population Migration by State'!$B$5,"Year",'Population Migration by State'!$C$3)</f>
        <v>119077</v>
      </c>
      <c r="Z125" s="92">
        <f>GETPIVOTDATA(" Idaho",'Population Migration by State'!$B$5,"Year",'Population Migration by State'!$C$3)</f>
        <v>59419</v>
      </c>
      <c r="AA125" s="105">
        <f>GETPIVOTDATA(" Idaho",'Population Migration by State'!$B$5,"Year",'Population Migration by State'!$C$3)</f>
        <v>59419</v>
      </c>
      <c r="AB125" s="105">
        <f>GETPIVOTDATA(" Idaho",'Population Migration by State'!$B$5,"Year",'Population Migration by State'!$C$3)</f>
        <v>59419</v>
      </c>
      <c r="AC125" s="105">
        <f>GETPIVOTDATA(" Idaho",'Population Migration by State'!$B$5,"Year",'Population Migration by State'!$C$3)</f>
        <v>59419</v>
      </c>
      <c r="AD125" s="105">
        <f>GETPIVOTDATA(" Idaho",'Population Migration by State'!$B$5,"Year",'Population Migration by State'!$C$3)</f>
        <v>59419</v>
      </c>
      <c r="AE125" s="105">
        <f>GETPIVOTDATA(" Idaho",'Population Migration by State'!$B$5,"Year",'Population Migration by State'!$C$3)</f>
        <v>59419</v>
      </c>
      <c r="AF125" s="105">
        <f>GETPIVOTDATA(" Idaho",'Population Migration by State'!$B$5,"Year",'Population Migration by State'!$C$3)</f>
        <v>59419</v>
      </c>
      <c r="AG125" s="105">
        <f>GETPIVOTDATA(" Idaho",'Population Migration by State'!$B$5,"Year",'Population Migration by State'!$C$3)</f>
        <v>59419</v>
      </c>
      <c r="AH125" s="105">
        <f>GETPIVOTDATA(" Idaho",'Population Migration by State'!$B$5,"Year",'Population Migration by State'!$C$3)</f>
        <v>59419</v>
      </c>
      <c r="AI125" s="105">
        <f>GETPIVOTDATA(" Idaho",'Population Migration by State'!$B$5,"Year",'Population Migration by State'!$C$3)</f>
        <v>59419</v>
      </c>
      <c r="AJ125" s="92">
        <f>GETPIVOTDATA(" Wyoming",'Population Migration by State'!$B$5,"Year",'Population Migration by State'!$C$3)</f>
        <v>31165</v>
      </c>
      <c r="AK125" s="105">
        <f>GETPIVOTDATA(" Wyoming",'Population Migration by State'!$B$5,"Year",'Population Migration by State'!$C$3)</f>
        <v>31165</v>
      </c>
      <c r="AL125" s="105">
        <f>GETPIVOTDATA(" Wyoming",'Population Migration by State'!$B$5,"Year",'Population Migration by State'!$C$3)</f>
        <v>31165</v>
      </c>
      <c r="AM125" s="105">
        <f>GETPIVOTDATA(" Wyoming",'Population Migration by State'!$B$5,"Year",'Population Migration by State'!$C$3)</f>
        <v>31165</v>
      </c>
      <c r="AN125" s="105">
        <f>GETPIVOTDATA(" Wyoming",'Population Migration by State'!$B$5,"Year",'Population Migration by State'!$C$3)</f>
        <v>31165</v>
      </c>
      <c r="AO125" s="105">
        <f>GETPIVOTDATA(" Wyoming",'Population Migration by State'!$B$5,"Year",'Population Migration by State'!$C$3)</f>
        <v>31165</v>
      </c>
      <c r="AP125" s="105">
        <f>GETPIVOTDATA(" Wyoming",'Population Migration by State'!$B$5,"Year",'Population Migration by State'!$C$3)</f>
        <v>31165</v>
      </c>
      <c r="AQ125" s="121">
        <f>GETPIVOTDATA(" Wyoming",'Population Migration by State'!$B$5,"Year",'Population Migration by State'!$C$3)</f>
        <v>31165</v>
      </c>
      <c r="AR125" s="121">
        <f>GETPIVOTDATA(" Wyoming",'Population Migration by State'!$B$5,"Year",'Population Migration by State'!$C$3)</f>
        <v>31165</v>
      </c>
      <c r="AS125" s="121">
        <f>GETPIVOTDATA(" Wyoming",'Population Migration by State'!$B$5,"Year",'Population Migration by State'!$C$3)</f>
        <v>31165</v>
      </c>
      <c r="AT125" s="121">
        <f>GETPIVOTDATA(" Wyoming",'Population Migration by State'!$B$5,"Year",'Population Migration by State'!$C$3)</f>
        <v>31165</v>
      </c>
      <c r="AU125" s="105">
        <f>GETPIVOTDATA(" Wyoming",'Population Migration by State'!$B$5,"Year",'Population Migration by State'!$C$3)</f>
        <v>31165</v>
      </c>
      <c r="AV125" s="105">
        <f>GETPIVOTDATA(" Wyoming",'Population Migration by State'!$B$5,"Year",'Population Migration by State'!$C$3)</f>
        <v>31165</v>
      </c>
      <c r="AW125" s="105">
        <f>GETPIVOTDATA(" Wyoming",'Population Migration by State'!$B$5,"Year",'Population Migration by State'!$C$3)</f>
        <v>31165</v>
      </c>
      <c r="AX125" s="105">
        <f>GETPIVOTDATA(" Wyoming",'Population Migration by State'!$B$5,"Year",'Population Migration by State'!$C$3)</f>
        <v>31165</v>
      </c>
      <c r="AY125" s="105">
        <f>GETPIVOTDATA(" Wyoming",'Population Migration by State'!$B$5,"Year",'Population Migration by State'!$C$3)</f>
        <v>31165</v>
      </c>
      <c r="AZ125" s="105">
        <f>GETPIVOTDATA(" Wyoming",'Population Migration by State'!$B$5,"Year",'Population Migration by State'!$C$3)</f>
        <v>31165</v>
      </c>
      <c r="BA125" s="92">
        <f>GETPIVOTDATA(" South Dakota",'Population Migration by State'!$B$5,"Year",'Population Migration by State'!$C$3)</f>
        <v>26185</v>
      </c>
      <c r="BB125" s="105">
        <f>GETPIVOTDATA(" South Dakota",'Population Migration by State'!$B$5,"Year",'Population Migration by State'!$C$3)</f>
        <v>26185</v>
      </c>
      <c r="BC125" s="105">
        <f>GETPIVOTDATA(" South Dakota",'Population Migration by State'!$B$5,"Year",'Population Migration by State'!$C$3)</f>
        <v>26185</v>
      </c>
      <c r="BD125" s="105">
        <f>GETPIVOTDATA(" South Dakota",'Population Migration by State'!$B$5,"Year",'Population Migration by State'!$C$3)</f>
        <v>26185</v>
      </c>
      <c r="BE125" s="105">
        <f>GETPIVOTDATA(" South Dakota",'Population Migration by State'!$B$5,"Year",'Population Migration by State'!$C$3)</f>
        <v>26185</v>
      </c>
      <c r="BF125" s="105">
        <f>GETPIVOTDATA(" South Dakota",'Population Migration by State'!$B$5,"Year",'Population Migration by State'!$C$3)</f>
        <v>26185</v>
      </c>
      <c r="BG125" s="105">
        <f>GETPIVOTDATA(" South Dakota",'Population Migration by State'!$B$5,"Year",'Population Migration by State'!$C$3)</f>
        <v>26185</v>
      </c>
      <c r="BH125" s="105">
        <f>GETPIVOTDATA(" South Dakota",'Population Migration by State'!$B$5,"Year",'Population Migration by State'!$C$3)</f>
        <v>26185</v>
      </c>
      <c r="BI125" s="105">
        <f>GETPIVOTDATA(" South Dakota",'Population Migration by State'!$B$5,"Year",'Population Migration by State'!$C$3)</f>
        <v>26185</v>
      </c>
      <c r="BJ125" s="105">
        <f>GETPIVOTDATA(" South Dakota",'Population Migration by State'!$B$5,"Year",'Population Migration by State'!$C$3)</f>
        <v>26185</v>
      </c>
      <c r="BK125" s="105">
        <f>GETPIVOTDATA(" South Dakota",'Population Migration by State'!$B$5,"Year",'Population Migration by State'!$C$3)</f>
        <v>26185</v>
      </c>
      <c r="BL125" s="105">
        <f>GETPIVOTDATA(" South Dakota",'Population Migration by State'!$B$5,"Year",'Population Migration by State'!$C$3)</f>
        <v>26185</v>
      </c>
      <c r="BM125" s="105">
        <f>GETPIVOTDATA(" South Dakota",'Population Migration by State'!$B$5,"Year",'Population Migration by State'!$C$3)</f>
        <v>26185</v>
      </c>
      <c r="BN125" s="105">
        <f>GETPIVOTDATA(" South Dakota",'Population Migration by State'!$B$5,"Year",'Population Migration by State'!$C$3)</f>
        <v>26185</v>
      </c>
      <c r="BO125" s="105">
        <f>GETPIVOTDATA(" South Dakota",'Population Migration by State'!$B$5,"Year",'Population Migration by State'!$C$3)</f>
        <v>26185</v>
      </c>
      <c r="BP125" s="105">
        <f>GETPIVOTDATA(" South Dakota",'Population Migration by State'!$B$5,"Year",'Population Migration by State'!$C$3)</f>
        <v>26185</v>
      </c>
      <c r="BQ125" s="99"/>
      <c r="BR125" s="105">
        <f>GETPIVOTDATA(" Iowa",'Population Migration by State'!$B$5,"Year",'Population Migration by State'!$C$3)</f>
        <v>76546</v>
      </c>
      <c r="BS125" s="105">
        <f>GETPIVOTDATA(" Iowa",'Population Migration by State'!$B$5,"Year",'Population Migration by State'!$C$3)</f>
        <v>76546</v>
      </c>
      <c r="BT125" s="105">
        <f>GETPIVOTDATA(" Iowa",'Population Migration by State'!$B$5,"Year",'Population Migration by State'!$C$3)</f>
        <v>76546</v>
      </c>
      <c r="BU125" s="105">
        <f>GETPIVOTDATA(" Iowa",'Population Migration by State'!$B$5,"Year",'Population Migration by State'!$C$3)</f>
        <v>76546</v>
      </c>
      <c r="BV125" s="105">
        <f>GETPIVOTDATA(" Iowa",'Population Migration by State'!$B$5,"Year",'Population Migration by State'!$C$3)</f>
        <v>76546</v>
      </c>
      <c r="BW125" s="105">
        <f>GETPIVOTDATA(" Iowa",'Population Migration by State'!$B$5,"Year",'Population Migration by State'!$C$3)</f>
        <v>76546</v>
      </c>
      <c r="BX125" s="105">
        <f>GETPIVOTDATA(" Iowa",'Population Migration by State'!$B$5,"Year",'Population Migration by State'!$C$3)</f>
        <v>76546</v>
      </c>
      <c r="BY125" s="105">
        <f>GETPIVOTDATA(" Iowa",'Population Migration by State'!$B$5,"Year",'Population Migration by State'!$C$3)</f>
        <v>76546</v>
      </c>
      <c r="BZ125" s="105">
        <f>GETPIVOTDATA(" Iowa",'Population Migration by State'!$B$5,"Year",'Population Migration by State'!$C$3)</f>
        <v>76546</v>
      </c>
      <c r="CA125" s="105">
        <f>GETPIVOTDATA(" Iowa",'Population Migration by State'!$B$5,"Year",'Population Migration by State'!$C$3)</f>
        <v>76546</v>
      </c>
      <c r="CB125" s="105">
        <f>GETPIVOTDATA(" Iowa",'Population Migration by State'!$B$5,"Year",'Population Migration by State'!$C$3)</f>
        <v>76546</v>
      </c>
      <c r="CC125" s="105">
        <f>GETPIVOTDATA(" Iowa",'Population Migration by State'!$B$5,"Year",'Population Migration by State'!$C$3)</f>
        <v>76546</v>
      </c>
      <c r="CD125" s="105">
        <f>GETPIVOTDATA(" Iowa",'Population Migration by State'!$B$5,"Year",'Population Migration by State'!$C$3)</f>
        <v>76546</v>
      </c>
      <c r="CE125" s="92">
        <f>GETPIVOTDATA(" Wisconsin",'Population Migration by State'!$B$5,"Year",'Population Migration by State'!$C$3)</f>
        <v>100167</v>
      </c>
      <c r="CF125" s="105">
        <f>GETPIVOTDATA(" Wisconsin",'Population Migration by State'!$B$5,"Year",'Population Migration by State'!$C$3)</f>
        <v>100167</v>
      </c>
      <c r="CG125" s="105">
        <f>GETPIVOTDATA(" Wisconsin",'Population Migration by State'!$B$5,"Year",'Population Migration by State'!$C$3)</f>
        <v>100167</v>
      </c>
      <c r="CH125" s="105">
        <f>GETPIVOTDATA(" Wisconsin",'Population Migration by State'!$B$5,"Year",'Population Migration by State'!$C$3)</f>
        <v>100167</v>
      </c>
      <c r="CI125" s="105">
        <f>GETPIVOTDATA(" Wisconsin",'Population Migration by State'!$B$5,"Year",'Population Migration by State'!$C$3)</f>
        <v>100167</v>
      </c>
      <c r="CJ125" s="105">
        <f>GETPIVOTDATA(" Wisconsin",'Population Migration by State'!$B$5,"Year",'Population Migration by State'!$C$3)</f>
        <v>100167</v>
      </c>
      <c r="CK125" s="105">
        <f>GETPIVOTDATA(" Wisconsin",'Population Migration by State'!$B$5,"Year",'Population Migration by State'!$C$3)</f>
        <v>100167</v>
      </c>
      <c r="CL125" s="105">
        <f>GETPIVOTDATA(" Wisconsin",'Population Migration by State'!$B$5,"Year",'Population Migration by State'!$C$3)</f>
        <v>100167</v>
      </c>
      <c r="CM125" s="105">
        <f>GETPIVOTDATA(" Wisconsin",'Population Migration by State'!$B$5,"Year",'Population Migration by State'!$C$3)</f>
        <v>100167</v>
      </c>
      <c r="CN125" s="92"/>
      <c r="CO125" s="105"/>
      <c r="CP125" s="105"/>
      <c r="CQ125" s="92">
        <f>GETPIVOTDATA(" Michigan",'Population Migration by State'!$B$5,"Year",'Population Migration by State'!$C$3)</f>
        <v>134763</v>
      </c>
      <c r="CR125" s="105">
        <f>GETPIVOTDATA(" Michigan",'Population Migration by State'!$B$5,"Year",'Population Migration by State'!$C$3)</f>
        <v>134763</v>
      </c>
      <c r="CS125" s="105">
        <f>GETPIVOTDATA(" Michigan",'Population Migration by State'!$B$5,"Year",'Population Migration by State'!$C$3)</f>
        <v>134763</v>
      </c>
      <c r="CT125" s="105">
        <f>GETPIVOTDATA(" Michigan",'Population Migration by State'!$B$5,"Year",'Population Migration by State'!$C$3)</f>
        <v>134763</v>
      </c>
      <c r="CU125" s="105">
        <f>GETPIVOTDATA(" Michigan",'Population Migration by State'!$B$5,"Year",'Population Migration by State'!$C$3)</f>
        <v>134763</v>
      </c>
      <c r="CV125" s="105">
        <f>GETPIVOTDATA(" Michigan",'Population Migration by State'!$B$5,"Year",'Population Migration by State'!$C$3)</f>
        <v>134763</v>
      </c>
      <c r="CW125" s="105">
        <f>GETPIVOTDATA(" Michigan",'Population Migration by State'!$B$5,"Year",'Population Migration by State'!$C$3)</f>
        <v>134763</v>
      </c>
      <c r="CX125" s="105">
        <f>GETPIVOTDATA(" Michigan",'Population Migration by State'!$B$5,"Year",'Population Migration by State'!$C$3)</f>
        <v>134763</v>
      </c>
      <c r="CY125" s="105">
        <f>GETPIVOTDATA(" Michigan",'Population Migration by State'!$B$5,"Year",'Population Migration by State'!$C$3)</f>
        <v>134763</v>
      </c>
      <c r="CZ125" s="105">
        <f>GETPIVOTDATA(" Michigan",'Population Migration by State'!$B$5,"Year",'Population Migration by State'!$C$3)</f>
        <v>134763</v>
      </c>
      <c r="DA125" s="92"/>
      <c r="DB125" s="105"/>
      <c r="DC125" s="105"/>
      <c r="DD125" s="105"/>
      <c r="DE125" s="105"/>
      <c r="DF125" s="105"/>
      <c r="DG125" s="105"/>
      <c r="DH125" s="97"/>
      <c r="DI125" s="105">
        <f>GETPIVOTDATA(" New York",'Population Migration by State'!$B$5,"Year",'Population Migration by State'!$C$3)</f>
        <v>277374</v>
      </c>
      <c r="DJ125" s="105">
        <f>GETPIVOTDATA(" New York",'Population Migration by State'!$B$5,"Year",'Population Migration by State'!$C$3)</f>
        <v>277374</v>
      </c>
      <c r="DK125" s="105">
        <f>GETPIVOTDATA(" New York",'Population Migration by State'!$B$5,"Year",'Population Migration by State'!$C$3)</f>
        <v>277374</v>
      </c>
      <c r="DL125" s="105">
        <f>GETPIVOTDATA(" New York",'Population Migration by State'!$B$5,"Year",'Population Migration by State'!$C$3)</f>
        <v>277374</v>
      </c>
      <c r="DM125" s="105">
        <f>GETPIVOTDATA(" New York",'Population Migration by State'!$B$5,"Year",'Population Migration by State'!$C$3)</f>
        <v>277374</v>
      </c>
      <c r="DN125" s="105">
        <f>GETPIVOTDATA(" New York",'Population Migration by State'!$B$5,"Year",'Population Migration by State'!$C$3)</f>
        <v>277374</v>
      </c>
      <c r="DO125" s="105">
        <f>GETPIVOTDATA(" New York",'Population Migration by State'!$B$5,"Year",'Population Migration by State'!$C$3)</f>
        <v>277374</v>
      </c>
      <c r="DP125" s="105">
        <f>GETPIVOTDATA(" New York",'Population Migration by State'!$B$5,"Year",'Population Migration by State'!$C$3)</f>
        <v>277374</v>
      </c>
      <c r="DQ125" s="105">
        <f>GETPIVOTDATA(" New York",'Population Migration by State'!$B$5,"Year",'Population Migration by State'!$C$3)</f>
        <v>277374</v>
      </c>
      <c r="DR125" s="105">
        <f>GETPIVOTDATA(" New York",'Population Migration by State'!$B$5,"Year",'Population Migration by State'!$C$3)</f>
        <v>277374</v>
      </c>
      <c r="DS125" s="105">
        <f>GETPIVOTDATA(" New York",'Population Migration by State'!$B$5,"Year",'Population Migration by State'!$C$3)</f>
        <v>277374</v>
      </c>
      <c r="DT125" s="105">
        <f>GETPIVOTDATA(" New York",'Population Migration by State'!$B$5,"Year",'Population Migration by State'!$C$3)</f>
        <v>277374</v>
      </c>
      <c r="DU125" s="105">
        <f>GETPIVOTDATA(" New York",'Population Migration by State'!$B$5,"Year",'Population Migration by State'!$C$3)</f>
        <v>277374</v>
      </c>
      <c r="DV125" s="105">
        <f>GETPIVOTDATA(" New York",'Population Migration by State'!$B$5,"Year",'Population Migration by State'!$C$3)</f>
        <v>277374</v>
      </c>
      <c r="DW125" s="105">
        <f>GETPIVOTDATA(" New York",'Population Migration by State'!$B$5,"Year",'Population Migration by State'!$C$3)</f>
        <v>277374</v>
      </c>
      <c r="DX125" s="105">
        <f>GETPIVOTDATA(" New York",'Population Migration by State'!$B$5,"Year",'Population Migration by State'!$C$3)</f>
        <v>277374</v>
      </c>
      <c r="DY125" s="105">
        <f>GETPIVOTDATA(" New York",'Population Migration by State'!$B$5,"Year",'Population Migration by State'!$C$3)</f>
        <v>277374</v>
      </c>
      <c r="DZ125" s="92">
        <f>GETPIVOTDATA(" Massachusetts",'Population Migration by State'!$B$5,"Year",'Population Migration by State'!$C$3)</f>
        <v>146633</v>
      </c>
      <c r="EA125" s="121">
        <f>GETPIVOTDATA(" Massachusetts",'Population Migration by State'!$B$5,"Year",'Population Migration by State'!$C$3)</f>
        <v>146633</v>
      </c>
      <c r="EB125" s="121">
        <f>GETPIVOTDATA(" Massachusetts",'Population Migration by State'!$B$5,"Year",'Population Migration by State'!$C$3)</f>
        <v>146633</v>
      </c>
      <c r="EC125" s="121">
        <f>GETPIVOTDATA(" Massachusetts",'Population Migration by State'!$B$5,"Year",'Population Migration by State'!$C$3)</f>
        <v>146633</v>
      </c>
      <c r="ED125" s="121">
        <f>GETPIVOTDATA(" Massachusetts",'Population Migration by State'!$B$5,"Year",'Population Migration by State'!$C$3)</f>
        <v>146633</v>
      </c>
      <c r="EE125" s="97"/>
      <c r="EF125" s="105"/>
      <c r="EG125" s="105"/>
      <c r="EH125" s="105"/>
      <c r="EI125" s="105"/>
      <c r="EJ125" s="105"/>
      <c r="EK125" s="105"/>
      <c r="EL125" s="105"/>
      <c r="EM125" s="105"/>
      <c r="EN125" s="105"/>
      <c r="EO125" s="105"/>
      <c r="EP125" s="105"/>
      <c r="EQ125" s="56"/>
      <c r="ER125" s="56"/>
      <c r="ES125" s="56"/>
      <c r="ET125" s="56"/>
      <c r="EU125" s="56"/>
      <c r="EV125" s="56"/>
      <c r="EW125" s="105"/>
      <c r="EX125" s="105"/>
      <c r="EY125" s="105"/>
      <c r="EZ125" s="105"/>
      <c r="FA125" s="105"/>
      <c r="FB125" s="105"/>
      <c r="FC125" s="105"/>
      <c r="FD125" s="105"/>
      <c r="FE125" s="105"/>
      <c r="FF125" s="105"/>
      <c r="FG125" s="105"/>
      <c r="FH125" s="105"/>
      <c r="FI125" s="105"/>
      <c r="FJ125" s="105"/>
      <c r="FK125" s="105"/>
      <c r="FL125" s="105"/>
      <c r="FM125" s="105"/>
      <c r="FN125" s="105"/>
      <c r="FO125" s="105"/>
      <c r="FP125" s="56"/>
      <c r="FQ125" s="56"/>
      <c r="FR125" s="56"/>
      <c r="FS125" s="56"/>
      <c r="FT125" s="56"/>
      <c r="FU125" s="56"/>
      <c r="FV125" s="56"/>
      <c r="FW125" s="56"/>
      <c r="FX125" s="56"/>
      <c r="FY125" s="56"/>
      <c r="FZ125" s="56"/>
      <c r="GA125" s="56"/>
      <c r="GB125" s="56"/>
      <c r="GC125" s="56"/>
      <c r="GD125" s="56"/>
      <c r="GE125" s="56"/>
      <c r="GF125" s="56"/>
      <c r="GG125" s="56"/>
      <c r="GH125" s="56"/>
      <c r="GI125" s="56"/>
      <c r="GJ125" s="56"/>
      <c r="GK125" s="56"/>
      <c r="GL125" s="56"/>
      <c r="GM125" s="56"/>
      <c r="GN125" s="56"/>
      <c r="GO125" s="56"/>
      <c r="GP125" s="56"/>
      <c r="GQ125" s="56"/>
      <c r="GR125" s="56"/>
      <c r="GS125" s="56"/>
      <c r="GT125" s="56"/>
      <c r="GU125" s="56"/>
      <c r="GV125" s="56"/>
      <c r="GW125" s="56"/>
      <c r="GX125" s="56"/>
      <c r="GY125" s="56"/>
      <c r="GZ125" s="56"/>
      <c r="HA125" s="56"/>
      <c r="HB125" s="56"/>
      <c r="HC125" s="56"/>
      <c r="HD125" s="56"/>
      <c r="HE125" s="56"/>
      <c r="HF125" s="56"/>
      <c r="HG125" s="56"/>
      <c r="HH125" s="217"/>
    </row>
    <row r="126" spans="2:216" ht="15.75" customHeight="1" x14ac:dyDescent="0.25">
      <c r="B126" s="221"/>
      <c r="C126" s="56"/>
      <c r="D126" s="105"/>
      <c r="E126" s="105"/>
      <c r="F126" s="105"/>
      <c r="G126" s="105"/>
      <c r="H126" s="105"/>
      <c r="I126" s="105"/>
      <c r="J126" s="105"/>
      <c r="K126" s="92">
        <f>GETPIVOTDATA(" Oregon",'Population Migration by State'!$B$5,"Year",'Population Migration by State'!$C$3)</f>
        <v>119077</v>
      </c>
      <c r="L126" s="105">
        <f>GETPIVOTDATA(" Oregon",'Population Migration by State'!$B$5,"Year",'Population Migration by State'!$C$3)</f>
        <v>119077</v>
      </c>
      <c r="M126" s="105">
        <f>GETPIVOTDATA(" Oregon",'Population Migration by State'!$B$5,"Year",'Population Migration by State'!$C$3)</f>
        <v>119077</v>
      </c>
      <c r="N126" s="105">
        <f>GETPIVOTDATA(" Oregon",'Population Migration by State'!$B$5,"Year",'Population Migration by State'!$C$3)</f>
        <v>119077</v>
      </c>
      <c r="O126" s="105">
        <f>GETPIVOTDATA(" Oregon",'Population Migration by State'!$B$5,"Year",'Population Migration by State'!$C$3)</f>
        <v>119077</v>
      </c>
      <c r="P126" s="105">
        <f>GETPIVOTDATA(" Oregon",'Population Migration by State'!$B$5,"Year",'Population Migration by State'!$C$3)</f>
        <v>119077</v>
      </c>
      <c r="Q126" s="105">
        <f>GETPIVOTDATA(" Oregon",'Population Migration by State'!$B$5,"Year",'Population Migration by State'!$C$3)</f>
        <v>119077</v>
      </c>
      <c r="R126" s="105">
        <f>GETPIVOTDATA(" Oregon",'Population Migration by State'!$B$5,"Year",'Population Migration by State'!$C$3)</f>
        <v>119077</v>
      </c>
      <c r="S126" s="105">
        <f>GETPIVOTDATA(" Oregon",'Population Migration by State'!$B$5,"Year",'Population Migration by State'!$C$3)</f>
        <v>119077</v>
      </c>
      <c r="T126" s="105">
        <f>GETPIVOTDATA(" Oregon",'Population Migration by State'!$B$5,"Year",'Population Migration by State'!$C$3)</f>
        <v>119077</v>
      </c>
      <c r="U126" s="105">
        <f>GETPIVOTDATA(" Oregon",'Population Migration by State'!$B$5,"Year",'Population Migration by State'!$C$3)</f>
        <v>119077</v>
      </c>
      <c r="V126" s="105">
        <f>GETPIVOTDATA(" Oregon",'Population Migration by State'!$B$5,"Year",'Population Migration by State'!$C$3)</f>
        <v>119077</v>
      </c>
      <c r="W126" s="105">
        <f>GETPIVOTDATA(" Oregon",'Population Migration by State'!$B$5,"Year",'Population Migration by State'!$C$3)</f>
        <v>119077</v>
      </c>
      <c r="X126" s="105">
        <f>GETPIVOTDATA(" Oregon",'Population Migration by State'!$B$5,"Year",'Population Migration by State'!$C$3)</f>
        <v>119077</v>
      </c>
      <c r="Y126" s="105">
        <f>GETPIVOTDATA(" Oregon",'Population Migration by State'!$B$5,"Year",'Population Migration by State'!$C$3)</f>
        <v>119077</v>
      </c>
      <c r="Z126" s="92">
        <f>GETPIVOTDATA(" Idaho",'Population Migration by State'!$B$5,"Year",'Population Migration by State'!$C$3)</f>
        <v>59419</v>
      </c>
      <c r="AA126" s="105">
        <f>GETPIVOTDATA(" Idaho",'Population Migration by State'!$B$5,"Year",'Population Migration by State'!$C$3)</f>
        <v>59419</v>
      </c>
      <c r="AB126" s="105">
        <f>GETPIVOTDATA(" Idaho",'Population Migration by State'!$B$5,"Year",'Population Migration by State'!$C$3)</f>
        <v>59419</v>
      </c>
      <c r="AC126" s="105">
        <f>GETPIVOTDATA(" Idaho",'Population Migration by State'!$B$5,"Year",'Population Migration by State'!$C$3)</f>
        <v>59419</v>
      </c>
      <c r="AD126" s="105">
        <f>GETPIVOTDATA(" Idaho",'Population Migration by State'!$B$5,"Year",'Population Migration by State'!$C$3)</f>
        <v>59419</v>
      </c>
      <c r="AE126" s="105">
        <f>GETPIVOTDATA(" Idaho",'Population Migration by State'!$B$5,"Year",'Population Migration by State'!$C$3)</f>
        <v>59419</v>
      </c>
      <c r="AF126" s="105">
        <f>GETPIVOTDATA(" Idaho",'Population Migration by State'!$B$5,"Year",'Population Migration by State'!$C$3)</f>
        <v>59419</v>
      </c>
      <c r="AG126" s="105">
        <f>GETPIVOTDATA(" Idaho",'Population Migration by State'!$B$5,"Year",'Population Migration by State'!$C$3)</f>
        <v>59419</v>
      </c>
      <c r="AH126" s="105">
        <f>GETPIVOTDATA(" Idaho",'Population Migration by State'!$B$5,"Year",'Population Migration by State'!$C$3)</f>
        <v>59419</v>
      </c>
      <c r="AI126" s="105">
        <f>GETPIVOTDATA(" Idaho",'Population Migration by State'!$B$5,"Year",'Population Migration by State'!$C$3)</f>
        <v>59419</v>
      </c>
      <c r="AJ126" s="92">
        <f>GETPIVOTDATA(" Wyoming",'Population Migration by State'!$B$5,"Year",'Population Migration by State'!$C$3)</f>
        <v>31165</v>
      </c>
      <c r="AK126" s="105">
        <f>GETPIVOTDATA(" Wyoming",'Population Migration by State'!$B$5,"Year",'Population Migration by State'!$C$3)</f>
        <v>31165</v>
      </c>
      <c r="AL126" s="105">
        <f>GETPIVOTDATA(" Wyoming",'Population Migration by State'!$B$5,"Year",'Population Migration by State'!$C$3)</f>
        <v>31165</v>
      </c>
      <c r="AM126" s="105">
        <f>GETPIVOTDATA(" Wyoming",'Population Migration by State'!$B$5,"Year",'Population Migration by State'!$C$3)</f>
        <v>31165</v>
      </c>
      <c r="AN126" s="105">
        <f>GETPIVOTDATA(" Wyoming",'Population Migration by State'!$B$5,"Year",'Population Migration by State'!$C$3)</f>
        <v>31165</v>
      </c>
      <c r="AO126" s="105">
        <f>GETPIVOTDATA(" Wyoming",'Population Migration by State'!$B$5,"Year",'Population Migration by State'!$C$3)</f>
        <v>31165</v>
      </c>
      <c r="AP126" s="105">
        <f>GETPIVOTDATA(" Wyoming",'Population Migration by State'!$B$5,"Year",'Population Migration by State'!$C$3)</f>
        <v>31165</v>
      </c>
      <c r="AQ126" s="121">
        <f>GETPIVOTDATA(" Wyoming",'Population Migration by State'!$B$5,"Year",'Population Migration by State'!$C$3)</f>
        <v>31165</v>
      </c>
      <c r="AR126" s="121">
        <f>GETPIVOTDATA(" Wyoming",'Population Migration by State'!$B$5,"Year",'Population Migration by State'!$C$3)</f>
        <v>31165</v>
      </c>
      <c r="AS126" s="121">
        <f>GETPIVOTDATA(" Wyoming",'Population Migration by State'!$B$5,"Year",'Population Migration by State'!$C$3)</f>
        <v>31165</v>
      </c>
      <c r="AT126" s="121">
        <f>GETPIVOTDATA(" Wyoming",'Population Migration by State'!$B$5,"Year",'Population Migration by State'!$C$3)</f>
        <v>31165</v>
      </c>
      <c r="AU126" s="105">
        <f>GETPIVOTDATA(" Wyoming",'Population Migration by State'!$B$5,"Year",'Population Migration by State'!$C$3)</f>
        <v>31165</v>
      </c>
      <c r="AV126" s="105">
        <f>GETPIVOTDATA(" Wyoming",'Population Migration by State'!$B$5,"Year",'Population Migration by State'!$C$3)</f>
        <v>31165</v>
      </c>
      <c r="AW126" s="105">
        <f>GETPIVOTDATA(" Wyoming",'Population Migration by State'!$B$5,"Year",'Population Migration by State'!$C$3)</f>
        <v>31165</v>
      </c>
      <c r="AX126" s="105">
        <f>GETPIVOTDATA(" Wyoming",'Population Migration by State'!$B$5,"Year",'Population Migration by State'!$C$3)</f>
        <v>31165</v>
      </c>
      <c r="AY126" s="105">
        <f>GETPIVOTDATA(" Wyoming",'Population Migration by State'!$B$5,"Year",'Population Migration by State'!$C$3)</f>
        <v>31165</v>
      </c>
      <c r="AZ126" s="105">
        <f>GETPIVOTDATA(" Wyoming",'Population Migration by State'!$B$5,"Year",'Population Migration by State'!$C$3)</f>
        <v>31165</v>
      </c>
      <c r="BA126" s="92">
        <f>GETPIVOTDATA(" South Dakota",'Population Migration by State'!$B$5,"Year",'Population Migration by State'!$C$3)</f>
        <v>26185</v>
      </c>
      <c r="BB126" s="105">
        <f>GETPIVOTDATA(" South Dakota",'Population Migration by State'!$B$5,"Year",'Population Migration by State'!$C$3)</f>
        <v>26185</v>
      </c>
      <c r="BC126" s="105">
        <f>GETPIVOTDATA(" South Dakota",'Population Migration by State'!$B$5,"Year",'Population Migration by State'!$C$3)</f>
        <v>26185</v>
      </c>
      <c r="BD126" s="105">
        <f>GETPIVOTDATA(" South Dakota",'Population Migration by State'!$B$5,"Year",'Population Migration by State'!$C$3)</f>
        <v>26185</v>
      </c>
      <c r="BE126" s="105">
        <f>GETPIVOTDATA(" South Dakota",'Population Migration by State'!$B$5,"Year",'Population Migration by State'!$C$3)</f>
        <v>26185</v>
      </c>
      <c r="BF126" s="105">
        <f>GETPIVOTDATA(" South Dakota",'Population Migration by State'!$B$5,"Year",'Population Migration by State'!$C$3)</f>
        <v>26185</v>
      </c>
      <c r="BG126" s="105">
        <f>GETPIVOTDATA(" South Dakota",'Population Migration by State'!$B$5,"Year",'Population Migration by State'!$C$3)</f>
        <v>26185</v>
      </c>
      <c r="BH126" s="105">
        <f>GETPIVOTDATA(" South Dakota",'Population Migration by State'!$B$5,"Year",'Population Migration by State'!$C$3)</f>
        <v>26185</v>
      </c>
      <c r="BI126" s="105">
        <f>GETPIVOTDATA(" South Dakota",'Population Migration by State'!$B$5,"Year",'Population Migration by State'!$C$3)</f>
        <v>26185</v>
      </c>
      <c r="BJ126" s="105">
        <f>GETPIVOTDATA(" South Dakota",'Population Migration by State'!$B$5,"Year",'Population Migration by State'!$C$3)</f>
        <v>26185</v>
      </c>
      <c r="BK126" s="105">
        <f>GETPIVOTDATA(" South Dakota",'Population Migration by State'!$B$5,"Year",'Population Migration by State'!$C$3)</f>
        <v>26185</v>
      </c>
      <c r="BL126" s="105">
        <f>GETPIVOTDATA(" South Dakota",'Population Migration by State'!$B$5,"Year",'Population Migration by State'!$C$3)</f>
        <v>26185</v>
      </c>
      <c r="BM126" s="105">
        <f>GETPIVOTDATA(" South Dakota",'Population Migration by State'!$B$5,"Year",'Population Migration by State'!$C$3)</f>
        <v>26185</v>
      </c>
      <c r="BN126" s="105">
        <f>GETPIVOTDATA(" South Dakota",'Population Migration by State'!$B$5,"Year",'Population Migration by State'!$C$3)</f>
        <v>26185</v>
      </c>
      <c r="BO126" s="105">
        <f>GETPIVOTDATA(" South Dakota",'Population Migration by State'!$B$5,"Year",'Population Migration by State'!$C$3)</f>
        <v>26185</v>
      </c>
      <c r="BP126" s="105">
        <f>GETPIVOTDATA(" South Dakota",'Population Migration by State'!$B$5,"Year",'Population Migration by State'!$C$3)</f>
        <v>26185</v>
      </c>
      <c r="BQ126" s="97"/>
      <c r="BR126" s="105">
        <f>GETPIVOTDATA(" Iowa",'Population Migration by State'!$B$5,"Year",'Population Migration by State'!$C$3)</f>
        <v>76546</v>
      </c>
      <c r="BS126" s="105">
        <f>GETPIVOTDATA(" Iowa",'Population Migration by State'!$B$5,"Year",'Population Migration by State'!$C$3)</f>
        <v>76546</v>
      </c>
      <c r="BT126" s="105">
        <f>GETPIVOTDATA(" Iowa",'Population Migration by State'!$B$5,"Year",'Population Migration by State'!$C$3)</f>
        <v>76546</v>
      </c>
      <c r="BU126" s="105">
        <f>GETPIVOTDATA(" Iowa",'Population Migration by State'!$B$5,"Year",'Population Migration by State'!$C$3)</f>
        <v>76546</v>
      </c>
      <c r="BV126" s="105">
        <f>GETPIVOTDATA(" Iowa",'Population Migration by State'!$B$5,"Year",'Population Migration by State'!$C$3)</f>
        <v>76546</v>
      </c>
      <c r="BW126" s="105">
        <f>GETPIVOTDATA(" Iowa",'Population Migration by State'!$B$5,"Year",'Population Migration by State'!$C$3)</f>
        <v>76546</v>
      </c>
      <c r="BX126" s="105">
        <f>GETPIVOTDATA(" Iowa",'Population Migration by State'!$B$5,"Year",'Population Migration by State'!$C$3)</f>
        <v>76546</v>
      </c>
      <c r="BY126" s="105">
        <f>GETPIVOTDATA(" Iowa",'Population Migration by State'!$B$5,"Year",'Population Migration by State'!$C$3)</f>
        <v>76546</v>
      </c>
      <c r="BZ126" s="105">
        <f>GETPIVOTDATA(" Iowa",'Population Migration by State'!$B$5,"Year",'Population Migration by State'!$C$3)</f>
        <v>76546</v>
      </c>
      <c r="CA126" s="105">
        <f>GETPIVOTDATA(" Iowa",'Population Migration by State'!$B$5,"Year",'Population Migration by State'!$C$3)</f>
        <v>76546</v>
      </c>
      <c r="CB126" s="105">
        <f>GETPIVOTDATA(" Iowa",'Population Migration by State'!$B$5,"Year",'Population Migration by State'!$C$3)</f>
        <v>76546</v>
      </c>
      <c r="CC126" s="105">
        <f>GETPIVOTDATA(" Iowa",'Population Migration by State'!$B$5,"Year",'Population Migration by State'!$C$3)</f>
        <v>76546</v>
      </c>
      <c r="CD126" s="105">
        <f>GETPIVOTDATA(" Iowa",'Population Migration by State'!$B$5,"Year",'Population Migration by State'!$C$3)</f>
        <v>76546</v>
      </c>
      <c r="CE126" s="92">
        <f>GETPIVOTDATA(" Wisconsin",'Population Migration by State'!$B$5,"Year",'Population Migration by State'!$C$3)</f>
        <v>100167</v>
      </c>
      <c r="CF126" s="105">
        <f>GETPIVOTDATA(" Wisconsin",'Population Migration by State'!$B$5,"Year",'Population Migration by State'!$C$3)</f>
        <v>100167</v>
      </c>
      <c r="CG126" s="105">
        <f>GETPIVOTDATA(" Wisconsin",'Population Migration by State'!$B$5,"Year",'Population Migration by State'!$C$3)</f>
        <v>100167</v>
      </c>
      <c r="CH126" s="105">
        <f>GETPIVOTDATA(" Wisconsin",'Population Migration by State'!$B$5,"Year",'Population Migration by State'!$C$3)</f>
        <v>100167</v>
      </c>
      <c r="CI126" s="105">
        <f>GETPIVOTDATA(" Wisconsin",'Population Migration by State'!$B$5,"Year",'Population Migration by State'!$C$3)</f>
        <v>100167</v>
      </c>
      <c r="CJ126" s="105">
        <f>GETPIVOTDATA(" Wisconsin",'Population Migration by State'!$B$5,"Year",'Population Migration by State'!$C$3)</f>
        <v>100167</v>
      </c>
      <c r="CK126" s="105">
        <f>GETPIVOTDATA(" Wisconsin",'Population Migration by State'!$B$5,"Year",'Population Migration by State'!$C$3)</f>
        <v>100167</v>
      </c>
      <c r="CL126" s="105">
        <f>GETPIVOTDATA(" Wisconsin",'Population Migration by State'!$B$5,"Year",'Population Migration by State'!$C$3)</f>
        <v>100167</v>
      </c>
      <c r="CM126" s="105">
        <f>GETPIVOTDATA(" Wisconsin",'Population Migration by State'!$B$5,"Year",'Population Migration by State'!$C$3)</f>
        <v>100167</v>
      </c>
      <c r="CN126" s="92"/>
      <c r="CO126" s="105"/>
      <c r="CP126" s="105"/>
      <c r="CQ126" s="92">
        <f>GETPIVOTDATA(" Michigan",'Population Migration by State'!$B$5,"Year",'Population Migration by State'!$C$3)</f>
        <v>134763</v>
      </c>
      <c r="CR126" s="105">
        <f>GETPIVOTDATA(" Michigan",'Population Migration by State'!$B$5,"Year",'Population Migration by State'!$C$3)</f>
        <v>134763</v>
      </c>
      <c r="CS126" s="105">
        <f>GETPIVOTDATA(" Michigan",'Population Migration by State'!$B$5,"Year",'Population Migration by State'!$C$3)</f>
        <v>134763</v>
      </c>
      <c r="CT126" s="105">
        <f>GETPIVOTDATA(" Michigan",'Population Migration by State'!$B$5,"Year",'Population Migration by State'!$C$3)</f>
        <v>134763</v>
      </c>
      <c r="CU126" s="105">
        <f>GETPIVOTDATA(" Michigan",'Population Migration by State'!$B$5,"Year",'Population Migration by State'!$C$3)</f>
        <v>134763</v>
      </c>
      <c r="CV126" s="105">
        <f>GETPIVOTDATA(" Michigan",'Population Migration by State'!$B$5,"Year",'Population Migration by State'!$C$3)</f>
        <v>134763</v>
      </c>
      <c r="CW126" s="105">
        <f>GETPIVOTDATA(" Michigan",'Population Migration by State'!$B$5,"Year",'Population Migration by State'!$C$3)</f>
        <v>134763</v>
      </c>
      <c r="CX126" s="105">
        <f>GETPIVOTDATA(" Michigan",'Population Migration by State'!$B$5,"Year",'Population Migration by State'!$C$3)</f>
        <v>134763</v>
      </c>
      <c r="CY126" s="105">
        <f>GETPIVOTDATA(" Michigan",'Population Migration by State'!$B$5,"Year",'Population Migration by State'!$C$3)</f>
        <v>134763</v>
      </c>
      <c r="CZ126" s="97"/>
      <c r="DA126" s="105"/>
      <c r="DB126" s="105"/>
      <c r="DC126" s="105"/>
      <c r="DD126" s="105"/>
      <c r="DE126" s="105"/>
      <c r="DF126" s="105"/>
      <c r="DG126" s="105"/>
      <c r="DH126" s="92">
        <f>GETPIVOTDATA(" New York",'Population Migration by State'!$B$5,"Year",'Population Migration by State'!$C$3)</f>
        <v>277374</v>
      </c>
      <c r="DI126" s="105">
        <f>GETPIVOTDATA(" New York",'Population Migration by State'!$B$5,"Year",'Population Migration by State'!$C$3)</f>
        <v>277374</v>
      </c>
      <c r="DJ126" s="105">
        <f>GETPIVOTDATA(" New York",'Population Migration by State'!$B$5,"Year",'Population Migration by State'!$C$3)</f>
        <v>277374</v>
      </c>
      <c r="DK126" s="105">
        <f>GETPIVOTDATA(" New York",'Population Migration by State'!$B$5,"Year",'Population Migration by State'!$C$3)</f>
        <v>277374</v>
      </c>
      <c r="DL126" s="105">
        <f>GETPIVOTDATA(" New York",'Population Migration by State'!$B$5,"Year",'Population Migration by State'!$C$3)</f>
        <v>277374</v>
      </c>
      <c r="DM126" s="105">
        <f>GETPIVOTDATA(" New York",'Population Migration by State'!$B$5,"Year",'Population Migration by State'!$C$3)</f>
        <v>277374</v>
      </c>
      <c r="DN126" s="105">
        <f>GETPIVOTDATA(" New York",'Population Migration by State'!$B$5,"Year",'Population Migration by State'!$C$3)</f>
        <v>277374</v>
      </c>
      <c r="DO126" s="105">
        <f>GETPIVOTDATA(" New York",'Population Migration by State'!$B$5,"Year",'Population Migration by State'!$C$3)</f>
        <v>277374</v>
      </c>
      <c r="DP126" s="105">
        <f>GETPIVOTDATA(" New York",'Population Migration by State'!$B$5,"Year",'Population Migration by State'!$C$3)</f>
        <v>277374</v>
      </c>
      <c r="DQ126" s="105">
        <f>GETPIVOTDATA(" New York",'Population Migration by State'!$B$5,"Year",'Population Migration by State'!$C$3)</f>
        <v>277374</v>
      </c>
      <c r="DR126" s="105">
        <f>GETPIVOTDATA(" New York",'Population Migration by State'!$B$5,"Year",'Population Migration by State'!$C$3)</f>
        <v>277374</v>
      </c>
      <c r="DS126" s="105">
        <f>GETPIVOTDATA(" New York",'Population Migration by State'!$B$5,"Year",'Population Migration by State'!$C$3)</f>
        <v>277374</v>
      </c>
      <c r="DT126" s="105">
        <f>GETPIVOTDATA(" New York",'Population Migration by State'!$B$5,"Year",'Population Migration by State'!$C$3)</f>
        <v>277374</v>
      </c>
      <c r="DU126" s="105">
        <f>GETPIVOTDATA(" New York",'Population Migration by State'!$B$5,"Year",'Population Migration by State'!$C$3)</f>
        <v>277374</v>
      </c>
      <c r="DV126" s="105">
        <f>GETPIVOTDATA(" New York",'Population Migration by State'!$B$5,"Year",'Population Migration by State'!$C$3)</f>
        <v>277374</v>
      </c>
      <c r="DW126" s="105">
        <f>GETPIVOTDATA(" New York",'Population Migration by State'!$B$5,"Year",'Population Migration by State'!$C$3)</f>
        <v>277374</v>
      </c>
      <c r="DX126" s="105">
        <f>GETPIVOTDATA(" New York",'Population Migration by State'!$B$5,"Year",'Population Migration by State'!$C$3)</f>
        <v>277374</v>
      </c>
      <c r="DY126" s="105">
        <f>GETPIVOTDATA(" New York",'Population Migration by State'!$B$5,"Year",'Population Migration by State'!$C$3)</f>
        <v>277374</v>
      </c>
      <c r="DZ126" s="92">
        <f>GETPIVOTDATA(" Massachusetts",'Population Migration by State'!$B$5,"Year",'Population Migration by State'!$C$3)</f>
        <v>146633</v>
      </c>
      <c r="EA126" s="121">
        <f>GETPIVOTDATA(" Massachusetts",'Population Migration by State'!$B$5,"Year",'Population Migration by State'!$C$3)</f>
        <v>146633</v>
      </c>
      <c r="EB126" s="121">
        <f>GETPIVOTDATA(" Massachusetts",'Population Migration by State'!$B$5,"Year",'Population Migration by State'!$C$3)</f>
        <v>146633</v>
      </c>
      <c r="EC126" s="121">
        <f>GETPIVOTDATA(" Massachusetts",'Population Migration by State'!$B$5,"Year",'Population Migration by State'!$C$3)</f>
        <v>146633</v>
      </c>
      <c r="ED126" s="121">
        <f>GETPIVOTDATA(" Massachusetts",'Population Migration by State'!$B$5,"Year",'Population Migration by State'!$C$3)</f>
        <v>146633</v>
      </c>
      <c r="EE126" s="99"/>
      <c r="EF126" s="105"/>
      <c r="EG126" s="105"/>
      <c r="EH126" s="105"/>
      <c r="EI126" s="105"/>
      <c r="EJ126" s="105"/>
      <c r="EK126" s="105"/>
      <c r="EL126" s="105"/>
      <c r="EM126" s="105"/>
      <c r="EN126" s="105"/>
      <c r="EO126" s="105"/>
      <c r="EP126" s="105"/>
      <c r="EQ126" s="56"/>
      <c r="ER126" s="56"/>
      <c r="ES126" s="56"/>
      <c r="ET126" s="56"/>
      <c r="EU126" s="56"/>
      <c r="EV126" s="56"/>
      <c r="EW126" s="105"/>
      <c r="EX126" s="105"/>
      <c r="EY126" s="105"/>
      <c r="EZ126" s="105"/>
      <c r="FA126" s="105"/>
      <c r="FB126" s="105"/>
      <c r="FC126" s="105"/>
      <c r="FD126" s="105"/>
      <c r="FE126" s="105"/>
      <c r="FF126" s="105"/>
      <c r="FG126" s="105"/>
      <c r="FH126" s="105"/>
      <c r="FI126" s="105"/>
      <c r="FJ126" s="105"/>
      <c r="FK126" s="105"/>
      <c r="FL126" s="105"/>
      <c r="FM126" s="105"/>
      <c r="FN126" s="105"/>
      <c r="FO126" s="105"/>
      <c r="FP126" s="56"/>
      <c r="FQ126" s="56"/>
      <c r="FR126" s="56"/>
      <c r="FS126" s="56"/>
      <c r="FT126" s="56"/>
      <c r="FU126" s="56"/>
      <c r="FV126" s="56"/>
      <c r="FW126" s="56"/>
      <c r="FX126" s="56"/>
      <c r="FY126" s="56"/>
      <c r="FZ126" s="56"/>
      <c r="GA126" s="56"/>
      <c r="GB126" s="56"/>
      <c r="GC126" s="56"/>
      <c r="GD126" s="56"/>
      <c r="GE126" s="56"/>
      <c r="GF126" s="56"/>
      <c r="GG126" s="56"/>
      <c r="GH126" s="56"/>
      <c r="GI126" s="56"/>
      <c r="GJ126" s="56"/>
      <c r="GK126" s="56"/>
      <c r="GL126" s="56"/>
      <c r="GM126" s="56"/>
      <c r="GN126" s="56"/>
      <c r="GO126" s="56"/>
      <c r="GP126" s="56"/>
      <c r="GQ126" s="56"/>
      <c r="GR126" s="56"/>
      <c r="GS126" s="56"/>
      <c r="GT126" s="56"/>
      <c r="GU126" s="56"/>
      <c r="GV126" s="56"/>
      <c r="GW126" s="56"/>
      <c r="GX126" s="56"/>
      <c r="GY126" s="56"/>
      <c r="GZ126" s="56"/>
      <c r="HA126" s="56"/>
      <c r="HB126" s="56"/>
      <c r="HC126" s="56"/>
      <c r="HD126" s="56"/>
      <c r="HE126" s="56"/>
      <c r="HF126" s="56"/>
      <c r="HG126" s="56"/>
      <c r="HH126" s="217"/>
    </row>
    <row r="127" spans="2:216" ht="16.5" customHeight="1" thickBot="1" x14ac:dyDescent="0.3">
      <c r="B127" s="221"/>
      <c r="C127" s="56"/>
      <c r="D127" s="56"/>
      <c r="E127" s="105"/>
      <c r="F127" s="105"/>
      <c r="G127" s="105"/>
      <c r="H127" s="105"/>
      <c r="I127" s="105"/>
      <c r="J127" s="105"/>
      <c r="K127" s="92">
        <f>GETPIVOTDATA(" Oregon",'Population Migration by State'!$B$5,"Year",'Population Migration by State'!$C$3)</f>
        <v>119077</v>
      </c>
      <c r="L127" s="105">
        <f>GETPIVOTDATA(" Oregon",'Population Migration by State'!$B$5,"Year",'Population Migration by State'!$C$3)</f>
        <v>119077</v>
      </c>
      <c r="M127" s="105">
        <f>GETPIVOTDATA(" Oregon",'Population Migration by State'!$B$5,"Year",'Population Migration by State'!$C$3)</f>
        <v>119077</v>
      </c>
      <c r="N127" s="105">
        <f>GETPIVOTDATA(" Oregon",'Population Migration by State'!$B$5,"Year",'Population Migration by State'!$C$3)</f>
        <v>119077</v>
      </c>
      <c r="O127" s="105">
        <f>GETPIVOTDATA(" Oregon",'Population Migration by State'!$B$5,"Year",'Population Migration by State'!$C$3)</f>
        <v>119077</v>
      </c>
      <c r="P127" s="105">
        <f>GETPIVOTDATA(" Oregon",'Population Migration by State'!$B$5,"Year",'Population Migration by State'!$C$3)</f>
        <v>119077</v>
      </c>
      <c r="Q127" s="105">
        <f>GETPIVOTDATA(" Oregon",'Population Migration by State'!$B$5,"Year",'Population Migration by State'!$C$3)</f>
        <v>119077</v>
      </c>
      <c r="R127" s="105">
        <f>GETPIVOTDATA(" Oregon",'Population Migration by State'!$B$5,"Year",'Population Migration by State'!$C$3)</f>
        <v>119077</v>
      </c>
      <c r="S127" s="105">
        <f>GETPIVOTDATA(" Oregon",'Population Migration by State'!$B$5,"Year",'Population Migration by State'!$C$3)</f>
        <v>119077</v>
      </c>
      <c r="T127" s="105">
        <f>GETPIVOTDATA(" Oregon",'Population Migration by State'!$B$5,"Year",'Population Migration by State'!$C$3)</f>
        <v>119077</v>
      </c>
      <c r="U127" s="105">
        <f>GETPIVOTDATA(" Oregon",'Population Migration by State'!$B$5,"Year",'Population Migration by State'!$C$3)</f>
        <v>119077</v>
      </c>
      <c r="V127" s="105">
        <f>GETPIVOTDATA(" Oregon",'Population Migration by State'!$B$5,"Year",'Population Migration by State'!$C$3)</f>
        <v>119077</v>
      </c>
      <c r="W127" s="105">
        <f>GETPIVOTDATA(" Oregon",'Population Migration by State'!$B$5,"Year",'Population Migration by State'!$C$3)</f>
        <v>119077</v>
      </c>
      <c r="X127" s="105">
        <f>GETPIVOTDATA(" Oregon",'Population Migration by State'!$B$5,"Year",'Population Migration by State'!$C$3)</f>
        <v>119077</v>
      </c>
      <c r="Y127" s="105">
        <f>GETPIVOTDATA(" Oregon",'Population Migration by State'!$B$5,"Year",'Population Migration by State'!$C$3)</f>
        <v>119077</v>
      </c>
      <c r="Z127" s="92">
        <f>GETPIVOTDATA(" Idaho",'Population Migration by State'!$B$5,"Year",'Population Migration by State'!$C$3)</f>
        <v>59419</v>
      </c>
      <c r="AA127" s="105">
        <f>GETPIVOTDATA(" Idaho",'Population Migration by State'!$B$5,"Year",'Population Migration by State'!$C$3)</f>
        <v>59419</v>
      </c>
      <c r="AB127" s="105">
        <f>GETPIVOTDATA(" Idaho",'Population Migration by State'!$B$5,"Year",'Population Migration by State'!$C$3)</f>
        <v>59419</v>
      </c>
      <c r="AC127" s="105">
        <f>GETPIVOTDATA(" Idaho",'Population Migration by State'!$B$5,"Year",'Population Migration by State'!$C$3)</f>
        <v>59419</v>
      </c>
      <c r="AD127" s="105">
        <f>GETPIVOTDATA(" Idaho",'Population Migration by State'!$B$5,"Year",'Population Migration by State'!$C$3)</f>
        <v>59419</v>
      </c>
      <c r="AE127" s="105">
        <f>GETPIVOTDATA(" Idaho",'Population Migration by State'!$B$5,"Year",'Population Migration by State'!$C$3)</f>
        <v>59419</v>
      </c>
      <c r="AF127" s="105">
        <f>GETPIVOTDATA(" Idaho",'Population Migration by State'!$B$5,"Year",'Population Migration by State'!$C$3)</f>
        <v>59419</v>
      </c>
      <c r="AG127" s="105">
        <f>GETPIVOTDATA(" Idaho",'Population Migration by State'!$B$5,"Year",'Population Migration by State'!$C$3)</f>
        <v>59419</v>
      </c>
      <c r="AH127" s="105">
        <f>GETPIVOTDATA(" Idaho",'Population Migration by State'!$B$5,"Year",'Population Migration by State'!$C$3)</f>
        <v>59419</v>
      </c>
      <c r="AI127" s="105">
        <f>GETPIVOTDATA(" Idaho",'Population Migration by State'!$B$5,"Year",'Population Migration by State'!$C$3)</f>
        <v>59419</v>
      </c>
      <c r="AJ127" s="92">
        <f>GETPIVOTDATA(" Wyoming",'Population Migration by State'!$B$5,"Year",'Population Migration by State'!$C$3)</f>
        <v>31165</v>
      </c>
      <c r="AK127" s="105">
        <f>GETPIVOTDATA(" Wyoming",'Population Migration by State'!$B$5,"Year",'Population Migration by State'!$C$3)</f>
        <v>31165</v>
      </c>
      <c r="AL127" s="105">
        <f>GETPIVOTDATA(" Wyoming",'Population Migration by State'!$B$5,"Year",'Population Migration by State'!$C$3)</f>
        <v>31165</v>
      </c>
      <c r="AM127" s="105">
        <f>GETPIVOTDATA(" Wyoming",'Population Migration by State'!$B$5,"Year",'Population Migration by State'!$C$3)</f>
        <v>31165</v>
      </c>
      <c r="AN127" s="105">
        <f>GETPIVOTDATA(" Wyoming",'Population Migration by State'!$B$5,"Year",'Population Migration by State'!$C$3)</f>
        <v>31165</v>
      </c>
      <c r="AO127" s="105">
        <f>GETPIVOTDATA(" Wyoming",'Population Migration by State'!$B$5,"Year",'Population Migration by State'!$C$3)</f>
        <v>31165</v>
      </c>
      <c r="AP127" s="105">
        <f>GETPIVOTDATA(" Wyoming",'Population Migration by State'!$B$5,"Year",'Population Migration by State'!$C$3)</f>
        <v>31165</v>
      </c>
      <c r="AQ127" s="121">
        <f>GETPIVOTDATA(" Wyoming",'Population Migration by State'!$B$5,"Year",'Population Migration by State'!$C$3)</f>
        <v>31165</v>
      </c>
      <c r="AR127" s="121">
        <f>GETPIVOTDATA(" Wyoming",'Population Migration by State'!$B$5,"Year",'Population Migration by State'!$C$3)</f>
        <v>31165</v>
      </c>
      <c r="AS127" s="121">
        <f>GETPIVOTDATA(" Wyoming",'Population Migration by State'!$B$5,"Year",'Population Migration by State'!$C$3)</f>
        <v>31165</v>
      </c>
      <c r="AT127" s="121">
        <f>GETPIVOTDATA(" Wyoming",'Population Migration by State'!$B$5,"Year",'Population Migration by State'!$C$3)</f>
        <v>31165</v>
      </c>
      <c r="AU127" s="105">
        <f>GETPIVOTDATA(" Wyoming",'Population Migration by State'!$B$5,"Year",'Population Migration by State'!$C$3)</f>
        <v>31165</v>
      </c>
      <c r="AV127" s="105">
        <f>GETPIVOTDATA(" Wyoming",'Population Migration by State'!$B$5,"Year",'Population Migration by State'!$C$3)</f>
        <v>31165</v>
      </c>
      <c r="AW127" s="105">
        <f>GETPIVOTDATA(" Wyoming",'Population Migration by State'!$B$5,"Year",'Population Migration by State'!$C$3)</f>
        <v>31165</v>
      </c>
      <c r="AX127" s="105">
        <f>GETPIVOTDATA(" Wyoming",'Population Migration by State'!$B$5,"Year",'Population Migration by State'!$C$3)</f>
        <v>31165</v>
      </c>
      <c r="AY127" s="105">
        <f>GETPIVOTDATA(" Wyoming",'Population Migration by State'!$B$5,"Year",'Population Migration by State'!$C$3)</f>
        <v>31165</v>
      </c>
      <c r="AZ127" s="105">
        <f>GETPIVOTDATA(" Wyoming",'Population Migration by State'!$B$5,"Year",'Population Migration by State'!$C$3)</f>
        <v>31165</v>
      </c>
      <c r="BA127" s="92">
        <f>GETPIVOTDATA(" South Dakota",'Population Migration by State'!$B$5,"Year",'Population Migration by State'!$C$3)</f>
        <v>26185</v>
      </c>
      <c r="BB127" s="105">
        <f>GETPIVOTDATA(" South Dakota",'Population Migration by State'!$B$5,"Year",'Population Migration by State'!$C$3)</f>
        <v>26185</v>
      </c>
      <c r="BC127" s="105">
        <f>GETPIVOTDATA(" South Dakota",'Population Migration by State'!$B$5,"Year",'Population Migration by State'!$C$3)</f>
        <v>26185</v>
      </c>
      <c r="BD127" s="105">
        <f>GETPIVOTDATA(" South Dakota",'Population Migration by State'!$B$5,"Year",'Population Migration by State'!$C$3)</f>
        <v>26185</v>
      </c>
      <c r="BE127" s="105">
        <f>GETPIVOTDATA(" South Dakota",'Population Migration by State'!$B$5,"Year",'Population Migration by State'!$C$3)</f>
        <v>26185</v>
      </c>
      <c r="BF127" s="105">
        <f>GETPIVOTDATA(" South Dakota",'Population Migration by State'!$B$5,"Year",'Population Migration by State'!$C$3)</f>
        <v>26185</v>
      </c>
      <c r="BG127" s="105">
        <f>GETPIVOTDATA(" South Dakota",'Population Migration by State'!$B$5,"Year",'Population Migration by State'!$C$3)</f>
        <v>26185</v>
      </c>
      <c r="BH127" s="105">
        <f>GETPIVOTDATA(" South Dakota",'Population Migration by State'!$B$5,"Year",'Population Migration by State'!$C$3)</f>
        <v>26185</v>
      </c>
      <c r="BI127" s="105">
        <f>GETPIVOTDATA(" South Dakota",'Population Migration by State'!$B$5,"Year",'Population Migration by State'!$C$3)</f>
        <v>26185</v>
      </c>
      <c r="BJ127" s="105">
        <f>GETPIVOTDATA(" South Dakota",'Population Migration by State'!$B$5,"Year",'Population Migration by State'!$C$3)</f>
        <v>26185</v>
      </c>
      <c r="BK127" s="105">
        <f>GETPIVOTDATA(" South Dakota",'Population Migration by State'!$B$5,"Year",'Population Migration by State'!$C$3)</f>
        <v>26185</v>
      </c>
      <c r="BL127" s="105">
        <f>GETPIVOTDATA(" South Dakota",'Population Migration by State'!$B$5,"Year",'Population Migration by State'!$C$3)</f>
        <v>26185</v>
      </c>
      <c r="BM127" s="105">
        <f>GETPIVOTDATA(" South Dakota",'Population Migration by State'!$B$5,"Year",'Population Migration by State'!$C$3)</f>
        <v>26185</v>
      </c>
      <c r="BN127" s="105">
        <f>GETPIVOTDATA(" South Dakota",'Population Migration by State'!$B$5,"Year",'Population Migration by State'!$C$3)</f>
        <v>26185</v>
      </c>
      <c r="BO127" s="105">
        <f>GETPIVOTDATA(" South Dakota",'Population Migration by State'!$B$5,"Year",'Population Migration by State'!$C$3)</f>
        <v>26185</v>
      </c>
      <c r="BP127" s="105">
        <f>GETPIVOTDATA(" South Dakota",'Population Migration by State'!$B$5,"Year",'Population Migration by State'!$C$3)</f>
        <v>26185</v>
      </c>
      <c r="BQ127" s="92">
        <f>GETPIVOTDATA(" Iowa",'Population Migration by State'!$B$5,"Year",'Population Migration by State'!$C$3)</f>
        <v>76546</v>
      </c>
      <c r="BR127" s="105">
        <f>GETPIVOTDATA(" Iowa",'Population Migration by State'!$B$5,"Year",'Population Migration by State'!$C$3)</f>
        <v>76546</v>
      </c>
      <c r="BS127" s="105">
        <f>GETPIVOTDATA(" Iowa",'Population Migration by State'!$B$5,"Year",'Population Migration by State'!$C$3)</f>
        <v>76546</v>
      </c>
      <c r="BT127" s="105">
        <f>GETPIVOTDATA(" Iowa",'Population Migration by State'!$B$5,"Year",'Population Migration by State'!$C$3)</f>
        <v>76546</v>
      </c>
      <c r="BU127" s="105">
        <f>GETPIVOTDATA(" Iowa",'Population Migration by State'!$B$5,"Year",'Population Migration by State'!$C$3)</f>
        <v>76546</v>
      </c>
      <c r="BV127" s="105">
        <f>GETPIVOTDATA(" Iowa",'Population Migration by State'!$B$5,"Year",'Population Migration by State'!$C$3)</f>
        <v>76546</v>
      </c>
      <c r="BW127" s="105">
        <f>GETPIVOTDATA(" Iowa",'Population Migration by State'!$B$5,"Year",'Population Migration by State'!$C$3)</f>
        <v>76546</v>
      </c>
      <c r="BX127" s="105">
        <f>GETPIVOTDATA(" Iowa",'Population Migration by State'!$B$5,"Year",'Population Migration by State'!$C$3)</f>
        <v>76546</v>
      </c>
      <c r="BY127" s="105">
        <f>GETPIVOTDATA(" Iowa",'Population Migration by State'!$B$5,"Year",'Population Migration by State'!$C$3)</f>
        <v>76546</v>
      </c>
      <c r="BZ127" s="105">
        <f>GETPIVOTDATA(" Iowa",'Population Migration by State'!$B$5,"Year",'Population Migration by State'!$C$3)</f>
        <v>76546</v>
      </c>
      <c r="CA127" s="105">
        <f>GETPIVOTDATA(" Iowa",'Population Migration by State'!$B$5,"Year",'Population Migration by State'!$C$3)</f>
        <v>76546</v>
      </c>
      <c r="CB127" s="105">
        <f>GETPIVOTDATA(" Iowa",'Population Migration by State'!$B$5,"Year",'Population Migration by State'!$C$3)</f>
        <v>76546</v>
      </c>
      <c r="CC127" s="105">
        <f>GETPIVOTDATA(" Iowa",'Population Migration by State'!$B$5,"Year",'Population Migration by State'!$C$3)</f>
        <v>76546</v>
      </c>
      <c r="CD127" s="105">
        <f>GETPIVOTDATA(" Iowa",'Population Migration by State'!$B$5,"Year",'Population Migration by State'!$C$3)</f>
        <v>76546</v>
      </c>
      <c r="CE127" s="92">
        <f>GETPIVOTDATA(" Wisconsin",'Population Migration by State'!$B$5,"Year",'Population Migration by State'!$C$3)</f>
        <v>100167</v>
      </c>
      <c r="CF127" s="105">
        <f>GETPIVOTDATA(" Wisconsin",'Population Migration by State'!$B$5,"Year",'Population Migration by State'!$C$3)</f>
        <v>100167</v>
      </c>
      <c r="CG127" s="105">
        <f>GETPIVOTDATA(" Wisconsin",'Population Migration by State'!$B$5,"Year",'Population Migration by State'!$C$3)</f>
        <v>100167</v>
      </c>
      <c r="CH127" s="105">
        <f>GETPIVOTDATA(" Wisconsin",'Population Migration by State'!$B$5,"Year",'Population Migration by State'!$C$3)</f>
        <v>100167</v>
      </c>
      <c r="CI127" s="105">
        <f>GETPIVOTDATA(" Wisconsin",'Population Migration by State'!$B$5,"Year",'Population Migration by State'!$C$3)</f>
        <v>100167</v>
      </c>
      <c r="CJ127" s="105">
        <f>GETPIVOTDATA(" Wisconsin",'Population Migration by State'!$B$5,"Year",'Population Migration by State'!$C$3)</f>
        <v>100167</v>
      </c>
      <c r="CK127" s="105">
        <f>GETPIVOTDATA(" Wisconsin",'Population Migration by State'!$B$5,"Year",'Population Migration by State'!$C$3)</f>
        <v>100167</v>
      </c>
      <c r="CL127" s="105">
        <f>GETPIVOTDATA(" Wisconsin",'Population Migration by State'!$B$5,"Year",'Population Migration by State'!$C$3)</f>
        <v>100167</v>
      </c>
      <c r="CM127" s="105">
        <f>GETPIVOTDATA(" Wisconsin",'Population Migration by State'!$B$5,"Year",'Population Migration by State'!$C$3)</f>
        <v>100167</v>
      </c>
      <c r="CN127" s="92"/>
      <c r="CO127" s="105"/>
      <c r="CP127" s="105"/>
      <c r="CQ127" s="92">
        <f>GETPIVOTDATA(" Michigan",'Population Migration by State'!$B$5,"Year",'Population Migration by State'!$C$3)</f>
        <v>134763</v>
      </c>
      <c r="CR127" s="105">
        <f>GETPIVOTDATA(" Michigan",'Population Migration by State'!$B$5,"Year",'Population Migration by State'!$C$3)</f>
        <v>134763</v>
      </c>
      <c r="CS127" s="105">
        <f>GETPIVOTDATA(" Michigan",'Population Migration by State'!$B$5,"Year",'Population Migration by State'!$C$3)</f>
        <v>134763</v>
      </c>
      <c r="CT127" s="105">
        <f>GETPIVOTDATA(" Michigan",'Population Migration by State'!$B$5,"Year",'Population Migration by State'!$C$3)</f>
        <v>134763</v>
      </c>
      <c r="CU127" s="105">
        <f>GETPIVOTDATA(" Michigan",'Population Migration by State'!$B$5,"Year",'Population Migration by State'!$C$3)</f>
        <v>134763</v>
      </c>
      <c r="CV127" s="105">
        <f>GETPIVOTDATA(" Michigan",'Population Migration by State'!$B$5,"Year",'Population Migration by State'!$C$3)</f>
        <v>134763</v>
      </c>
      <c r="CW127" s="105">
        <f>GETPIVOTDATA(" Michigan",'Population Migration by State'!$B$5,"Year",'Population Migration by State'!$C$3)</f>
        <v>134763</v>
      </c>
      <c r="CX127" s="105">
        <f>GETPIVOTDATA(" Michigan",'Population Migration by State'!$B$5,"Year",'Population Migration by State'!$C$3)</f>
        <v>134763</v>
      </c>
      <c r="CY127" s="105">
        <f>GETPIVOTDATA(" Michigan",'Population Migration by State'!$B$5,"Year",'Population Migration by State'!$C$3)</f>
        <v>134763</v>
      </c>
      <c r="CZ127" s="92"/>
      <c r="DA127" s="105"/>
      <c r="DB127" s="105"/>
      <c r="DC127" s="105"/>
      <c r="DD127" s="105"/>
      <c r="DE127" s="105"/>
      <c r="DF127" s="105"/>
      <c r="DG127" s="105"/>
      <c r="DH127" s="92">
        <f>GETPIVOTDATA(" New York",'Population Migration by State'!$B$5,"Year",'Population Migration by State'!$C$3)</f>
        <v>277374</v>
      </c>
      <c r="DI127" s="105">
        <f>GETPIVOTDATA(" New York",'Population Migration by State'!$B$5,"Year",'Population Migration by State'!$C$3)</f>
        <v>277374</v>
      </c>
      <c r="DJ127" s="105">
        <f>GETPIVOTDATA(" New York",'Population Migration by State'!$B$5,"Year",'Population Migration by State'!$C$3)</f>
        <v>277374</v>
      </c>
      <c r="DK127" s="105">
        <f>GETPIVOTDATA(" New York",'Population Migration by State'!$B$5,"Year",'Population Migration by State'!$C$3)</f>
        <v>277374</v>
      </c>
      <c r="DL127" s="105">
        <f>GETPIVOTDATA(" New York",'Population Migration by State'!$B$5,"Year",'Population Migration by State'!$C$3)</f>
        <v>277374</v>
      </c>
      <c r="DM127" s="105">
        <f>GETPIVOTDATA(" New York",'Population Migration by State'!$B$5,"Year",'Population Migration by State'!$C$3)</f>
        <v>277374</v>
      </c>
      <c r="DN127" s="105">
        <f>GETPIVOTDATA(" New York",'Population Migration by State'!$B$5,"Year",'Population Migration by State'!$C$3)</f>
        <v>277374</v>
      </c>
      <c r="DO127" s="105">
        <f>GETPIVOTDATA(" New York",'Population Migration by State'!$B$5,"Year",'Population Migration by State'!$C$3)</f>
        <v>277374</v>
      </c>
      <c r="DP127" s="105">
        <f>GETPIVOTDATA(" New York",'Population Migration by State'!$B$5,"Year",'Population Migration by State'!$C$3)</f>
        <v>277374</v>
      </c>
      <c r="DQ127" s="105">
        <f>GETPIVOTDATA(" New York",'Population Migration by State'!$B$5,"Year",'Population Migration by State'!$C$3)</f>
        <v>277374</v>
      </c>
      <c r="DR127" s="105">
        <f>GETPIVOTDATA(" New York",'Population Migration by State'!$B$5,"Year",'Population Migration by State'!$C$3)</f>
        <v>277374</v>
      </c>
      <c r="DS127" s="105">
        <f>GETPIVOTDATA(" New York",'Population Migration by State'!$B$5,"Year",'Population Migration by State'!$C$3)</f>
        <v>277374</v>
      </c>
      <c r="DT127" s="105">
        <f>GETPIVOTDATA(" New York",'Population Migration by State'!$B$5,"Year",'Population Migration by State'!$C$3)</f>
        <v>277374</v>
      </c>
      <c r="DU127" s="105">
        <f>GETPIVOTDATA(" New York",'Population Migration by State'!$B$5,"Year",'Population Migration by State'!$C$3)</f>
        <v>277374</v>
      </c>
      <c r="DV127" s="105">
        <f>GETPIVOTDATA(" New York",'Population Migration by State'!$B$5,"Year",'Population Migration by State'!$C$3)</f>
        <v>277374</v>
      </c>
      <c r="DW127" s="105">
        <f>GETPIVOTDATA(" New York",'Population Migration by State'!$B$5,"Year",'Population Migration by State'!$C$3)</f>
        <v>277374</v>
      </c>
      <c r="DX127" s="105">
        <f>GETPIVOTDATA(" New York",'Population Migration by State'!$B$5,"Year",'Population Migration by State'!$C$3)</f>
        <v>277374</v>
      </c>
      <c r="DY127" s="105">
        <f>GETPIVOTDATA(" New York",'Population Migration by State'!$B$5,"Year",'Population Migration by State'!$C$3)</f>
        <v>277374</v>
      </c>
      <c r="DZ127" s="92">
        <f>GETPIVOTDATA(" Massachusetts",'Population Migration by State'!$B$5,"Year",'Population Migration by State'!$C$3)</f>
        <v>146633</v>
      </c>
      <c r="EA127" s="121">
        <f>GETPIVOTDATA(" Massachusetts",'Population Migration by State'!$B$5,"Year",'Population Migration by State'!$C$3)</f>
        <v>146633</v>
      </c>
      <c r="EB127" s="121">
        <f>GETPIVOTDATA(" Massachusetts",'Population Migration by State'!$B$5,"Year",'Population Migration by State'!$C$3)</f>
        <v>146633</v>
      </c>
      <c r="EC127" s="121">
        <f>GETPIVOTDATA(" Massachusetts",'Population Migration by State'!$B$5,"Year",'Population Migration by State'!$C$3)</f>
        <v>146633</v>
      </c>
      <c r="ED127" s="121">
        <f>GETPIVOTDATA(" Massachusetts",'Population Migration by State'!$B$5,"Year",'Population Migration by State'!$C$3)</f>
        <v>146633</v>
      </c>
      <c r="EE127" s="105">
        <f>GETPIVOTDATA(" Massachusetts",'Population Migration by State'!$B$5,"Year",'Population Migration by State'!$C$3)</f>
        <v>146633</v>
      </c>
      <c r="EF127" s="92"/>
      <c r="EG127" s="105"/>
      <c r="EH127" s="105"/>
      <c r="EI127" s="105"/>
      <c r="EJ127" s="105"/>
      <c r="EK127" s="105"/>
      <c r="EL127" s="105"/>
      <c r="EM127" s="105"/>
      <c r="EN127" s="105"/>
      <c r="EO127" s="105"/>
      <c r="EP127" s="105"/>
      <c r="EQ127" s="56"/>
      <c r="ER127" s="56"/>
      <c r="ES127" s="56"/>
      <c r="ET127" s="56"/>
      <c r="EU127" s="56"/>
      <c r="EV127" s="56"/>
      <c r="EW127" s="105"/>
      <c r="EX127" s="105"/>
      <c r="EY127" s="105"/>
      <c r="EZ127" s="105"/>
      <c r="FA127" s="105"/>
      <c r="FB127" s="105"/>
      <c r="FC127" s="105"/>
      <c r="FD127" s="105"/>
      <c r="FE127" s="105"/>
      <c r="FF127" s="105"/>
      <c r="FG127" s="105"/>
      <c r="FH127" s="105"/>
      <c r="FI127" s="105"/>
      <c r="FJ127" s="105"/>
      <c r="FK127" s="105"/>
      <c r="FL127" s="105"/>
      <c r="FM127" s="105"/>
      <c r="FN127" s="105"/>
      <c r="FO127" s="105"/>
      <c r="FP127" s="56"/>
      <c r="FQ127" s="56"/>
      <c r="FR127" s="56"/>
      <c r="FS127" s="56"/>
      <c r="FT127" s="56"/>
      <c r="FU127" s="56"/>
      <c r="FV127" s="56"/>
      <c r="FW127" s="56"/>
      <c r="FX127" s="56"/>
      <c r="FY127" s="56"/>
      <c r="FZ127" s="56"/>
      <c r="GA127" s="56"/>
      <c r="GB127" s="56"/>
      <c r="GC127" s="56"/>
      <c r="GD127" s="56"/>
      <c r="GE127" s="56"/>
      <c r="GF127" s="56"/>
      <c r="GG127" s="56"/>
      <c r="GH127" s="56"/>
      <c r="GI127" s="56"/>
      <c r="GJ127" s="56"/>
      <c r="GK127" s="56"/>
      <c r="GL127" s="56"/>
      <c r="GM127" s="56"/>
      <c r="GN127" s="56"/>
      <c r="GO127" s="56"/>
      <c r="GP127" s="56"/>
      <c r="GQ127" s="56"/>
      <c r="GR127" s="56"/>
      <c r="GS127" s="56"/>
      <c r="GT127" s="56"/>
      <c r="GU127" s="56"/>
      <c r="GV127" s="56"/>
      <c r="GW127" s="56"/>
      <c r="GX127" s="56"/>
      <c r="GY127" s="56"/>
      <c r="GZ127" s="56"/>
      <c r="HA127" s="56"/>
      <c r="HB127" s="56"/>
      <c r="HC127" s="56"/>
      <c r="HD127" s="56"/>
      <c r="HE127" s="56"/>
      <c r="HF127" s="56"/>
      <c r="HG127" s="56"/>
      <c r="HH127" s="217"/>
    </row>
    <row r="128" spans="2:216" ht="15.75" customHeight="1" thickTop="1" thickBot="1" x14ac:dyDescent="0.3">
      <c r="B128" s="221"/>
      <c r="C128" s="56"/>
      <c r="D128" s="56"/>
      <c r="E128" s="105"/>
      <c r="F128" s="105"/>
      <c r="G128" s="105"/>
      <c r="H128" s="105"/>
      <c r="I128" s="105"/>
      <c r="J128" s="105"/>
      <c r="K128" s="92">
        <f>GETPIVOTDATA(" Oregon",'Population Migration by State'!$B$5,"Year",'Population Migration by State'!$C$3)</f>
        <v>119077</v>
      </c>
      <c r="L128" s="105">
        <f>GETPIVOTDATA(" Oregon",'Population Migration by State'!$B$5,"Year",'Population Migration by State'!$C$3)</f>
        <v>119077</v>
      </c>
      <c r="M128" s="105">
        <f>GETPIVOTDATA(" Oregon",'Population Migration by State'!$B$5,"Year",'Population Migration by State'!$C$3)</f>
        <v>119077</v>
      </c>
      <c r="N128" s="105">
        <f>GETPIVOTDATA(" Oregon",'Population Migration by State'!$B$5,"Year",'Population Migration by State'!$C$3)</f>
        <v>119077</v>
      </c>
      <c r="O128" s="105">
        <f>GETPIVOTDATA(" Oregon",'Population Migration by State'!$B$5,"Year",'Population Migration by State'!$C$3)</f>
        <v>119077</v>
      </c>
      <c r="P128" s="105">
        <f>GETPIVOTDATA(" Oregon",'Population Migration by State'!$B$5,"Year",'Population Migration by State'!$C$3)</f>
        <v>119077</v>
      </c>
      <c r="Q128" s="105">
        <f>GETPIVOTDATA(" Oregon",'Population Migration by State'!$B$5,"Year",'Population Migration by State'!$C$3)</f>
        <v>119077</v>
      </c>
      <c r="R128" s="105">
        <f>GETPIVOTDATA(" Oregon",'Population Migration by State'!$B$5,"Year",'Population Migration by State'!$C$3)</f>
        <v>119077</v>
      </c>
      <c r="S128" s="105">
        <f>GETPIVOTDATA(" Oregon",'Population Migration by State'!$B$5,"Year",'Population Migration by State'!$C$3)</f>
        <v>119077</v>
      </c>
      <c r="T128" s="105">
        <f>GETPIVOTDATA(" Oregon",'Population Migration by State'!$B$5,"Year",'Population Migration by State'!$C$3)</f>
        <v>119077</v>
      </c>
      <c r="U128" s="105">
        <f>GETPIVOTDATA(" Oregon",'Population Migration by State'!$B$5,"Year",'Population Migration by State'!$C$3)</f>
        <v>119077</v>
      </c>
      <c r="V128" s="105">
        <f>GETPIVOTDATA(" Oregon",'Population Migration by State'!$B$5,"Year",'Population Migration by State'!$C$3)</f>
        <v>119077</v>
      </c>
      <c r="W128" s="105">
        <f>GETPIVOTDATA(" Oregon",'Population Migration by State'!$B$5,"Year",'Population Migration by State'!$C$3)</f>
        <v>119077</v>
      </c>
      <c r="X128" s="105">
        <f>GETPIVOTDATA(" Oregon",'Population Migration by State'!$B$5,"Year",'Population Migration by State'!$C$3)</f>
        <v>119077</v>
      </c>
      <c r="Y128" s="105">
        <f>GETPIVOTDATA(" Oregon",'Population Migration by State'!$B$5,"Year",'Population Migration by State'!$C$3)</f>
        <v>119077</v>
      </c>
      <c r="Z128" s="92">
        <f>GETPIVOTDATA(" Idaho",'Population Migration by State'!$B$5,"Year",'Population Migration by State'!$C$3)</f>
        <v>59419</v>
      </c>
      <c r="AA128" s="105">
        <f>GETPIVOTDATA(" Idaho",'Population Migration by State'!$B$5,"Year",'Population Migration by State'!$C$3)</f>
        <v>59419</v>
      </c>
      <c r="AB128" s="105">
        <f>GETPIVOTDATA(" Idaho",'Population Migration by State'!$B$5,"Year",'Population Migration by State'!$C$3)</f>
        <v>59419</v>
      </c>
      <c r="AC128" s="105">
        <f>GETPIVOTDATA(" Idaho",'Population Migration by State'!$B$5,"Year",'Population Migration by State'!$C$3)</f>
        <v>59419</v>
      </c>
      <c r="AD128" s="105">
        <f>GETPIVOTDATA(" Idaho",'Population Migration by State'!$B$5,"Year",'Population Migration by State'!$C$3)</f>
        <v>59419</v>
      </c>
      <c r="AE128" s="105">
        <f>GETPIVOTDATA(" Idaho",'Population Migration by State'!$B$5,"Year",'Population Migration by State'!$C$3)</f>
        <v>59419</v>
      </c>
      <c r="AF128" s="105">
        <f>GETPIVOTDATA(" Idaho",'Population Migration by State'!$B$5,"Year",'Population Migration by State'!$C$3)</f>
        <v>59419</v>
      </c>
      <c r="AG128" s="105">
        <f>GETPIVOTDATA(" Idaho",'Population Migration by State'!$B$5,"Year",'Population Migration by State'!$C$3)</f>
        <v>59419</v>
      </c>
      <c r="AH128" s="105">
        <f>GETPIVOTDATA(" Idaho",'Population Migration by State'!$B$5,"Year",'Population Migration by State'!$C$3)</f>
        <v>59419</v>
      </c>
      <c r="AI128" s="105">
        <f>GETPIVOTDATA(" Idaho",'Population Migration by State'!$B$5,"Year",'Population Migration by State'!$C$3)</f>
        <v>59419</v>
      </c>
      <c r="AJ128" s="92">
        <f>GETPIVOTDATA(" Wyoming",'Population Migration by State'!$B$5,"Year",'Population Migration by State'!$C$3)</f>
        <v>31165</v>
      </c>
      <c r="AK128" s="105">
        <f>GETPIVOTDATA(" Wyoming",'Population Migration by State'!$B$5,"Year",'Population Migration by State'!$C$3)</f>
        <v>31165</v>
      </c>
      <c r="AL128" s="105">
        <f>GETPIVOTDATA(" Wyoming",'Population Migration by State'!$B$5,"Year",'Population Migration by State'!$C$3)</f>
        <v>31165</v>
      </c>
      <c r="AM128" s="105">
        <f>GETPIVOTDATA(" Wyoming",'Population Migration by State'!$B$5,"Year",'Population Migration by State'!$C$3)</f>
        <v>31165</v>
      </c>
      <c r="AN128" s="105">
        <f>GETPIVOTDATA(" Wyoming",'Population Migration by State'!$B$5,"Year",'Population Migration by State'!$C$3)</f>
        <v>31165</v>
      </c>
      <c r="AO128" s="105">
        <f>GETPIVOTDATA(" Wyoming",'Population Migration by State'!$B$5,"Year",'Population Migration by State'!$C$3)</f>
        <v>31165</v>
      </c>
      <c r="AP128" s="105">
        <f>GETPIVOTDATA(" Wyoming",'Population Migration by State'!$B$5,"Year",'Population Migration by State'!$C$3)</f>
        <v>31165</v>
      </c>
      <c r="AQ128" s="105">
        <f>GETPIVOTDATA(" Wyoming",'Population Migration by State'!$B$5,"Year",'Population Migration by State'!$C$3)</f>
        <v>31165</v>
      </c>
      <c r="AR128" s="105">
        <f>GETPIVOTDATA(" Wyoming",'Population Migration by State'!$B$5,"Year",'Population Migration by State'!$C$3)</f>
        <v>31165</v>
      </c>
      <c r="AS128" s="105">
        <f>GETPIVOTDATA(" Wyoming",'Population Migration by State'!$B$5,"Year",'Population Migration by State'!$C$3)</f>
        <v>31165</v>
      </c>
      <c r="AT128" s="105">
        <f>GETPIVOTDATA(" Wyoming",'Population Migration by State'!$B$5,"Year",'Population Migration by State'!$C$3)</f>
        <v>31165</v>
      </c>
      <c r="AU128" s="105">
        <f>GETPIVOTDATA(" Wyoming",'Population Migration by State'!$B$5,"Year",'Population Migration by State'!$C$3)</f>
        <v>31165</v>
      </c>
      <c r="AV128" s="105">
        <f>GETPIVOTDATA(" Wyoming",'Population Migration by State'!$B$5,"Year",'Population Migration by State'!$C$3)</f>
        <v>31165</v>
      </c>
      <c r="AW128" s="105">
        <f>GETPIVOTDATA(" Wyoming",'Population Migration by State'!$B$5,"Year",'Population Migration by State'!$C$3)</f>
        <v>31165</v>
      </c>
      <c r="AX128" s="105">
        <f>GETPIVOTDATA(" Wyoming",'Population Migration by State'!$B$5,"Year",'Population Migration by State'!$C$3)</f>
        <v>31165</v>
      </c>
      <c r="AY128" s="105">
        <f>GETPIVOTDATA(" Wyoming",'Population Migration by State'!$B$5,"Year",'Population Migration by State'!$C$3)</f>
        <v>31165</v>
      </c>
      <c r="AZ128" s="105">
        <f>GETPIVOTDATA(" Wyoming",'Population Migration by State'!$B$5,"Year",'Population Migration by State'!$C$3)</f>
        <v>31165</v>
      </c>
      <c r="BA128" s="95">
        <f>GETPIVOTDATA(" Nebraska",'Population Migration by State'!$B$5,"Year",'Population Migration by State'!$C$3)</f>
        <v>43266</v>
      </c>
      <c r="BB128" s="101">
        <f>GETPIVOTDATA(" Nebraska",'Population Migration by State'!$B$5,"Year",'Population Migration by State'!$C$3)</f>
        <v>43266</v>
      </c>
      <c r="BC128" s="101">
        <f>GETPIVOTDATA(" Nebraska",'Population Migration by State'!$B$5,"Year",'Population Migration by State'!$C$3)</f>
        <v>43266</v>
      </c>
      <c r="BD128" s="101">
        <f>GETPIVOTDATA(" Nebraska",'Population Migration by State'!$B$5,"Year",'Population Migration by State'!$C$3)</f>
        <v>43266</v>
      </c>
      <c r="BE128" s="101">
        <f>GETPIVOTDATA(" Nebraska",'Population Migration by State'!$B$5,"Year",'Population Migration by State'!$C$3)</f>
        <v>43266</v>
      </c>
      <c r="BF128" s="101">
        <f>GETPIVOTDATA(" Nebraska",'Population Migration by State'!$B$5,"Year",'Population Migration by State'!$C$3)</f>
        <v>43266</v>
      </c>
      <c r="BG128" s="101">
        <f>GETPIVOTDATA(" Nebraska",'Population Migration by State'!$B$5,"Year",'Population Migration by State'!$C$3)</f>
        <v>43266</v>
      </c>
      <c r="BH128" s="101">
        <f>GETPIVOTDATA(" Nebraska",'Population Migration by State'!$B$5,"Year",'Population Migration by State'!$C$3)</f>
        <v>43266</v>
      </c>
      <c r="BI128" s="101">
        <f>GETPIVOTDATA(" Nebraska",'Population Migration by State'!$B$5,"Year",'Population Migration by State'!$C$3)</f>
        <v>43266</v>
      </c>
      <c r="BJ128" s="101">
        <f>GETPIVOTDATA(" Nebraska",'Population Migration by State'!$B$5,"Year",'Population Migration by State'!$C$3)</f>
        <v>43266</v>
      </c>
      <c r="BK128" s="101">
        <f>GETPIVOTDATA(" Nebraska",'Population Migration by State'!$B$5,"Year",'Population Migration by State'!$C$3)</f>
        <v>43266</v>
      </c>
      <c r="BL128" s="101">
        <f>GETPIVOTDATA(" Nebraska",'Population Migration by State'!$B$5,"Year",'Population Migration by State'!$C$3)</f>
        <v>43266</v>
      </c>
      <c r="BM128" s="92">
        <f>GETPIVOTDATA(" South Dakota",'Population Migration by State'!$B$5,"Year",'Population Migration by State'!$C$3)</f>
        <v>26185</v>
      </c>
      <c r="BN128" s="105">
        <f>GETPIVOTDATA(" South Dakota",'Population Migration by State'!$B$5,"Year",'Population Migration by State'!$C$3)</f>
        <v>26185</v>
      </c>
      <c r="BO128" s="105">
        <f>GETPIVOTDATA(" South Dakota",'Population Migration by State'!$B$5,"Year",'Population Migration by State'!$C$3)</f>
        <v>26185</v>
      </c>
      <c r="BP128" s="105">
        <f>GETPIVOTDATA(" South Dakota",'Population Migration by State'!$B$5,"Year",'Population Migration by State'!$C$3)</f>
        <v>26185</v>
      </c>
      <c r="BQ128" s="92">
        <f>GETPIVOTDATA(" Iowa",'Population Migration by State'!$B$5,"Year",'Population Migration by State'!$C$3)</f>
        <v>76546</v>
      </c>
      <c r="BR128" s="105">
        <f>GETPIVOTDATA(" Iowa",'Population Migration by State'!$B$5,"Year",'Population Migration by State'!$C$3)</f>
        <v>76546</v>
      </c>
      <c r="BS128" s="105">
        <f>GETPIVOTDATA(" Iowa",'Population Migration by State'!$B$5,"Year",'Population Migration by State'!$C$3)</f>
        <v>76546</v>
      </c>
      <c r="BT128" s="105">
        <f>GETPIVOTDATA(" Iowa",'Population Migration by State'!$B$5,"Year",'Population Migration by State'!$C$3)</f>
        <v>76546</v>
      </c>
      <c r="BU128" s="105">
        <f>GETPIVOTDATA(" Iowa",'Population Migration by State'!$B$5,"Year",'Population Migration by State'!$C$3)</f>
        <v>76546</v>
      </c>
      <c r="BV128" s="105">
        <f>GETPIVOTDATA(" Iowa",'Population Migration by State'!$B$5,"Year",'Population Migration by State'!$C$3)</f>
        <v>76546</v>
      </c>
      <c r="BW128" s="105">
        <f>GETPIVOTDATA(" Iowa",'Population Migration by State'!$B$5,"Year",'Population Migration by State'!$C$3)</f>
        <v>76546</v>
      </c>
      <c r="BX128" s="105">
        <f>GETPIVOTDATA(" Iowa",'Population Migration by State'!$B$5,"Year",'Population Migration by State'!$C$3)</f>
        <v>76546</v>
      </c>
      <c r="BY128" s="105">
        <f>GETPIVOTDATA(" Iowa",'Population Migration by State'!$B$5,"Year",'Population Migration by State'!$C$3)</f>
        <v>76546</v>
      </c>
      <c r="BZ128" s="105">
        <f>GETPIVOTDATA(" Iowa",'Population Migration by State'!$B$5,"Year",'Population Migration by State'!$C$3)</f>
        <v>76546</v>
      </c>
      <c r="CA128" s="105">
        <f>GETPIVOTDATA(" Iowa",'Population Migration by State'!$B$5,"Year",'Population Migration by State'!$C$3)</f>
        <v>76546</v>
      </c>
      <c r="CB128" s="105">
        <f>GETPIVOTDATA(" Iowa",'Population Migration by State'!$B$5,"Year",'Population Migration by State'!$C$3)</f>
        <v>76546</v>
      </c>
      <c r="CC128" s="105">
        <f>GETPIVOTDATA(" Iowa",'Population Migration by State'!$B$5,"Year",'Population Migration by State'!$C$3)</f>
        <v>76546</v>
      </c>
      <c r="CD128" s="105">
        <f>GETPIVOTDATA(" Iowa",'Population Migration by State'!$B$5,"Year",'Population Migration by State'!$C$3)</f>
        <v>76546</v>
      </c>
      <c r="CE128" s="99"/>
      <c r="CF128" s="105">
        <f>GETPIVOTDATA(" Wisconsin",'Population Migration by State'!$B$5,"Year",'Population Migration by State'!$C$3)</f>
        <v>100167</v>
      </c>
      <c r="CG128" s="105">
        <f>GETPIVOTDATA(" Wisconsin",'Population Migration by State'!$B$5,"Year",'Population Migration by State'!$C$3)</f>
        <v>100167</v>
      </c>
      <c r="CH128" s="105">
        <f>GETPIVOTDATA(" Wisconsin",'Population Migration by State'!$B$5,"Year",'Population Migration by State'!$C$3)</f>
        <v>100167</v>
      </c>
      <c r="CI128" s="105">
        <f>GETPIVOTDATA(" Wisconsin",'Population Migration by State'!$B$5,"Year",'Population Migration by State'!$C$3)</f>
        <v>100167</v>
      </c>
      <c r="CJ128" s="105">
        <f>GETPIVOTDATA(" Wisconsin",'Population Migration by State'!$B$5,"Year",'Population Migration by State'!$C$3)</f>
        <v>100167</v>
      </c>
      <c r="CK128" s="105">
        <f>GETPIVOTDATA(" Wisconsin",'Population Migration by State'!$B$5,"Year",'Population Migration by State'!$C$3)</f>
        <v>100167</v>
      </c>
      <c r="CL128" s="105">
        <f>GETPIVOTDATA(" Wisconsin",'Population Migration by State'!$B$5,"Year",'Population Migration by State'!$C$3)</f>
        <v>100167</v>
      </c>
      <c r="CM128" s="105">
        <f>GETPIVOTDATA(" Wisconsin",'Population Migration by State'!$B$5,"Year",'Population Migration by State'!$C$3)</f>
        <v>100167</v>
      </c>
      <c r="CN128" s="92"/>
      <c r="CO128" s="105"/>
      <c r="CP128" s="105"/>
      <c r="CQ128" s="92">
        <f>GETPIVOTDATA(" Michigan",'Population Migration by State'!$B$5,"Year",'Population Migration by State'!$C$3)</f>
        <v>134763</v>
      </c>
      <c r="CR128" s="105">
        <f>GETPIVOTDATA(" Michigan",'Population Migration by State'!$B$5,"Year",'Population Migration by State'!$C$3)</f>
        <v>134763</v>
      </c>
      <c r="CS128" s="105">
        <f>GETPIVOTDATA(" Michigan",'Population Migration by State'!$B$5,"Year",'Population Migration by State'!$C$3)</f>
        <v>134763</v>
      </c>
      <c r="CT128" s="105">
        <f>GETPIVOTDATA(" Michigan",'Population Migration by State'!$B$5,"Year",'Population Migration by State'!$C$3)</f>
        <v>134763</v>
      </c>
      <c r="CU128" s="105">
        <f>GETPIVOTDATA(" Michigan",'Population Migration by State'!$B$5,"Year",'Population Migration by State'!$C$3)</f>
        <v>134763</v>
      </c>
      <c r="CV128" s="105">
        <f>GETPIVOTDATA(" Michigan",'Population Migration by State'!$B$5,"Year",'Population Migration by State'!$C$3)</f>
        <v>134763</v>
      </c>
      <c r="CW128" s="105">
        <f>GETPIVOTDATA(" Michigan",'Population Migration by State'!$B$5,"Year",'Population Migration by State'!$C$3)</f>
        <v>134763</v>
      </c>
      <c r="CX128" s="105">
        <f>GETPIVOTDATA(" Michigan",'Population Migration by State'!$B$5,"Year",'Population Migration by State'!$C$3)</f>
        <v>134763</v>
      </c>
      <c r="CY128" s="105">
        <f>GETPIVOTDATA(" Michigan",'Population Migration by State'!$B$5,"Year",'Population Migration by State'!$C$3)</f>
        <v>134763</v>
      </c>
      <c r="CZ128" s="92"/>
      <c r="DA128" s="105"/>
      <c r="DB128" s="105"/>
      <c r="DC128" s="105"/>
      <c r="DD128" s="105"/>
      <c r="DE128" s="105"/>
      <c r="DF128" s="105"/>
      <c r="DG128" s="105"/>
      <c r="DH128" s="92">
        <f>GETPIVOTDATA(" New York",'Population Migration by State'!$B$5,"Year",'Population Migration by State'!$C$3)</f>
        <v>277374</v>
      </c>
      <c r="DI128" s="105">
        <f>GETPIVOTDATA(" New York",'Population Migration by State'!$B$5,"Year",'Population Migration by State'!$C$3)</f>
        <v>277374</v>
      </c>
      <c r="DJ128" s="105">
        <f>GETPIVOTDATA(" New York",'Population Migration by State'!$B$5,"Year",'Population Migration by State'!$C$3)</f>
        <v>277374</v>
      </c>
      <c r="DK128" s="105">
        <f>GETPIVOTDATA(" New York",'Population Migration by State'!$B$5,"Year",'Population Migration by State'!$C$3)</f>
        <v>277374</v>
      </c>
      <c r="DL128" s="105">
        <f>GETPIVOTDATA(" New York",'Population Migration by State'!$B$5,"Year",'Population Migration by State'!$C$3)</f>
        <v>277374</v>
      </c>
      <c r="DM128" s="105">
        <f>GETPIVOTDATA(" New York",'Population Migration by State'!$B$5,"Year",'Population Migration by State'!$C$3)</f>
        <v>277374</v>
      </c>
      <c r="DN128" s="105">
        <f>GETPIVOTDATA(" New York",'Population Migration by State'!$B$5,"Year",'Population Migration by State'!$C$3)</f>
        <v>277374</v>
      </c>
      <c r="DO128" s="105">
        <f>GETPIVOTDATA(" New York",'Population Migration by State'!$B$5,"Year",'Population Migration by State'!$C$3)</f>
        <v>277374</v>
      </c>
      <c r="DP128" s="105">
        <f>GETPIVOTDATA(" New York",'Population Migration by State'!$B$5,"Year",'Population Migration by State'!$C$3)</f>
        <v>277374</v>
      </c>
      <c r="DQ128" s="105">
        <f>GETPIVOTDATA(" New York",'Population Migration by State'!$B$5,"Year",'Population Migration by State'!$C$3)</f>
        <v>277374</v>
      </c>
      <c r="DR128" s="105">
        <f>GETPIVOTDATA(" New York",'Population Migration by State'!$B$5,"Year",'Population Migration by State'!$C$3)</f>
        <v>277374</v>
      </c>
      <c r="DS128" s="105">
        <f>GETPIVOTDATA(" New York",'Population Migration by State'!$B$5,"Year",'Population Migration by State'!$C$3)</f>
        <v>277374</v>
      </c>
      <c r="DT128" s="105">
        <f>GETPIVOTDATA(" New York",'Population Migration by State'!$B$5,"Year",'Population Migration by State'!$C$3)</f>
        <v>277374</v>
      </c>
      <c r="DU128" s="105">
        <f>GETPIVOTDATA(" New York",'Population Migration by State'!$B$5,"Year",'Population Migration by State'!$C$3)</f>
        <v>277374</v>
      </c>
      <c r="DV128" s="105">
        <f>GETPIVOTDATA(" New York",'Population Migration by State'!$B$5,"Year",'Population Migration by State'!$C$3)</f>
        <v>277374</v>
      </c>
      <c r="DW128" s="105">
        <f>GETPIVOTDATA(" New York",'Population Migration by State'!$B$5,"Year",'Population Migration by State'!$C$3)</f>
        <v>277374</v>
      </c>
      <c r="DX128" s="105">
        <f>GETPIVOTDATA(" New York",'Population Migration by State'!$B$5,"Year",'Population Migration by State'!$C$3)</f>
        <v>277374</v>
      </c>
      <c r="DY128" s="105">
        <f>GETPIVOTDATA(" New York",'Population Migration by State'!$B$5,"Year",'Population Migration by State'!$C$3)</f>
        <v>277374</v>
      </c>
      <c r="DZ128" s="92">
        <f>GETPIVOTDATA(" Massachusetts",'Population Migration by State'!$B$5,"Year",'Population Migration by State'!$C$3)</f>
        <v>146633</v>
      </c>
      <c r="EA128" s="121">
        <f>GETPIVOTDATA(" Massachusetts",'Population Migration by State'!$B$5,"Year",'Population Migration by State'!$C$3)</f>
        <v>146633</v>
      </c>
      <c r="EB128" s="121">
        <f>GETPIVOTDATA(" Massachusetts",'Population Migration by State'!$B$5,"Year",'Population Migration by State'!$C$3)</f>
        <v>146633</v>
      </c>
      <c r="EC128" s="121">
        <f>GETPIVOTDATA(" Massachusetts",'Population Migration by State'!$B$5,"Year",'Population Migration by State'!$C$3)</f>
        <v>146633</v>
      </c>
      <c r="ED128" s="121">
        <f>GETPIVOTDATA(" Massachusetts",'Population Migration by State'!$B$5,"Year",'Population Migration by State'!$C$3)</f>
        <v>146633</v>
      </c>
      <c r="EE128" s="105">
        <f>GETPIVOTDATA(" Massachusetts",'Population Migration by State'!$B$5,"Year",'Population Migration by State'!$C$3)</f>
        <v>146633</v>
      </c>
      <c r="EF128" s="92"/>
      <c r="EG128" s="105"/>
      <c r="EH128" s="105"/>
      <c r="EI128" s="105"/>
      <c r="EJ128" s="105"/>
      <c r="EK128" s="105"/>
      <c r="EL128" s="105"/>
      <c r="EM128" s="105"/>
      <c r="EN128" s="105"/>
      <c r="EO128" s="105"/>
      <c r="EP128" s="105"/>
      <c r="EQ128" s="56"/>
      <c r="ER128" s="56"/>
      <c r="ES128" s="56"/>
      <c r="ET128" s="56"/>
      <c r="EU128" s="56"/>
      <c r="EV128" s="56"/>
      <c r="EW128" s="105"/>
      <c r="EX128" s="105"/>
      <c r="EY128" s="105"/>
      <c r="EZ128" s="105"/>
      <c r="FA128" s="105"/>
      <c r="FB128" s="105"/>
      <c r="FC128" s="105"/>
      <c r="FD128" s="105"/>
      <c r="FE128" s="105"/>
      <c r="FF128" s="105"/>
      <c r="FG128" s="105"/>
      <c r="FH128" s="105"/>
      <c r="FI128" s="105"/>
      <c r="FJ128" s="105"/>
      <c r="FK128" s="105"/>
      <c r="FL128" s="105"/>
      <c r="FM128" s="105"/>
      <c r="FN128" s="105"/>
      <c r="FO128" s="105"/>
      <c r="FP128" s="56"/>
      <c r="FQ128" s="56"/>
      <c r="FR128" s="56"/>
      <c r="FS128" s="56"/>
      <c r="FT128" s="56"/>
      <c r="FU128" s="56"/>
      <c r="FV128" s="56"/>
      <c r="FW128" s="56"/>
      <c r="FX128" s="56"/>
      <c r="FY128" s="56"/>
      <c r="FZ128" s="56"/>
      <c r="GA128" s="56"/>
      <c r="GB128" s="56"/>
      <c r="GC128" s="56"/>
      <c r="GD128" s="56"/>
      <c r="GE128" s="56"/>
      <c r="GF128" s="56"/>
      <c r="GG128" s="56"/>
      <c r="GH128" s="56"/>
      <c r="GI128" s="56"/>
      <c r="GJ128" s="56"/>
      <c r="GK128" s="56"/>
      <c r="GL128" s="56"/>
      <c r="GM128" s="56"/>
      <c r="GN128" s="56"/>
      <c r="GO128" s="56"/>
      <c r="GP128" s="56"/>
      <c r="GQ128" s="56"/>
      <c r="GR128" s="56"/>
      <c r="GS128" s="56"/>
      <c r="GT128" s="56"/>
      <c r="GU128" s="56"/>
      <c r="GV128" s="56"/>
      <c r="GW128" s="56"/>
      <c r="GX128" s="56"/>
      <c r="GY128" s="56"/>
      <c r="GZ128" s="56"/>
      <c r="HA128" s="56"/>
      <c r="HB128" s="56"/>
      <c r="HC128" s="56"/>
      <c r="HD128" s="56"/>
      <c r="HE128" s="56"/>
      <c r="HF128" s="56"/>
      <c r="HG128" s="56"/>
      <c r="HH128" s="217"/>
    </row>
    <row r="129" spans="2:216" ht="15" customHeight="1" thickTop="1" thickBot="1" x14ac:dyDescent="0.3">
      <c r="B129" s="221"/>
      <c r="C129" s="56"/>
      <c r="D129" s="56"/>
      <c r="E129" s="105"/>
      <c r="F129" s="105"/>
      <c r="G129" s="105"/>
      <c r="H129" s="105"/>
      <c r="I129" s="105"/>
      <c r="J129" s="105"/>
      <c r="K129" s="92">
        <f>GETPIVOTDATA(" Oregon",'Population Migration by State'!$B$5,"Year",'Population Migration by State'!$C$3)</f>
        <v>119077</v>
      </c>
      <c r="L129" s="105">
        <f>GETPIVOTDATA(" Oregon",'Population Migration by State'!$B$5,"Year",'Population Migration by State'!$C$3)</f>
        <v>119077</v>
      </c>
      <c r="M129" s="105">
        <f>GETPIVOTDATA(" Oregon",'Population Migration by State'!$B$5,"Year",'Population Migration by State'!$C$3)</f>
        <v>119077</v>
      </c>
      <c r="N129" s="105">
        <f>GETPIVOTDATA(" Oregon",'Population Migration by State'!$B$5,"Year",'Population Migration by State'!$C$3)</f>
        <v>119077</v>
      </c>
      <c r="O129" s="105">
        <f>GETPIVOTDATA(" Oregon",'Population Migration by State'!$B$5,"Year",'Population Migration by State'!$C$3)</f>
        <v>119077</v>
      </c>
      <c r="P129" s="105">
        <f>GETPIVOTDATA(" Oregon",'Population Migration by State'!$B$5,"Year",'Population Migration by State'!$C$3)</f>
        <v>119077</v>
      </c>
      <c r="Q129" s="105">
        <f>GETPIVOTDATA(" Oregon",'Population Migration by State'!$B$5,"Year",'Population Migration by State'!$C$3)</f>
        <v>119077</v>
      </c>
      <c r="R129" s="105">
        <f>GETPIVOTDATA(" Oregon",'Population Migration by State'!$B$5,"Year",'Population Migration by State'!$C$3)</f>
        <v>119077</v>
      </c>
      <c r="S129" s="105">
        <f>GETPIVOTDATA(" Oregon",'Population Migration by State'!$B$5,"Year",'Population Migration by State'!$C$3)</f>
        <v>119077</v>
      </c>
      <c r="T129" s="105">
        <f>GETPIVOTDATA(" Oregon",'Population Migration by State'!$B$5,"Year",'Population Migration by State'!$C$3)</f>
        <v>119077</v>
      </c>
      <c r="U129" s="105">
        <f>GETPIVOTDATA(" Oregon",'Population Migration by State'!$B$5,"Year",'Population Migration by State'!$C$3)</f>
        <v>119077</v>
      </c>
      <c r="V129" s="105">
        <f>GETPIVOTDATA(" Oregon",'Population Migration by State'!$B$5,"Year",'Population Migration by State'!$C$3)</f>
        <v>119077</v>
      </c>
      <c r="W129" s="105">
        <f>GETPIVOTDATA(" Oregon",'Population Migration by State'!$B$5,"Year",'Population Migration by State'!$C$3)</f>
        <v>119077</v>
      </c>
      <c r="X129" s="105">
        <f>GETPIVOTDATA(" Oregon",'Population Migration by State'!$B$5,"Year",'Population Migration by State'!$C$3)</f>
        <v>119077</v>
      </c>
      <c r="Y129" s="105">
        <f>GETPIVOTDATA(" Oregon",'Population Migration by State'!$B$5,"Year",'Population Migration by State'!$C$3)</f>
        <v>119077</v>
      </c>
      <c r="Z129" s="92">
        <f>GETPIVOTDATA(" Idaho",'Population Migration by State'!$B$5,"Year",'Population Migration by State'!$C$3)</f>
        <v>59419</v>
      </c>
      <c r="AA129" s="105">
        <f>GETPIVOTDATA(" Idaho",'Population Migration by State'!$B$5,"Year",'Population Migration by State'!$C$3)</f>
        <v>59419</v>
      </c>
      <c r="AB129" s="105">
        <f>GETPIVOTDATA(" Idaho",'Population Migration by State'!$B$5,"Year",'Population Migration by State'!$C$3)</f>
        <v>59419</v>
      </c>
      <c r="AC129" s="105">
        <f>GETPIVOTDATA(" Idaho",'Population Migration by State'!$B$5,"Year",'Population Migration by State'!$C$3)</f>
        <v>59419</v>
      </c>
      <c r="AD129" s="105">
        <f>GETPIVOTDATA(" Idaho",'Population Migration by State'!$B$5,"Year",'Population Migration by State'!$C$3)</f>
        <v>59419</v>
      </c>
      <c r="AE129" s="105">
        <f>GETPIVOTDATA(" Idaho",'Population Migration by State'!$B$5,"Year",'Population Migration by State'!$C$3)</f>
        <v>59419</v>
      </c>
      <c r="AF129" s="105">
        <f>GETPIVOTDATA(" Idaho",'Population Migration by State'!$B$5,"Year",'Population Migration by State'!$C$3)</f>
        <v>59419</v>
      </c>
      <c r="AG129" s="105">
        <f>GETPIVOTDATA(" Idaho",'Population Migration by State'!$B$5,"Year",'Population Migration by State'!$C$3)</f>
        <v>59419</v>
      </c>
      <c r="AH129" s="105">
        <f>GETPIVOTDATA(" Idaho",'Population Migration by State'!$B$5,"Year",'Population Migration by State'!$C$3)</f>
        <v>59419</v>
      </c>
      <c r="AI129" s="105">
        <f>GETPIVOTDATA(" Idaho",'Population Migration by State'!$B$5,"Year",'Population Migration by State'!$C$3)</f>
        <v>59419</v>
      </c>
      <c r="AJ129" s="92">
        <f>GETPIVOTDATA(" Wyoming",'Population Migration by State'!$B$5,"Year",'Population Migration by State'!$C$3)</f>
        <v>31165</v>
      </c>
      <c r="AK129" s="105">
        <f>GETPIVOTDATA(" Wyoming",'Population Migration by State'!$B$5,"Year",'Population Migration by State'!$C$3)</f>
        <v>31165</v>
      </c>
      <c r="AL129" s="105">
        <f>GETPIVOTDATA(" Wyoming",'Population Migration by State'!$B$5,"Year",'Population Migration by State'!$C$3)</f>
        <v>31165</v>
      </c>
      <c r="AM129" s="105">
        <f>GETPIVOTDATA(" Wyoming",'Population Migration by State'!$B$5,"Year",'Population Migration by State'!$C$3)</f>
        <v>31165</v>
      </c>
      <c r="AN129" s="105">
        <f>GETPIVOTDATA(" Wyoming",'Population Migration by State'!$B$5,"Year",'Population Migration by State'!$C$3)</f>
        <v>31165</v>
      </c>
      <c r="AO129" s="105">
        <f>GETPIVOTDATA(" Wyoming",'Population Migration by State'!$B$5,"Year",'Population Migration by State'!$C$3)</f>
        <v>31165</v>
      </c>
      <c r="AP129" s="105">
        <f>GETPIVOTDATA(" Wyoming",'Population Migration by State'!$B$5,"Year",'Population Migration by State'!$C$3)</f>
        <v>31165</v>
      </c>
      <c r="AQ129" s="105">
        <f>GETPIVOTDATA(" Wyoming",'Population Migration by State'!$B$5,"Year",'Population Migration by State'!$C$3)</f>
        <v>31165</v>
      </c>
      <c r="AR129" s="105">
        <f>GETPIVOTDATA(" Wyoming",'Population Migration by State'!$B$5,"Year",'Population Migration by State'!$C$3)</f>
        <v>31165</v>
      </c>
      <c r="AS129" s="105">
        <f>GETPIVOTDATA(" Wyoming",'Population Migration by State'!$B$5,"Year",'Population Migration by State'!$C$3)</f>
        <v>31165</v>
      </c>
      <c r="AT129" s="105">
        <f>GETPIVOTDATA(" Wyoming",'Population Migration by State'!$B$5,"Year",'Population Migration by State'!$C$3)</f>
        <v>31165</v>
      </c>
      <c r="AU129" s="105">
        <f>GETPIVOTDATA(" Wyoming",'Population Migration by State'!$B$5,"Year",'Population Migration by State'!$C$3)</f>
        <v>31165</v>
      </c>
      <c r="AV129" s="105">
        <f>GETPIVOTDATA(" Wyoming",'Population Migration by State'!$B$5,"Year",'Population Migration by State'!$C$3)</f>
        <v>31165</v>
      </c>
      <c r="AW129" s="105">
        <f>GETPIVOTDATA(" Wyoming",'Population Migration by State'!$B$5,"Year",'Population Migration by State'!$C$3)</f>
        <v>31165</v>
      </c>
      <c r="AX129" s="105">
        <f>GETPIVOTDATA(" Wyoming",'Population Migration by State'!$B$5,"Year",'Population Migration by State'!$C$3)</f>
        <v>31165</v>
      </c>
      <c r="AY129" s="105">
        <f>GETPIVOTDATA(" Wyoming",'Population Migration by State'!$B$5,"Year",'Population Migration by State'!$C$3)</f>
        <v>31165</v>
      </c>
      <c r="AZ129" s="105">
        <f>GETPIVOTDATA(" Wyoming",'Population Migration by State'!$B$5,"Year",'Population Migration by State'!$C$3)</f>
        <v>31165</v>
      </c>
      <c r="BA129" s="92">
        <f>GETPIVOTDATA(" Nebraska",'Population Migration by State'!$B$5,"Year",'Population Migration by State'!$C$3)</f>
        <v>43266</v>
      </c>
      <c r="BB129" s="105">
        <f>GETPIVOTDATA(" Nebraska",'Population Migration by State'!$B$5,"Year",'Population Migration by State'!$C$3)</f>
        <v>43266</v>
      </c>
      <c r="BC129" s="105">
        <f>GETPIVOTDATA(" Nebraska",'Population Migration by State'!$B$5,"Year",'Population Migration by State'!$C$3)</f>
        <v>43266</v>
      </c>
      <c r="BD129" s="105">
        <f>GETPIVOTDATA(" Nebraska",'Population Migration by State'!$B$5,"Year",'Population Migration by State'!$C$3)</f>
        <v>43266</v>
      </c>
      <c r="BE129" s="105">
        <f>GETPIVOTDATA(" Nebraska",'Population Migration by State'!$B$5,"Year",'Population Migration by State'!$C$3)</f>
        <v>43266</v>
      </c>
      <c r="BF129" s="105">
        <f>GETPIVOTDATA(" Nebraska",'Population Migration by State'!$B$5,"Year",'Population Migration by State'!$C$3)</f>
        <v>43266</v>
      </c>
      <c r="BG129" s="105">
        <f>GETPIVOTDATA(" Nebraska",'Population Migration by State'!$B$5,"Year",'Population Migration by State'!$C$3)</f>
        <v>43266</v>
      </c>
      <c r="BH129" s="105">
        <f>GETPIVOTDATA(" Nebraska",'Population Migration by State'!$B$5,"Year",'Population Migration by State'!$C$3)</f>
        <v>43266</v>
      </c>
      <c r="BI129" s="105">
        <f>GETPIVOTDATA(" Nebraska",'Population Migration by State'!$B$5,"Year",'Population Migration by State'!$C$3)</f>
        <v>43266</v>
      </c>
      <c r="BJ129" s="105">
        <f>GETPIVOTDATA(" Nebraska",'Population Migration by State'!$B$5,"Year",'Population Migration by State'!$C$3)</f>
        <v>43266</v>
      </c>
      <c r="BK129" s="105">
        <f>GETPIVOTDATA(" Nebraska",'Population Migration by State'!$B$5,"Year",'Population Migration by State'!$C$3)</f>
        <v>43266</v>
      </c>
      <c r="BL129" s="105">
        <f>GETPIVOTDATA(" Nebraska",'Population Migration by State'!$B$5,"Year",'Population Migration by State'!$C$3)</f>
        <v>43266</v>
      </c>
      <c r="BM129" s="99"/>
      <c r="BN129" s="103">
        <f>GETPIVOTDATA(" South Dakota",'Population Migration by State'!$B$5,"Year",'Population Migration by State'!$C$3)</f>
        <v>26185</v>
      </c>
      <c r="BO129" s="105">
        <f>GETPIVOTDATA(" South Dakota",'Population Migration by State'!$B$5,"Year",'Population Migration by State'!$C$3)</f>
        <v>26185</v>
      </c>
      <c r="BP129" s="105">
        <f>GETPIVOTDATA(" South Dakota",'Population Migration by State'!$B$5,"Year",'Population Migration by State'!$C$3)</f>
        <v>26185</v>
      </c>
      <c r="BQ129" s="92">
        <f>GETPIVOTDATA(" Iowa",'Population Migration by State'!$B$5,"Year",'Population Migration by State'!$C$3)</f>
        <v>76546</v>
      </c>
      <c r="BR129" s="105">
        <f>GETPIVOTDATA(" Iowa",'Population Migration by State'!$B$5,"Year",'Population Migration by State'!$C$3)</f>
        <v>76546</v>
      </c>
      <c r="BS129" s="105">
        <f>GETPIVOTDATA(" Iowa",'Population Migration by State'!$B$5,"Year",'Population Migration by State'!$C$3)</f>
        <v>76546</v>
      </c>
      <c r="BT129" s="105">
        <f>GETPIVOTDATA(" Iowa",'Population Migration by State'!$B$5,"Year",'Population Migration by State'!$C$3)</f>
        <v>76546</v>
      </c>
      <c r="BU129" s="105">
        <f>GETPIVOTDATA(" Iowa",'Population Migration by State'!$B$5,"Year",'Population Migration by State'!$C$3)</f>
        <v>76546</v>
      </c>
      <c r="BV129" s="105">
        <f>GETPIVOTDATA(" Iowa",'Population Migration by State'!$B$5,"Year",'Population Migration by State'!$C$3)</f>
        <v>76546</v>
      </c>
      <c r="BW129" s="105">
        <f>GETPIVOTDATA(" Iowa",'Population Migration by State'!$B$5,"Year",'Population Migration by State'!$C$3)</f>
        <v>76546</v>
      </c>
      <c r="BX129" s="105">
        <f>GETPIVOTDATA(" Iowa",'Population Migration by State'!$B$5,"Year",'Population Migration by State'!$C$3)</f>
        <v>76546</v>
      </c>
      <c r="BY129" s="105">
        <f>GETPIVOTDATA(" Iowa",'Population Migration by State'!$B$5,"Year",'Population Migration by State'!$C$3)</f>
        <v>76546</v>
      </c>
      <c r="BZ129" s="105">
        <f>GETPIVOTDATA(" Iowa",'Population Migration by State'!$B$5,"Year",'Population Migration by State'!$C$3)</f>
        <v>76546</v>
      </c>
      <c r="CA129" s="105">
        <f>GETPIVOTDATA(" Iowa",'Population Migration by State'!$B$5,"Year",'Population Migration by State'!$C$3)</f>
        <v>76546</v>
      </c>
      <c r="CB129" s="105">
        <f>GETPIVOTDATA(" Iowa",'Population Migration by State'!$B$5,"Year",'Population Migration by State'!$C$3)</f>
        <v>76546</v>
      </c>
      <c r="CC129" s="105">
        <f>GETPIVOTDATA(" Iowa",'Population Migration by State'!$B$5,"Year",'Population Migration by State'!$C$3)</f>
        <v>76546</v>
      </c>
      <c r="CD129" s="105">
        <f>GETPIVOTDATA(" Iowa",'Population Migration by State'!$B$5,"Year",'Population Migration by State'!$C$3)</f>
        <v>76546</v>
      </c>
      <c r="CE129" s="105">
        <f>GETPIVOTDATA(" Iowa",'Population Migration by State'!$B$5,"Year",'Population Migration by State'!$C$3)</f>
        <v>76546</v>
      </c>
      <c r="CF129" s="110"/>
      <c r="CG129" s="101">
        <f>GETPIVOTDATA(" Illinois",'Population Migration by State'!$B$5,"Year",'Population Migration by State'!$C$3)</f>
        <v>210804</v>
      </c>
      <c r="CH129" s="101">
        <f>GETPIVOTDATA(" Illinois",'Population Migration by State'!$B$5,"Year",'Population Migration by State'!$C$3)</f>
        <v>210804</v>
      </c>
      <c r="CI129" s="101">
        <f>GETPIVOTDATA(" Illinois",'Population Migration by State'!$B$5,"Year",'Population Migration by State'!$C$3)</f>
        <v>210804</v>
      </c>
      <c r="CJ129" s="101">
        <f>GETPIVOTDATA(" Illinois",'Population Migration by State'!$B$5,"Year",'Population Migration by State'!$C$3)</f>
        <v>210804</v>
      </c>
      <c r="CK129" s="101">
        <f>GETPIVOTDATA(" Illinois",'Population Migration by State'!$B$5,"Year",'Population Migration by State'!$C$3)</f>
        <v>210804</v>
      </c>
      <c r="CL129" s="101">
        <f>GETPIVOTDATA(" Illinois",'Population Migration by State'!$B$5,"Year",'Population Migration by State'!$C$3)</f>
        <v>210804</v>
      </c>
      <c r="CM129" s="100">
        <f>GETPIVOTDATA(" Illinois",'Population Migration by State'!$B$5,"Year",'Population Migration by State'!$C$3)</f>
        <v>210804</v>
      </c>
      <c r="CN129" s="105"/>
      <c r="CO129" s="105"/>
      <c r="CP129" s="105"/>
      <c r="CQ129" s="92">
        <f>GETPIVOTDATA(" Michigan",'Population Migration by State'!$B$5,"Year",'Population Migration by State'!$C$3)</f>
        <v>134763</v>
      </c>
      <c r="CR129" s="105">
        <f>GETPIVOTDATA(" Michigan",'Population Migration by State'!$B$5,"Year",'Population Migration by State'!$C$3)</f>
        <v>134763</v>
      </c>
      <c r="CS129" s="105">
        <f>GETPIVOTDATA(" Michigan",'Population Migration by State'!$B$5,"Year",'Population Migration by State'!$C$3)</f>
        <v>134763</v>
      </c>
      <c r="CT129" s="105">
        <f>GETPIVOTDATA(" Michigan",'Population Migration by State'!$B$5,"Year",'Population Migration by State'!$C$3)</f>
        <v>134763</v>
      </c>
      <c r="CU129" s="105">
        <f>GETPIVOTDATA(" Michigan",'Population Migration by State'!$B$5,"Year",'Population Migration by State'!$C$3)</f>
        <v>134763</v>
      </c>
      <c r="CV129" s="105">
        <f>GETPIVOTDATA(" Michigan",'Population Migration by State'!$B$5,"Year",'Population Migration by State'!$C$3)</f>
        <v>134763</v>
      </c>
      <c r="CW129" s="105">
        <f>GETPIVOTDATA(" Michigan",'Population Migration by State'!$B$5,"Year",'Population Migration by State'!$C$3)</f>
        <v>134763</v>
      </c>
      <c r="CX129" s="105">
        <f>GETPIVOTDATA(" Michigan",'Population Migration by State'!$B$5,"Year",'Population Migration by State'!$C$3)</f>
        <v>134763</v>
      </c>
      <c r="CY129" s="97"/>
      <c r="CZ129" s="105"/>
      <c r="DA129" s="105"/>
      <c r="DB129" s="105"/>
      <c r="DC129" s="97"/>
      <c r="DD129" s="101">
        <f>GETPIVOTDATA(" Ohio",'Population Migration by State'!$B$5,"Year",'Population Migration by State'!$C$3)</f>
        <v>197794</v>
      </c>
      <c r="DE129" s="100">
        <f>GETPIVOTDATA(" Ohio",'Population Migration by State'!$B$5,"Year",'Population Migration by State'!$C$3)</f>
        <v>197794</v>
      </c>
      <c r="DF129" s="95">
        <f>GETPIVOTDATA(" Pennsylvania",'Population Migration by State'!$B$5,"Year",'Population Migration by State'!$C$3)</f>
        <v>223347</v>
      </c>
      <c r="DG129" s="101">
        <f>GETPIVOTDATA(" Pennsylvania",'Population Migration by State'!$B$5,"Year",'Population Migration by State'!$C$3)</f>
        <v>223347</v>
      </c>
      <c r="DH129" s="92">
        <f>GETPIVOTDATA(" New York",'Population Migration by State'!$B$5,"Year",'Population Migration by State'!$C$3)</f>
        <v>277374</v>
      </c>
      <c r="DI129" s="105">
        <f>GETPIVOTDATA(" New York",'Population Migration by State'!$B$5,"Year",'Population Migration by State'!$C$3)</f>
        <v>277374</v>
      </c>
      <c r="DJ129" s="105">
        <f>GETPIVOTDATA(" New York",'Population Migration by State'!$B$5,"Year",'Population Migration by State'!$C$3)</f>
        <v>277374</v>
      </c>
      <c r="DK129" s="105">
        <f>GETPIVOTDATA(" New York",'Population Migration by State'!$B$5,"Year",'Population Migration by State'!$C$3)</f>
        <v>277374</v>
      </c>
      <c r="DL129" s="105">
        <f>GETPIVOTDATA(" New York",'Population Migration by State'!$B$5,"Year",'Population Migration by State'!$C$3)</f>
        <v>277374</v>
      </c>
      <c r="DM129" s="105">
        <f>GETPIVOTDATA(" New York",'Population Migration by State'!$B$5,"Year",'Population Migration by State'!$C$3)</f>
        <v>277374</v>
      </c>
      <c r="DN129" s="105">
        <f>GETPIVOTDATA(" New York",'Population Migration by State'!$B$5,"Year",'Population Migration by State'!$C$3)</f>
        <v>277374</v>
      </c>
      <c r="DO129" s="105">
        <f>GETPIVOTDATA(" New York",'Population Migration by State'!$B$5,"Year",'Population Migration by State'!$C$3)</f>
        <v>277374</v>
      </c>
      <c r="DP129" s="105">
        <f>GETPIVOTDATA(" New York",'Population Migration by State'!$B$5,"Year",'Population Migration by State'!$C$3)</f>
        <v>277374</v>
      </c>
      <c r="DQ129" s="105">
        <f>GETPIVOTDATA(" New York",'Population Migration by State'!$B$5,"Year",'Population Migration by State'!$C$3)</f>
        <v>277374</v>
      </c>
      <c r="DR129" s="105">
        <f>GETPIVOTDATA(" New York",'Population Migration by State'!$B$5,"Year",'Population Migration by State'!$C$3)</f>
        <v>277374</v>
      </c>
      <c r="DS129" s="105">
        <f>GETPIVOTDATA(" New York",'Population Migration by State'!$B$5,"Year",'Population Migration by State'!$C$3)</f>
        <v>277374</v>
      </c>
      <c r="DT129" s="105">
        <f>GETPIVOTDATA(" New York",'Population Migration by State'!$B$5,"Year",'Population Migration by State'!$C$3)</f>
        <v>277374</v>
      </c>
      <c r="DU129" s="105">
        <f>GETPIVOTDATA(" New York",'Population Migration by State'!$B$5,"Year",'Population Migration by State'!$C$3)</f>
        <v>277374</v>
      </c>
      <c r="DV129" s="105">
        <f>GETPIVOTDATA(" New York",'Population Migration by State'!$B$5,"Year",'Population Migration by State'!$C$3)</f>
        <v>277374</v>
      </c>
      <c r="DW129" s="105">
        <f>GETPIVOTDATA(" New York",'Population Migration by State'!$B$5,"Year",'Population Migration by State'!$C$3)</f>
        <v>277374</v>
      </c>
      <c r="DX129" s="105">
        <f>GETPIVOTDATA(" New York",'Population Migration by State'!$B$5,"Year",'Population Migration by State'!$C$3)</f>
        <v>277374</v>
      </c>
      <c r="DY129" s="105">
        <f>GETPIVOTDATA(" New York",'Population Migration by State'!$B$5,"Year",'Population Migration by State'!$C$3)</f>
        <v>277374</v>
      </c>
      <c r="DZ129" s="92">
        <f>GETPIVOTDATA(" Massachusetts",'Population Migration by State'!$B$5,"Year",'Population Migration by State'!$C$3)</f>
        <v>146633</v>
      </c>
      <c r="EA129" s="121">
        <f>GETPIVOTDATA(" Massachusetts",'Population Migration by State'!$B$5,"Year",'Population Migration by State'!$C$3)</f>
        <v>146633</v>
      </c>
      <c r="EB129" s="121">
        <f>GETPIVOTDATA(" Massachusetts",'Population Migration by State'!$B$5,"Year",'Population Migration by State'!$C$3)</f>
        <v>146633</v>
      </c>
      <c r="EC129" s="121">
        <f>GETPIVOTDATA(" Massachusetts",'Population Migration by State'!$B$5,"Year",'Population Migration by State'!$C$3)</f>
        <v>146633</v>
      </c>
      <c r="ED129" s="121">
        <f>GETPIVOTDATA(" Massachusetts",'Population Migration by State'!$B$5,"Year",'Population Migration by State'!$C$3)</f>
        <v>146633</v>
      </c>
      <c r="EE129" s="105">
        <f>GETPIVOTDATA(" Massachusetts",'Population Migration by State'!$B$5,"Year",'Population Migration by State'!$C$3)</f>
        <v>146633</v>
      </c>
      <c r="EF129" s="99"/>
      <c r="EG129" s="105"/>
      <c r="EH129" s="105"/>
      <c r="EI129" s="105"/>
      <c r="EJ129" s="105"/>
      <c r="EK129" s="105"/>
      <c r="EL129" s="105"/>
      <c r="EM129" s="105"/>
      <c r="EN129" s="105"/>
      <c r="EO129" s="105"/>
      <c r="EP129" s="105"/>
      <c r="EQ129" s="56"/>
      <c r="ER129" s="56"/>
      <c r="ES129" s="56"/>
      <c r="ET129" s="56"/>
      <c r="EU129" s="56"/>
      <c r="EV129" s="56"/>
      <c r="EW129" s="105"/>
      <c r="EX129" s="105"/>
      <c r="EY129" s="105"/>
      <c r="EZ129" s="105"/>
      <c r="FA129" s="105"/>
      <c r="FB129" s="105"/>
      <c r="FC129" s="105"/>
      <c r="FD129" s="105"/>
      <c r="FE129" s="105"/>
      <c r="FF129" s="105"/>
      <c r="FG129" s="105"/>
      <c r="FH129" s="105"/>
      <c r="FI129" s="105"/>
      <c r="FJ129" s="105"/>
      <c r="FK129" s="105"/>
      <c r="FL129" s="105"/>
      <c r="FM129" s="105"/>
      <c r="FN129" s="105"/>
      <c r="FO129" s="105"/>
      <c r="FP129" s="56"/>
      <c r="FQ129" s="56"/>
      <c r="FR129" s="56"/>
      <c r="FS129" s="56"/>
      <c r="FT129" s="56"/>
      <c r="FU129" s="56"/>
      <c r="FV129" s="56"/>
      <c r="FW129" s="56"/>
      <c r="FX129" s="56"/>
      <c r="FY129" s="56"/>
      <c r="FZ129" s="56"/>
      <c r="GA129" s="56"/>
      <c r="GB129" s="56"/>
      <c r="GC129" s="56"/>
      <c r="GD129" s="56"/>
      <c r="GE129" s="56"/>
      <c r="GF129" s="56"/>
      <c r="GG129" s="56"/>
      <c r="GH129" s="56"/>
      <c r="GI129" s="56"/>
      <c r="GJ129" s="56"/>
      <c r="GK129" s="56"/>
      <c r="GL129" s="56"/>
      <c r="GM129" s="56"/>
      <c r="GN129" s="56"/>
      <c r="GO129" s="56"/>
      <c r="GP129" s="56"/>
      <c r="GQ129" s="56"/>
      <c r="GR129" s="56"/>
      <c r="GS129" s="56"/>
      <c r="GT129" s="56"/>
      <c r="GU129" s="56"/>
      <c r="GV129" s="56"/>
      <c r="GW129" s="56"/>
      <c r="GX129" s="56"/>
      <c r="GY129" s="56"/>
      <c r="GZ129" s="56"/>
      <c r="HA129" s="56"/>
      <c r="HB129" s="56"/>
      <c r="HC129" s="56"/>
      <c r="HD129" s="56"/>
      <c r="HE129" s="56"/>
      <c r="HF129" s="56"/>
      <c r="HG129" s="56"/>
      <c r="HH129" s="217"/>
    </row>
    <row r="130" spans="2:216" ht="16.5" thickTop="1" thickBot="1" x14ac:dyDescent="0.3">
      <c r="B130" s="221"/>
      <c r="C130" s="56"/>
      <c r="D130" s="56"/>
      <c r="E130" s="105"/>
      <c r="F130" s="105"/>
      <c r="G130" s="105"/>
      <c r="H130" s="105"/>
      <c r="I130" s="105"/>
      <c r="J130" s="105"/>
      <c r="K130" s="99"/>
      <c r="L130" s="103">
        <f>GETPIVOTDATA(" Oregon",'Population Migration by State'!$B$5,"Year",'Population Migration by State'!$C$3)</f>
        <v>119077</v>
      </c>
      <c r="M130" s="105">
        <f>GETPIVOTDATA(" Oregon",'Population Migration by State'!$B$5,"Year",'Population Migration by State'!$C$3)</f>
        <v>119077</v>
      </c>
      <c r="N130" s="105">
        <f>GETPIVOTDATA(" Oregon",'Population Migration by State'!$B$5,"Year",'Population Migration by State'!$C$3)</f>
        <v>119077</v>
      </c>
      <c r="O130" s="105">
        <f>GETPIVOTDATA(" Oregon",'Population Migration by State'!$B$5,"Year",'Population Migration by State'!$C$3)</f>
        <v>119077</v>
      </c>
      <c r="P130" s="105">
        <f>GETPIVOTDATA(" Oregon",'Population Migration by State'!$B$5,"Year",'Population Migration by State'!$C$3)</f>
        <v>119077</v>
      </c>
      <c r="Q130" s="105">
        <f>GETPIVOTDATA(" Oregon",'Population Migration by State'!$B$5,"Year",'Population Migration by State'!$C$3)</f>
        <v>119077</v>
      </c>
      <c r="R130" s="105">
        <f>GETPIVOTDATA(" Oregon",'Population Migration by State'!$B$5,"Year",'Population Migration by State'!$C$3)</f>
        <v>119077</v>
      </c>
      <c r="S130" s="105">
        <f>GETPIVOTDATA(" Oregon",'Population Migration by State'!$B$5,"Year",'Population Migration by State'!$C$3)</f>
        <v>119077</v>
      </c>
      <c r="T130" s="105">
        <f>GETPIVOTDATA(" Oregon",'Population Migration by State'!$B$5,"Year",'Population Migration by State'!$C$3)</f>
        <v>119077</v>
      </c>
      <c r="U130" s="105">
        <f>GETPIVOTDATA(" Oregon",'Population Migration by State'!$B$5,"Year",'Population Migration by State'!$C$3)</f>
        <v>119077</v>
      </c>
      <c r="V130" s="105">
        <f>GETPIVOTDATA(" Oregon",'Population Migration by State'!$B$5,"Year",'Population Migration by State'!$C$3)</f>
        <v>119077</v>
      </c>
      <c r="W130" s="105">
        <f>GETPIVOTDATA(" Oregon",'Population Migration by State'!$B$5,"Year",'Population Migration by State'!$C$3)</f>
        <v>119077</v>
      </c>
      <c r="X130" s="105">
        <f>GETPIVOTDATA(" Oregon",'Population Migration by State'!$B$5,"Year",'Population Migration by State'!$C$3)</f>
        <v>119077</v>
      </c>
      <c r="Y130" s="105">
        <f>GETPIVOTDATA(" Oregon",'Population Migration by State'!$B$5,"Year",'Population Migration by State'!$C$3)</f>
        <v>119077</v>
      </c>
      <c r="Z130" s="107">
        <f>GETPIVOTDATA(" Idaho",'Population Migration by State'!$B$5,"Year",'Population Migration by State'!$C$3)</f>
        <v>59419</v>
      </c>
      <c r="AA130" s="105">
        <f>GETPIVOTDATA(" Idaho",'Population Migration by State'!$B$5,"Year",'Population Migration by State'!$C$3)</f>
        <v>59419</v>
      </c>
      <c r="AB130" s="105">
        <f>GETPIVOTDATA(" Idaho",'Population Migration by State'!$B$5,"Year",'Population Migration by State'!$C$3)</f>
        <v>59419</v>
      </c>
      <c r="AC130" s="105">
        <f>GETPIVOTDATA(" Idaho",'Population Migration by State'!$B$5,"Year",'Population Migration by State'!$C$3)</f>
        <v>59419</v>
      </c>
      <c r="AD130" s="105">
        <f>GETPIVOTDATA(" Idaho",'Population Migration by State'!$B$5,"Year",'Population Migration by State'!$C$3)</f>
        <v>59419</v>
      </c>
      <c r="AE130" s="105">
        <f>GETPIVOTDATA(" Idaho",'Population Migration by State'!$B$5,"Year",'Population Migration by State'!$C$3)</f>
        <v>59419</v>
      </c>
      <c r="AF130" s="105">
        <f>GETPIVOTDATA(" Idaho",'Population Migration by State'!$B$5,"Year",'Population Migration by State'!$C$3)</f>
        <v>59419</v>
      </c>
      <c r="AG130" s="105">
        <f>GETPIVOTDATA(" Idaho",'Population Migration by State'!$B$5,"Year",'Population Migration by State'!$C$3)</f>
        <v>59419</v>
      </c>
      <c r="AH130" s="105">
        <f>GETPIVOTDATA(" Idaho",'Population Migration by State'!$B$5,"Year",'Population Migration by State'!$C$3)</f>
        <v>59419</v>
      </c>
      <c r="AI130" s="105">
        <f>GETPIVOTDATA(" Idaho",'Population Migration by State'!$B$5,"Year",'Population Migration by State'!$C$3)</f>
        <v>59419</v>
      </c>
      <c r="AJ130" s="92">
        <f>GETPIVOTDATA(" Wyoming",'Population Migration by State'!$B$5,"Year",'Population Migration by State'!$C$3)</f>
        <v>31165</v>
      </c>
      <c r="AK130" s="105">
        <f>GETPIVOTDATA(" Wyoming",'Population Migration by State'!$B$5,"Year",'Population Migration by State'!$C$3)</f>
        <v>31165</v>
      </c>
      <c r="AL130" s="105">
        <f>GETPIVOTDATA(" Wyoming",'Population Migration by State'!$B$5,"Year",'Population Migration by State'!$C$3)</f>
        <v>31165</v>
      </c>
      <c r="AM130" s="105">
        <f>GETPIVOTDATA(" Wyoming",'Population Migration by State'!$B$5,"Year",'Population Migration by State'!$C$3)</f>
        <v>31165</v>
      </c>
      <c r="AN130" s="105">
        <f>GETPIVOTDATA(" Wyoming",'Population Migration by State'!$B$5,"Year",'Population Migration by State'!$C$3)</f>
        <v>31165</v>
      </c>
      <c r="AO130" s="105">
        <f>GETPIVOTDATA(" Wyoming",'Population Migration by State'!$B$5,"Year",'Population Migration by State'!$C$3)</f>
        <v>31165</v>
      </c>
      <c r="AP130" s="105">
        <f>GETPIVOTDATA(" Wyoming",'Population Migration by State'!$B$5,"Year",'Population Migration by State'!$C$3)</f>
        <v>31165</v>
      </c>
      <c r="AQ130" s="105">
        <f>GETPIVOTDATA(" Wyoming",'Population Migration by State'!$B$5,"Year",'Population Migration by State'!$C$3)</f>
        <v>31165</v>
      </c>
      <c r="AR130" s="105">
        <f>GETPIVOTDATA(" Wyoming",'Population Migration by State'!$B$5,"Year",'Population Migration by State'!$C$3)</f>
        <v>31165</v>
      </c>
      <c r="AS130" s="105">
        <f>GETPIVOTDATA(" Wyoming",'Population Migration by State'!$B$5,"Year",'Population Migration by State'!$C$3)</f>
        <v>31165</v>
      </c>
      <c r="AT130" s="105">
        <f>GETPIVOTDATA(" Wyoming",'Population Migration by State'!$B$5,"Year",'Population Migration by State'!$C$3)</f>
        <v>31165</v>
      </c>
      <c r="AU130" s="105">
        <f>GETPIVOTDATA(" Wyoming",'Population Migration by State'!$B$5,"Year",'Population Migration by State'!$C$3)</f>
        <v>31165</v>
      </c>
      <c r="AV130" s="105">
        <f>GETPIVOTDATA(" Wyoming",'Population Migration by State'!$B$5,"Year",'Population Migration by State'!$C$3)</f>
        <v>31165</v>
      </c>
      <c r="AW130" s="105">
        <f>GETPIVOTDATA(" Wyoming",'Population Migration by State'!$B$5,"Year",'Population Migration by State'!$C$3)</f>
        <v>31165</v>
      </c>
      <c r="AX130" s="105">
        <f>GETPIVOTDATA(" Wyoming",'Population Migration by State'!$B$5,"Year",'Population Migration by State'!$C$3)</f>
        <v>31165</v>
      </c>
      <c r="AY130" s="105">
        <f>GETPIVOTDATA(" Wyoming",'Population Migration by State'!$B$5,"Year",'Population Migration by State'!$C$3)</f>
        <v>31165</v>
      </c>
      <c r="AZ130" s="105">
        <f>GETPIVOTDATA(" Wyoming",'Population Migration by State'!$B$5,"Year",'Population Migration by State'!$C$3)</f>
        <v>31165</v>
      </c>
      <c r="BA130" s="92">
        <f>GETPIVOTDATA(" Nebraska",'Population Migration by State'!$B$5,"Year",'Population Migration by State'!$C$3)</f>
        <v>43266</v>
      </c>
      <c r="BB130" s="105">
        <f>GETPIVOTDATA(" Nebraska",'Population Migration by State'!$B$5,"Year",'Population Migration by State'!$C$3)</f>
        <v>43266</v>
      </c>
      <c r="BC130" s="105">
        <f>GETPIVOTDATA(" Nebraska",'Population Migration by State'!$B$5,"Year",'Population Migration by State'!$C$3)</f>
        <v>43266</v>
      </c>
      <c r="BD130" s="105">
        <f>GETPIVOTDATA(" Nebraska",'Population Migration by State'!$B$5,"Year",'Population Migration by State'!$C$3)</f>
        <v>43266</v>
      </c>
      <c r="BE130" s="105">
        <f>GETPIVOTDATA(" Nebraska",'Population Migration by State'!$B$5,"Year",'Population Migration by State'!$C$3)</f>
        <v>43266</v>
      </c>
      <c r="BF130" s="105">
        <f>GETPIVOTDATA(" Nebraska",'Population Migration by State'!$B$5,"Year",'Population Migration by State'!$C$3)</f>
        <v>43266</v>
      </c>
      <c r="BG130" s="105">
        <f>GETPIVOTDATA(" Nebraska",'Population Migration by State'!$B$5,"Year",'Population Migration by State'!$C$3)</f>
        <v>43266</v>
      </c>
      <c r="BH130" s="105">
        <f>GETPIVOTDATA(" Nebraska",'Population Migration by State'!$B$5,"Year",'Population Migration by State'!$C$3)</f>
        <v>43266</v>
      </c>
      <c r="BI130" s="105">
        <f>GETPIVOTDATA(" Nebraska",'Population Migration by State'!$B$5,"Year",'Population Migration by State'!$C$3)</f>
        <v>43266</v>
      </c>
      <c r="BJ130" s="105">
        <f>GETPIVOTDATA(" Nebraska",'Population Migration by State'!$B$5,"Year",'Population Migration by State'!$C$3)</f>
        <v>43266</v>
      </c>
      <c r="BK130" s="105">
        <f>GETPIVOTDATA(" Nebraska",'Population Migration by State'!$B$5,"Year",'Population Migration by State'!$C$3)</f>
        <v>43266</v>
      </c>
      <c r="BL130" s="105">
        <f>GETPIVOTDATA(" Nebraska",'Population Migration by State'!$B$5,"Year",'Population Migration by State'!$C$3)</f>
        <v>43266</v>
      </c>
      <c r="BM130" s="105">
        <f>GETPIVOTDATA(" Nebraska",'Population Migration by State'!$B$5,"Year",'Population Migration by State'!$C$3)</f>
        <v>43266</v>
      </c>
      <c r="BN130" s="105">
        <f>GETPIVOTDATA(" Nebraska",'Population Migration by State'!$B$5,"Year",'Population Migration by State'!$C$3)</f>
        <v>43266</v>
      </c>
      <c r="BO130" s="99"/>
      <c r="BP130" s="103">
        <f>GETPIVOTDATA(" South Dakota",'Population Migration by State'!$B$5,"Year",'Population Migration by State'!$C$3)</f>
        <v>26185</v>
      </c>
      <c r="BQ130" s="92">
        <f>GETPIVOTDATA(" Iowa",'Population Migration by State'!$B$5,"Year",'Population Migration by State'!$C$3)</f>
        <v>76546</v>
      </c>
      <c r="BR130" s="105">
        <f>GETPIVOTDATA(" Iowa",'Population Migration by State'!$B$5,"Year",'Population Migration by State'!$C$3)</f>
        <v>76546</v>
      </c>
      <c r="BS130" s="105">
        <f>GETPIVOTDATA(" Iowa",'Population Migration by State'!$B$5,"Year",'Population Migration by State'!$C$3)</f>
        <v>76546</v>
      </c>
      <c r="BT130" s="105">
        <f>GETPIVOTDATA(" Iowa",'Population Migration by State'!$B$5,"Year",'Population Migration by State'!$C$3)</f>
        <v>76546</v>
      </c>
      <c r="BU130" s="105">
        <f>GETPIVOTDATA(" Iowa",'Population Migration by State'!$B$5,"Year",'Population Migration by State'!$C$3)</f>
        <v>76546</v>
      </c>
      <c r="BV130" s="105">
        <f>GETPIVOTDATA(" Iowa",'Population Migration by State'!$B$5,"Year",'Population Migration by State'!$C$3)</f>
        <v>76546</v>
      </c>
      <c r="BW130" s="121">
        <f>GETPIVOTDATA(" Iowa",'Population Migration by State'!$B$5,"Year",'Population Migration by State'!$C$3)</f>
        <v>76546</v>
      </c>
      <c r="BX130" s="121">
        <f>GETPIVOTDATA(" Iowa",'Population Migration by State'!$B$5,"Year",'Population Migration by State'!$C$3)</f>
        <v>76546</v>
      </c>
      <c r="BY130" s="121">
        <f>GETPIVOTDATA(" Iowa",'Population Migration by State'!$B$5,"Year",'Population Migration by State'!$C$3)</f>
        <v>76546</v>
      </c>
      <c r="BZ130" s="121">
        <f>GETPIVOTDATA(" Iowa",'Population Migration by State'!$B$5,"Year",'Population Migration by State'!$C$3)</f>
        <v>76546</v>
      </c>
      <c r="CA130" s="105">
        <f>GETPIVOTDATA(" Iowa",'Population Migration by State'!$B$5,"Year",'Population Migration by State'!$C$3)</f>
        <v>76546</v>
      </c>
      <c r="CB130" s="105">
        <f>GETPIVOTDATA(" Iowa",'Population Migration by State'!$B$5,"Year",'Population Migration by State'!$C$3)</f>
        <v>76546</v>
      </c>
      <c r="CC130" s="105">
        <f>GETPIVOTDATA(" Iowa",'Population Migration by State'!$B$5,"Year",'Population Migration by State'!$C$3)</f>
        <v>76546</v>
      </c>
      <c r="CD130" s="105">
        <f>GETPIVOTDATA(" Iowa",'Population Migration by State'!$B$5,"Year",'Population Migration by State'!$C$3)</f>
        <v>76546</v>
      </c>
      <c r="CE130" s="105">
        <f>GETPIVOTDATA(" Iowa",'Population Migration by State'!$B$5,"Year",'Population Migration by State'!$C$3)</f>
        <v>76546</v>
      </c>
      <c r="CF130" s="105">
        <f>GETPIVOTDATA(" Iowa",'Population Migration by State'!$B$5,"Year",'Population Migration by State'!$C$3)</f>
        <v>76546</v>
      </c>
      <c r="CG130" s="92">
        <f>GETPIVOTDATA(" Illinois",'Population Migration by State'!$B$5,"Year",'Population Migration by State'!$C$3)</f>
        <v>210804</v>
      </c>
      <c r="CH130" s="105">
        <f>GETPIVOTDATA(" Illinois",'Population Migration by State'!$B$5,"Year",'Population Migration by State'!$C$3)</f>
        <v>210804</v>
      </c>
      <c r="CI130" s="105">
        <f>GETPIVOTDATA(" Illinois",'Population Migration by State'!$B$5,"Year",'Population Migration by State'!$C$3)</f>
        <v>210804</v>
      </c>
      <c r="CJ130" s="105">
        <f>GETPIVOTDATA(" Illinois",'Population Migration by State'!$B$5,"Year",'Population Migration by State'!$C$3)</f>
        <v>210804</v>
      </c>
      <c r="CK130" s="105">
        <f>GETPIVOTDATA(" Illinois",'Population Migration by State'!$B$5,"Year",'Population Migration by State'!$C$3)</f>
        <v>210804</v>
      </c>
      <c r="CL130" s="105">
        <f>GETPIVOTDATA(" Illinois",'Population Migration by State'!$B$5,"Year",'Population Migration by State'!$C$3)</f>
        <v>210804</v>
      </c>
      <c r="CM130" s="105">
        <f>GETPIVOTDATA(" Illinois",'Population Migration by State'!$B$5,"Year",'Population Migration by State'!$C$3)</f>
        <v>210804</v>
      </c>
      <c r="CN130" s="92"/>
      <c r="CO130" s="105"/>
      <c r="CP130" s="105"/>
      <c r="CQ130" s="92">
        <f>GETPIVOTDATA(" Michigan",'Population Migration by State'!$B$5,"Year",'Population Migration by State'!$C$3)</f>
        <v>134763</v>
      </c>
      <c r="CR130" s="105">
        <f>GETPIVOTDATA(" Michigan",'Population Migration by State'!$B$5,"Year",'Population Migration by State'!$C$3)</f>
        <v>134763</v>
      </c>
      <c r="CS130" s="105">
        <f>GETPIVOTDATA(" Michigan",'Population Migration by State'!$B$5,"Year",'Population Migration by State'!$C$3)</f>
        <v>134763</v>
      </c>
      <c r="CT130" s="105">
        <f>GETPIVOTDATA(" Michigan",'Population Migration by State'!$B$5,"Year",'Population Migration by State'!$C$3)</f>
        <v>134763</v>
      </c>
      <c r="CU130" s="105">
        <f>GETPIVOTDATA(" Michigan",'Population Migration by State'!$B$5,"Year",'Population Migration by State'!$C$3)</f>
        <v>134763</v>
      </c>
      <c r="CV130" s="105">
        <f>GETPIVOTDATA(" Michigan",'Population Migration by State'!$B$5,"Year",'Population Migration by State'!$C$3)</f>
        <v>134763</v>
      </c>
      <c r="CW130" s="105">
        <f>GETPIVOTDATA(" Michigan",'Population Migration by State'!$B$5,"Year",'Population Migration by State'!$C$3)</f>
        <v>134763</v>
      </c>
      <c r="CX130" s="105">
        <f>GETPIVOTDATA(" Michigan",'Population Migration by State'!$B$5,"Year",'Population Migration by State'!$C$3)</f>
        <v>134763</v>
      </c>
      <c r="CY130" s="92"/>
      <c r="CZ130" s="105"/>
      <c r="DA130" s="105"/>
      <c r="DB130" s="97"/>
      <c r="DC130" s="105">
        <f>GETPIVOTDATA(" Ohio",'Population Migration by State'!$B$5,"Year",'Population Migration by State'!$C$3)</f>
        <v>197794</v>
      </c>
      <c r="DD130" s="105">
        <f>GETPIVOTDATA(" Ohio",'Population Migration by State'!$B$5,"Year",'Population Migration by State'!$C$3)</f>
        <v>197794</v>
      </c>
      <c r="DE130" s="105">
        <f>GETPIVOTDATA(" Ohio",'Population Migration by State'!$B$5,"Year",'Population Migration by State'!$C$3)</f>
        <v>197794</v>
      </c>
      <c r="DF130" s="92">
        <f>GETPIVOTDATA(" Pennsylvania",'Population Migration by State'!$B$5,"Year",'Population Migration by State'!$C$3)</f>
        <v>223347</v>
      </c>
      <c r="DG130" s="105">
        <f>GETPIVOTDATA(" Pennsylvania",'Population Migration by State'!$B$5,"Year",'Population Migration by State'!$C$3)</f>
        <v>223347</v>
      </c>
      <c r="DH130" s="92">
        <f>GETPIVOTDATA(" New York",'Population Migration by State'!$B$5,"Year",'Population Migration by State'!$C$3)</f>
        <v>277374</v>
      </c>
      <c r="DI130" s="105">
        <f>GETPIVOTDATA(" New York",'Population Migration by State'!$B$5,"Year",'Population Migration by State'!$C$3)</f>
        <v>277374</v>
      </c>
      <c r="DJ130" s="105">
        <f>GETPIVOTDATA(" New York",'Population Migration by State'!$B$5,"Year",'Population Migration by State'!$C$3)</f>
        <v>277374</v>
      </c>
      <c r="DK130" s="105">
        <f>GETPIVOTDATA(" New York",'Population Migration by State'!$B$5,"Year",'Population Migration by State'!$C$3)</f>
        <v>277374</v>
      </c>
      <c r="DL130" s="105">
        <f>GETPIVOTDATA(" New York",'Population Migration by State'!$B$5,"Year",'Population Migration by State'!$C$3)</f>
        <v>277374</v>
      </c>
      <c r="DM130" s="105">
        <f>GETPIVOTDATA(" New York",'Population Migration by State'!$B$5,"Year",'Population Migration by State'!$C$3)</f>
        <v>277374</v>
      </c>
      <c r="DN130" s="105">
        <f>GETPIVOTDATA(" New York",'Population Migration by State'!$B$5,"Year",'Population Migration by State'!$C$3)</f>
        <v>277374</v>
      </c>
      <c r="DO130" s="105">
        <f>GETPIVOTDATA(" New York",'Population Migration by State'!$B$5,"Year",'Population Migration by State'!$C$3)</f>
        <v>277374</v>
      </c>
      <c r="DP130" s="105">
        <f>GETPIVOTDATA(" New York",'Population Migration by State'!$B$5,"Year",'Population Migration by State'!$C$3)</f>
        <v>277374</v>
      </c>
      <c r="DQ130" s="105">
        <f>GETPIVOTDATA(" New York",'Population Migration by State'!$B$5,"Year",'Population Migration by State'!$C$3)</f>
        <v>277374</v>
      </c>
      <c r="DR130" s="105">
        <f>GETPIVOTDATA(" New York",'Population Migration by State'!$B$5,"Year",'Population Migration by State'!$C$3)</f>
        <v>277374</v>
      </c>
      <c r="DS130" s="105">
        <f>GETPIVOTDATA(" New York",'Population Migration by State'!$B$5,"Year",'Population Migration by State'!$C$3)</f>
        <v>277374</v>
      </c>
      <c r="DT130" s="105">
        <f>GETPIVOTDATA(" New York",'Population Migration by State'!$B$5,"Year",'Population Migration by State'!$C$3)</f>
        <v>277374</v>
      </c>
      <c r="DU130" s="105">
        <f>GETPIVOTDATA(" New York",'Population Migration by State'!$B$5,"Year",'Population Migration by State'!$C$3)</f>
        <v>277374</v>
      </c>
      <c r="DV130" s="105">
        <f>GETPIVOTDATA(" New York",'Population Migration by State'!$B$5,"Year",'Population Migration by State'!$C$3)</f>
        <v>277374</v>
      </c>
      <c r="DW130" s="105">
        <f>GETPIVOTDATA(" New York",'Population Migration by State'!$B$5,"Year",'Population Migration by State'!$C$3)</f>
        <v>277374</v>
      </c>
      <c r="DX130" s="105">
        <f>GETPIVOTDATA(" New York",'Population Migration by State'!$B$5,"Year",'Population Migration by State'!$C$3)</f>
        <v>277374</v>
      </c>
      <c r="DY130" s="105">
        <f>GETPIVOTDATA(" New York",'Population Migration by State'!$B$5,"Year",'Population Migration by State'!$C$3)</f>
        <v>277374</v>
      </c>
      <c r="DZ130" s="92">
        <f>GETPIVOTDATA(" Massachusetts",'Population Migration by State'!$B$5,"Year",'Population Migration by State'!$C$3)</f>
        <v>146633</v>
      </c>
      <c r="EA130" s="105">
        <f>GETPIVOTDATA(" Massachusetts",'Population Migration by State'!$B$5,"Year",'Population Migration by State'!$C$3)</f>
        <v>146633</v>
      </c>
      <c r="EB130" s="105">
        <f>GETPIVOTDATA(" Massachusetts",'Population Migration by State'!$B$5,"Year",'Population Migration by State'!$C$3)</f>
        <v>146633</v>
      </c>
      <c r="EC130" s="105">
        <f>GETPIVOTDATA(" Massachusetts",'Population Migration by State'!$B$5,"Year",'Population Migration by State'!$C$3)</f>
        <v>146633</v>
      </c>
      <c r="ED130" s="105">
        <f>GETPIVOTDATA(" Massachusetts",'Population Migration by State'!$B$5,"Year",'Population Migration by State'!$C$3)</f>
        <v>146633</v>
      </c>
      <c r="EE130" s="105">
        <f>GETPIVOTDATA(" Massachusetts",'Population Migration by State'!$B$5,"Year",'Population Migration by State'!$C$3)</f>
        <v>146633</v>
      </c>
      <c r="EF130" s="105">
        <f>GETPIVOTDATA(" Massachusetts",'Population Migration by State'!$B$5,"Year",'Population Migration by State'!$C$3)</f>
        <v>146633</v>
      </c>
      <c r="EG130" s="92"/>
      <c r="EH130" s="105"/>
      <c r="EI130" s="105"/>
      <c r="EJ130" s="105"/>
      <c r="EK130" s="105"/>
      <c r="EL130" s="105"/>
      <c r="EM130" s="105"/>
      <c r="EN130" s="105"/>
      <c r="EO130" s="105"/>
      <c r="EP130" s="105"/>
      <c r="EQ130" s="56"/>
      <c r="ER130" s="56"/>
      <c r="ES130" s="56"/>
      <c r="ET130" s="56"/>
      <c r="EU130" s="56"/>
      <c r="EV130" s="56"/>
      <c r="EW130" s="105"/>
      <c r="EX130" s="105"/>
      <c r="EY130" s="105"/>
      <c r="EZ130" s="105"/>
      <c r="FA130" s="105"/>
      <c r="FB130" s="105"/>
      <c r="FC130" s="105"/>
      <c r="FD130" s="105"/>
      <c r="FE130" s="105"/>
      <c r="FF130" s="105"/>
      <c r="FG130" s="105"/>
      <c r="FH130" s="105"/>
      <c r="FI130" s="105"/>
      <c r="FJ130" s="105"/>
      <c r="FK130" s="105"/>
      <c r="FL130" s="105"/>
      <c r="FM130" s="105"/>
      <c r="FN130" s="105"/>
      <c r="FO130" s="105"/>
      <c r="FP130" s="56"/>
      <c r="FQ130" s="56"/>
      <c r="FR130" s="56"/>
      <c r="FS130" s="56"/>
      <c r="FT130" s="56"/>
      <c r="FU130" s="56"/>
      <c r="FV130" s="56"/>
      <c r="FW130" s="56"/>
      <c r="FX130" s="56"/>
      <c r="FY130" s="56"/>
      <c r="FZ130" s="56"/>
      <c r="GA130" s="56"/>
      <c r="GB130" s="56"/>
      <c r="GC130" s="56"/>
      <c r="GD130" s="56"/>
      <c r="GE130" s="56"/>
      <c r="GF130" s="56"/>
      <c r="GG130" s="56"/>
      <c r="GH130" s="56"/>
      <c r="GI130" s="56"/>
      <c r="GJ130" s="56"/>
      <c r="GK130" s="56"/>
      <c r="GL130" s="56"/>
      <c r="GM130" s="56"/>
      <c r="GN130" s="56"/>
      <c r="GO130" s="56"/>
      <c r="GP130" s="56"/>
      <c r="GQ130" s="56"/>
      <c r="GR130" s="56"/>
      <c r="GS130" s="56"/>
      <c r="GT130" s="56"/>
      <c r="GU130" s="56"/>
      <c r="GV130" s="56"/>
      <c r="GW130" s="56"/>
      <c r="GX130" s="56"/>
      <c r="GY130" s="56"/>
      <c r="GZ130" s="56"/>
      <c r="HA130" s="56"/>
      <c r="HB130" s="56"/>
      <c r="HC130" s="56"/>
      <c r="HD130" s="56"/>
      <c r="HE130" s="56"/>
      <c r="HF130" s="56"/>
      <c r="HG130" s="56"/>
      <c r="HH130" s="217"/>
    </row>
    <row r="131" spans="2:216" ht="16.5" thickTop="1" thickBot="1" x14ac:dyDescent="0.3">
      <c r="B131" s="221"/>
      <c r="C131" s="56"/>
      <c r="D131" s="56"/>
      <c r="E131" s="105"/>
      <c r="F131" s="105"/>
      <c r="G131" s="105"/>
      <c r="H131" s="105"/>
      <c r="I131" s="105"/>
      <c r="J131" s="105"/>
      <c r="K131" s="105"/>
      <c r="L131" s="95">
        <f>GETPIVOTDATA(" California",'Population Migration by State'!$B$5,"Year",'Population Migration by State'!$C$3)</f>
        <v>495964</v>
      </c>
      <c r="M131" s="101">
        <f>GETPIVOTDATA(" California",'Population Migration by State'!$B$5,"Year",'Population Migration by State'!$C$3)</f>
        <v>495964</v>
      </c>
      <c r="N131" s="101">
        <f>GETPIVOTDATA(" California",'Population Migration by State'!$B$5,"Year",'Population Migration by State'!$C$3)</f>
        <v>495964</v>
      </c>
      <c r="O131" s="101">
        <f>GETPIVOTDATA(" California",'Population Migration by State'!$B$5,"Year",'Population Migration by State'!$C$3)</f>
        <v>495964</v>
      </c>
      <c r="P131" s="101">
        <f>GETPIVOTDATA(" California",'Population Migration by State'!$B$5,"Year",'Population Migration by State'!$C$3)</f>
        <v>495964</v>
      </c>
      <c r="Q131" s="101">
        <f>GETPIVOTDATA(" California",'Population Migration by State'!$B$5,"Year",'Population Migration by State'!$C$3)</f>
        <v>495964</v>
      </c>
      <c r="R131" s="101">
        <f>GETPIVOTDATA(" California",'Population Migration by State'!$B$5,"Year",'Population Migration by State'!$C$3)</f>
        <v>495964</v>
      </c>
      <c r="S131" s="101">
        <f>GETPIVOTDATA(" California",'Population Migration by State'!$B$5,"Year",'Population Migration by State'!$C$3)</f>
        <v>495964</v>
      </c>
      <c r="T131" s="95">
        <f>GETPIVOTDATA(" Nevada",'Population Migration by State'!$B$5,"Year",'Population Migration by State'!$C$3)</f>
        <v>124522</v>
      </c>
      <c r="U131" s="101">
        <f>GETPIVOTDATA(" Nevada",'Population Migration by State'!$B$5,"Year",'Population Migration by State'!$C$3)</f>
        <v>124522</v>
      </c>
      <c r="V131" s="101">
        <f>GETPIVOTDATA(" Nevada",'Population Migration by State'!$B$5,"Year",'Population Migration by State'!$C$3)</f>
        <v>124522</v>
      </c>
      <c r="W131" s="101">
        <f>GETPIVOTDATA(" Nevada",'Population Migration by State'!$B$5,"Year",'Population Migration by State'!$C$3)</f>
        <v>124522</v>
      </c>
      <c r="X131" s="101">
        <f>GETPIVOTDATA(" Nevada",'Population Migration by State'!$B$5,"Year",'Population Migration by State'!$C$3)</f>
        <v>124522</v>
      </c>
      <c r="Y131" s="101">
        <f>GETPIVOTDATA(" Nevada",'Population Migration by State'!$B$5,"Year",'Population Migration by State'!$C$3)</f>
        <v>124522</v>
      </c>
      <c r="Z131" s="101">
        <f>GETPIVOTDATA(" Nevada",'Population Migration by State'!$B$5,"Year",'Population Migration by State'!$C$3)</f>
        <v>124522</v>
      </c>
      <c r="AA131" s="101">
        <f>GETPIVOTDATA(" Nevada",'Population Migration by State'!$B$5,"Year",'Population Migration by State'!$C$3)</f>
        <v>124522</v>
      </c>
      <c r="AB131" s="101">
        <f>GETPIVOTDATA(" Nevada",'Population Migration by State'!$B$5,"Year",'Population Migration by State'!$C$3)</f>
        <v>124522</v>
      </c>
      <c r="AC131" s="95">
        <f>GETPIVOTDATA(" Utah",'Population Migration by State'!$B$5,"Year",'Population Migration by State'!$C$3)</f>
        <v>88109</v>
      </c>
      <c r="AD131" s="101">
        <f>GETPIVOTDATA(" Utah",'Population Migration by State'!$B$5,"Year",'Population Migration by State'!$C$3)</f>
        <v>88109</v>
      </c>
      <c r="AE131" s="101">
        <f>GETPIVOTDATA(" Utah",'Population Migration by State'!$B$5,"Year",'Population Migration by State'!$C$3)</f>
        <v>88109</v>
      </c>
      <c r="AF131" s="101">
        <f>GETPIVOTDATA(" Utah",'Population Migration by State'!$B$5,"Year",'Population Migration by State'!$C$3)</f>
        <v>88109</v>
      </c>
      <c r="AG131" s="101">
        <f>GETPIVOTDATA(" Utah",'Population Migration by State'!$B$5,"Year",'Population Migration by State'!$C$3)</f>
        <v>88109</v>
      </c>
      <c r="AH131" s="101">
        <f>GETPIVOTDATA(" Utah",'Population Migration by State'!$B$5,"Year",'Population Migration by State'!$C$3)</f>
        <v>88109</v>
      </c>
      <c r="AI131" s="101">
        <f>GETPIVOTDATA(" Utah",'Population Migration by State'!$B$5,"Year",'Population Migration by State'!$C$3)</f>
        <v>88109</v>
      </c>
      <c r="AJ131" s="92">
        <f>GETPIVOTDATA(" Wyoming",'Population Migration by State'!$B$5,"Year",'Population Migration by State'!$C$3)</f>
        <v>31165</v>
      </c>
      <c r="AK131" s="105">
        <f>GETPIVOTDATA(" Wyoming",'Population Migration by State'!$B$5,"Year",'Population Migration by State'!$C$3)</f>
        <v>31165</v>
      </c>
      <c r="AL131" s="105">
        <f>GETPIVOTDATA(" Wyoming",'Population Migration by State'!$B$5,"Year",'Population Migration by State'!$C$3)</f>
        <v>31165</v>
      </c>
      <c r="AM131" s="105">
        <f>GETPIVOTDATA(" Wyoming",'Population Migration by State'!$B$5,"Year",'Population Migration by State'!$C$3)</f>
        <v>31165</v>
      </c>
      <c r="AN131" s="105">
        <f>GETPIVOTDATA(" Wyoming",'Population Migration by State'!$B$5,"Year",'Population Migration by State'!$C$3)</f>
        <v>31165</v>
      </c>
      <c r="AO131" s="105">
        <f>GETPIVOTDATA(" Wyoming",'Population Migration by State'!$B$5,"Year",'Population Migration by State'!$C$3)</f>
        <v>31165</v>
      </c>
      <c r="AP131" s="105">
        <f>GETPIVOTDATA(" Wyoming",'Population Migration by State'!$B$5,"Year",'Population Migration by State'!$C$3)</f>
        <v>31165</v>
      </c>
      <c r="AQ131" s="105">
        <f>GETPIVOTDATA(" Wyoming",'Population Migration by State'!$B$5,"Year",'Population Migration by State'!$C$3)</f>
        <v>31165</v>
      </c>
      <c r="AR131" s="105">
        <f>GETPIVOTDATA(" Wyoming",'Population Migration by State'!$B$5,"Year",'Population Migration by State'!$C$3)</f>
        <v>31165</v>
      </c>
      <c r="AS131" s="105">
        <f>GETPIVOTDATA(" Wyoming",'Population Migration by State'!$B$5,"Year",'Population Migration by State'!$C$3)</f>
        <v>31165</v>
      </c>
      <c r="AT131" s="105">
        <f>GETPIVOTDATA(" Wyoming",'Population Migration by State'!$B$5,"Year",'Population Migration by State'!$C$3)</f>
        <v>31165</v>
      </c>
      <c r="AU131" s="105">
        <f>GETPIVOTDATA(" Wyoming",'Population Migration by State'!$B$5,"Year",'Population Migration by State'!$C$3)</f>
        <v>31165</v>
      </c>
      <c r="AV131" s="105">
        <f>GETPIVOTDATA(" Wyoming",'Population Migration by State'!$B$5,"Year",'Population Migration by State'!$C$3)</f>
        <v>31165</v>
      </c>
      <c r="AW131" s="105">
        <f>GETPIVOTDATA(" Wyoming",'Population Migration by State'!$B$5,"Year",'Population Migration by State'!$C$3)</f>
        <v>31165</v>
      </c>
      <c r="AX131" s="105">
        <f>GETPIVOTDATA(" Wyoming",'Population Migration by State'!$B$5,"Year",'Population Migration by State'!$C$3)</f>
        <v>31165</v>
      </c>
      <c r="AY131" s="105">
        <f>GETPIVOTDATA(" Wyoming",'Population Migration by State'!$B$5,"Year",'Population Migration by State'!$C$3)</f>
        <v>31165</v>
      </c>
      <c r="AZ131" s="105">
        <f>GETPIVOTDATA(" Wyoming",'Population Migration by State'!$B$5,"Year",'Population Migration by State'!$C$3)</f>
        <v>31165</v>
      </c>
      <c r="BA131" s="92">
        <f>GETPIVOTDATA(" Nebraska",'Population Migration by State'!$B$5,"Year",'Population Migration by State'!$C$3)</f>
        <v>43266</v>
      </c>
      <c r="BB131" s="105">
        <f>GETPIVOTDATA(" Nebraska",'Population Migration by State'!$B$5,"Year",'Population Migration by State'!$C$3)</f>
        <v>43266</v>
      </c>
      <c r="BC131" s="105">
        <f>GETPIVOTDATA(" Nebraska",'Population Migration by State'!$B$5,"Year",'Population Migration by State'!$C$3)</f>
        <v>43266</v>
      </c>
      <c r="BD131" s="105">
        <f>GETPIVOTDATA(" Nebraska",'Population Migration by State'!$B$5,"Year",'Population Migration by State'!$C$3)</f>
        <v>43266</v>
      </c>
      <c r="BE131" s="105">
        <f>GETPIVOTDATA(" Nebraska",'Population Migration by State'!$B$5,"Year",'Population Migration by State'!$C$3)</f>
        <v>43266</v>
      </c>
      <c r="BF131" s="105">
        <f>GETPIVOTDATA(" Nebraska",'Population Migration by State'!$B$5,"Year",'Population Migration by State'!$C$3)</f>
        <v>43266</v>
      </c>
      <c r="BG131" s="105">
        <f>GETPIVOTDATA(" Nebraska",'Population Migration by State'!$B$5,"Year",'Population Migration by State'!$C$3)</f>
        <v>43266</v>
      </c>
      <c r="BH131" s="105">
        <f>GETPIVOTDATA(" Nebraska",'Population Migration by State'!$B$5,"Year",'Population Migration by State'!$C$3)</f>
        <v>43266</v>
      </c>
      <c r="BI131" s="105">
        <f>GETPIVOTDATA(" Nebraska",'Population Migration by State'!$B$5,"Year",'Population Migration by State'!$C$3)</f>
        <v>43266</v>
      </c>
      <c r="BJ131" s="105">
        <f>GETPIVOTDATA(" Nebraska",'Population Migration by State'!$B$5,"Year",'Population Migration by State'!$C$3)</f>
        <v>43266</v>
      </c>
      <c r="BK131" s="105">
        <f>GETPIVOTDATA(" Nebraska",'Population Migration by State'!$B$5,"Year",'Population Migration by State'!$C$3)</f>
        <v>43266</v>
      </c>
      <c r="BL131" s="105">
        <f>GETPIVOTDATA(" Nebraska",'Population Migration by State'!$B$5,"Year",'Population Migration by State'!$C$3)</f>
        <v>43266</v>
      </c>
      <c r="BM131" s="105">
        <f>GETPIVOTDATA(" Nebraska",'Population Migration by State'!$B$5,"Year",'Population Migration by State'!$C$3)</f>
        <v>43266</v>
      </c>
      <c r="BN131" s="105">
        <f>GETPIVOTDATA(" Nebraska",'Population Migration by State'!$B$5,"Year",'Population Migration by State'!$C$3)</f>
        <v>43266</v>
      </c>
      <c r="BO131" s="105">
        <f>GETPIVOTDATA(" Nebraska",'Population Migration by State'!$B$5,"Year",'Population Migration by State'!$C$3)</f>
        <v>43266</v>
      </c>
      <c r="BP131" s="105">
        <f>GETPIVOTDATA(" Nebraska",'Population Migration by State'!$B$5,"Year",'Population Migration by State'!$C$3)</f>
        <v>43266</v>
      </c>
      <c r="BQ131" s="99"/>
      <c r="BR131" s="105">
        <f>GETPIVOTDATA(" Iowa",'Population Migration by State'!$B$5,"Year",'Population Migration by State'!$C$3)</f>
        <v>76546</v>
      </c>
      <c r="BS131" s="105">
        <f>GETPIVOTDATA(" Iowa",'Population Migration by State'!$B$5,"Year",'Population Migration by State'!$C$3)</f>
        <v>76546</v>
      </c>
      <c r="BT131" s="105">
        <f>GETPIVOTDATA(" Iowa",'Population Migration by State'!$B$5,"Year",'Population Migration by State'!$C$3)</f>
        <v>76546</v>
      </c>
      <c r="BU131" s="105">
        <f>GETPIVOTDATA(" Iowa",'Population Migration by State'!$B$5,"Year",'Population Migration by State'!$C$3)</f>
        <v>76546</v>
      </c>
      <c r="BV131" s="105">
        <f>GETPIVOTDATA(" Iowa",'Population Migration by State'!$B$5,"Year",'Population Migration by State'!$C$3)</f>
        <v>76546</v>
      </c>
      <c r="BW131" s="121">
        <f>GETPIVOTDATA(" Iowa",'Population Migration by State'!$B$5,"Year",'Population Migration by State'!$C$3)</f>
        <v>76546</v>
      </c>
      <c r="BX131" s="121">
        <f>GETPIVOTDATA(" Iowa",'Population Migration by State'!$B$5,"Year",'Population Migration by State'!$C$3)</f>
        <v>76546</v>
      </c>
      <c r="BY131" s="121">
        <f>GETPIVOTDATA(" Iowa",'Population Migration by State'!$B$5,"Year",'Population Migration by State'!$C$3)</f>
        <v>76546</v>
      </c>
      <c r="BZ131" s="121">
        <f>GETPIVOTDATA(" Iowa",'Population Migration by State'!$B$5,"Year",'Population Migration by State'!$C$3)</f>
        <v>76546</v>
      </c>
      <c r="CA131" s="105">
        <f>GETPIVOTDATA(" Iowa",'Population Migration by State'!$B$5,"Year",'Population Migration by State'!$C$3)</f>
        <v>76546</v>
      </c>
      <c r="CB131" s="105">
        <f>GETPIVOTDATA(" Iowa",'Population Migration by State'!$B$5,"Year",'Population Migration by State'!$C$3)</f>
        <v>76546</v>
      </c>
      <c r="CC131" s="105">
        <f>GETPIVOTDATA(" Iowa",'Population Migration by State'!$B$5,"Year",'Population Migration by State'!$C$3)</f>
        <v>76546</v>
      </c>
      <c r="CD131" s="105">
        <f>GETPIVOTDATA(" Iowa",'Population Migration by State'!$B$5,"Year",'Population Migration by State'!$C$3)</f>
        <v>76546</v>
      </c>
      <c r="CE131" s="105">
        <f>GETPIVOTDATA(" Iowa",'Population Migration by State'!$B$5,"Year",'Population Migration by State'!$C$3)</f>
        <v>76546</v>
      </c>
      <c r="CF131" s="105">
        <f>GETPIVOTDATA(" Iowa",'Population Migration by State'!$B$5,"Year",'Population Migration by State'!$C$3)</f>
        <v>76546</v>
      </c>
      <c r="CG131" s="92">
        <f>GETPIVOTDATA(" Illinois",'Population Migration by State'!$B$5,"Year",'Population Migration by State'!$C$3)</f>
        <v>210804</v>
      </c>
      <c r="CH131" s="105">
        <f>GETPIVOTDATA(" Illinois",'Population Migration by State'!$B$5,"Year",'Population Migration by State'!$C$3)</f>
        <v>210804</v>
      </c>
      <c r="CI131" s="105">
        <f>GETPIVOTDATA(" Illinois",'Population Migration by State'!$B$5,"Year",'Population Migration by State'!$C$3)</f>
        <v>210804</v>
      </c>
      <c r="CJ131" s="105">
        <f>GETPIVOTDATA(" Illinois",'Population Migration by State'!$B$5,"Year",'Population Migration by State'!$C$3)</f>
        <v>210804</v>
      </c>
      <c r="CK131" s="105">
        <f>GETPIVOTDATA(" Illinois",'Population Migration by State'!$B$5,"Year",'Population Migration by State'!$C$3)</f>
        <v>210804</v>
      </c>
      <c r="CL131" s="105">
        <f>GETPIVOTDATA(" Illinois",'Population Migration by State'!$B$5,"Year",'Population Migration by State'!$C$3)</f>
        <v>210804</v>
      </c>
      <c r="CM131" s="105">
        <f>GETPIVOTDATA(" Illinois",'Population Migration by State'!$B$5,"Year",'Population Migration by State'!$C$3)</f>
        <v>210804</v>
      </c>
      <c r="CN131" s="99"/>
      <c r="CO131" s="105"/>
      <c r="CP131" s="97"/>
      <c r="CQ131" s="105">
        <f>GETPIVOTDATA(" Michigan",'Population Migration by State'!$B$5,"Year",'Population Migration by State'!$C$3)</f>
        <v>134763</v>
      </c>
      <c r="CR131" s="105">
        <f>GETPIVOTDATA(" Michigan",'Population Migration by State'!$B$5,"Year",'Population Migration by State'!$C$3)</f>
        <v>134763</v>
      </c>
      <c r="CS131" s="105">
        <f>GETPIVOTDATA(" Michigan",'Population Migration by State'!$B$5,"Year",'Population Migration by State'!$C$3)</f>
        <v>134763</v>
      </c>
      <c r="CT131" s="105">
        <f>GETPIVOTDATA(" Michigan",'Population Migration by State'!$B$5,"Year",'Population Migration by State'!$C$3)</f>
        <v>134763</v>
      </c>
      <c r="CU131" s="105">
        <f>GETPIVOTDATA(" Michigan",'Population Migration by State'!$B$5,"Year",'Population Migration by State'!$C$3)</f>
        <v>134763</v>
      </c>
      <c r="CV131" s="105">
        <f>GETPIVOTDATA(" Michigan",'Population Migration by State'!$B$5,"Year",'Population Migration by State'!$C$3)</f>
        <v>134763</v>
      </c>
      <c r="CW131" s="105">
        <f>GETPIVOTDATA(" Michigan",'Population Migration by State'!$B$5,"Year",'Population Migration by State'!$C$3)</f>
        <v>134763</v>
      </c>
      <c r="CX131" s="97"/>
      <c r="CY131" s="105"/>
      <c r="CZ131" s="105"/>
      <c r="DA131" s="97"/>
      <c r="DB131" s="105">
        <f>GETPIVOTDATA(" Ohio",'Population Migration by State'!$B$5,"Year",'Population Migration by State'!$C$3)</f>
        <v>197794</v>
      </c>
      <c r="DC131" s="105">
        <f>GETPIVOTDATA(" Ohio",'Population Migration by State'!$B$5,"Year",'Population Migration by State'!$C$3)</f>
        <v>197794</v>
      </c>
      <c r="DD131" s="105">
        <f>GETPIVOTDATA(" Ohio",'Population Migration by State'!$B$5,"Year",'Population Migration by State'!$C$3)</f>
        <v>197794</v>
      </c>
      <c r="DE131" s="105">
        <f>GETPIVOTDATA(" Ohio",'Population Migration by State'!$B$5,"Year",'Population Migration by State'!$C$3)</f>
        <v>197794</v>
      </c>
      <c r="DF131" s="92">
        <f>GETPIVOTDATA(" Pennsylvania",'Population Migration by State'!$B$5,"Year",'Population Migration by State'!$C$3)</f>
        <v>223347</v>
      </c>
      <c r="DG131" s="105">
        <f>GETPIVOTDATA(" Pennsylvania",'Population Migration by State'!$B$5,"Year",'Population Migration by State'!$C$3)</f>
        <v>223347</v>
      </c>
      <c r="DH131" s="107">
        <f>GETPIVOTDATA(" New York",'Population Migration by State'!$B$5,"Year",'Population Migration by State'!$C$3)</f>
        <v>277374</v>
      </c>
      <c r="DI131" s="105">
        <f>GETPIVOTDATA(" New York",'Population Migration by State'!$B$5,"Year",'Population Migration by State'!$C$3)</f>
        <v>277374</v>
      </c>
      <c r="DJ131" s="105">
        <f>GETPIVOTDATA(" New York",'Population Migration by State'!$B$5,"Year",'Population Migration by State'!$C$3)</f>
        <v>277374</v>
      </c>
      <c r="DK131" s="105">
        <f>GETPIVOTDATA(" New York",'Population Migration by State'!$B$5,"Year",'Population Migration by State'!$C$3)</f>
        <v>277374</v>
      </c>
      <c r="DL131" s="105">
        <f>GETPIVOTDATA(" New York",'Population Migration by State'!$B$5,"Year",'Population Migration by State'!$C$3)</f>
        <v>277374</v>
      </c>
      <c r="DM131" s="103">
        <f>GETPIVOTDATA(" New York",'Population Migration by State'!$B$5,"Year",'Population Migration by State'!$C$3)</f>
        <v>277374</v>
      </c>
      <c r="DN131" s="103">
        <f>GETPIVOTDATA(" New York",'Population Migration by State'!$B$5,"Year",'Population Migration by State'!$C$3)</f>
        <v>277374</v>
      </c>
      <c r="DO131" s="103">
        <f>GETPIVOTDATA(" New York",'Population Migration by State'!$B$5,"Year",'Population Migration by State'!$C$3)</f>
        <v>277374</v>
      </c>
      <c r="DP131" s="103">
        <f>GETPIVOTDATA(" New York",'Population Migration by State'!$B$5,"Year",'Population Migration by State'!$C$3)</f>
        <v>277374</v>
      </c>
      <c r="DQ131" s="103">
        <f>GETPIVOTDATA(" New York",'Population Migration by State'!$B$5,"Year",'Population Migration by State'!$C$3)</f>
        <v>277374</v>
      </c>
      <c r="DR131" s="103">
        <f>GETPIVOTDATA(" New York",'Population Migration by State'!$B$5,"Year",'Population Migration by State'!$C$3)</f>
        <v>277374</v>
      </c>
      <c r="DS131" s="103">
        <f>GETPIVOTDATA(" New York",'Population Migration by State'!$B$5,"Year",'Population Migration by State'!$C$3)</f>
        <v>277374</v>
      </c>
      <c r="DT131" s="105">
        <f>GETPIVOTDATA(" New York",'Population Migration by State'!$B$5,"Year",'Population Migration by State'!$C$3)</f>
        <v>277374</v>
      </c>
      <c r="DU131" s="105">
        <f>GETPIVOTDATA(" New York",'Population Migration by State'!$B$5,"Year",'Population Migration by State'!$C$3)</f>
        <v>277374</v>
      </c>
      <c r="DV131" s="105">
        <f>GETPIVOTDATA(" New York",'Population Migration by State'!$B$5,"Year",'Population Migration by State'!$C$3)</f>
        <v>277374</v>
      </c>
      <c r="DW131" s="105">
        <f>GETPIVOTDATA(" New York",'Population Migration by State'!$B$5,"Year",'Population Migration by State'!$C$3)</f>
        <v>277374</v>
      </c>
      <c r="DX131" s="105">
        <f>GETPIVOTDATA(" New York",'Population Migration by State'!$B$5,"Year",'Population Migration by State'!$C$3)</f>
        <v>277374</v>
      </c>
      <c r="DY131" s="105">
        <f>GETPIVOTDATA(" New York",'Population Migration by State'!$B$5,"Year",'Population Migration by State'!$C$3)</f>
        <v>277374</v>
      </c>
      <c r="DZ131" s="92">
        <f>GETPIVOTDATA(" Massachusetts",'Population Migration by State'!$B$5,"Year",'Population Migration by State'!$C$3)</f>
        <v>146633</v>
      </c>
      <c r="EA131" s="105">
        <f>GETPIVOTDATA(" Massachusetts",'Population Migration by State'!$B$5,"Year",'Population Migration by State'!$C$3)</f>
        <v>146633</v>
      </c>
      <c r="EB131" s="105">
        <f>GETPIVOTDATA(" Massachusetts",'Population Migration by State'!$B$5,"Year",'Population Migration by State'!$C$3)</f>
        <v>146633</v>
      </c>
      <c r="EC131" s="105">
        <f>GETPIVOTDATA(" Massachusetts",'Population Migration by State'!$B$5,"Year",'Population Migration by State'!$C$3)</f>
        <v>146633</v>
      </c>
      <c r="ED131" s="105">
        <f>GETPIVOTDATA(" Massachusetts",'Population Migration by State'!$B$5,"Year",'Population Migration by State'!$C$3)</f>
        <v>146633</v>
      </c>
      <c r="EE131" s="105">
        <f>GETPIVOTDATA(" Massachusetts",'Population Migration by State'!$B$5,"Year",'Population Migration by State'!$C$3)</f>
        <v>146633</v>
      </c>
      <c r="EF131" s="105">
        <f>GETPIVOTDATA(" Massachusetts",'Population Migration by State'!$B$5,"Year",'Population Migration by State'!$C$3)</f>
        <v>146633</v>
      </c>
      <c r="EG131" s="92"/>
      <c r="EH131" s="105"/>
      <c r="EI131" s="105"/>
      <c r="EJ131" s="105"/>
      <c r="EK131" s="105"/>
      <c r="EL131" s="105"/>
      <c r="EM131" s="105"/>
      <c r="EN131" s="105"/>
      <c r="EO131" s="105"/>
      <c r="EP131" s="105"/>
      <c r="EQ131" s="56"/>
      <c r="ER131" s="56"/>
      <c r="ES131" s="56"/>
      <c r="ET131" s="56"/>
      <c r="EU131" s="56"/>
      <c r="EV131" s="56"/>
      <c r="EW131" s="105"/>
      <c r="EX131" s="105"/>
      <c r="EY131" s="105"/>
      <c r="EZ131" s="105"/>
      <c r="FA131" s="105"/>
      <c r="FB131" s="105"/>
      <c r="FC131" s="105"/>
      <c r="FD131" s="105"/>
      <c r="FE131" s="105"/>
      <c r="FF131" s="105"/>
      <c r="FG131" s="105"/>
      <c r="FH131" s="105"/>
      <c r="FI131" s="105"/>
      <c r="FJ131" s="105"/>
      <c r="FK131" s="105"/>
      <c r="FL131" s="105"/>
      <c r="FM131" s="105"/>
      <c r="FN131" s="105"/>
      <c r="FO131" s="105"/>
      <c r="FP131" s="56"/>
      <c r="FQ131" s="56"/>
      <c r="FR131" s="56"/>
      <c r="FS131" s="56"/>
      <c r="FT131" s="56"/>
      <c r="FU131" s="56"/>
      <c r="FV131" s="56"/>
      <c r="FW131" s="56"/>
      <c r="FX131" s="56"/>
      <c r="FY131" s="56"/>
      <c r="FZ131" s="56"/>
      <c r="GA131" s="56"/>
      <c r="GB131" s="56"/>
      <c r="GC131" s="56"/>
      <c r="GD131" s="56"/>
      <c r="GE131" s="56"/>
      <c r="GF131" s="56"/>
      <c r="GG131" s="56"/>
      <c r="GH131" s="56"/>
      <c r="GI131" s="56"/>
      <c r="GJ131" s="56"/>
      <c r="GK131" s="56"/>
      <c r="GL131" s="56"/>
      <c r="GM131" s="56"/>
      <c r="GN131" s="56"/>
      <c r="GO131" s="56"/>
      <c r="GP131" s="56"/>
      <c r="GQ131" s="56"/>
      <c r="GR131" s="56"/>
      <c r="GS131" s="56"/>
      <c r="GT131" s="56"/>
      <c r="GU131" s="56"/>
      <c r="GV131" s="56"/>
      <c r="GW131" s="56"/>
      <c r="GX131" s="56"/>
      <c r="GY131" s="56"/>
      <c r="GZ131" s="56"/>
      <c r="HA131" s="56"/>
      <c r="HB131" s="56"/>
      <c r="HC131" s="56"/>
      <c r="HD131" s="56"/>
      <c r="HE131" s="56"/>
      <c r="HF131" s="56"/>
      <c r="HG131" s="56"/>
      <c r="HH131" s="217"/>
    </row>
    <row r="132" spans="2:216" ht="15" customHeight="1" thickTop="1" thickBot="1" x14ac:dyDescent="0.3">
      <c r="B132" s="221"/>
      <c r="C132" s="56"/>
      <c r="D132" s="56"/>
      <c r="E132" s="105"/>
      <c r="F132" s="105"/>
      <c r="G132" s="105"/>
      <c r="H132" s="105"/>
      <c r="I132" s="105"/>
      <c r="J132" s="105"/>
      <c r="K132" s="105"/>
      <c r="L132" s="92">
        <f>GETPIVOTDATA(" California",'Population Migration by State'!$B$5,"Year",'Population Migration by State'!$C$3)</f>
        <v>495964</v>
      </c>
      <c r="M132" s="105">
        <f>GETPIVOTDATA(" California",'Population Migration by State'!$B$5,"Year",'Population Migration by State'!$C$3)</f>
        <v>495964</v>
      </c>
      <c r="N132" s="105">
        <f>GETPIVOTDATA(" California",'Population Migration by State'!$B$5,"Year",'Population Migration by State'!$C$3)</f>
        <v>495964</v>
      </c>
      <c r="O132" s="105">
        <f>GETPIVOTDATA(" California",'Population Migration by State'!$B$5,"Year",'Population Migration by State'!$C$3)</f>
        <v>495964</v>
      </c>
      <c r="P132" s="105">
        <f>GETPIVOTDATA(" California",'Population Migration by State'!$B$5,"Year",'Population Migration by State'!$C$3)</f>
        <v>495964</v>
      </c>
      <c r="Q132" s="105">
        <f>GETPIVOTDATA(" California",'Population Migration by State'!$B$5,"Year",'Population Migration by State'!$C$3)</f>
        <v>495964</v>
      </c>
      <c r="R132" s="105">
        <f>GETPIVOTDATA(" California",'Population Migration by State'!$B$5,"Year",'Population Migration by State'!$C$3)</f>
        <v>495964</v>
      </c>
      <c r="S132" s="105">
        <f>GETPIVOTDATA(" California",'Population Migration by State'!$B$5,"Year",'Population Migration by State'!$C$3)</f>
        <v>495964</v>
      </c>
      <c r="T132" s="92">
        <f>GETPIVOTDATA(" Nevada",'Population Migration by State'!$B$5,"Year",'Population Migration by State'!$C$3)</f>
        <v>124522</v>
      </c>
      <c r="U132" s="105">
        <f>GETPIVOTDATA(" Nevada",'Population Migration by State'!$B$5,"Year",'Population Migration by State'!$C$3)</f>
        <v>124522</v>
      </c>
      <c r="V132" s="105">
        <f>GETPIVOTDATA(" Nevada",'Population Migration by State'!$B$5,"Year",'Population Migration by State'!$C$3)</f>
        <v>124522</v>
      </c>
      <c r="W132" s="105">
        <f>GETPIVOTDATA(" Nevada",'Population Migration by State'!$B$5,"Year",'Population Migration by State'!$C$3)</f>
        <v>124522</v>
      </c>
      <c r="X132" s="105">
        <f>GETPIVOTDATA(" Nevada",'Population Migration by State'!$B$5,"Year",'Population Migration by State'!$C$3)</f>
        <v>124522</v>
      </c>
      <c r="Y132" s="105">
        <f>GETPIVOTDATA(" Nevada",'Population Migration by State'!$B$5,"Year",'Population Migration by State'!$C$3)</f>
        <v>124522</v>
      </c>
      <c r="Z132" s="105">
        <f>GETPIVOTDATA(" Nevada",'Population Migration by State'!$B$5,"Year",'Population Migration by State'!$C$3)</f>
        <v>124522</v>
      </c>
      <c r="AA132" s="105">
        <f>GETPIVOTDATA(" Nevada",'Population Migration by State'!$B$5,"Year",'Population Migration by State'!$C$3)</f>
        <v>124522</v>
      </c>
      <c r="AB132" s="105">
        <f>GETPIVOTDATA(" Nevada",'Population Migration by State'!$B$5,"Year",'Population Migration by State'!$C$3)</f>
        <v>124522</v>
      </c>
      <c r="AC132" s="92">
        <f>GETPIVOTDATA(" Utah",'Population Migration by State'!$B$5,"Year",'Population Migration by State'!$C$3)</f>
        <v>88109</v>
      </c>
      <c r="AD132" s="105">
        <f>GETPIVOTDATA(" Utah",'Population Migration by State'!$B$5,"Year",'Population Migration by State'!$C$3)</f>
        <v>88109</v>
      </c>
      <c r="AE132" s="105">
        <f>GETPIVOTDATA(" Utah",'Population Migration by State'!$B$5,"Year",'Population Migration by State'!$C$3)</f>
        <v>88109</v>
      </c>
      <c r="AF132" s="105">
        <f>GETPIVOTDATA(" Utah",'Population Migration by State'!$B$5,"Year",'Population Migration by State'!$C$3)</f>
        <v>88109</v>
      </c>
      <c r="AG132" s="105">
        <f>GETPIVOTDATA(" Utah",'Population Migration by State'!$B$5,"Year",'Population Migration by State'!$C$3)</f>
        <v>88109</v>
      </c>
      <c r="AH132" s="105">
        <f>GETPIVOTDATA(" Utah",'Population Migration by State'!$B$5,"Year",'Population Migration by State'!$C$3)</f>
        <v>88109</v>
      </c>
      <c r="AI132" s="105">
        <f>GETPIVOTDATA(" Utah",'Population Migration by State'!$B$5,"Year",'Population Migration by State'!$C$3)</f>
        <v>88109</v>
      </c>
      <c r="AJ132" s="92">
        <f>GETPIVOTDATA(" Wyoming",'Population Migration by State'!$B$5,"Year",'Population Migration by State'!$C$3)</f>
        <v>31165</v>
      </c>
      <c r="AK132" s="105">
        <f>GETPIVOTDATA(" Wyoming",'Population Migration by State'!$B$5,"Year",'Population Migration by State'!$C$3)</f>
        <v>31165</v>
      </c>
      <c r="AL132" s="105">
        <f>GETPIVOTDATA(" Wyoming",'Population Migration by State'!$B$5,"Year",'Population Migration by State'!$C$3)</f>
        <v>31165</v>
      </c>
      <c r="AM132" s="105">
        <f>GETPIVOTDATA(" Wyoming",'Population Migration by State'!$B$5,"Year",'Population Migration by State'!$C$3)</f>
        <v>31165</v>
      </c>
      <c r="AN132" s="105">
        <f>GETPIVOTDATA(" Wyoming",'Population Migration by State'!$B$5,"Year",'Population Migration by State'!$C$3)</f>
        <v>31165</v>
      </c>
      <c r="AO132" s="105">
        <f>GETPIVOTDATA(" Wyoming",'Population Migration by State'!$B$5,"Year",'Population Migration by State'!$C$3)</f>
        <v>31165</v>
      </c>
      <c r="AP132" s="105">
        <f>GETPIVOTDATA(" Wyoming",'Population Migration by State'!$B$5,"Year",'Population Migration by State'!$C$3)</f>
        <v>31165</v>
      </c>
      <c r="AQ132" s="105">
        <f>GETPIVOTDATA(" Wyoming",'Population Migration by State'!$B$5,"Year",'Population Migration by State'!$C$3)</f>
        <v>31165</v>
      </c>
      <c r="AR132" s="105">
        <f>GETPIVOTDATA(" Wyoming",'Population Migration by State'!$B$5,"Year",'Population Migration by State'!$C$3)</f>
        <v>31165</v>
      </c>
      <c r="AS132" s="105">
        <f>GETPIVOTDATA(" Wyoming",'Population Migration by State'!$B$5,"Year",'Population Migration by State'!$C$3)</f>
        <v>31165</v>
      </c>
      <c r="AT132" s="105">
        <f>GETPIVOTDATA(" Wyoming",'Population Migration by State'!$B$5,"Year",'Population Migration by State'!$C$3)</f>
        <v>31165</v>
      </c>
      <c r="AU132" s="105">
        <f>GETPIVOTDATA(" Wyoming",'Population Migration by State'!$B$5,"Year",'Population Migration by State'!$C$3)</f>
        <v>31165</v>
      </c>
      <c r="AV132" s="105">
        <f>GETPIVOTDATA(" Wyoming",'Population Migration by State'!$B$5,"Year",'Population Migration by State'!$C$3)</f>
        <v>31165</v>
      </c>
      <c r="AW132" s="105">
        <f>GETPIVOTDATA(" Wyoming",'Population Migration by State'!$B$5,"Year",'Population Migration by State'!$C$3)</f>
        <v>31165</v>
      </c>
      <c r="AX132" s="105">
        <f>GETPIVOTDATA(" Wyoming",'Population Migration by State'!$B$5,"Year",'Population Migration by State'!$C$3)</f>
        <v>31165</v>
      </c>
      <c r="AY132" s="105">
        <f>GETPIVOTDATA(" Wyoming",'Population Migration by State'!$B$5,"Year",'Population Migration by State'!$C$3)</f>
        <v>31165</v>
      </c>
      <c r="AZ132" s="105">
        <f>GETPIVOTDATA(" Wyoming",'Population Migration by State'!$B$5,"Year",'Population Migration by State'!$C$3)</f>
        <v>31165</v>
      </c>
      <c r="BA132" s="92">
        <f>GETPIVOTDATA(" Nebraska",'Population Migration by State'!$B$5,"Year",'Population Migration by State'!$C$3)</f>
        <v>43266</v>
      </c>
      <c r="BB132" s="105">
        <f>GETPIVOTDATA(" Nebraska",'Population Migration by State'!$B$5,"Year",'Population Migration by State'!$C$3)</f>
        <v>43266</v>
      </c>
      <c r="BC132" s="105">
        <f>GETPIVOTDATA(" Nebraska",'Population Migration by State'!$B$5,"Year",'Population Migration by State'!$C$3)</f>
        <v>43266</v>
      </c>
      <c r="BD132" s="105">
        <f>GETPIVOTDATA(" Nebraska",'Population Migration by State'!$B$5,"Year",'Population Migration by State'!$C$3)</f>
        <v>43266</v>
      </c>
      <c r="BE132" s="105">
        <f>GETPIVOTDATA(" Nebraska",'Population Migration by State'!$B$5,"Year",'Population Migration by State'!$C$3)</f>
        <v>43266</v>
      </c>
      <c r="BF132" s="105">
        <f>GETPIVOTDATA(" Nebraska",'Population Migration by State'!$B$5,"Year",'Population Migration by State'!$C$3)</f>
        <v>43266</v>
      </c>
      <c r="BG132" s="105">
        <f>GETPIVOTDATA(" Nebraska",'Population Migration by State'!$B$5,"Year",'Population Migration by State'!$C$3)</f>
        <v>43266</v>
      </c>
      <c r="BH132" s="105">
        <f>GETPIVOTDATA(" Nebraska",'Population Migration by State'!$B$5,"Year",'Population Migration by State'!$C$3)</f>
        <v>43266</v>
      </c>
      <c r="BI132" s="105">
        <f>GETPIVOTDATA(" Nebraska",'Population Migration by State'!$B$5,"Year",'Population Migration by State'!$C$3)</f>
        <v>43266</v>
      </c>
      <c r="BJ132" s="105">
        <f>GETPIVOTDATA(" Nebraska",'Population Migration by State'!$B$5,"Year",'Population Migration by State'!$C$3)</f>
        <v>43266</v>
      </c>
      <c r="BK132" s="105">
        <f>GETPIVOTDATA(" Nebraska",'Population Migration by State'!$B$5,"Year",'Population Migration by State'!$C$3)</f>
        <v>43266</v>
      </c>
      <c r="BL132" s="105">
        <f>GETPIVOTDATA(" Nebraska",'Population Migration by State'!$B$5,"Year",'Population Migration by State'!$C$3)</f>
        <v>43266</v>
      </c>
      <c r="BM132" s="105">
        <f>GETPIVOTDATA(" Nebraska",'Population Migration by State'!$B$5,"Year",'Population Migration by State'!$C$3)</f>
        <v>43266</v>
      </c>
      <c r="BN132" s="105">
        <f>GETPIVOTDATA(" Nebraska",'Population Migration by State'!$B$5,"Year",'Population Migration by State'!$C$3)</f>
        <v>43266</v>
      </c>
      <c r="BO132" s="105">
        <f>GETPIVOTDATA(" Nebraska",'Population Migration by State'!$B$5,"Year",'Population Migration by State'!$C$3)</f>
        <v>43266</v>
      </c>
      <c r="BP132" s="105">
        <f>GETPIVOTDATA(" Nebraska",'Population Migration by State'!$B$5,"Year",'Population Migration by State'!$C$3)</f>
        <v>43266</v>
      </c>
      <c r="BQ132" s="105">
        <f>GETPIVOTDATA(" Nebraska",'Population Migration by State'!$B$5,"Year",'Population Migration by State'!$C$3)</f>
        <v>43266</v>
      </c>
      <c r="BR132" s="92">
        <f>GETPIVOTDATA(" Iowa",'Population Migration by State'!$B$5,"Year",'Population Migration by State'!$C$3)</f>
        <v>76546</v>
      </c>
      <c r="BS132" s="105">
        <f>GETPIVOTDATA(" Iowa",'Population Migration by State'!$B$5,"Year",'Population Migration by State'!$C$3)</f>
        <v>76546</v>
      </c>
      <c r="BT132" s="105">
        <f>GETPIVOTDATA(" Iowa",'Population Migration by State'!$B$5,"Year",'Population Migration by State'!$C$3)</f>
        <v>76546</v>
      </c>
      <c r="BU132" s="105">
        <f>GETPIVOTDATA(" Iowa",'Population Migration by State'!$B$5,"Year",'Population Migration by State'!$C$3)</f>
        <v>76546</v>
      </c>
      <c r="BV132" s="105">
        <f>GETPIVOTDATA(" Iowa",'Population Migration by State'!$B$5,"Year",'Population Migration by State'!$C$3)</f>
        <v>76546</v>
      </c>
      <c r="BW132" s="121">
        <f>GETPIVOTDATA(" Iowa",'Population Migration by State'!$B$5,"Year",'Population Migration by State'!$C$3)</f>
        <v>76546</v>
      </c>
      <c r="BX132" s="121">
        <f>GETPIVOTDATA(" Iowa",'Population Migration by State'!$B$5,"Year",'Population Migration by State'!$C$3)</f>
        <v>76546</v>
      </c>
      <c r="BY132" s="121">
        <f>GETPIVOTDATA(" Iowa",'Population Migration by State'!$B$5,"Year",'Population Migration by State'!$C$3)</f>
        <v>76546</v>
      </c>
      <c r="BZ132" s="121">
        <f>GETPIVOTDATA(" Iowa",'Population Migration by State'!$B$5,"Year",'Population Migration by State'!$C$3)</f>
        <v>76546</v>
      </c>
      <c r="CA132" s="105">
        <f>GETPIVOTDATA(" Iowa",'Population Migration by State'!$B$5,"Year",'Population Migration by State'!$C$3)</f>
        <v>76546</v>
      </c>
      <c r="CB132" s="105">
        <f>GETPIVOTDATA(" Iowa",'Population Migration by State'!$B$5,"Year",'Population Migration by State'!$C$3)</f>
        <v>76546</v>
      </c>
      <c r="CC132" s="105">
        <f>GETPIVOTDATA(" Iowa",'Population Migration by State'!$B$5,"Year",'Population Migration by State'!$C$3)</f>
        <v>76546</v>
      </c>
      <c r="CD132" s="105">
        <f>GETPIVOTDATA(" Iowa",'Population Migration by State'!$B$5,"Year",'Population Migration by State'!$C$3)</f>
        <v>76546</v>
      </c>
      <c r="CE132" s="105">
        <f>GETPIVOTDATA(" Iowa",'Population Migration by State'!$B$5,"Year",'Population Migration by State'!$C$3)</f>
        <v>76546</v>
      </c>
      <c r="CF132" s="97"/>
      <c r="CG132" s="105">
        <f>GETPIVOTDATA(" Illinois",'Population Migration by State'!$B$5,"Year",'Population Migration by State'!$C$3)</f>
        <v>210804</v>
      </c>
      <c r="CH132" s="105">
        <f>GETPIVOTDATA(" Illinois",'Population Migration by State'!$B$5,"Year",'Population Migration by State'!$C$3)</f>
        <v>210804</v>
      </c>
      <c r="CI132" s="105">
        <f>GETPIVOTDATA(" Illinois",'Population Migration by State'!$B$5,"Year",'Population Migration by State'!$C$3)</f>
        <v>210804</v>
      </c>
      <c r="CJ132" s="105">
        <f>GETPIVOTDATA(" Illinois",'Population Migration by State'!$B$5,"Year",'Population Migration by State'!$C$3)</f>
        <v>210804</v>
      </c>
      <c r="CK132" s="105">
        <f>GETPIVOTDATA(" Illinois",'Population Migration by State'!$B$5,"Year",'Population Migration by State'!$C$3)</f>
        <v>210804</v>
      </c>
      <c r="CL132" s="105">
        <f>GETPIVOTDATA(" Illinois",'Population Migration by State'!$B$5,"Year",'Population Migration by State'!$C$3)</f>
        <v>210804</v>
      </c>
      <c r="CM132" s="105">
        <f>GETPIVOTDATA(" Illinois",'Population Migration by State'!$B$5,"Year",'Population Migration by State'!$C$3)</f>
        <v>210804</v>
      </c>
      <c r="CN132" s="105">
        <f>GETPIVOTDATA(" Illinois",'Population Migration by State'!$B$5,"Year",'Population Migration by State'!$C$3)</f>
        <v>210804</v>
      </c>
      <c r="CO132" s="92"/>
      <c r="CP132" s="107">
        <f>GETPIVOTDATA(" Michigan",'Population Migration by State'!$B$5,"Year",'Population Migration by State'!$C$3)</f>
        <v>134763</v>
      </c>
      <c r="CQ132" s="105">
        <f>GETPIVOTDATA(" Michigan",'Population Migration by State'!$B$5,"Year",'Population Migration by State'!$C$3)</f>
        <v>134763</v>
      </c>
      <c r="CR132" s="105">
        <f>GETPIVOTDATA(" Michigan",'Population Migration by State'!$B$5,"Year",'Population Migration by State'!$C$3)</f>
        <v>134763</v>
      </c>
      <c r="CS132" s="105">
        <f>GETPIVOTDATA(" Michigan",'Population Migration by State'!$B$5,"Year",'Population Migration by State'!$C$3)</f>
        <v>134763</v>
      </c>
      <c r="CT132" s="105">
        <f>GETPIVOTDATA(" Michigan",'Population Migration by State'!$B$5,"Year",'Population Migration by State'!$C$3)</f>
        <v>134763</v>
      </c>
      <c r="CU132" s="105">
        <f>GETPIVOTDATA(" Michigan",'Population Migration by State'!$B$5,"Year",'Population Migration by State'!$C$3)</f>
        <v>134763</v>
      </c>
      <c r="CV132" s="105">
        <f>GETPIVOTDATA(" Michigan",'Population Migration by State'!$B$5,"Year",'Population Migration by State'!$C$3)</f>
        <v>134763</v>
      </c>
      <c r="CW132" s="105">
        <f>GETPIVOTDATA(" Michigan",'Population Migration by State'!$B$5,"Year",'Population Migration by State'!$C$3)</f>
        <v>134763</v>
      </c>
      <c r="CX132" s="107"/>
      <c r="CY132" s="105"/>
      <c r="CZ132" s="97"/>
      <c r="DA132" s="105">
        <f>GETPIVOTDATA(" Ohio",'Population Migration by State'!$B$5,"Year",'Population Migration by State'!$C$3)</f>
        <v>197794</v>
      </c>
      <c r="DB132" s="105">
        <f>GETPIVOTDATA(" Ohio",'Population Migration by State'!$B$5,"Year",'Population Migration by State'!$C$3)</f>
        <v>197794</v>
      </c>
      <c r="DC132" s="105">
        <f>GETPIVOTDATA(" Ohio",'Population Migration by State'!$B$5,"Year",'Population Migration by State'!$C$3)</f>
        <v>197794</v>
      </c>
      <c r="DD132" s="105">
        <f>GETPIVOTDATA(" Ohio",'Population Migration by State'!$B$5,"Year",'Population Migration by State'!$C$3)</f>
        <v>197794</v>
      </c>
      <c r="DE132" s="105">
        <f>GETPIVOTDATA(" Ohio",'Population Migration by State'!$B$5,"Year",'Population Migration by State'!$C$3)</f>
        <v>197794</v>
      </c>
      <c r="DF132" s="92">
        <f>GETPIVOTDATA(" Pennsylvania",'Population Migration by State'!$B$5,"Year",'Population Migration by State'!$C$3)</f>
        <v>223347</v>
      </c>
      <c r="DG132" s="105">
        <f>GETPIVOTDATA(" Pennsylvania",'Population Migration by State'!$B$5,"Year",'Population Migration by State'!$C$3)</f>
        <v>223347</v>
      </c>
      <c r="DH132" s="101">
        <f>GETPIVOTDATA(" Pennsylvania",'Population Migration by State'!$B$5,"Year",'Population Migration by State'!$C$3)</f>
        <v>223347</v>
      </c>
      <c r="DI132" s="101">
        <f>GETPIVOTDATA(" Pennsylvania",'Population Migration by State'!$B$5,"Year",'Population Migration by State'!$C$3)</f>
        <v>223347</v>
      </c>
      <c r="DJ132" s="101">
        <f>GETPIVOTDATA(" Pennsylvania",'Population Migration by State'!$B$5,"Year",'Population Migration by State'!$C$3)</f>
        <v>223347</v>
      </c>
      <c r="DK132" s="101">
        <f>GETPIVOTDATA(" Pennsylvania",'Population Migration by State'!$B$5,"Year",'Population Migration by State'!$C$3)</f>
        <v>223347</v>
      </c>
      <c r="DL132" s="101">
        <f>GETPIVOTDATA(" Pennsylvania",'Population Migration by State'!$B$5,"Year",'Population Migration by State'!$C$3)</f>
        <v>223347</v>
      </c>
      <c r="DM132" s="105">
        <f>GETPIVOTDATA(" Pennsylvania",'Population Migration by State'!$B$5,"Year",'Population Migration by State'!$C$3)</f>
        <v>223347</v>
      </c>
      <c r="DN132" s="105">
        <f>GETPIVOTDATA(" Pennsylvania",'Population Migration by State'!$B$5,"Year",'Population Migration by State'!$C$3)</f>
        <v>223347</v>
      </c>
      <c r="DO132" s="105">
        <f>GETPIVOTDATA(" Pennsylvania",'Population Migration by State'!$B$5,"Year",'Population Migration by State'!$C$3)</f>
        <v>223347</v>
      </c>
      <c r="DP132" s="105">
        <f>GETPIVOTDATA(" Pennsylvania",'Population Migration by State'!$B$5,"Year",'Population Migration by State'!$C$3)</f>
        <v>223347</v>
      </c>
      <c r="DQ132" s="105">
        <f>GETPIVOTDATA(" Pennsylvania",'Population Migration by State'!$B$5,"Year",'Population Migration by State'!$C$3)</f>
        <v>223347</v>
      </c>
      <c r="DR132" s="105">
        <f>GETPIVOTDATA(" Pennsylvania",'Population Migration by State'!$B$5,"Year",'Population Migration by State'!$C$3)</f>
        <v>223347</v>
      </c>
      <c r="DS132" s="105">
        <f>GETPIVOTDATA(" Pennsylvania",'Population Migration by State'!$B$5,"Year",'Population Migration by State'!$C$3)</f>
        <v>223347</v>
      </c>
      <c r="DT132" s="99"/>
      <c r="DU132" s="105">
        <f>GETPIVOTDATA(" New York",'Population Migration by State'!$B$5,"Year",'Population Migration by State'!$C$3)</f>
        <v>277374</v>
      </c>
      <c r="DV132" s="105">
        <f>GETPIVOTDATA(" New York",'Population Migration by State'!$B$5,"Year",'Population Migration by State'!$C$3)</f>
        <v>277374</v>
      </c>
      <c r="DW132" s="105">
        <f>GETPIVOTDATA(" New York",'Population Migration by State'!$B$5,"Year",'Population Migration by State'!$C$3)</f>
        <v>277374</v>
      </c>
      <c r="DX132" s="105">
        <f>GETPIVOTDATA(" New York",'Population Migration by State'!$B$5,"Year",'Population Migration by State'!$C$3)</f>
        <v>277374</v>
      </c>
      <c r="DY132" s="105">
        <f>GETPIVOTDATA(" New York",'Population Migration by State'!$B$5,"Year",'Population Migration by State'!$C$3)</f>
        <v>277374</v>
      </c>
      <c r="DZ132" s="92">
        <f>GETPIVOTDATA(" Massachusetts",'Population Migration by State'!$B$5,"Year",'Population Migration by State'!$C$3)</f>
        <v>146633</v>
      </c>
      <c r="EA132" s="105">
        <f>GETPIVOTDATA(" Massachusetts",'Population Migration by State'!$B$5,"Year",'Population Migration by State'!$C$3)</f>
        <v>146633</v>
      </c>
      <c r="EB132" s="105">
        <f>GETPIVOTDATA(" Massachusetts",'Population Migration by State'!$B$5,"Year",'Population Migration by State'!$C$3)</f>
        <v>146633</v>
      </c>
      <c r="EC132" s="105">
        <f>GETPIVOTDATA(" Massachusetts",'Population Migration by State'!$B$5,"Year",'Population Migration by State'!$C$3)</f>
        <v>146633</v>
      </c>
      <c r="ED132" s="105">
        <f>GETPIVOTDATA(" Massachusetts",'Population Migration by State'!$B$5,"Year",'Population Migration by State'!$C$3)</f>
        <v>146633</v>
      </c>
      <c r="EE132" s="105">
        <f>GETPIVOTDATA(" Massachusetts",'Population Migration by State'!$B$5,"Year",'Population Migration by State'!$C$3)</f>
        <v>146633</v>
      </c>
      <c r="EF132" s="105">
        <f>GETPIVOTDATA(" Massachusetts",'Population Migration by State'!$B$5,"Year",'Population Migration by State'!$C$3)</f>
        <v>146633</v>
      </c>
      <c r="EG132" s="99"/>
      <c r="EH132" s="105"/>
      <c r="EI132" s="105"/>
      <c r="EJ132" s="105"/>
      <c r="EK132" s="105"/>
      <c r="EL132" s="105"/>
      <c r="EM132" s="105"/>
      <c r="EN132" s="105"/>
      <c r="EO132" s="105"/>
      <c r="EP132" s="105"/>
      <c r="EQ132" s="56"/>
      <c r="ER132" s="56"/>
      <c r="ES132" s="56"/>
      <c r="ET132" s="56"/>
      <c r="EU132" s="56"/>
      <c r="EV132" s="56"/>
      <c r="EW132" s="105"/>
      <c r="EX132" s="105"/>
      <c r="EY132" s="105"/>
      <c r="EZ132" s="105"/>
      <c r="FA132" s="105"/>
      <c r="FB132" s="105"/>
      <c r="FC132" s="105"/>
      <c r="FD132" s="105"/>
      <c r="FE132" s="105"/>
      <c r="FF132" s="105"/>
      <c r="FG132" s="105"/>
      <c r="FH132" s="105"/>
      <c r="FI132" s="105"/>
      <c r="FJ132" s="105"/>
      <c r="FK132" s="105"/>
      <c r="FL132" s="105"/>
      <c r="FM132" s="105"/>
      <c r="FN132" s="105"/>
      <c r="FO132" s="105"/>
      <c r="FP132" s="56"/>
      <c r="FQ132" s="56"/>
      <c r="FR132" s="56"/>
      <c r="FS132" s="56"/>
      <c r="FT132" s="56"/>
      <c r="FU132" s="56"/>
      <c r="FV132" s="56"/>
      <c r="FW132" s="56"/>
      <c r="FX132" s="56"/>
      <c r="FY132" s="56"/>
      <c r="FZ132" s="56"/>
      <c r="GA132" s="56"/>
      <c r="GB132" s="56"/>
      <c r="GC132" s="56"/>
      <c r="GD132" s="56"/>
      <c r="GE132" s="56"/>
      <c r="GF132" s="56"/>
      <c r="GG132" s="56"/>
      <c r="GH132" s="56"/>
      <c r="GI132" s="56"/>
      <c r="GJ132" s="56"/>
      <c r="GK132" s="56"/>
      <c r="GL132" s="56"/>
      <c r="GM132" s="56"/>
      <c r="GN132" s="56"/>
      <c r="GO132" s="56"/>
      <c r="GP132" s="56"/>
      <c r="GQ132" s="56"/>
      <c r="GR132" s="56"/>
      <c r="GS132" s="56"/>
      <c r="GT132" s="56"/>
      <c r="GU132" s="56"/>
      <c r="GV132" s="56"/>
      <c r="GW132" s="56"/>
      <c r="GX132" s="56"/>
      <c r="GY132" s="56"/>
      <c r="GZ132" s="56"/>
      <c r="HA132" s="56"/>
      <c r="HB132" s="56"/>
      <c r="HC132" s="56"/>
      <c r="HD132" s="56"/>
      <c r="HE132" s="56"/>
      <c r="HF132" s="56"/>
      <c r="HG132" s="56"/>
      <c r="HH132" s="217"/>
    </row>
    <row r="133" spans="2:216" ht="15" customHeight="1" thickTop="1" x14ac:dyDescent="0.25">
      <c r="B133" s="221"/>
      <c r="C133" s="56"/>
      <c r="D133" s="56"/>
      <c r="E133" s="105"/>
      <c r="F133" s="105"/>
      <c r="G133" s="105"/>
      <c r="H133" s="105"/>
      <c r="I133" s="105"/>
      <c r="J133" s="105"/>
      <c r="K133" s="105"/>
      <c r="L133" s="92">
        <f>GETPIVOTDATA(" California",'Population Migration by State'!$B$5,"Year",'Population Migration by State'!$C$3)</f>
        <v>495964</v>
      </c>
      <c r="M133" s="105">
        <f>GETPIVOTDATA(" California",'Population Migration by State'!$B$5,"Year",'Population Migration by State'!$C$3)</f>
        <v>495964</v>
      </c>
      <c r="N133" s="105">
        <f>GETPIVOTDATA(" California",'Population Migration by State'!$B$5,"Year",'Population Migration by State'!$C$3)</f>
        <v>495964</v>
      </c>
      <c r="O133" s="105">
        <f>GETPIVOTDATA(" California",'Population Migration by State'!$B$5,"Year",'Population Migration by State'!$C$3)</f>
        <v>495964</v>
      </c>
      <c r="P133" s="105">
        <f>GETPIVOTDATA(" California",'Population Migration by State'!$B$5,"Year",'Population Migration by State'!$C$3)</f>
        <v>495964</v>
      </c>
      <c r="Q133" s="105">
        <f>GETPIVOTDATA(" California",'Population Migration by State'!$B$5,"Year",'Population Migration by State'!$C$3)</f>
        <v>495964</v>
      </c>
      <c r="R133" s="105">
        <f>GETPIVOTDATA(" California",'Population Migration by State'!$B$5,"Year",'Population Migration by State'!$C$3)</f>
        <v>495964</v>
      </c>
      <c r="S133" s="105">
        <f>GETPIVOTDATA(" California",'Population Migration by State'!$B$5,"Year",'Population Migration by State'!$C$3)</f>
        <v>495964</v>
      </c>
      <c r="T133" s="92">
        <f>GETPIVOTDATA(" Nevada",'Population Migration by State'!$B$5,"Year",'Population Migration by State'!$C$3)</f>
        <v>124522</v>
      </c>
      <c r="U133" s="105">
        <f>GETPIVOTDATA(" Nevada",'Population Migration by State'!$B$5,"Year",'Population Migration by State'!$C$3)</f>
        <v>124522</v>
      </c>
      <c r="V133" s="105">
        <f>GETPIVOTDATA(" Nevada",'Population Migration by State'!$B$5,"Year",'Population Migration by State'!$C$3)</f>
        <v>124522</v>
      </c>
      <c r="W133" s="105">
        <f>GETPIVOTDATA(" Nevada",'Population Migration by State'!$B$5,"Year",'Population Migration by State'!$C$3)</f>
        <v>124522</v>
      </c>
      <c r="X133" s="105">
        <f>GETPIVOTDATA(" Nevada",'Population Migration by State'!$B$5,"Year",'Population Migration by State'!$C$3)</f>
        <v>124522</v>
      </c>
      <c r="Y133" s="105">
        <f>GETPIVOTDATA(" Nevada",'Population Migration by State'!$B$5,"Year",'Population Migration by State'!$C$3)</f>
        <v>124522</v>
      </c>
      <c r="Z133" s="105">
        <f>GETPIVOTDATA(" Nevada",'Population Migration by State'!$B$5,"Year",'Population Migration by State'!$C$3)</f>
        <v>124522</v>
      </c>
      <c r="AA133" s="105">
        <f>GETPIVOTDATA(" Nevada",'Population Migration by State'!$B$5,"Year",'Population Migration by State'!$C$3)</f>
        <v>124522</v>
      </c>
      <c r="AB133" s="105">
        <f>GETPIVOTDATA(" Nevada",'Population Migration by State'!$B$5,"Year",'Population Migration by State'!$C$3)</f>
        <v>124522</v>
      </c>
      <c r="AC133" s="92">
        <f>GETPIVOTDATA(" Utah",'Population Migration by State'!$B$5,"Year",'Population Migration by State'!$C$3)</f>
        <v>88109</v>
      </c>
      <c r="AD133" s="105">
        <f>GETPIVOTDATA(" Utah",'Population Migration by State'!$B$5,"Year",'Population Migration by State'!$C$3)</f>
        <v>88109</v>
      </c>
      <c r="AE133" s="105">
        <f>GETPIVOTDATA(" Utah",'Population Migration by State'!$B$5,"Year",'Population Migration by State'!$C$3)</f>
        <v>88109</v>
      </c>
      <c r="AF133" s="105">
        <f>GETPIVOTDATA(" Utah",'Population Migration by State'!$B$5,"Year",'Population Migration by State'!$C$3)</f>
        <v>88109</v>
      </c>
      <c r="AG133" s="105">
        <f>GETPIVOTDATA(" Utah",'Population Migration by State'!$B$5,"Year",'Population Migration by State'!$C$3)</f>
        <v>88109</v>
      </c>
      <c r="AH133" s="105">
        <f>GETPIVOTDATA(" Utah",'Population Migration by State'!$B$5,"Year",'Population Migration by State'!$C$3)</f>
        <v>88109</v>
      </c>
      <c r="AI133" s="105">
        <f>GETPIVOTDATA(" Utah",'Population Migration by State'!$B$5,"Year",'Population Migration by State'!$C$3)</f>
        <v>88109</v>
      </c>
      <c r="AJ133" s="92">
        <f>GETPIVOTDATA(" Wyoming",'Population Migration by State'!$B$5,"Year",'Population Migration by State'!$C$3)</f>
        <v>31165</v>
      </c>
      <c r="AK133" s="105">
        <f>GETPIVOTDATA(" Wyoming",'Population Migration by State'!$B$5,"Year",'Population Migration by State'!$C$3)</f>
        <v>31165</v>
      </c>
      <c r="AL133" s="105">
        <f>GETPIVOTDATA(" Wyoming",'Population Migration by State'!$B$5,"Year",'Population Migration by State'!$C$3)</f>
        <v>31165</v>
      </c>
      <c r="AM133" s="105">
        <f>GETPIVOTDATA(" Wyoming",'Population Migration by State'!$B$5,"Year",'Population Migration by State'!$C$3)</f>
        <v>31165</v>
      </c>
      <c r="AN133" s="105">
        <f>GETPIVOTDATA(" Wyoming",'Population Migration by State'!$B$5,"Year",'Population Migration by State'!$C$3)</f>
        <v>31165</v>
      </c>
      <c r="AO133" s="105">
        <f>GETPIVOTDATA(" Wyoming",'Population Migration by State'!$B$5,"Year",'Population Migration by State'!$C$3)</f>
        <v>31165</v>
      </c>
      <c r="AP133" s="105">
        <f>GETPIVOTDATA(" Wyoming",'Population Migration by State'!$B$5,"Year",'Population Migration by State'!$C$3)</f>
        <v>31165</v>
      </c>
      <c r="AQ133" s="105">
        <f>GETPIVOTDATA(" Wyoming",'Population Migration by State'!$B$5,"Year",'Population Migration by State'!$C$3)</f>
        <v>31165</v>
      </c>
      <c r="AR133" s="105">
        <f>GETPIVOTDATA(" Wyoming",'Population Migration by State'!$B$5,"Year",'Population Migration by State'!$C$3)</f>
        <v>31165</v>
      </c>
      <c r="AS133" s="105">
        <f>GETPIVOTDATA(" Wyoming",'Population Migration by State'!$B$5,"Year",'Population Migration by State'!$C$3)</f>
        <v>31165</v>
      </c>
      <c r="AT133" s="105">
        <f>GETPIVOTDATA(" Wyoming",'Population Migration by State'!$B$5,"Year",'Population Migration by State'!$C$3)</f>
        <v>31165</v>
      </c>
      <c r="AU133" s="105">
        <f>GETPIVOTDATA(" Wyoming",'Population Migration by State'!$B$5,"Year",'Population Migration by State'!$C$3)</f>
        <v>31165</v>
      </c>
      <c r="AV133" s="105">
        <f>GETPIVOTDATA(" Wyoming",'Population Migration by State'!$B$5,"Year",'Population Migration by State'!$C$3)</f>
        <v>31165</v>
      </c>
      <c r="AW133" s="105">
        <f>GETPIVOTDATA(" Wyoming",'Population Migration by State'!$B$5,"Year",'Population Migration by State'!$C$3)</f>
        <v>31165</v>
      </c>
      <c r="AX133" s="105">
        <f>GETPIVOTDATA(" Wyoming",'Population Migration by State'!$B$5,"Year",'Population Migration by State'!$C$3)</f>
        <v>31165</v>
      </c>
      <c r="AY133" s="105">
        <f>GETPIVOTDATA(" Wyoming",'Population Migration by State'!$B$5,"Year",'Population Migration by State'!$C$3)</f>
        <v>31165</v>
      </c>
      <c r="AZ133" s="105">
        <f>GETPIVOTDATA(" Wyoming",'Population Migration by State'!$B$5,"Year",'Population Migration by State'!$C$3)</f>
        <v>31165</v>
      </c>
      <c r="BA133" s="92">
        <f>GETPIVOTDATA(" Nebraska",'Population Migration by State'!$B$5,"Year",'Population Migration by State'!$C$3)</f>
        <v>43266</v>
      </c>
      <c r="BB133" s="105">
        <f>GETPIVOTDATA(" Nebraska",'Population Migration by State'!$B$5,"Year",'Population Migration by State'!$C$3)</f>
        <v>43266</v>
      </c>
      <c r="BC133" s="105">
        <f>GETPIVOTDATA(" Nebraska",'Population Migration by State'!$B$5,"Year",'Population Migration by State'!$C$3)</f>
        <v>43266</v>
      </c>
      <c r="BD133" s="105">
        <f>GETPIVOTDATA(" Nebraska",'Population Migration by State'!$B$5,"Year",'Population Migration by State'!$C$3)</f>
        <v>43266</v>
      </c>
      <c r="BE133" s="105">
        <f>GETPIVOTDATA(" Nebraska",'Population Migration by State'!$B$5,"Year",'Population Migration by State'!$C$3)</f>
        <v>43266</v>
      </c>
      <c r="BF133" s="105">
        <f>GETPIVOTDATA(" Nebraska",'Population Migration by State'!$B$5,"Year",'Population Migration by State'!$C$3)</f>
        <v>43266</v>
      </c>
      <c r="BG133" s="105">
        <f>GETPIVOTDATA(" Nebraska",'Population Migration by State'!$B$5,"Year",'Population Migration by State'!$C$3)</f>
        <v>43266</v>
      </c>
      <c r="BH133" s="105">
        <f>GETPIVOTDATA(" Nebraska",'Population Migration by State'!$B$5,"Year",'Population Migration by State'!$C$3)</f>
        <v>43266</v>
      </c>
      <c r="BI133" s="105">
        <f>GETPIVOTDATA(" Nebraska",'Population Migration by State'!$B$5,"Year",'Population Migration by State'!$C$3)</f>
        <v>43266</v>
      </c>
      <c r="BJ133" s="105">
        <f>GETPIVOTDATA(" Nebraska",'Population Migration by State'!$B$5,"Year",'Population Migration by State'!$C$3)</f>
        <v>43266</v>
      </c>
      <c r="BK133" s="105">
        <f>GETPIVOTDATA(" Nebraska",'Population Migration by State'!$B$5,"Year",'Population Migration by State'!$C$3)</f>
        <v>43266</v>
      </c>
      <c r="BL133" s="105">
        <f>GETPIVOTDATA(" Nebraska",'Population Migration by State'!$B$5,"Year",'Population Migration by State'!$C$3)</f>
        <v>43266</v>
      </c>
      <c r="BM133" s="105">
        <f>GETPIVOTDATA(" Nebraska",'Population Migration by State'!$B$5,"Year",'Population Migration by State'!$C$3)</f>
        <v>43266</v>
      </c>
      <c r="BN133" s="105">
        <f>GETPIVOTDATA(" Nebraska",'Population Migration by State'!$B$5,"Year",'Population Migration by State'!$C$3)</f>
        <v>43266</v>
      </c>
      <c r="BO133" s="105">
        <f>GETPIVOTDATA(" Nebraska",'Population Migration by State'!$B$5,"Year",'Population Migration by State'!$C$3)</f>
        <v>43266</v>
      </c>
      <c r="BP133" s="105">
        <f>GETPIVOTDATA(" Nebraska",'Population Migration by State'!$B$5,"Year",'Population Migration by State'!$C$3)</f>
        <v>43266</v>
      </c>
      <c r="BQ133" s="105">
        <f>GETPIVOTDATA(" Nebraska",'Population Migration by State'!$B$5,"Year",'Population Migration by State'!$C$3)</f>
        <v>43266</v>
      </c>
      <c r="BR133" s="92">
        <f>GETPIVOTDATA(" Iowa",'Population Migration by State'!$B$5,"Year",'Population Migration by State'!$C$3)</f>
        <v>76546</v>
      </c>
      <c r="BS133" s="105">
        <f>GETPIVOTDATA(" Iowa",'Population Migration by State'!$B$5,"Year",'Population Migration by State'!$C$3)</f>
        <v>76546</v>
      </c>
      <c r="BT133" s="105">
        <f>GETPIVOTDATA(" Iowa",'Population Migration by State'!$B$5,"Year",'Population Migration by State'!$C$3)</f>
        <v>76546</v>
      </c>
      <c r="BU133" s="105">
        <f>GETPIVOTDATA(" Iowa",'Population Migration by State'!$B$5,"Year",'Population Migration by State'!$C$3)</f>
        <v>76546</v>
      </c>
      <c r="BV133" s="105">
        <f>GETPIVOTDATA(" Iowa",'Population Migration by State'!$B$5,"Year",'Population Migration by State'!$C$3)</f>
        <v>76546</v>
      </c>
      <c r="BW133" s="121">
        <f>GETPIVOTDATA(" Iowa",'Population Migration by State'!$B$5,"Year",'Population Migration by State'!$C$3)</f>
        <v>76546</v>
      </c>
      <c r="BX133" s="121">
        <f>GETPIVOTDATA(" Iowa",'Population Migration by State'!$B$5,"Year",'Population Migration by State'!$C$3)</f>
        <v>76546</v>
      </c>
      <c r="BY133" s="121">
        <f>GETPIVOTDATA(" Iowa",'Population Migration by State'!$B$5,"Year",'Population Migration by State'!$C$3)</f>
        <v>76546</v>
      </c>
      <c r="BZ133" s="121">
        <f>GETPIVOTDATA(" Iowa",'Population Migration by State'!$B$5,"Year",'Population Migration by State'!$C$3)</f>
        <v>76546</v>
      </c>
      <c r="CA133" s="105">
        <f>GETPIVOTDATA(" Iowa",'Population Migration by State'!$B$5,"Year",'Population Migration by State'!$C$3)</f>
        <v>76546</v>
      </c>
      <c r="CB133" s="105">
        <f>GETPIVOTDATA(" Iowa",'Population Migration by State'!$B$5,"Year",'Population Migration by State'!$C$3)</f>
        <v>76546</v>
      </c>
      <c r="CC133" s="105">
        <f>GETPIVOTDATA(" Iowa",'Population Migration by State'!$B$5,"Year",'Population Migration by State'!$C$3)</f>
        <v>76546</v>
      </c>
      <c r="CD133" s="105">
        <f>GETPIVOTDATA(" Iowa",'Population Migration by State'!$B$5,"Year",'Population Migration by State'!$C$3)</f>
        <v>76546</v>
      </c>
      <c r="CE133" s="105">
        <f>GETPIVOTDATA(" Iowa",'Population Migration by State'!$B$5,"Year",'Population Migration by State'!$C$3)</f>
        <v>76546</v>
      </c>
      <c r="CF133" s="92">
        <f>GETPIVOTDATA(" Illinois",'Population Migration by State'!$B$5,"Year",'Population Migration by State'!$C$3)</f>
        <v>210804</v>
      </c>
      <c r="CG133" s="105">
        <f>GETPIVOTDATA(" Illinois",'Population Migration by State'!$B$5,"Year",'Population Migration by State'!$C$3)</f>
        <v>210804</v>
      </c>
      <c r="CH133" s="105">
        <f>GETPIVOTDATA(" Illinois",'Population Migration by State'!$B$5,"Year",'Population Migration by State'!$C$3)</f>
        <v>210804</v>
      </c>
      <c r="CI133" s="105">
        <f>GETPIVOTDATA(" Illinois",'Population Migration by State'!$B$5,"Year",'Population Migration by State'!$C$3)</f>
        <v>210804</v>
      </c>
      <c r="CJ133" s="105">
        <f>GETPIVOTDATA(" Illinois",'Population Migration by State'!$B$5,"Year",'Population Migration by State'!$C$3)</f>
        <v>210804</v>
      </c>
      <c r="CK133" s="105">
        <f>GETPIVOTDATA(" Illinois",'Population Migration by State'!$B$5,"Year",'Population Migration by State'!$C$3)</f>
        <v>210804</v>
      </c>
      <c r="CL133" s="105">
        <f>GETPIVOTDATA(" Illinois",'Population Migration by State'!$B$5,"Year",'Population Migration by State'!$C$3)</f>
        <v>210804</v>
      </c>
      <c r="CM133" s="105">
        <f>GETPIVOTDATA(" Illinois",'Population Migration by State'!$B$5,"Year",'Population Migration by State'!$C$3)</f>
        <v>210804</v>
      </c>
      <c r="CN133" s="105">
        <f>GETPIVOTDATA(" Illinois",'Population Migration by State'!$B$5,"Year",'Population Migration by State'!$C$3)</f>
        <v>210804</v>
      </c>
      <c r="CO133" s="95">
        <f>GETPIVOTDATA(" Indiana",'Population Migration by State'!$B$5,"Year",'Population Migration by State'!$C$3)</f>
        <v>134273</v>
      </c>
      <c r="CP133" s="101">
        <f>GETPIVOTDATA(" Indiana",'Population Migration by State'!$B$5,"Year",'Population Migration by State'!$C$3)</f>
        <v>134273</v>
      </c>
      <c r="CQ133" s="101">
        <f>GETPIVOTDATA(" Indiana",'Population Migration by State'!$B$5,"Year",'Population Migration by State'!$C$3)</f>
        <v>134273</v>
      </c>
      <c r="CR133" s="101">
        <f>GETPIVOTDATA(" Indiana",'Population Migration by State'!$B$5,"Year",'Population Migration by State'!$C$3)</f>
        <v>134273</v>
      </c>
      <c r="CS133" s="101">
        <f>GETPIVOTDATA(" Indiana",'Population Migration by State'!$B$5,"Year",'Population Migration by State'!$C$3)</f>
        <v>134273</v>
      </c>
      <c r="CT133" s="101">
        <f>GETPIVOTDATA(" Indiana",'Population Migration by State'!$B$5,"Year",'Population Migration by State'!$C$3)</f>
        <v>134273</v>
      </c>
      <c r="CU133" s="95">
        <f>GETPIVOTDATA(" Ohio",'Population Migration by State'!$B$5,"Year",'Population Migration by State'!$C$3)</f>
        <v>197794</v>
      </c>
      <c r="CV133" s="101">
        <f>GETPIVOTDATA(" Ohio",'Population Migration by State'!$B$5,"Year",'Population Migration by State'!$C$3)</f>
        <v>197794</v>
      </c>
      <c r="CW133" s="101">
        <f>GETPIVOTDATA(" Ohio",'Population Migration by State'!$B$5,"Year",'Population Migration by State'!$C$3)</f>
        <v>197794</v>
      </c>
      <c r="CX133" s="101">
        <f>GETPIVOTDATA(" Ohio",'Population Migration by State'!$B$5,"Year",'Population Migration by State'!$C$3)</f>
        <v>197794</v>
      </c>
      <c r="CY133" s="101">
        <f>GETPIVOTDATA(" Ohio",'Population Migration by State'!$B$5,"Year",'Population Migration by State'!$C$3)</f>
        <v>197794</v>
      </c>
      <c r="CZ133" s="105">
        <f>GETPIVOTDATA(" Ohio",'Population Migration by State'!$B$5,"Year",'Population Migration by State'!$C$3)</f>
        <v>197794</v>
      </c>
      <c r="DA133" s="105">
        <f>GETPIVOTDATA(" Ohio",'Population Migration by State'!$B$5,"Year",'Population Migration by State'!$C$3)</f>
        <v>197794</v>
      </c>
      <c r="DB133" s="105">
        <f>GETPIVOTDATA(" Ohio",'Population Migration by State'!$B$5,"Year",'Population Migration by State'!$C$3)</f>
        <v>197794</v>
      </c>
      <c r="DC133" s="105">
        <f>GETPIVOTDATA(" Ohio",'Population Migration by State'!$B$5,"Year",'Population Migration by State'!$C$3)</f>
        <v>197794</v>
      </c>
      <c r="DD133" s="105">
        <f>GETPIVOTDATA(" Ohio",'Population Migration by State'!$B$5,"Year",'Population Migration by State'!$C$3)</f>
        <v>197794</v>
      </c>
      <c r="DE133" s="105">
        <f>GETPIVOTDATA(" Ohio",'Population Migration by State'!$B$5,"Year",'Population Migration by State'!$C$3)</f>
        <v>197794</v>
      </c>
      <c r="DF133" s="92">
        <f>GETPIVOTDATA(" Pennsylvania",'Population Migration by State'!$B$5,"Year",'Population Migration by State'!$C$3)</f>
        <v>223347</v>
      </c>
      <c r="DG133" s="105">
        <f>GETPIVOTDATA(" Pennsylvania",'Population Migration by State'!$B$5,"Year",'Population Migration by State'!$C$3)</f>
        <v>223347</v>
      </c>
      <c r="DH133" s="105">
        <f>GETPIVOTDATA(" Pennsylvania",'Population Migration by State'!$B$5,"Year",'Population Migration by State'!$C$3)</f>
        <v>223347</v>
      </c>
      <c r="DI133" s="105">
        <f>GETPIVOTDATA(" Pennsylvania",'Population Migration by State'!$B$5,"Year",'Population Migration by State'!$C$3)</f>
        <v>223347</v>
      </c>
      <c r="DJ133" s="105">
        <f>GETPIVOTDATA(" Pennsylvania",'Population Migration by State'!$B$5,"Year",'Population Migration by State'!$C$3)</f>
        <v>223347</v>
      </c>
      <c r="DK133" s="105">
        <f>GETPIVOTDATA(" Pennsylvania",'Population Migration by State'!$B$5,"Year",'Population Migration by State'!$C$3)</f>
        <v>223347</v>
      </c>
      <c r="DL133" s="105">
        <f>GETPIVOTDATA(" Pennsylvania",'Population Migration by State'!$B$5,"Year",'Population Migration by State'!$C$3)</f>
        <v>223347</v>
      </c>
      <c r="DM133" s="105">
        <f>GETPIVOTDATA(" Pennsylvania",'Population Migration by State'!$B$5,"Year",'Population Migration by State'!$C$3)</f>
        <v>223347</v>
      </c>
      <c r="DN133" s="105">
        <f>GETPIVOTDATA(" Pennsylvania",'Population Migration by State'!$B$5,"Year",'Population Migration by State'!$C$3)</f>
        <v>223347</v>
      </c>
      <c r="DO133" s="105">
        <f>GETPIVOTDATA(" Pennsylvania",'Population Migration by State'!$B$5,"Year",'Population Migration by State'!$C$3)</f>
        <v>223347</v>
      </c>
      <c r="DP133" s="105">
        <f>GETPIVOTDATA(" Pennsylvania",'Population Migration by State'!$B$5,"Year",'Population Migration by State'!$C$3)</f>
        <v>223347</v>
      </c>
      <c r="DQ133" s="105">
        <f>GETPIVOTDATA(" Pennsylvania",'Population Migration by State'!$B$5,"Year",'Population Migration by State'!$C$3)</f>
        <v>223347</v>
      </c>
      <c r="DR133" s="105">
        <f>GETPIVOTDATA(" Pennsylvania",'Population Migration by State'!$B$5,"Year",'Population Migration by State'!$C$3)</f>
        <v>223347</v>
      </c>
      <c r="DS133" s="105">
        <f>GETPIVOTDATA(" Pennsylvania",'Population Migration by State'!$B$5,"Year",'Population Migration by State'!$C$3)</f>
        <v>223347</v>
      </c>
      <c r="DT133" s="105">
        <f>GETPIVOTDATA(" Pennsylvania",'Population Migration by State'!$B$5,"Year",'Population Migration by State'!$C$3)</f>
        <v>223347</v>
      </c>
      <c r="DU133" s="92">
        <f>GETPIVOTDATA(" New York",'Population Migration by State'!$B$5,"Year",'Population Migration by State'!$C$3)</f>
        <v>277374</v>
      </c>
      <c r="DV133" s="105">
        <f>GETPIVOTDATA(" New York",'Population Migration by State'!$B$5,"Year",'Population Migration by State'!$C$3)</f>
        <v>277374</v>
      </c>
      <c r="DW133" s="105">
        <f>GETPIVOTDATA(" New York",'Population Migration by State'!$B$5,"Year",'Population Migration by State'!$C$3)</f>
        <v>277374</v>
      </c>
      <c r="DX133" s="105">
        <f>GETPIVOTDATA(" New York",'Population Migration by State'!$B$5,"Year",'Population Migration by State'!$C$3)</f>
        <v>277374</v>
      </c>
      <c r="DY133" s="105">
        <f>GETPIVOTDATA(" New York",'Population Migration by State'!$B$5,"Year",'Population Migration by State'!$C$3)</f>
        <v>277374</v>
      </c>
      <c r="DZ133" s="95">
        <f>GETPIVOTDATA(" Connecticut",'Population Migration by State'!$B$5,"Year",'Population Migration by State'!$C$3)</f>
        <v>83539</v>
      </c>
      <c r="EA133" s="101">
        <f>GETPIVOTDATA(" Connecticut",'Population Migration by State'!$B$5,"Year",'Population Migration by State'!$C$3)</f>
        <v>83539</v>
      </c>
      <c r="EB133" s="101">
        <f>GETPIVOTDATA(" Connecticut",'Population Migration by State'!$B$5,"Year",'Population Migration by State'!$C$3)</f>
        <v>83539</v>
      </c>
      <c r="EC133" s="95">
        <f>GETPIVOTDATA(" Rhode Island",'Population Migration by State'!$B$5,"Year",'Population Migration by State'!$C$3)</f>
        <v>33562</v>
      </c>
      <c r="ED133" s="101">
        <f>GETPIVOTDATA(" Rhode Island",'Population Migration by State'!$B$5,"Year",'Population Migration by State'!$C$3)</f>
        <v>33562</v>
      </c>
      <c r="EE133" s="92">
        <f>GETPIVOTDATA(" Massachusetts",'Population Migration by State'!$B$5,"Year",'Population Migration by State'!$C$3)</f>
        <v>146633</v>
      </c>
      <c r="EF133" s="105">
        <f>GETPIVOTDATA(" Massachusetts",'Population Migration by State'!$B$5,"Year",'Population Migration by State'!$C$3)</f>
        <v>146633</v>
      </c>
      <c r="EG133" s="105">
        <f>GETPIVOTDATA(" Massachusetts",'Population Migration by State'!$B$5,"Year",'Population Migration by State'!$C$3)</f>
        <v>146633</v>
      </c>
      <c r="EH133" s="92"/>
      <c r="EI133" s="105"/>
      <c r="EJ133" s="106">
        <f>GETPIVOTDATA(" Massachusetts",'Population Migration by State'!$B$5,"Year",'Population Migration by State'!$C$3)</f>
        <v>146633</v>
      </c>
      <c r="EK133" s="105"/>
      <c r="EL133" s="105"/>
      <c r="EM133" s="105"/>
      <c r="EN133" s="105"/>
      <c r="EO133" s="105"/>
      <c r="EP133" s="105"/>
      <c r="EQ133" s="56"/>
      <c r="ER133" s="56"/>
      <c r="ES133" s="56"/>
      <c r="ET133" s="56"/>
      <c r="EU133" s="56"/>
      <c r="EV133" s="56"/>
      <c r="EW133" s="105"/>
      <c r="EX133" s="105"/>
      <c r="EY133" s="105"/>
      <c r="EZ133" s="105"/>
      <c r="FA133" s="105"/>
      <c r="FB133" s="105"/>
      <c r="FC133" s="105"/>
      <c r="FD133" s="105"/>
      <c r="FE133" s="105"/>
      <c r="FF133" s="105"/>
      <c r="FG133" s="105"/>
      <c r="FH133" s="105"/>
      <c r="FI133" s="105"/>
      <c r="FJ133" s="105"/>
      <c r="FK133" s="105"/>
      <c r="FL133" s="105"/>
      <c r="FM133" s="105"/>
      <c r="FN133" s="105"/>
      <c r="FO133" s="105"/>
      <c r="FP133" s="56"/>
      <c r="FQ133" s="56"/>
      <c r="FR133" s="56"/>
      <c r="FS133" s="56"/>
      <c r="FT133" s="56"/>
      <c r="FU133" s="56"/>
      <c r="FV133" s="56"/>
      <c r="FW133" s="56"/>
      <c r="FX133" s="56"/>
      <c r="FY133" s="56"/>
      <c r="FZ133" s="56"/>
      <c r="GA133" s="56"/>
      <c r="GB133" s="56"/>
      <c r="GC133" s="56"/>
      <c r="GD133" s="56"/>
      <c r="GE133" s="56"/>
      <c r="GF133" s="56"/>
      <c r="GG133" s="56"/>
      <c r="GH133" s="56"/>
      <c r="GI133" s="56"/>
      <c r="GJ133" s="56"/>
      <c r="GK133" s="56"/>
      <c r="GL133" s="56"/>
      <c r="GM133" s="56"/>
      <c r="GN133" s="56"/>
      <c r="GO133" s="56"/>
      <c r="GP133" s="56"/>
      <c r="GQ133" s="56"/>
      <c r="GR133" s="56"/>
      <c r="GS133" s="56"/>
      <c r="GT133" s="56"/>
      <c r="GU133" s="56"/>
      <c r="GV133" s="56"/>
      <c r="GW133" s="56"/>
      <c r="GX133" s="56"/>
      <c r="GY133" s="56"/>
      <c r="GZ133" s="56"/>
      <c r="HA133" s="56"/>
      <c r="HB133" s="56"/>
      <c r="HC133" s="56"/>
      <c r="HD133" s="56"/>
      <c r="HE133" s="56"/>
      <c r="HF133" s="56"/>
      <c r="HG133" s="56"/>
      <c r="HH133" s="217"/>
    </row>
    <row r="134" spans="2:216" ht="15.75" customHeight="1" x14ac:dyDescent="0.25">
      <c r="B134" s="221"/>
      <c r="C134" s="56"/>
      <c r="D134" s="56"/>
      <c r="E134" s="105"/>
      <c r="F134" s="105"/>
      <c r="G134" s="105"/>
      <c r="H134" s="105"/>
      <c r="I134" s="105"/>
      <c r="J134" s="105"/>
      <c r="K134" s="105"/>
      <c r="L134" s="92">
        <f>GETPIVOTDATA(" California",'Population Migration by State'!$B$5,"Year",'Population Migration by State'!$C$3)</f>
        <v>495964</v>
      </c>
      <c r="M134" s="105">
        <f>GETPIVOTDATA(" California",'Population Migration by State'!$B$5,"Year",'Population Migration by State'!$C$3)</f>
        <v>495964</v>
      </c>
      <c r="N134" s="105">
        <f>GETPIVOTDATA(" California",'Population Migration by State'!$B$5,"Year",'Population Migration by State'!$C$3)</f>
        <v>495964</v>
      </c>
      <c r="O134" s="105">
        <f>GETPIVOTDATA(" California",'Population Migration by State'!$B$5,"Year",'Population Migration by State'!$C$3)</f>
        <v>495964</v>
      </c>
      <c r="P134" s="105">
        <f>GETPIVOTDATA(" California",'Population Migration by State'!$B$5,"Year",'Population Migration by State'!$C$3)</f>
        <v>495964</v>
      </c>
      <c r="Q134" s="105">
        <f>GETPIVOTDATA(" California",'Population Migration by State'!$B$5,"Year",'Population Migration by State'!$C$3)</f>
        <v>495964</v>
      </c>
      <c r="R134" s="105">
        <f>GETPIVOTDATA(" California",'Population Migration by State'!$B$5,"Year",'Population Migration by State'!$C$3)</f>
        <v>495964</v>
      </c>
      <c r="S134" s="105">
        <f>GETPIVOTDATA(" California",'Population Migration by State'!$B$5,"Year",'Population Migration by State'!$C$3)</f>
        <v>495964</v>
      </c>
      <c r="T134" s="92">
        <f>GETPIVOTDATA(" Nevada",'Population Migration by State'!$B$5,"Year",'Population Migration by State'!$C$3)</f>
        <v>124522</v>
      </c>
      <c r="U134" s="105">
        <f>GETPIVOTDATA(" Nevada",'Population Migration by State'!$B$5,"Year",'Population Migration by State'!$C$3)</f>
        <v>124522</v>
      </c>
      <c r="V134" s="105">
        <f>GETPIVOTDATA(" Nevada",'Population Migration by State'!$B$5,"Year",'Population Migration by State'!$C$3)</f>
        <v>124522</v>
      </c>
      <c r="W134" s="105">
        <f>GETPIVOTDATA(" Nevada",'Population Migration by State'!$B$5,"Year",'Population Migration by State'!$C$3)</f>
        <v>124522</v>
      </c>
      <c r="X134" s="105">
        <f>GETPIVOTDATA(" Nevada",'Population Migration by State'!$B$5,"Year",'Population Migration by State'!$C$3)</f>
        <v>124522</v>
      </c>
      <c r="Y134" s="105">
        <f>GETPIVOTDATA(" Nevada",'Population Migration by State'!$B$5,"Year",'Population Migration by State'!$C$3)</f>
        <v>124522</v>
      </c>
      <c r="Z134" s="105">
        <f>GETPIVOTDATA(" Nevada",'Population Migration by State'!$B$5,"Year",'Population Migration by State'!$C$3)</f>
        <v>124522</v>
      </c>
      <c r="AA134" s="105">
        <f>GETPIVOTDATA(" Nevada",'Population Migration by State'!$B$5,"Year",'Population Migration by State'!$C$3)</f>
        <v>124522</v>
      </c>
      <c r="AB134" s="105">
        <f>GETPIVOTDATA(" Nevada",'Population Migration by State'!$B$5,"Year",'Population Migration by State'!$C$3)</f>
        <v>124522</v>
      </c>
      <c r="AC134" s="92">
        <f>GETPIVOTDATA(" Utah",'Population Migration by State'!$B$5,"Year",'Population Migration by State'!$C$3)</f>
        <v>88109</v>
      </c>
      <c r="AD134" s="105">
        <f>GETPIVOTDATA(" Utah",'Population Migration by State'!$B$5,"Year",'Population Migration by State'!$C$3)</f>
        <v>88109</v>
      </c>
      <c r="AE134" s="105">
        <f>GETPIVOTDATA(" Utah",'Population Migration by State'!$B$5,"Year",'Population Migration by State'!$C$3)</f>
        <v>88109</v>
      </c>
      <c r="AF134" s="105">
        <f>GETPIVOTDATA(" Utah",'Population Migration by State'!$B$5,"Year",'Population Migration by State'!$C$3)</f>
        <v>88109</v>
      </c>
      <c r="AG134" s="105">
        <f>GETPIVOTDATA(" Utah",'Population Migration by State'!$B$5,"Year",'Population Migration by State'!$C$3)</f>
        <v>88109</v>
      </c>
      <c r="AH134" s="105">
        <f>GETPIVOTDATA(" Utah",'Population Migration by State'!$B$5,"Year",'Population Migration by State'!$C$3)</f>
        <v>88109</v>
      </c>
      <c r="AI134" s="105">
        <f>GETPIVOTDATA(" Utah",'Population Migration by State'!$B$5,"Year",'Population Migration by State'!$C$3)</f>
        <v>88109</v>
      </c>
      <c r="AJ134" s="92">
        <f>GETPIVOTDATA(" Wyoming",'Population Migration by State'!$B$5,"Year",'Population Migration by State'!$C$3)</f>
        <v>31165</v>
      </c>
      <c r="AK134" s="105">
        <f>GETPIVOTDATA(" Wyoming",'Population Migration by State'!$B$5,"Year",'Population Migration by State'!$C$3)</f>
        <v>31165</v>
      </c>
      <c r="AL134" s="105">
        <f>GETPIVOTDATA(" Wyoming",'Population Migration by State'!$B$5,"Year",'Population Migration by State'!$C$3)</f>
        <v>31165</v>
      </c>
      <c r="AM134" s="105">
        <f>GETPIVOTDATA(" Wyoming",'Population Migration by State'!$B$5,"Year",'Population Migration by State'!$C$3)</f>
        <v>31165</v>
      </c>
      <c r="AN134" s="105">
        <f>GETPIVOTDATA(" Wyoming",'Population Migration by State'!$B$5,"Year",'Population Migration by State'!$C$3)</f>
        <v>31165</v>
      </c>
      <c r="AO134" s="105">
        <f>GETPIVOTDATA(" Wyoming",'Population Migration by State'!$B$5,"Year",'Population Migration by State'!$C$3)</f>
        <v>31165</v>
      </c>
      <c r="AP134" s="105">
        <f>GETPIVOTDATA(" Wyoming",'Population Migration by State'!$B$5,"Year",'Population Migration by State'!$C$3)</f>
        <v>31165</v>
      </c>
      <c r="AQ134" s="105">
        <f>GETPIVOTDATA(" Wyoming",'Population Migration by State'!$B$5,"Year",'Population Migration by State'!$C$3)</f>
        <v>31165</v>
      </c>
      <c r="AR134" s="105">
        <f>GETPIVOTDATA(" Wyoming",'Population Migration by State'!$B$5,"Year",'Population Migration by State'!$C$3)</f>
        <v>31165</v>
      </c>
      <c r="AS134" s="105">
        <f>GETPIVOTDATA(" Wyoming",'Population Migration by State'!$B$5,"Year",'Population Migration by State'!$C$3)</f>
        <v>31165</v>
      </c>
      <c r="AT134" s="105">
        <f>GETPIVOTDATA(" Wyoming",'Population Migration by State'!$B$5,"Year",'Population Migration by State'!$C$3)</f>
        <v>31165</v>
      </c>
      <c r="AU134" s="105">
        <f>GETPIVOTDATA(" Wyoming",'Population Migration by State'!$B$5,"Year",'Population Migration by State'!$C$3)</f>
        <v>31165</v>
      </c>
      <c r="AV134" s="105">
        <f>GETPIVOTDATA(" Wyoming",'Population Migration by State'!$B$5,"Year",'Population Migration by State'!$C$3)</f>
        <v>31165</v>
      </c>
      <c r="AW134" s="105">
        <f>GETPIVOTDATA(" Wyoming",'Population Migration by State'!$B$5,"Year",'Population Migration by State'!$C$3)</f>
        <v>31165</v>
      </c>
      <c r="AX134" s="105">
        <f>GETPIVOTDATA(" Wyoming",'Population Migration by State'!$B$5,"Year",'Population Migration by State'!$C$3)</f>
        <v>31165</v>
      </c>
      <c r="AY134" s="105">
        <f>GETPIVOTDATA(" Wyoming",'Population Migration by State'!$B$5,"Year",'Population Migration by State'!$C$3)</f>
        <v>31165</v>
      </c>
      <c r="AZ134" s="105">
        <f>GETPIVOTDATA(" Wyoming",'Population Migration by State'!$B$5,"Year",'Population Migration by State'!$C$3)</f>
        <v>31165</v>
      </c>
      <c r="BA134" s="92">
        <f>GETPIVOTDATA(" Nebraska",'Population Migration by State'!$B$5,"Year",'Population Migration by State'!$C$3)</f>
        <v>43266</v>
      </c>
      <c r="BB134" s="105">
        <f>GETPIVOTDATA(" Nebraska",'Population Migration by State'!$B$5,"Year",'Population Migration by State'!$C$3)</f>
        <v>43266</v>
      </c>
      <c r="BC134" s="105">
        <f>GETPIVOTDATA(" Nebraska",'Population Migration by State'!$B$5,"Year",'Population Migration by State'!$C$3)</f>
        <v>43266</v>
      </c>
      <c r="BD134" s="105">
        <f>GETPIVOTDATA(" Nebraska",'Population Migration by State'!$B$5,"Year",'Population Migration by State'!$C$3)</f>
        <v>43266</v>
      </c>
      <c r="BE134" s="105">
        <f>GETPIVOTDATA(" Nebraska",'Population Migration by State'!$B$5,"Year",'Population Migration by State'!$C$3)</f>
        <v>43266</v>
      </c>
      <c r="BF134" s="105">
        <f>GETPIVOTDATA(" Nebraska",'Population Migration by State'!$B$5,"Year",'Population Migration by State'!$C$3)</f>
        <v>43266</v>
      </c>
      <c r="BG134" s="105">
        <f>GETPIVOTDATA(" Nebraska",'Population Migration by State'!$B$5,"Year",'Population Migration by State'!$C$3)</f>
        <v>43266</v>
      </c>
      <c r="BH134" s="105">
        <f>GETPIVOTDATA(" Nebraska",'Population Migration by State'!$B$5,"Year",'Population Migration by State'!$C$3)</f>
        <v>43266</v>
      </c>
      <c r="BI134" s="105">
        <f>GETPIVOTDATA(" Nebraska",'Population Migration by State'!$B$5,"Year",'Population Migration by State'!$C$3)</f>
        <v>43266</v>
      </c>
      <c r="BJ134" s="105">
        <f>GETPIVOTDATA(" Nebraska",'Population Migration by State'!$B$5,"Year",'Population Migration by State'!$C$3)</f>
        <v>43266</v>
      </c>
      <c r="BK134" s="105">
        <f>GETPIVOTDATA(" Nebraska",'Population Migration by State'!$B$5,"Year",'Population Migration by State'!$C$3)</f>
        <v>43266</v>
      </c>
      <c r="BL134" s="105">
        <f>GETPIVOTDATA(" Nebraska",'Population Migration by State'!$B$5,"Year",'Population Migration by State'!$C$3)</f>
        <v>43266</v>
      </c>
      <c r="BM134" s="105">
        <f>GETPIVOTDATA(" Nebraska",'Population Migration by State'!$B$5,"Year",'Population Migration by State'!$C$3)</f>
        <v>43266</v>
      </c>
      <c r="BN134" s="105">
        <f>GETPIVOTDATA(" Nebraska",'Population Migration by State'!$B$5,"Year",'Population Migration by State'!$C$3)</f>
        <v>43266</v>
      </c>
      <c r="BO134" s="105">
        <f>GETPIVOTDATA(" Nebraska",'Population Migration by State'!$B$5,"Year",'Population Migration by State'!$C$3)</f>
        <v>43266</v>
      </c>
      <c r="BP134" s="105">
        <f>GETPIVOTDATA(" Nebraska",'Population Migration by State'!$B$5,"Year",'Population Migration by State'!$C$3)</f>
        <v>43266</v>
      </c>
      <c r="BQ134" s="105">
        <f>GETPIVOTDATA(" Nebraska",'Population Migration by State'!$B$5,"Year",'Population Migration by State'!$C$3)</f>
        <v>43266</v>
      </c>
      <c r="BR134" s="92">
        <f>GETPIVOTDATA(" Iowa",'Population Migration by State'!$B$5,"Year",'Population Migration by State'!$C$3)</f>
        <v>76546</v>
      </c>
      <c r="BS134" s="105">
        <f>GETPIVOTDATA(" Iowa",'Population Migration by State'!$B$5,"Year",'Population Migration by State'!$C$3)</f>
        <v>76546</v>
      </c>
      <c r="BT134" s="105">
        <f>GETPIVOTDATA(" Iowa",'Population Migration by State'!$B$5,"Year",'Population Migration by State'!$C$3)</f>
        <v>76546</v>
      </c>
      <c r="BU134" s="105">
        <f>GETPIVOTDATA(" Iowa",'Population Migration by State'!$B$5,"Year",'Population Migration by State'!$C$3)</f>
        <v>76546</v>
      </c>
      <c r="BV134" s="105">
        <f>GETPIVOTDATA(" Iowa",'Population Migration by State'!$B$5,"Year",'Population Migration by State'!$C$3)</f>
        <v>76546</v>
      </c>
      <c r="BW134" s="121">
        <f>GETPIVOTDATA(" Iowa",'Population Migration by State'!$B$5,"Year",'Population Migration by State'!$C$3)</f>
        <v>76546</v>
      </c>
      <c r="BX134" s="121">
        <f>GETPIVOTDATA(" Iowa",'Population Migration by State'!$B$5,"Year",'Population Migration by State'!$C$3)</f>
        <v>76546</v>
      </c>
      <c r="BY134" s="121">
        <f>GETPIVOTDATA(" Iowa",'Population Migration by State'!$B$5,"Year",'Population Migration by State'!$C$3)</f>
        <v>76546</v>
      </c>
      <c r="BZ134" s="121">
        <f>GETPIVOTDATA(" Iowa",'Population Migration by State'!$B$5,"Year",'Population Migration by State'!$C$3)</f>
        <v>76546</v>
      </c>
      <c r="CA134" s="105">
        <f>GETPIVOTDATA(" Iowa",'Population Migration by State'!$B$5,"Year",'Population Migration by State'!$C$3)</f>
        <v>76546</v>
      </c>
      <c r="CB134" s="105">
        <f>GETPIVOTDATA(" Iowa",'Population Migration by State'!$B$5,"Year",'Population Migration by State'!$C$3)</f>
        <v>76546</v>
      </c>
      <c r="CC134" s="105">
        <f>GETPIVOTDATA(" Iowa",'Population Migration by State'!$B$5,"Year",'Population Migration by State'!$C$3)</f>
        <v>76546</v>
      </c>
      <c r="CD134" s="105">
        <f>GETPIVOTDATA(" Iowa",'Population Migration by State'!$B$5,"Year",'Population Migration by State'!$C$3)</f>
        <v>76546</v>
      </c>
      <c r="CE134" s="97"/>
      <c r="CF134" s="105">
        <f>GETPIVOTDATA(" Illinois",'Population Migration by State'!$B$5,"Year",'Population Migration by State'!$C$3)</f>
        <v>210804</v>
      </c>
      <c r="CG134" s="105">
        <f>GETPIVOTDATA(" Illinois",'Population Migration by State'!$B$5,"Year",'Population Migration by State'!$C$3)</f>
        <v>210804</v>
      </c>
      <c r="CH134" s="105">
        <f>GETPIVOTDATA(" Illinois",'Population Migration by State'!$B$5,"Year",'Population Migration by State'!$C$3)</f>
        <v>210804</v>
      </c>
      <c r="CI134" s="105">
        <f>GETPIVOTDATA(" Illinois",'Population Migration by State'!$B$5,"Year",'Population Migration by State'!$C$3)</f>
        <v>210804</v>
      </c>
      <c r="CJ134" s="105">
        <f>GETPIVOTDATA(" Illinois",'Population Migration by State'!$B$5,"Year",'Population Migration by State'!$C$3)</f>
        <v>210804</v>
      </c>
      <c r="CK134" s="105">
        <f>GETPIVOTDATA(" Illinois",'Population Migration by State'!$B$5,"Year",'Population Migration by State'!$C$3)</f>
        <v>210804</v>
      </c>
      <c r="CL134" s="105">
        <f>GETPIVOTDATA(" Illinois",'Population Migration by State'!$B$5,"Year",'Population Migration by State'!$C$3)</f>
        <v>210804</v>
      </c>
      <c r="CM134" s="105">
        <f>GETPIVOTDATA(" Illinois",'Population Migration by State'!$B$5,"Year",'Population Migration by State'!$C$3)</f>
        <v>210804</v>
      </c>
      <c r="CN134" s="105">
        <f>GETPIVOTDATA(" Illinois",'Population Migration by State'!$B$5,"Year",'Population Migration by State'!$C$3)</f>
        <v>210804</v>
      </c>
      <c r="CO134" s="92">
        <f>GETPIVOTDATA(" Indiana",'Population Migration by State'!$B$5,"Year",'Population Migration by State'!$C$3)</f>
        <v>134273</v>
      </c>
      <c r="CP134" s="105">
        <f>GETPIVOTDATA(" Indiana",'Population Migration by State'!$B$5,"Year",'Population Migration by State'!$C$3)</f>
        <v>134273</v>
      </c>
      <c r="CQ134" s="105">
        <f>GETPIVOTDATA(" Indiana",'Population Migration by State'!$B$5,"Year",'Population Migration by State'!$C$3)</f>
        <v>134273</v>
      </c>
      <c r="CR134" s="105">
        <f>GETPIVOTDATA(" Indiana",'Population Migration by State'!$B$5,"Year",'Population Migration by State'!$C$3)</f>
        <v>134273</v>
      </c>
      <c r="CS134" s="105">
        <f>GETPIVOTDATA(" Indiana",'Population Migration by State'!$B$5,"Year",'Population Migration by State'!$C$3)</f>
        <v>134273</v>
      </c>
      <c r="CT134" s="105">
        <f>GETPIVOTDATA(" Indiana",'Population Migration by State'!$B$5,"Year",'Population Migration by State'!$C$3)</f>
        <v>134273</v>
      </c>
      <c r="CU134" s="92">
        <f>GETPIVOTDATA(" Ohio",'Population Migration by State'!$B$5,"Year",'Population Migration by State'!$C$3)</f>
        <v>197794</v>
      </c>
      <c r="CV134" s="105">
        <f>GETPIVOTDATA(" Ohio",'Population Migration by State'!$B$5,"Year",'Population Migration by State'!$C$3)</f>
        <v>197794</v>
      </c>
      <c r="CW134" s="105">
        <f>GETPIVOTDATA(" Ohio",'Population Migration by State'!$B$5,"Year",'Population Migration by State'!$C$3)</f>
        <v>197794</v>
      </c>
      <c r="CX134" s="105">
        <f>GETPIVOTDATA(" Ohio",'Population Migration by State'!$B$5,"Year",'Population Migration by State'!$C$3)</f>
        <v>197794</v>
      </c>
      <c r="CY134" s="105">
        <f>GETPIVOTDATA(" Ohio",'Population Migration by State'!$B$5,"Year",'Population Migration by State'!$C$3)</f>
        <v>197794</v>
      </c>
      <c r="CZ134" s="105">
        <f>GETPIVOTDATA(" Ohio",'Population Migration by State'!$B$5,"Year",'Population Migration by State'!$C$3)</f>
        <v>197794</v>
      </c>
      <c r="DA134" s="105">
        <f>GETPIVOTDATA(" Ohio",'Population Migration by State'!$B$5,"Year",'Population Migration by State'!$C$3)</f>
        <v>197794</v>
      </c>
      <c r="DB134" s="105">
        <f>GETPIVOTDATA(" Ohio",'Population Migration by State'!$B$5,"Year",'Population Migration by State'!$C$3)</f>
        <v>197794</v>
      </c>
      <c r="DC134" s="105">
        <f>GETPIVOTDATA(" Ohio",'Population Migration by State'!$B$5,"Year",'Population Migration by State'!$C$3)</f>
        <v>197794</v>
      </c>
      <c r="DD134" s="105">
        <f>GETPIVOTDATA(" Ohio",'Population Migration by State'!$B$5,"Year",'Population Migration by State'!$C$3)</f>
        <v>197794</v>
      </c>
      <c r="DE134" s="105">
        <f>GETPIVOTDATA(" Ohio",'Population Migration by State'!$B$5,"Year",'Population Migration by State'!$C$3)</f>
        <v>197794</v>
      </c>
      <c r="DF134" s="92">
        <f>GETPIVOTDATA(" Pennsylvania",'Population Migration by State'!$B$5,"Year",'Population Migration by State'!$C$3)</f>
        <v>223347</v>
      </c>
      <c r="DG134" s="105">
        <f>GETPIVOTDATA(" Pennsylvania",'Population Migration by State'!$B$5,"Year",'Population Migration by State'!$C$3)</f>
        <v>223347</v>
      </c>
      <c r="DH134" s="105">
        <f>GETPIVOTDATA(" Pennsylvania",'Population Migration by State'!$B$5,"Year",'Population Migration by State'!$C$3)</f>
        <v>223347</v>
      </c>
      <c r="DI134" s="105">
        <f>GETPIVOTDATA(" Pennsylvania",'Population Migration by State'!$B$5,"Year",'Population Migration by State'!$C$3)</f>
        <v>223347</v>
      </c>
      <c r="DJ134" s="105">
        <f>GETPIVOTDATA(" Pennsylvania",'Population Migration by State'!$B$5,"Year",'Population Migration by State'!$C$3)</f>
        <v>223347</v>
      </c>
      <c r="DK134" s="105">
        <f>GETPIVOTDATA(" Pennsylvania",'Population Migration by State'!$B$5,"Year",'Population Migration by State'!$C$3)</f>
        <v>223347</v>
      </c>
      <c r="DL134" s="105">
        <f>GETPIVOTDATA(" Pennsylvania",'Population Migration by State'!$B$5,"Year",'Population Migration by State'!$C$3)</f>
        <v>223347</v>
      </c>
      <c r="DM134" s="105">
        <f>GETPIVOTDATA(" Pennsylvania",'Population Migration by State'!$B$5,"Year",'Population Migration by State'!$C$3)</f>
        <v>223347</v>
      </c>
      <c r="DN134" s="105">
        <f>GETPIVOTDATA(" Pennsylvania",'Population Migration by State'!$B$5,"Year",'Population Migration by State'!$C$3)</f>
        <v>223347</v>
      </c>
      <c r="DO134" s="105">
        <f>GETPIVOTDATA(" Pennsylvania",'Population Migration by State'!$B$5,"Year",'Population Migration by State'!$C$3)</f>
        <v>223347</v>
      </c>
      <c r="DP134" s="105">
        <f>GETPIVOTDATA(" Pennsylvania",'Population Migration by State'!$B$5,"Year",'Population Migration by State'!$C$3)</f>
        <v>223347</v>
      </c>
      <c r="DQ134" s="105">
        <f>GETPIVOTDATA(" Pennsylvania",'Population Migration by State'!$B$5,"Year",'Population Migration by State'!$C$3)</f>
        <v>223347</v>
      </c>
      <c r="DR134" s="105">
        <f>GETPIVOTDATA(" Pennsylvania",'Population Migration by State'!$B$5,"Year",'Population Migration by State'!$C$3)</f>
        <v>223347</v>
      </c>
      <c r="DS134" s="105">
        <f>GETPIVOTDATA(" Pennsylvania",'Population Migration by State'!$B$5,"Year",'Population Migration by State'!$C$3)</f>
        <v>223347</v>
      </c>
      <c r="DT134" s="105">
        <f>GETPIVOTDATA(" Pennsylvania",'Population Migration by State'!$B$5,"Year",'Population Migration by State'!$C$3)</f>
        <v>223347</v>
      </c>
      <c r="DU134" s="99"/>
      <c r="DV134" s="105">
        <f>GETPIVOTDATA(" New York",'Population Migration by State'!$B$5,"Year",'Population Migration by State'!$C$3)</f>
        <v>277374</v>
      </c>
      <c r="DW134" s="105">
        <f>GETPIVOTDATA(" New York",'Population Migration by State'!$B$5,"Year",'Population Migration by State'!$C$3)</f>
        <v>277374</v>
      </c>
      <c r="DX134" s="105">
        <f>GETPIVOTDATA(" New York",'Population Migration by State'!$B$5,"Year",'Population Migration by State'!$C$3)</f>
        <v>277374</v>
      </c>
      <c r="DY134" s="105">
        <f>GETPIVOTDATA(" New York",'Population Migration by State'!$B$5,"Year",'Population Migration by State'!$C$3)</f>
        <v>277374</v>
      </c>
      <c r="DZ134" s="92">
        <f>GETPIVOTDATA(" Connecticut",'Population Migration by State'!$B$5,"Year",'Population Migration by State'!$C$3)</f>
        <v>83539</v>
      </c>
      <c r="EA134" s="121">
        <f>GETPIVOTDATA(" Connecticut",'Population Migration by State'!$B$5,"Year",'Population Migration by State'!$C$3)</f>
        <v>83539</v>
      </c>
      <c r="EB134" s="121">
        <f>GETPIVOTDATA(" Connecticut",'Population Migration by State'!$B$5,"Year",'Population Migration by State'!$C$3)</f>
        <v>83539</v>
      </c>
      <c r="EC134" s="129">
        <f>GETPIVOTDATA(" Rhode Island",'Population Migration by State'!$B$5,"Year",'Population Migration by State'!$C$3)</f>
        <v>33562</v>
      </c>
      <c r="ED134" s="121">
        <f>GETPIVOTDATA(" Rhode Island",'Population Migration by State'!$B$5,"Year",'Population Migration by State'!$C$3)</f>
        <v>33562</v>
      </c>
      <c r="EE134" s="129">
        <f>GETPIVOTDATA(" Massachusetts",'Population Migration by State'!$B$5,"Year",'Population Migration by State'!$C$3)</f>
        <v>146633</v>
      </c>
      <c r="EF134" s="121">
        <f>GETPIVOTDATA(" Massachusetts",'Population Migration by State'!$B$5,"Year",'Population Migration by State'!$C$3)</f>
        <v>146633</v>
      </c>
      <c r="EG134" s="105">
        <f>GETPIVOTDATA(" Massachusetts",'Population Migration by State'!$B$5,"Year",'Population Migration by State'!$C$3)</f>
        <v>146633</v>
      </c>
      <c r="EH134" s="92"/>
      <c r="EI134" s="105"/>
      <c r="EJ134" s="96">
        <f>GETPIVOTDATA(" Massachusetts",'Population Migration by State'!$B$5,"Year",'Population Migration by State'!$C$3)</f>
        <v>146633</v>
      </c>
      <c r="EK134" s="105"/>
      <c r="EL134" s="105"/>
      <c r="EM134" s="105"/>
      <c r="EN134" s="105"/>
      <c r="EO134" s="105"/>
      <c r="EP134" s="105"/>
      <c r="EQ134" s="56"/>
      <c r="ER134" s="56"/>
      <c r="ES134" s="56"/>
      <c r="ET134" s="56"/>
      <c r="EU134" s="56"/>
      <c r="EV134" s="56"/>
      <c r="EW134" s="105"/>
      <c r="EX134" s="105"/>
      <c r="EY134" s="105"/>
      <c r="EZ134" s="105"/>
      <c r="FA134" s="105"/>
      <c r="FB134" s="105"/>
      <c r="FC134" s="105"/>
      <c r="FD134" s="105"/>
      <c r="FE134" s="105"/>
      <c r="FF134" s="105"/>
      <c r="FG134" s="105"/>
      <c r="FH134" s="105"/>
      <c r="FI134" s="105"/>
      <c r="FJ134" s="105"/>
      <c r="FK134" s="105"/>
      <c r="FL134" s="105"/>
      <c r="FM134" s="105"/>
      <c r="FN134" s="105"/>
      <c r="FO134" s="105"/>
      <c r="FP134" s="56"/>
      <c r="FQ134" s="56"/>
      <c r="FR134" s="56"/>
      <c r="FS134" s="56"/>
      <c r="FT134" s="56"/>
      <c r="FU134" s="56"/>
      <c r="FV134" s="56"/>
      <c r="FW134" s="56"/>
      <c r="FX134" s="56"/>
      <c r="FY134" s="56"/>
      <c r="FZ134" s="56"/>
      <c r="GA134" s="56"/>
      <c r="GB134" s="56"/>
      <c r="GC134" s="56"/>
      <c r="GD134" s="56"/>
      <c r="GE134" s="56"/>
      <c r="GF134" s="56"/>
      <c r="GG134" s="56"/>
      <c r="GH134" s="56"/>
      <c r="GI134" s="56"/>
      <c r="GJ134" s="56"/>
      <c r="GK134" s="56"/>
      <c r="GL134" s="56"/>
      <c r="GM134" s="56"/>
      <c r="GN134" s="56"/>
      <c r="GO134" s="56"/>
      <c r="GP134" s="56"/>
      <c r="GQ134" s="56"/>
      <c r="GR134" s="56"/>
      <c r="GS134" s="56"/>
      <c r="GT134" s="56"/>
      <c r="GU134" s="56"/>
      <c r="GV134" s="56"/>
      <c r="GW134" s="56"/>
      <c r="GX134" s="56"/>
      <c r="GY134" s="56"/>
      <c r="GZ134" s="56"/>
      <c r="HA134" s="56"/>
      <c r="HB134" s="56"/>
      <c r="HC134" s="56"/>
      <c r="HD134" s="56"/>
      <c r="HE134" s="56"/>
      <c r="HF134" s="56"/>
      <c r="HG134" s="56"/>
      <c r="HH134" s="217"/>
    </row>
    <row r="135" spans="2:216" ht="15.75" customHeight="1" thickBot="1" x14ac:dyDescent="0.3">
      <c r="B135" s="221"/>
      <c r="C135" s="56"/>
      <c r="D135" s="56"/>
      <c r="E135" s="105"/>
      <c r="F135" s="105"/>
      <c r="G135" s="105"/>
      <c r="H135" s="105"/>
      <c r="I135" s="105"/>
      <c r="J135" s="105"/>
      <c r="K135" s="105"/>
      <c r="L135" s="92">
        <f>GETPIVOTDATA(" California",'Population Migration by State'!$B$5,"Year",'Population Migration by State'!$C$3)</f>
        <v>495964</v>
      </c>
      <c r="M135" s="105">
        <f>GETPIVOTDATA(" California",'Population Migration by State'!$B$5,"Year",'Population Migration by State'!$C$3)</f>
        <v>495964</v>
      </c>
      <c r="N135" s="105">
        <f>GETPIVOTDATA(" California",'Population Migration by State'!$B$5,"Year",'Population Migration by State'!$C$3)</f>
        <v>495964</v>
      </c>
      <c r="O135" s="105">
        <f>GETPIVOTDATA(" California",'Population Migration by State'!$B$5,"Year",'Population Migration by State'!$C$3)</f>
        <v>495964</v>
      </c>
      <c r="P135" s="105">
        <f>GETPIVOTDATA(" California",'Population Migration by State'!$B$5,"Year",'Population Migration by State'!$C$3)</f>
        <v>495964</v>
      </c>
      <c r="Q135" s="105">
        <f>GETPIVOTDATA(" California",'Population Migration by State'!$B$5,"Year",'Population Migration by State'!$C$3)</f>
        <v>495964</v>
      </c>
      <c r="R135" s="105">
        <f>GETPIVOTDATA(" California",'Population Migration by State'!$B$5,"Year",'Population Migration by State'!$C$3)</f>
        <v>495964</v>
      </c>
      <c r="S135" s="105">
        <f>GETPIVOTDATA(" California",'Population Migration by State'!$B$5,"Year",'Population Migration by State'!$C$3)</f>
        <v>495964</v>
      </c>
      <c r="T135" s="92">
        <f>GETPIVOTDATA(" Nevada",'Population Migration by State'!$B$5,"Year",'Population Migration by State'!$C$3)</f>
        <v>124522</v>
      </c>
      <c r="U135" s="105">
        <f>GETPIVOTDATA(" Nevada",'Population Migration by State'!$B$5,"Year",'Population Migration by State'!$C$3)</f>
        <v>124522</v>
      </c>
      <c r="V135" s="105">
        <f>GETPIVOTDATA(" Nevada",'Population Migration by State'!$B$5,"Year",'Population Migration by State'!$C$3)</f>
        <v>124522</v>
      </c>
      <c r="W135" s="105">
        <f>GETPIVOTDATA(" Nevada",'Population Migration by State'!$B$5,"Year",'Population Migration by State'!$C$3)</f>
        <v>124522</v>
      </c>
      <c r="X135" s="105">
        <f>GETPIVOTDATA(" Nevada",'Population Migration by State'!$B$5,"Year",'Population Migration by State'!$C$3)</f>
        <v>124522</v>
      </c>
      <c r="Y135" s="105">
        <f>GETPIVOTDATA(" Nevada",'Population Migration by State'!$B$5,"Year",'Population Migration by State'!$C$3)</f>
        <v>124522</v>
      </c>
      <c r="Z135" s="105">
        <f>GETPIVOTDATA(" Nevada",'Population Migration by State'!$B$5,"Year",'Population Migration by State'!$C$3)</f>
        <v>124522</v>
      </c>
      <c r="AA135" s="105">
        <f>GETPIVOTDATA(" Nevada",'Population Migration by State'!$B$5,"Year",'Population Migration by State'!$C$3)</f>
        <v>124522</v>
      </c>
      <c r="AB135" s="105">
        <f>GETPIVOTDATA(" Nevada",'Population Migration by State'!$B$5,"Year",'Population Migration by State'!$C$3)</f>
        <v>124522</v>
      </c>
      <c r="AC135" s="92">
        <f>GETPIVOTDATA(" Utah",'Population Migration by State'!$B$5,"Year",'Population Migration by State'!$C$3)</f>
        <v>88109</v>
      </c>
      <c r="AD135" s="105">
        <f>GETPIVOTDATA(" Utah",'Population Migration by State'!$B$5,"Year",'Population Migration by State'!$C$3)</f>
        <v>88109</v>
      </c>
      <c r="AE135" s="105">
        <f>GETPIVOTDATA(" Utah",'Population Migration by State'!$B$5,"Year",'Population Migration by State'!$C$3)</f>
        <v>88109</v>
      </c>
      <c r="AF135" s="105">
        <f>GETPIVOTDATA(" Utah",'Population Migration by State'!$B$5,"Year",'Population Migration by State'!$C$3)</f>
        <v>88109</v>
      </c>
      <c r="AG135" s="105">
        <f>GETPIVOTDATA(" Utah",'Population Migration by State'!$B$5,"Year",'Population Migration by State'!$C$3)</f>
        <v>88109</v>
      </c>
      <c r="AH135" s="105">
        <f>GETPIVOTDATA(" Utah",'Population Migration by State'!$B$5,"Year",'Population Migration by State'!$C$3)</f>
        <v>88109</v>
      </c>
      <c r="AI135" s="105">
        <f>GETPIVOTDATA(" Utah",'Population Migration by State'!$B$5,"Year",'Population Migration by State'!$C$3)</f>
        <v>88109</v>
      </c>
      <c r="AJ135" s="92">
        <f>GETPIVOTDATA(" Wyoming",'Population Migration by State'!$B$5,"Year",'Population Migration by State'!$C$3)</f>
        <v>31165</v>
      </c>
      <c r="AK135" s="105">
        <f>GETPIVOTDATA(" Wyoming",'Population Migration by State'!$B$5,"Year",'Population Migration by State'!$C$3)</f>
        <v>31165</v>
      </c>
      <c r="AL135" s="105">
        <f>GETPIVOTDATA(" Wyoming",'Population Migration by State'!$B$5,"Year",'Population Migration by State'!$C$3)</f>
        <v>31165</v>
      </c>
      <c r="AM135" s="105">
        <f>GETPIVOTDATA(" Wyoming",'Population Migration by State'!$B$5,"Year",'Population Migration by State'!$C$3)</f>
        <v>31165</v>
      </c>
      <c r="AN135" s="105">
        <f>GETPIVOTDATA(" Wyoming",'Population Migration by State'!$B$5,"Year",'Population Migration by State'!$C$3)</f>
        <v>31165</v>
      </c>
      <c r="AO135" s="105">
        <f>GETPIVOTDATA(" Wyoming",'Population Migration by State'!$B$5,"Year",'Population Migration by State'!$C$3)</f>
        <v>31165</v>
      </c>
      <c r="AP135" s="105">
        <f>GETPIVOTDATA(" Wyoming",'Population Migration by State'!$B$5,"Year",'Population Migration by State'!$C$3)</f>
        <v>31165</v>
      </c>
      <c r="AQ135" s="105">
        <f>GETPIVOTDATA(" Wyoming",'Population Migration by State'!$B$5,"Year",'Population Migration by State'!$C$3)</f>
        <v>31165</v>
      </c>
      <c r="AR135" s="105">
        <f>GETPIVOTDATA(" Wyoming",'Population Migration by State'!$B$5,"Year",'Population Migration by State'!$C$3)</f>
        <v>31165</v>
      </c>
      <c r="AS135" s="105">
        <f>GETPIVOTDATA(" Wyoming",'Population Migration by State'!$B$5,"Year",'Population Migration by State'!$C$3)</f>
        <v>31165</v>
      </c>
      <c r="AT135" s="105">
        <f>GETPIVOTDATA(" Wyoming",'Population Migration by State'!$B$5,"Year",'Population Migration by State'!$C$3)</f>
        <v>31165</v>
      </c>
      <c r="AU135" s="105">
        <f>GETPIVOTDATA(" Wyoming",'Population Migration by State'!$B$5,"Year",'Population Migration by State'!$C$3)</f>
        <v>31165</v>
      </c>
      <c r="AV135" s="105">
        <f>GETPIVOTDATA(" Wyoming",'Population Migration by State'!$B$5,"Year",'Population Migration by State'!$C$3)</f>
        <v>31165</v>
      </c>
      <c r="AW135" s="105">
        <f>GETPIVOTDATA(" Wyoming",'Population Migration by State'!$B$5,"Year",'Population Migration by State'!$C$3)</f>
        <v>31165</v>
      </c>
      <c r="AX135" s="105">
        <f>GETPIVOTDATA(" Wyoming",'Population Migration by State'!$B$5,"Year",'Population Migration by State'!$C$3)</f>
        <v>31165</v>
      </c>
      <c r="AY135" s="105">
        <f>GETPIVOTDATA(" Wyoming",'Population Migration by State'!$B$5,"Year",'Population Migration by State'!$C$3)</f>
        <v>31165</v>
      </c>
      <c r="AZ135" s="105">
        <f>GETPIVOTDATA(" Wyoming",'Population Migration by State'!$B$5,"Year",'Population Migration by State'!$C$3)</f>
        <v>31165</v>
      </c>
      <c r="BA135" s="92">
        <f>GETPIVOTDATA(" Nebraska",'Population Migration by State'!$B$5,"Year",'Population Migration by State'!$C$3)</f>
        <v>43266</v>
      </c>
      <c r="BB135" s="105">
        <f>GETPIVOTDATA(" Nebraska",'Population Migration by State'!$B$5,"Year",'Population Migration by State'!$C$3)</f>
        <v>43266</v>
      </c>
      <c r="BC135" s="105">
        <f>GETPIVOTDATA(" Nebraska",'Population Migration by State'!$B$5,"Year",'Population Migration by State'!$C$3)</f>
        <v>43266</v>
      </c>
      <c r="BD135" s="105">
        <f>GETPIVOTDATA(" Nebraska",'Population Migration by State'!$B$5,"Year",'Population Migration by State'!$C$3)</f>
        <v>43266</v>
      </c>
      <c r="BE135" s="105">
        <f>GETPIVOTDATA(" Nebraska",'Population Migration by State'!$B$5,"Year",'Population Migration by State'!$C$3)</f>
        <v>43266</v>
      </c>
      <c r="BF135" s="105">
        <f>GETPIVOTDATA(" Nebraska",'Population Migration by State'!$B$5,"Year",'Population Migration by State'!$C$3)</f>
        <v>43266</v>
      </c>
      <c r="BG135" s="105">
        <f>GETPIVOTDATA(" Nebraska",'Population Migration by State'!$B$5,"Year",'Population Migration by State'!$C$3)</f>
        <v>43266</v>
      </c>
      <c r="BH135" s="105">
        <f>GETPIVOTDATA(" Nebraska",'Population Migration by State'!$B$5,"Year",'Population Migration by State'!$C$3)</f>
        <v>43266</v>
      </c>
      <c r="BI135" s="105">
        <f>GETPIVOTDATA(" Nebraska",'Population Migration by State'!$B$5,"Year",'Population Migration by State'!$C$3)</f>
        <v>43266</v>
      </c>
      <c r="BJ135" s="105">
        <f>GETPIVOTDATA(" Nebraska",'Population Migration by State'!$B$5,"Year",'Population Migration by State'!$C$3)</f>
        <v>43266</v>
      </c>
      <c r="BK135" s="105">
        <f>GETPIVOTDATA(" Nebraska",'Population Migration by State'!$B$5,"Year",'Population Migration by State'!$C$3)</f>
        <v>43266</v>
      </c>
      <c r="BL135" s="105">
        <f>GETPIVOTDATA(" Nebraska",'Population Migration by State'!$B$5,"Year",'Population Migration by State'!$C$3)</f>
        <v>43266</v>
      </c>
      <c r="BM135" s="105">
        <f>GETPIVOTDATA(" Nebraska",'Population Migration by State'!$B$5,"Year",'Population Migration by State'!$C$3)</f>
        <v>43266</v>
      </c>
      <c r="BN135" s="105">
        <f>GETPIVOTDATA(" Nebraska",'Population Migration by State'!$B$5,"Year",'Population Migration by State'!$C$3)</f>
        <v>43266</v>
      </c>
      <c r="BO135" s="105">
        <f>GETPIVOTDATA(" Nebraska",'Population Migration by State'!$B$5,"Year",'Population Migration by State'!$C$3)</f>
        <v>43266</v>
      </c>
      <c r="BP135" s="105">
        <f>GETPIVOTDATA(" Nebraska",'Population Migration by State'!$B$5,"Year",'Population Migration by State'!$C$3)</f>
        <v>43266</v>
      </c>
      <c r="BQ135" s="105">
        <f>GETPIVOTDATA(" Nebraska",'Population Migration by State'!$B$5,"Year",'Population Migration by State'!$C$3)</f>
        <v>43266</v>
      </c>
      <c r="BR135" s="92">
        <f>GETPIVOTDATA(" Iowa",'Population Migration by State'!$B$5,"Year",'Population Migration by State'!$C$3)</f>
        <v>76546</v>
      </c>
      <c r="BS135" s="105">
        <f>GETPIVOTDATA(" Iowa",'Population Migration by State'!$B$5,"Year",'Population Migration by State'!$C$3)</f>
        <v>76546</v>
      </c>
      <c r="BT135" s="105">
        <f>GETPIVOTDATA(" Iowa",'Population Migration by State'!$B$5,"Year",'Population Migration by State'!$C$3)</f>
        <v>76546</v>
      </c>
      <c r="BU135" s="105">
        <f>GETPIVOTDATA(" Iowa",'Population Migration by State'!$B$5,"Year",'Population Migration by State'!$C$3)</f>
        <v>76546</v>
      </c>
      <c r="BV135" s="105">
        <f>GETPIVOTDATA(" Iowa",'Population Migration by State'!$B$5,"Year",'Population Migration by State'!$C$3)</f>
        <v>76546</v>
      </c>
      <c r="BW135" s="121">
        <f>GETPIVOTDATA(" Iowa",'Population Migration by State'!$B$5,"Year",'Population Migration by State'!$C$3)</f>
        <v>76546</v>
      </c>
      <c r="BX135" s="121">
        <f>GETPIVOTDATA(" Iowa",'Population Migration by State'!$B$5,"Year",'Population Migration by State'!$C$3)</f>
        <v>76546</v>
      </c>
      <c r="BY135" s="121">
        <f>GETPIVOTDATA(" Iowa",'Population Migration by State'!$B$5,"Year",'Population Migration by State'!$C$3)</f>
        <v>76546</v>
      </c>
      <c r="BZ135" s="121">
        <f>GETPIVOTDATA(" Iowa",'Population Migration by State'!$B$5,"Year",'Population Migration by State'!$C$3)</f>
        <v>76546</v>
      </c>
      <c r="CA135" s="105">
        <f>GETPIVOTDATA(" Iowa",'Population Migration by State'!$B$5,"Year",'Population Migration by State'!$C$3)</f>
        <v>76546</v>
      </c>
      <c r="CB135" s="105">
        <f>GETPIVOTDATA(" Iowa",'Population Migration by State'!$B$5,"Year",'Population Migration by State'!$C$3)</f>
        <v>76546</v>
      </c>
      <c r="CC135" s="105">
        <f>GETPIVOTDATA(" Iowa",'Population Migration by State'!$B$5,"Year",'Population Migration by State'!$C$3)</f>
        <v>76546</v>
      </c>
      <c r="CD135" s="105">
        <f>GETPIVOTDATA(" Iowa",'Population Migration by State'!$B$5,"Year",'Population Migration by State'!$C$3)</f>
        <v>76546</v>
      </c>
      <c r="CE135" s="92">
        <f>GETPIVOTDATA(" Illinois",'Population Migration by State'!$B$5,"Year",'Population Migration by State'!$C$3)</f>
        <v>210804</v>
      </c>
      <c r="CF135" s="105">
        <f>GETPIVOTDATA(" Illinois",'Population Migration by State'!$B$5,"Year",'Population Migration by State'!$C$3)</f>
        <v>210804</v>
      </c>
      <c r="CG135" s="105">
        <f>GETPIVOTDATA(" Illinois",'Population Migration by State'!$B$5,"Year",'Population Migration by State'!$C$3)</f>
        <v>210804</v>
      </c>
      <c r="CH135" s="105">
        <f>GETPIVOTDATA(" Illinois",'Population Migration by State'!$B$5,"Year",'Population Migration by State'!$C$3)</f>
        <v>210804</v>
      </c>
      <c r="CI135" s="105">
        <f>GETPIVOTDATA(" Illinois",'Population Migration by State'!$B$5,"Year",'Population Migration by State'!$C$3)</f>
        <v>210804</v>
      </c>
      <c r="CJ135" s="105">
        <f>GETPIVOTDATA(" Illinois",'Population Migration by State'!$B$5,"Year",'Population Migration by State'!$C$3)</f>
        <v>210804</v>
      </c>
      <c r="CK135" s="105">
        <f>GETPIVOTDATA(" Illinois",'Population Migration by State'!$B$5,"Year",'Population Migration by State'!$C$3)</f>
        <v>210804</v>
      </c>
      <c r="CL135" s="105">
        <f>GETPIVOTDATA(" Illinois",'Population Migration by State'!$B$5,"Year",'Population Migration by State'!$C$3)</f>
        <v>210804</v>
      </c>
      <c r="CM135" s="105">
        <f>GETPIVOTDATA(" Illinois",'Population Migration by State'!$B$5,"Year",'Population Migration by State'!$C$3)</f>
        <v>210804</v>
      </c>
      <c r="CN135" s="105">
        <f>GETPIVOTDATA(" Illinois",'Population Migration by State'!$B$5,"Year",'Population Migration by State'!$C$3)</f>
        <v>210804</v>
      </c>
      <c r="CO135" s="92">
        <f>GETPIVOTDATA(" Indiana",'Population Migration by State'!$B$5,"Year",'Population Migration by State'!$C$3)</f>
        <v>134273</v>
      </c>
      <c r="CP135" s="105">
        <f>GETPIVOTDATA(" Indiana",'Population Migration by State'!$B$5,"Year",'Population Migration by State'!$C$3)</f>
        <v>134273</v>
      </c>
      <c r="CQ135" s="105">
        <f>GETPIVOTDATA(" Indiana",'Population Migration by State'!$B$5,"Year",'Population Migration by State'!$C$3)</f>
        <v>134273</v>
      </c>
      <c r="CR135" s="105">
        <f>GETPIVOTDATA(" Indiana",'Population Migration by State'!$B$5,"Year",'Population Migration by State'!$C$3)</f>
        <v>134273</v>
      </c>
      <c r="CS135" s="105">
        <f>GETPIVOTDATA(" Indiana",'Population Migration by State'!$B$5,"Year",'Population Migration by State'!$C$3)</f>
        <v>134273</v>
      </c>
      <c r="CT135" s="105">
        <f>GETPIVOTDATA(" Indiana",'Population Migration by State'!$B$5,"Year",'Population Migration by State'!$C$3)</f>
        <v>134273</v>
      </c>
      <c r="CU135" s="92">
        <f>GETPIVOTDATA(" Ohio",'Population Migration by State'!$B$5,"Year",'Population Migration by State'!$C$3)</f>
        <v>197794</v>
      </c>
      <c r="CV135" s="105">
        <f>GETPIVOTDATA(" Ohio",'Population Migration by State'!$B$5,"Year",'Population Migration by State'!$C$3)</f>
        <v>197794</v>
      </c>
      <c r="CW135" s="105">
        <f>GETPIVOTDATA(" Ohio",'Population Migration by State'!$B$5,"Year",'Population Migration by State'!$C$3)</f>
        <v>197794</v>
      </c>
      <c r="CX135" s="105">
        <f>GETPIVOTDATA(" Ohio",'Population Migration by State'!$B$5,"Year",'Population Migration by State'!$C$3)</f>
        <v>197794</v>
      </c>
      <c r="CY135" s="105">
        <f>GETPIVOTDATA(" Ohio",'Population Migration by State'!$B$5,"Year",'Population Migration by State'!$C$3)</f>
        <v>197794</v>
      </c>
      <c r="CZ135" s="105">
        <f>GETPIVOTDATA(" Ohio",'Population Migration by State'!$B$5,"Year",'Population Migration by State'!$C$3)</f>
        <v>197794</v>
      </c>
      <c r="DA135" s="105">
        <f>GETPIVOTDATA(" Ohio",'Population Migration by State'!$B$5,"Year",'Population Migration by State'!$C$3)</f>
        <v>197794</v>
      </c>
      <c r="DB135" s="105">
        <f>GETPIVOTDATA(" Ohio",'Population Migration by State'!$B$5,"Year",'Population Migration by State'!$C$3)</f>
        <v>197794</v>
      </c>
      <c r="DC135" s="105">
        <f>GETPIVOTDATA(" Ohio",'Population Migration by State'!$B$5,"Year",'Population Migration by State'!$C$3)</f>
        <v>197794</v>
      </c>
      <c r="DD135" s="105">
        <f>GETPIVOTDATA(" Ohio",'Population Migration by State'!$B$5,"Year",'Population Migration by State'!$C$3)</f>
        <v>197794</v>
      </c>
      <c r="DE135" s="105">
        <f>GETPIVOTDATA(" Ohio",'Population Migration by State'!$B$5,"Year",'Population Migration by State'!$C$3)</f>
        <v>197794</v>
      </c>
      <c r="DF135" s="92">
        <f>GETPIVOTDATA(" Pennsylvania",'Population Migration by State'!$B$5,"Year",'Population Migration by State'!$C$3)</f>
        <v>223347</v>
      </c>
      <c r="DG135" s="105">
        <f>GETPIVOTDATA(" Pennsylvania",'Population Migration by State'!$B$5,"Year",'Population Migration by State'!$C$3)</f>
        <v>223347</v>
      </c>
      <c r="DH135" s="105">
        <f>GETPIVOTDATA(" Pennsylvania",'Population Migration by State'!$B$5,"Year",'Population Migration by State'!$C$3)</f>
        <v>223347</v>
      </c>
      <c r="DI135" s="105">
        <f>GETPIVOTDATA(" Pennsylvania",'Population Migration by State'!$B$5,"Year",'Population Migration by State'!$C$3)</f>
        <v>223347</v>
      </c>
      <c r="DJ135" s="105">
        <f>GETPIVOTDATA(" Pennsylvania",'Population Migration by State'!$B$5,"Year",'Population Migration by State'!$C$3)</f>
        <v>223347</v>
      </c>
      <c r="DK135" s="105">
        <f>GETPIVOTDATA(" Pennsylvania",'Population Migration by State'!$B$5,"Year",'Population Migration by State'!$C$3)</f>
        <v>223347</v>
      </c>
      <c r="DL135" s="105">
        <f>GETPIVOTDATA(" Pennsylvania",'Population Migration by State'!$B$5,"Year",'Population Migration by State'!$C$3)</f>
        <v>223347</v>
      </c>
      <c r="DM135" s="105">
        <f>GETPIVOTDATA(" Pennsylvania",'Population Migration by State'!$B$5,"Year",'Population Migration by State'!$C$3)</f>
        <v>223347</v>
      </c>
      <c r="DN135" s="105">
        <f>GETPIVOTDATA(" Pennsylvania",'Population Migration by State'!$B$5,"Year",'Population Migration by State'!$C$3)</f>
        <v>223347</v>
      </c>
      <c r="DO135" s="105">
        <f>GETPIVOTDATA(" Pennsylvania",'Population Migration by State'!$B$5,"Year",'Population Migration by State'!$C$3)</f>
        <v>223347</v>
      </c>
      <c r="DP135" s="105">
        <f>GETPIVOTDATA(" Pennsylvania",'Population Migration by State'!$B$5,"Year",'Population Migration by State'!$C$3)</f>
        <v>223347</v>
      </c>
      <c r="DQ135" s="105">
        <f>GETPIVOTDATA(" Pennsylvania",'Population Migration by State'!$B$5,"Year",'Population Migration by State'!$C$3)</f>
        <v>223347</v>
      </c>
      <c r="DR135" s="105">
        <f>GETPIVOTDATA(" Pennsylvania",'Population Migration by State'!$B$5,"Year",'Population Migration by State'!$C$3)</f>
        <v>223347</v>
      </c>
      <c r="DS135" s="105">
        <f>GETPIVOTDATA(" Pennsylvania",'Population Migration by State'!$B$5,"Year",'Population Migration by State'!$C$3)</f>
        <v>223347</v>
      </c>
      <c r="DT135" s="105">
        <f>GETPIVOTDATA(" Pennsylvania",'Population Migration by State'!$B$5,"Year",'Population Migration by State'!$C$3)</f>
        <v>223347</v>
      </c>
      <c r="DU135" s="105">
        <f>GETPIVOTDATA(" Pennsylvania",'Population Migration by State'!$B$5,"Year",'Population Migration by State'!$C$3)</f>
        <v>223347</v>
      </c>
      <c r="DV135" s="92">
        <f>GETPIVOTDATA(" New York",'Population Migration by State'!$B$5,"Year",'Population Migration by State'!$C$3)</f>
        <v>277374</v>
      </c>
      <c r="DW135" s="105">
        <f>GETPIVOTDATA(" New York",'Population Migration by State'!$B$5,"Year",'Population Migration by State'!$C$3)</f>
        <v>277374</v>
      </c>
      <c r="DX135" s="105">
        <f>GETPIVOTDATA(" New York",'Population Migration by State'!$B$5,"Year",'Population Migration by State'!$C$3)</f>
        <v>277374</v>
      </c>
      <c r="DY135" s="105">
        <f>GETPIVOTDATA(" New York",'Population Migration by State'!$B$5,"Year",'Population Migration by State'!$C$3)</f>
        <v>277374</v>
      </c>
      <c r="DZ135" s="129">
        <f>GETPIVOTDATA(" Connecticut",'Population Migration by State'!$B$5,"Year",'Population Migration by State'!$C$3)</f>
        <v>83539</v>
      </c>
      <c r="EA135" s="121">
        <f>GETPIVOTDATA(" Connecticut",'Population Migration by State'!$B$5,"Year",'Population Migration by State'!$C$3)</f>
        <v>83539</v>
      </c>
      <c r="EB135" s="121">
        <f>GETPIVOTDATA(" Connecticut",'Population Migration by State'!$B$5,"Year",'Population Migration by State'!$C$3)</f>
        <v>83539</v>
      </c>
      <c r="EC135" s="129">
        <f>GETPIVOTDATA(" Rhode Island",'Population Migration by State'!$B$5,"Year",'Population Migration by State'!$C$3)</f>
        <v>33562</v>
      </c>
      <c r="ED135" s="121">
        <f>GETPIVOTDATA(" Rhode Island",'Population Migration by State'!$B$5,"Year",'Population Migration by State'!$C$3)</f>
        <v>33562</v>
      </c>
      <c r="EE135" s="129">
        <f>GETPIVOTDATA(" Massachusetts",'Population Migration by State'!$B$5,"Year",'Population Migration by State'!$C$3)</f>
        <v>146633</v>
      </c>
      <c r="EF135" s="121">
        <f>GETPIVOTDATA(" Massachusetts",'Population Migration by State'!$B$5,"Year",'Population Migration by State'!$C$3)</f>
        <v>146633</v>
      </c>
      <c r="EG135" s="105">
        <f>GETPIVOTDATA(" Massachusetts",'Population Migration by State'!$B$5,"Year",'Population Migration by State'!$C$3)</f>
        <v>146633</v>
      </c>
      <c r="EH135" s="99"/>
      <c r="EI135" s="105"/>
      <c r="EJ135" s="96">
        <f>GETPIVOTDATA(" Massachusetts",'Population Migration by State'!$B$5,"Year",'Population Migration by State'!$C$3)</f>
        <v>146633</v>
      </c>
      <c r="EK135" s="105"/>
      <c r="EL135" s="105"/>
      <c r="EM135" s="105"/>
      <c r="EN135" s="105"/>
      <c r="EO135" s="105"/>
      <c r="EP135" s="105"/>
      <c r="EQ135" s="56"/>
      <c r="ER135" s="56"/>
      <c r="ES135" s="56"/>
      <c r="ET135" s="56"/>
      <c r="EU135" s="56"/>
      <c r="EV135" s="56"/>
      <c r="EW135" s="105"/>
      <c r="EX135" s="105"/>
      <c r="EY135" s="105"/>
      <c r="EZ135" s="105"/>
      <c r="FA135" s="105"/>
      <c r="FB135" s="105"/>
      <c r="FC135" s="105"/>
      <c r="FD135" s="105"/>
      <c r="FE135" s="105"/>
      <c r="FF135" s="105"/>
      <c r="FG135" s="105"/>
      <c r="FH135" s="105"/>
      <c r="FI135" s="105"/>
      <c r="FJ135" s="105"/>
      <c r="FK135" s="105"/>
      <c r="FL135" s="105"/>
      <c r="FM135" s="105"/>
      <c r="FN135" s="105"/>
      <c r="FO135" s="105"/>
      <c r="FP135" s="56"/>
      <c r="FQ135" s="56"/>
      <c r="FR135" s="56"/>
      <c r="FS135" s="56"/>
      <c r="FT135" s="56"/>
      <c r="FU135" s="56"/>
      <c r="FV135" s="56"/>
      <c r="FW135" s="56"/>
      <c r="FX135" s="56"/>
      <c r="FY135" s="56"/>
      <c r="FZ135" s="56"/>
      <c r="GA135" s="56"/>
      <c r="GB135" s="56"/>
      <c r="GC135" s="56"/>
      <c r="GD135" s="56"/>
      <c r="GE135" s="56"/>
      <c r="GF135" s="56"/>
      <c r="GG135" s="56"/>
      <c r="GH135" s="56"/>
      <c r="GI135" s="56"/>
      <c r="GJ135" s="56"/>
      <c r="GK135" s="56"/>
      <c r="GL135" s="56"/>
      <c r="GM135" s="56"/>
      <c r="GN135" s="56"/>
      <c r="GO135" s="56"/>
      <c r="GP135" s="56"/>
      <c r="GQ135" s="56"/>
      <c r="GR135" s="56"/>
      <c r="GS135" s="56"/>
      <c r="GT135" s="56"/>
      <c r="GU135" s="56"/>
      <c r="GV135" s="56"/>
      <c r="GW135" s="56"/>
      <c r="GX135" s="56"/>
      <c r="GY135" s="56"/>
      <c r="GZ135" s="56"/>
      <c r="HA135" s="56"/>
      <c r="HB135" s="56"/>
      <c r="HC135" s="56"/>
      <c r="HD135" s="56"/>
      <c r="HE135" s="56"/>
      <c r="HF135" s="56"/>
      <c r="HG135" s="56"/>
      <c r="HH135" s="217"/>
    </row>
    <row r="136" spans="2:216" ht="15" customHeight="1" thickTop="1" x14ac:dyDescent="0.25">
      <c r="B136" s="221"/>
      <c r="C136" s="56"/>
      <c r="D136" s="56"/>
      <c r="E136" s="105"/>
      <c r="F136" s="105"/>
      <c r="G136" s="105"/>
      <c r="H136" s="105"/>
      <c r="I136" s="105"/>
      <c r="J136" s="105"/>
      <c r="K136" s="105"/>
      <c r="L136" s="92">
        <f>GETPIVOTDATA(" California",'Population Migration by State'!$B$5,"Year",'Population Migration by State'!$C$3)</f>
        <v>495964</v>
      </c>
      <c r="M136" s="105">
        <f>GETPIVOTDATA(" California",'Population Migration by State'!$B$5,"Year",'Population Migration by State'!$C$3)</f>
        <v>495964</v>
      </c>
      <c r="N136" s="105">
        <f>GETPIVOTDATA(" California",'Population Migration by State'!$B$5,"Year",'Population Migration by State'!$C$3)</f>
        <v>495964</v>
      </c>
      <c r="O136" s="105">
        <f>GETPIVOTDATA(" California",'Population Migration by State'!$B$5,"Year",'Population Migration by State'!$C$3)</f>
        <v>495964</v>
      </c>
      <c r="P136" s="105">
        <f>GETPIVOTDATA(" California",'Population Migration by State'!$B$5,"Year",'Population Migration by State'!$C$3)</f>
        <v>495964</v>
      </c>
      <c r="Q136" s="105">
        <f>GETPIVOTDATA(" California",'Population Migration by State'!$B$5,"Year",'Population Migration by State'!$C$3)</f>
        <v>495964</v>
      </c>
      <c r="R136" s="105">
        <f>GETPIVOTDATA(" California",'Population Migration by State'!$B$5,"Year",'Population Migration by State'!$C$3)</f>
        <v>495964</v>
      </c>
      <c r="S136" s="105">
        <f>GETPIVOTDATA(" California",'Population Migration by State'!$B$5,"Year",'Population Migration by State'!$C$3)</f>
        <v>495964</v>
      </c>
      <c r="T136" s="92">
        <f>GETPIVOTDATA(" Nevada",'Population Migration by State'!$B$5,"Year",'Population Migration by State'!$C$3)</f>
        <v>124522</v>
      </c>
      <c r="U136" s="105">
        <f>GETPIVOTDATA(" Nevada",'Population Migration by State'!$B$5,"Year",'Population Migration by State'!$C$3)</f>
        <v>124522</v>
      </c>
      <c r="V136" s="105">
        <f>GETPIVOTDATA(" Nevada",'Population Migration by State'!$B$5,"Year",'Population Migration by State'!$C$3)</f>
        <v>124522</v>
      </c>
      <c r="W136" s="105">
        <f>GETPIVOTDATA(" Nevada",'Population Migration by State'!$B$5,"Year",'Population Migration by State'!$C$3)</f>
        <v>124522</v>
      </c>
      <c r="X136" s="105">
        <f>GETPIVOTDATA(" Nevada",'Population Migration by State'!$B$5,"Year",'Population Migration by State'!$C$3)</f>
        <v>124522</v>
      </c>
      <c r="Y136" s="105">
        <f>GETPIVOTDATA(" Nevada",'Population Migration by State'!$B$5,"Year",'Population Migration by State'!$C$3)</f>
        <v>124522</v>
      </c>
      <c r="Z136" s="105">
        <f>GETPIVOTDATA(" Nevada",'Population Migration by State'!$B$5,"Year",'Population Migration by State'!$C$3)</f>
        <v>124522</v>
      </c>
      <c r="AA136" s="105">
        <f>GETPIVOTDATA(" Nevada",'Population Migration by State'!$B$5,"Year",'Population Migration by State'!$C$3)</f>
        <v>124522</v>
      </c>
      <c r="AB136" s="105">
        <f>GETPIVOTDATA(" Nevada",'Population Migration by State'!$B$5,"Year",'Population Migration by State'!$C$3)</f>
        <v>124522</v>
      </c>
      <c r="AC136" s="92">
        <f>GETPIVOTDATA(" Utah",'Population Migration by State'!$B$5,"Year",'Population Migration by State'!$C$3)</f>
        <v>88109</v>
      </c>
      <c r="AD136" s="105">
        <f>GETPIVOTDATA(" Utah",'Population Migration by State'!$B$5,"Year",'Population Migration by State'!$C$3)</f>
        <v>88109</v>
      </c>
      <c r="AE136" s="105">
        <f>GETPIVOTDATA(" Utah",'Population Migration by State'!$B$5,"Year",'Population Migration by State'!$C$3)</f>
        <v>88109</v>
      </c>
      <c r="AF136" s="105">
        <f>GETPIVOTDATA(" Utah",'Population Migration by State'!$B$5,"Year",'Population Migration by State'!$C$3)</f>
        <v>88109</v>
      </c>
      <c r="AG136" s="105">
        <f>GETPIVOTDATA(" Utah",'Population Migration by State'!$B$5,"Year",'Population Migration by State'!$C$3)</f>
        <v>88109</v>
      </c>
      <c r="AH136" s="105">
        <f>GETPIVOTDATA(" Utah",'Population Migration by State'!$B$5,"Year",'Population Migration by State'!$C$3)</f>
        <v>88109</v>
      </c>
      <c r="AI136" s="105">
        <f>GETPIVOTDATA(" Utah",'Population Migration by State'!$B$5,"Year",'Population Migration by State'!$C$3)</f>
        <v>88109</v>
      </c>
      <c r="AJ136" s="92">
        <f>GETPIVOTDATA(" Wyoming",'Population Migration by State'!$B$5,"Year",'Population Migration by State'!$C$3)</f>
        <v>31165</v>
      </c>
      <c r="AK136" s="105">
        <f>GETPIVOTDATA(" Wyoming",'Population Migration by State'!$B$5,"Year",'Population Migration by State'!$C$3)</f>
        <v>31165</v>
      </c>
      <c r="AL136" s="105">
        <f>GETPIVOTDATA(" Wyoming",'Population Migration by State'!$B$5,"Year",'Population Migration by State'!$C$3)</f>
        <v>31165</v>
      </c>
      <c r="AM136" s="105">
        <f>GETPIVOTDATA(" Wyoming",'Population Migration by State'!$B$5,"Year",'Population Migration by State'!$C$3)</f>
        <v>31165</v>
      </c>
      <c r="AN136" s="105">
        <f>GETPIVOTDATA(" Wyoming",'Population Migration by State'!$B$5,"Year",'Population Migration by State'!$C$3)</f>
        <v>31165</v>
      </c>
      <c r="AO136" s="105">
        <f>GETPIVOTDATA(" Wyoming",'Population Migration by State'!$B$5,"Year",'Population Migration by State'!$C$3)</f>
        <v>31165</v>
      </c>
      <c r="AP136" s="105">
        <f>GETPIVOTDATA(" Wyoming",'Population Migration by State'!$B$5,"Year",'Population Migration by State'!$C$3)</f>
        <v>31165</v>
      </c>
      <c r="AQ136" s="105">
        <f>GETPIVOTDATA(" Wyoming",'Population Migration by State'!$B$5,"Year",'Population Migration by State'!$C$3)</f>
        <v>31165</v>
      </c>
      <c r="AR136" s="105">
        <f>GETPIVOTDATA(" Wyoming",'Population Migration by State'!$B$5,"Year",'Population Migration by State'!$C$3)</f>
        <v>31165</v>
      </c>
      <c r="AS136" s="105">
        <f>GETPIVOTDATA(" Wyoming",'Population Migration by State'!$B$5,"Year",'Population Migration by State'!$C$3)</f>
        <v>31165</v>
      </c>
      <c r="AT136" s="105">
        <f>GETPIVOTDATA(" Wyoming",'Population Migration by State'!$B$5,"Year",'Population Migration by State'!$C$3)</f>
        <v>31165</v>
      </c>
      <c r="AU136" s="105">
        <f>GETPIVOTDATA(" Wyoming",'Population Migration by State'!$B$5,"Year",'Population Migration by State'!$C$3)</f>
        <v>31165</v>
      </c>
      <c r="AV136" s="105">
        <f>GETPIVOTDATA(" Wyoming",'Population Migration by State'!$B$5,"Year",'Population Migration by State'!$C$3)</f>
        <v>31165</v>
      </c>
      <c r="AW136" s="105">
        <f>GETPIVOTDATA(" Wyoming",'Population Migration by State'!$B$5,"Year",'Population Migration by State'!$C$3)</f>
        <v>31165</v>
      </c>
      <c r="AX136" s="105">
        <f>GETPIVOTDATA(" Wyoming",'Population Migration by State'!$B$5,"Year",'Population Migration by State'!$C$3)</f>
        <v>31165</v>
      </c>
      <c r="AY136" s="105">
        <f>GETPIVOTDATA(" Wyoming",'Population Migration by State'!$B$5,"Year",'Population Migration by State'!$C$3)</f>
        <v>31165</v>
      </c>
      <c r="AZ136" s="105">
        <f>GETPIVOTDATA(" Wyoming",'Population Migration by State'!$B$5,"Year",'Population Migration by State'!$C$3)</f>
        <v>31165</v>
      </c>
      <c r="BA136" s="92">
        <f>GETPIVOTDATA(" Nebraska",'Population Migration by State'!$B$5,"Year",'Population Migration by State'!$C$3)</f>
        <v>43266</v>
      </c>
      <c r="BB136" s="105">
        <f>GETPIVOTDATA(" Nebraska",'Population Migration by State'!$B$5,"Year",'Population Migration by State'!$C$3)</f>
        <v>43266</v>
      </c>
      <c r="BC136" s="105">
        <f>GETPIVOTDATA(" Nebraska",'Population Migration by State'!$B$5,"Year",'Population Migration by State'!$C$3)</f>
        <v>43266</v>
      </c>
      <c r="BD136" s="105">
        <f>GETPIVOTDATA(" Nebraska",'Population Migration by State'!$B$5,"Year",'Population Migration by State'!$C$3)</f>
        <v>43266</v>
      </c>
      <c r="BE136" s="105">
        <f>GETPIVOTDATA(" Nebraska",'Population Migration by State'!$B$5,"Year",'Population Migration by State'!$C$3)</f>
        <v>43266</v>
      </c>
      <c r="BF136" s="105">
        <f>GETPIVOTDATA(" Nebraska",'Population Migration by State'!$B$5,"Year",'Population Migration by State'!$C$3)</f>
        <v>43266</v>
      </c>
      <c r="BG136" s="105">
        <f>GETPIVOTDATA(" Nebraska",'Population Migration by State'!$B$5,"Year",'Population Migration by State'!$C$3)</f>
        <v>43266</v>
      </c>
      <c r="BH136" s="105">
        <f>GETPIVOTDATA(" Nebraska",'Population Migration by State'!$B$5,"Year",'Population Migration by State'!$C$3)</f>
        <v>43266</v>
      </c>
      <c r="BI136" s="105">
        <f>GETPIVOTDATA(" Nebraska",'Population Migration by State'!$B$5,"Year",'Population Migration by State'!$C$3)</f>
        <v>43266</v>
      </c>
      <c r="BJ136" s="121">
        <f>GETPIVOTDATA(" Nebraska",'Population Migration by State'!$B$5,"Year",'Population Migration by State'!$C$3)</f>
        <v>43266</v>
      </c>
      <c r="BK136" s="121">
        <f>GETPIVOTDATA(" Nebraska",'Population Migration by State'!$B$5,"Year",'Population Migration by State'!$C$3)</f>
        <v>43266</v>
      </c>
      <c r="BL136" s="121">
        <f>GETPIVOTDATA(" Nebraska",'Population Migration by State'!$B$5,"Year",'Population Migration by State'!$C$3)</f>
        <v>43266</v>
      </c>
      <c r="BM136" s="105">
        <f>GETPIVOTDATA(" Nebraska",'Population Migration by State'!$B$5,"Year",'Population Migration by State'!$C$3)</f>
        <v>43266</v>
      </c>
      <c r="BN136" s="105">
        <f>GETPIVOTDATA(" Nebraska",'Population Migration by State'!$B$5,"Year",'Population Migration by State'!$C$3)</f>
        <v>43266</v>
      </c>
      <c r="BO136" s="105">
        <f>GETPIVOTDATA(" Nebraska",'Population Migration by State'!$B$5,"Year",'Population Migration by State'!$C$3)</f>
        <v>43266</v>
      </c>
      <c r="BP136" s="105">
        <f>GETPIVOTDATA(" Nebraska",'Population Migration by State'!$B$5,"Year",'Population Migration by State'!$C$3)</f>
        <v>43266</v>
      </c>
      <c r="BQ136" s="105">
        <f>GETPIVOTDATA(" Nebraska",'Population Migration by State'!$B$5,"Year",'Population Migration by State'!$C$3)</f>
        <v>43266</v>
      </c>
      <c r="BR136" s="92">
        <f>GETPIVOTDATA(" Iowa",'Population Migration by State'!$B$5,"Year",'Population Migration by State'!$C$3)</f>
        <v>76546</v>
      </c>
      <c r="BS136" s="105">
        <f>GETPIVOTDATA(" Iowa",'Population Migration by State'!$B$5,"Year",'Population Migration by State'!$C$3)</f>
        <v>76546</v>
      </c>
      <c r="BT136" s="105">
        <f>GETPIVOTDATA(" Iowa",'Population Migration by State'!$B$5,"Year",'Population Migration by State'!$C$3)</f>
        <v>76546</v>
      </c>
      <c r="BU136" s="105">
        <f>GETPIVOTDATA(" Iowa",'Population Migration by State'!$B$5,"Year",'Population Migration by State'!$C$3)</f>
        <v>76546</v>
      </c>
      <c r="BV136" s="105">
        <f>GETPIVOTDATA(" Iowa",'Population Migration by State'!$B$5,"Year",'Population Migration by State'!$C$3)</f>
        <v>76546</v>
      </c>
      <c r="BW136" s="105">
        <f>GETPIVOTDATA(" Iowa",'Population Migration by State'!$B$5,"Year",'Population Migration by State'!$C$3)</f>
        <v>76546</v>
      </c>
      <c r="BX136" s="105">
        <f>GETPIVOTDATA(" Iowa",'Population Migration by State'!$B$5,"Year",'Population Migration by State'!$C$3)</f>
        <v>76546</v>
      </c>
      <c r="BY136" s="105">
        <f>GETPIVOTDATA(" Iowa",'Population Migration by State'!$B$5,"Year",'Population Migration by State'!$C$3)</f>
        <v>76546</v>
      </c>
      <c r="BZ136" s="105">
        <f>GETPIVOTDATA(" Iowa",'Population Migration by State'!$B$5,"Year",'Population Migration by State'!$C$3)</f>
        <v>76546</v>
      </c>
      <c r="CA136" s="105">
        <f>GETPIVOTDATA(" Iowa",'Population Migration by State'!$B$5,"Year",'Population Migration by State'!$C$3)</f>
        <v>76546</v>
      </c>
      <c r="CB136" s="105">
        <f>GETPIVOTDATA(" Iowa",'Population Migration by State'!$B$5,"Year",'Population Migration by State'!$C$3)</f>
        <v>76546</v>
      </c>
      <c r="CC136" s="105">
        <f>GETPIVOTDATA(" Iowa",'Population Migration by State'!$B$5,"Year",'Population Migration by State'!$C$3)</f>
        <v>76546</v>
      </c>
      <c r="CD136" s="97"/>
      <c r="CE136" s="105">
        <f>GETPIVOTDATA(" Illinois",'Population Migration by State'!$B$5,"Year",'Population Migration by State'!$C$3)</f>
        <v>210804</v>
      </c>
      <c r="CF136" s="105">
        <f>GETPIVOTDATA(" Illinois",'Population Migration by State'!$B$5,"Year",'Population Migration by State'!$C$3)</f>
        <v>210804</v>
      </c>
      <c r="CG136" s="105">
        <f>GETPIVOTDATA(" Illinois",'Population Migration by State'!$B$5,"Year",'Population Migration by State'!$C$3)</f>
        <v>210804</v>
      </c>
      <c r="CH136" s="105">
        <f>GETPIVOTDATA(" Illinois",'Population Migration by State'!$B$5,"Year",'Population Migration by State'!$C$3)</f>
        <v>210804</v>
      </c>
      <c r="CI136" s="105">
        <f>GETPIVOTDATA(" Illinois",'Population Migration by State'!$B$5,"Year",'Population Migration by State'!$C$3)</f>
        <v>210804</v>
      </c>
      <c r="CJ136" s="105">
        <f>GETPIVOTDATA(" Illinois",'Population Migration by State'!$B$5,"Year",'Population Migration by State'!$C$3)</f>
        <v>210804</v>
      </c>
      <c r="CK136" s="105">
        <f>GETPIVOTDATA(" Illinois",'Population Migration by State'!$B$5,"Year",'Population Migration by State'!$C$3)</f>
        <v>210804</v>
      </c>
      <c r="CL136" s="105">
        <f>GETPIVOTDATA(" Illinois",'Population Migration by State'!$B$5,"Year",'Population Migration by State'!$C$3)</f>
        <v>210804</v>
      </c>
      <c r="CM136" s="105">
        <f>GETPIVOTDATA(" Illinois",'Population Migration by State'!$B$5,"Year",'Population Migration by State'!$C$3)</f>
        <v>210804</v>
      </c>
      <c r="CN136" s="105">
        <f>GETPIVOTDATA(" Illinois",'Population Migration by State'!$B$5,"Year",'Population Migration by State'!$C$3)</f>
        <v>210804</v>
      </c>
      <c r="CO136" s="92">
        <f>GETPIVOTDATA(" Indiana",'Population Migration by State'!$B$5,"Year",'Population Migration by State'!$C$3)</f>
        <v>134273</v>
      </c>
      <c r="CP136" s="105">
        <f>GETPIVOTDATA(" Indiana",'Population Migration by State'!$B$5,"Year",'Population Migration by State'!$C$3)</f>
        <v>134273</v>
      </c>
      <c r="CQ136" s="105">
        <f>GETPIVOTDATA(" Indiana",'Population Migration by State'!$B$5,"Year",'Population Migration by State'!$C$3)</f>
        <v>134273</v>
      </c>
      <c r="CR136" s="105">
        <f>GETPIVOTDATA(" Indiana",'Population Migration by State'!$B$5,"Year",'Population Migration by State'!$C$3)</f>
        <v>134273</v>
      </c>
      <c r="CS136" s="105">
        <f>GETPIVOTDATA(" Indiana",'Population Migration by State'!$B$5,"Year",'Population Migration by State'!$C$3)</f>
        <v>134273</v>
      </c>
      <c r="CT136" s="105">
        <f>GETPIVOTDATA(" Indiana",'Population Migration by State'!$B$5,"Year",'Population Migration by State'!$C$3)</f>
        <v>134273</v>
      </c>
      <c r="CU136" s="92">
        <f>GETPIVOTDATA(" Ohio",'Population Migration by State'!$B$5,"Year",'Population Migration by State'!$C$3)</f>
        <v>197794</v>
      </c>
      <c r="CV136" s="105">
        <f>GETPIVOTDATA(" Ohio",'Population Migration by State'!$B$5,"Year",'Population Migration by State'!$C$3)</f>
        <v>197794</v>
      </c>
      <c r="CW136" s="105">
        <f>GETPIVOTDATA(" Ohio",'Population Migration by State'!$B$5,"Year",'Population Migration by State'!$C$3)</f>
        <v>197794</v>
      </c>
      <c r="CX136" s="105">
        <f>GETPIVOTDATA(" Ohio",'Population Migration by State'!$B$5,"Year",'Population Migration by State'!$C$3)</f>
        <v>197794</v>
      </c>
      <c r="CY136" s="105">
        <f>GETPIVOTDATA(" Ohio",'Population Migration by State'!$B$5,"Year",'Population Migration by State'!$C$3)</f>
        <v>197794</v>
      </c>
      <c r="CZ136" s="105">
        <f>GETPIVOTDATA(" Ohio",'Population Migration by State'!$B$5,"Year",'Population Migration by State'!$C$3)</f>
        <v>197794</v>
      </c>
      <c r="DA136" s="105">
        <f>GETPIVOTDATA(" Ohio",'Population Migration by State'!$B$5,"Year",'Population Migration by State'!$C$3)</f>
        <v>197794</v>
      </c>
      <c r="DB136" s="105">
        <f>GETPIVOTDATA(" Ohio",'Population Migration by State'!$B$5,"Year",'Population Migration by State'!$C$3)</f>
        <v>197794</v>
      </c>
      <c r="DC136" s="105">
        <f>GETPIVOTDATA(" Ohio",'Population Migration by State'!$B$5,"Year",'Population Migration by State'!$C$3)</f>
        <v>197794</v>
      </c>
      <c r="DD136" s="105">
        <f>GETPIVOTDATA(" Ohio",'Population Migration by State'!$B$5,"Year",'Population Migration by State'!$C$3)</f>
        <v>197794</v>
      </c>
      <c r="DE136" s="105">
        <f>GETPIVOTDATA(" Ohio",'Population Migration by State'!$B$5,"Year",'Population Migration by State'!$C$3)</f>
        <v>197794</v>
      </c>
      <c r="DF136" s="92">
        <f>GETPIVOTDATA(" Pennsylvania",'Population Migration by State'!$B$5,"Year",'Population Migration by State'!$C$3)</f>
        <v>223347</v>
      </c>
      <c r="DG136" s="105">
        <f>GETPIVOTDATA(" Pennsylvania",'Population Migration by State'!$B$5,"Year",'Population Migration by State'!$C$3)</f>
        <v>223347</v>
      </c>
      <c r="DH136" s="105">
        <f>GETPIVOTDATA(" Pennsylvania",'Population Migration by State'!$B$5,"Year",'Population Migration by State'!$C$3)</f>
        <v>223347</v>
      </c>
      <c r="DI136" s="105">
        <f>GETPIVOTDATA(" Pennsylvania",'Population Migration by State'!$B$5,"Year",'Population Migration by State'!$C$3)</f>
        <v>223347</v>
      </c>
      <c r="DJ136" s="105">
        <f>GETPIVOTDATA(" Pennsylvania",'Population Migration by State'!$B$5,"Year",'Population Migration by State'!$C$3)</f>
        <v>223347</v>
      </c>
      <c r="DK136" s="105">
        <f>GETPIVOTDATA(" Pennsylvania",'Population Migration by State'!$B$5,"Year",'Population Migration by State'!$C$3)</f>
        <v>223347</v>
      </c>
      <c r="DL136" s="105">
        <f>GETPIVOTDATA(" Pennsylvania",'Population Migration by State'!$B$5,"Year",'Population Migration by State'!$C$3)</f>
        <v>223347</v>
      </c>
      <c r="DM136" s="105">
        <f>GETPIVOTDATA(" Pennsylvania",'Population Migration by State'!$B$5,"Year",'Population Migration by State'!$C$3)</f>
        <v>223347</v>
      </c>
      <c r="DN136" s="105">
        <f>GETPIVOTDATA(" Pennsylvania",'Population Migration by State'!$B$5,"Year",'Population Migration by State'!$C$3)</f>
        <v>223347</v>
      </c>
      <c r="DO136" s="105">
        <f>GETPIVOTDATA(" Pennsylvania",'Population Migration by State'!$B$5,"Year",'Population Migration by State'!$C$3)</f>
        <v>223347</v>
      </c>
      <c r="DP136" s="105">
        <f>GETPIVOTDATA(" Pennsylvania",'Population Migration by State'!$B$5,"Year",'Population Migration by State'!$C$3)</f>
        <v>223347</v>
      </c>
      <c r="DQ136" s="105">
        <f>GETPIVOTDATA(" Pennsylvania",'Population Migration by State'!$B$5,"Year",'Population Migration by State'!$C$3)</f>
        <v>223347</v>
      </c>
      <c r="DR136" s="105">
        <f>GETPIVOTDATA(" Pennsylvania",'Population Migration by State'!$B$5,"Year",'Population Migration by State'!$C$3)</f>
        <v>223347</v>
      </c>
      <c r="DS136" s="105">
        <f>GETPIVOTDATA(" Pennsylvania",'Population Migration by State'!$B$5,"Year",'Population Migration by State'!$C$3)</f>
        <v>223347</v>
      </c>
      <c r="DT136" s="105">
        <f>GETPIVOTDATA(" Pennsylvania",'Population Migration by State'!$B$5,"Year",'Population Migration by State'!$C$3)</f>
        <v>223347</v>
      </c>
      <c r="DU136" s="105">
        <f>GETPIVOTDATA(" Pennsylvania",'Population Migration by State'!$B$5,"Year",'Population Migration by State'!$C$3)</f>
        <v>223347</v>
      </c>
      <c r="DV136" s="99"/>
      <c r="DW136" s="105">
        <f>GETPIVOTDATA(" New York",'Population Migration by State'!$B$5,"Year",'Population Migration by State'!$C$3)</f>
        <v>277374</v>
      </c>
      <c r="DX136" s="105">
        <f>GETPIVOTDATA(" New York",'Population Migration by State'!$B$5,"Year",'Population Migration by State'!$C$3)</f>
        <v>277374</v>
      </c>
      <c r="DY136" s="105">
        <f>GETPIVOTDATA(" New York",'Population Migration by State'!$B$5,"Year",'Population Migration by State'!$C$3)</f>
        <v>277374</v>
      </c>
      <c r="DZ136" s="129">
        <f>GETPIVOTDATA(" Connecticut",'Population Migration by State'!$B$5,"Year",'Population Migration by State'!$C$3)</f>
        <v>83539</v>
      </c>
      <c r="EA136" s="121">
        <f>GETPIVOTDATA(" Connecticut",'Population Migration by State'!$B$5,"Year",'Population Migration by State'!$C$3)</f>
        <v>83539</v>
      </c>
      <c r="EB136" s="121">
        <f>GETPIVOTDATA(" Connecticut",'Population Migration by State'!$B$5,"Year",'Population Migration by State'!$C$3)</f>
        <v>83539</v>
      </c>
      <c r="EC136" s="129">
        <f>GETPIVOTDATA(" Rhode Island",'Population Migration by State'!$B$5,"Year",'Population Migration by State'!$C$3)</f>
        <v>33562</v>
      </c>
      <c r="ED136" s="121">
        <f>GETPIVOTDATA(" Rhode Island",'Population Migration by State'!$B$5,"Year",'Population Migration by State'!$C$3)</f>
        <v>33562</v>
      </c>
      <c r="EE136" s="111"/>
      <c r="EF136" s="121">
        <f>GETPIVOTDATA(" Massachusetts",'Population Migration by State'!$B$5,"Year",'Population Migration by State'!$C$3)</f>
        <v>146633</v>
      </c>
      <c r="EG136" s="121">
        <f>GETPIVOTDATA(" Massachusetts",'Population Migration by State'!$B$5,"Year",'Population Migration by State'!$C$3)</f>
        <v>146633</v>
      </c>
      <c r="EH136" s="121">
        <f>GETPIVOTDATA(" Massachusetts",'Population Migration by State'!$B$5,"Year",'Population Migration by State'!$C$3)</f>
        <v>146633</v>
      </c>
      <c r="EI136" s="101">
        <f>GETPIVOTDATA(" Massachusetts",'Population Migration by State'!$B$5,"Year",'Population Migration by State'!$C$3)</f>
        <v>146633</v>
      </c>
      <c r="EJ136" s="105">
        <f>GETPIVOTDATA(" Massachusetts",'Population Migration by State'!$B$5,"Year",'Population Migration by State'!$C$3)</f>
        <v>146633</v>
      </c>
      <c r="EK136" s="92"/>
      <c r="EL136" s="105"/>
      <c r="EM136" s="105"/>
      <c r="EN136" s="105"/>
      <c r="EO136" s="105"/>
      <c r="EP136" s="105"/>
      <c r="EQ136" s="56"/>
      <c r="ER136" s="56"/>
      <c r="ES136" s="56"/>
      <c r="ET136" s="56"/>
      <c r="EU136" s="56"/>
      <c r="EV136" s="56"/>
      <c r="EW136" s="105"/>
      <c r="EX136" s="105"/>
      <c r="EY136" s="105"/>
      <c r="EZ136" s="105"/>
      <c r="FA136" s="105"/>
      <c r="FB136" s="105"/>
      <c r="FC136" s="105"/>
      <c r="FD136" s="105"/>
      <c r="FE136" s="105"/>
      <c r="FF136" s="105"/>
      <c r="FG136" s="105"/>
      <c r="FH136" s="105"/>
      <c r="FI136" s="105"/>
      <c r="FJ136" s="105"/>
      <c r="FK136" s="105"/>
      <c r="FL136" s="105"/>
      <c r="FM136" s="105"/>
      <c r="FN136" s="105"/>
      <c r="FO136" s="105"/>
      <c r="FP136" s="56"/>
      <c r="FQ136" s="56"/>
      <c r="FR136" s="56"/>
      <c r="FS136" s="56"/>
      <c r="FT136" s="56"/>
      <c r="FU136" s="56"/>
      <c r="FV136" s="56"/>
      <c r="FW136" s="56"/>
      <c r="FX136" s="56"/>
      <c r="FY136" s="56"/>
      <c r="FZ136" s="56"/>
      <c r="GA136" s="56"/>
      <c r="GB136" s="56"/>
      <c r="GC136" s="56"/>
      <c r="GD136" s="56"/>
      <c r="GE136" s="56"/>
      <c r="GF136" s="56"/>
      <c r="GG136" s="56"/>
      <c r="GH136" s="56"/>
      <c r="GI136" s="56"/>
      <c r="GJ136" s="56"/>
      <c r="GK136" s="56"/>
      <c r="GL136" s="56"/>
      <c r="GM136" s="56"/>
      <c r="GN136" s="56"/>
      <c r="GO136" s="56"/>
      <c r="GP136" s="56"/>
      <c r="GQ136" s="56"/>
      <c r="GR136" s="56"/>
      <c r="GS136" s="56"/>
      <c r="GT136" s="56"/>
      <c r="GU136" s="56"/>
      <c r="GV136" s="56"/>
      <c r="GW136" s="56"/>
      <c r="GX136" s="56"/>
      <c r="GY136" s="56"/>
      <c r="GZ136" s="56"/>
      <c r="HA136" s="56"/>
      <c r="HB136" s="56"/>
      <c r="HC136" s="56"/>
      <c r="HD136" s="56"/>
      <c r="HE136" s="56"/>
      <c r="HF136" s="56"/>
      <c r="HG136" s="56"/>
      <c r="HH136" s="217"/>
    </row>
    <row r="137" spans="2:216" ht="15" customHeight="1" x14ac:dyDescent="0.25">
      <c r="B137" s="221"/>
      <c r="C137" s="56"/>
      <c r="D137" s="56"/>
      <c r="E137" s="105"/>
      <c r="F137" s="105"/>
      <c r="G137" s="105"/>
      <c r="H137" s="105"/>
      <c r="I137" s="105"/>
      <c r="J137" s="105"/>
      <c r="K137" s="105"/>
      <c r="L137" s="92">
        <f>GETPIVOTDATA(" California",'Population Migration by State'!$B$5,"Year",'Population Migration by State'!$C$3)</f>
        <v>495964</v>
      </c>
      <c r="M137" s="105">
        <f>GETPIVOTDATA(" California",'Population Migration by State'!$B$5,"Year",'Population Migration by State'!$C$3)</f>
        <v>495964</v>
      </c>
      <c r="N137" s="105">
        <f>GETPIVOTDATA(" California",'Population Migration by State'!$B$5,"Year",'Population Migration by State'!$C$3)</f>
        <v>495964</v>
      </c>
      <c r="O137" s="105">
        <f>GETPIVOTDATA(" California",'Population Migration by State'!$B$5,"Year",'Population Migration by State'!$C$3)</f>
        <v>495964</v>
      </c>
      <c r="P137" s="105">
        <f>GETPIVOTDATA(" California",'Population Migration by State'!$B$5,"Year",'Population Migration by State'!$C$3)</f>
        <v>495964</v>
      </c>
      <c r="Q137" s="105">
        <f>GETPIVOTDATA(" California",'Population Migration by State'!$B$5,"Year",'Population Migration by State'!$C$3)</f>
        <v>495964</v>
      </c>
      <c r="R137" s="105">
        <f>GETPIVOTDATA(" California",'Population Migration by State'!$B$5,"Year",'Population Migration by State'!$C$3)</f>
        <v>495964</v>
      </c>
      <c r="S137" s="105">
        <f>GETPIVOTDATA(" California",'Population Migration by State'!$B$5,"Year",'Population Migration by State'!$C$3)</f>
        <v>495964</v>
      </c>
      <c r="T137" s="92">
        <f>GETPIVOTDATA(" Nevada",'Population Migration by State'!$B$5,"Year",'Population Migration by State'!$C$3)</f>
        <v>124522</v>
      </c>
      <c r="U137" s="105">
        <f>GETPIVOTDATA(" Nevada",'Population Migration by State'!$B$5,"Year",'Population Migration by State'!$C$3)</f>
        <v>124522</v>
      </c>
      <c r="V137" s="105">
        <f>GETPIVOTDATA(" Nevada",'Population Migration by State'!$B$5,"Year",'Population Migration by State'!$C$3)</f>
        <v>124522</v>
      </c>
      <c r="W137" s="105">
        <f>GETPIVOTDATA(" Nevada",'Population Migration by State'!$B$5,"Year",'Population Migration by State'!$C$3)</f>
        <v>124522</v>
      </c>
      <c r="X137" s="105">
        <f>GETPIVOTDATA(" Nevada",'Population Migration by State'!$B$5,"Year",'Population Migration by State'!$C$3)</f>
        <v>124522</v>
      </c>
      <c r="Y137" s="105">
        <f>GETPIVOTDATA(" Nevada",'Population Migration by State'!$B$5,"Year",'Population Migration by State'!$C$3)</f>
        <v>124522</v>
      </c>
      <c r="Z137" s="105">
        <f>GETPIVOTDATA(" Nevada",'Population Migration by State'!$B$5,"Year",'Population Migration by State'!$C$3)</f>
        <v>124522</v>
      </c>
      <c r="AA137" s="105">
        <f>GETPIVOTDATA(" Nevada",'Population Migration by State'!$B$5,"Year",'Population Migration by State'!$C$3)</f>
        <v>124522</v>
      </c>
      <c r="AB137" s="105">
        <f>GETPIVOTDATA(" Nevada",'Population Migration by State'!$B$5,"Year",'Population Migration by State'!$C$3)</f>
        <v>124522</v>
      </c>
      <c r="AC137" s="92">
        <f>GETPIVOTDATA(" Utah",'Population Migration by State'!$B$5,"Year",'Population Migration by State'!$C$3)</f>
        <v>88109</v>
      </c>
      <c r="AD137" s="105">
        <f>GETPIVOTDATA(" Utah",'Population Migration by State'!$B$5,"Year",'Population Migration by State'!$C$3)</f>
        <v>88109</v>
      </c>
      <c r="AE137" s="105">
        <f>GETPIVOTDATA(" Utah",'Population Migration by State'!$B$5,"Year",'Population Migration by State'!$C$3)</f>
        <v>88109</v>
      </c>
      <c r="AF137" s="105">
        <f>GETPIVOTDATA(" Utah",'Population Migration by State'!$B$5,"Year",'Population Migration by State'!$C$3)</f>
        <v>88109</v>
      </c>
      <c r="AG137" s="105">
        <f>GETPIVOTDATA(" Utah",'Population Migration by State'!$B$5,"Year",'Population Migration by State'!$C$3)</f>
        <v>88109</v>
      </c>
      <c r="AH137" s="105">
        <f>GETPIVOTDATA(" Utah",'Population Migration by State'!$B$5,"Year",'Population Migration by State'!$C$3)</f>
        <v>88109</v>
      </c>
      <c r="AI137" s="105">
        <f>GETPIVOTDATA(" Utah",'Population Migration by State'!$B$5,"Year",'Population Migration by State'!$C$3)</f>
        <v>88109</v>
      </c>
      <c r="AJ137" s="92">
        <f>GETPIVOTDATA(" Wyoming",'Population Migration by State'!$B$5,"Year",'Population Migration by State'!$C$3)</f>
        <v>31165</v>
      </c>
      <c r="AK137" s="105">
        <f>GETPIVOTDATA(" Wyoming",'Population Migration by State'!$B$5,"Year",'Population Migration by State'!$C$3)</f>
        <v>31165</v>
      </c>
      <c r="AL137" s="105">
        <f>GETPIVOTDATA(" Wyoming",'Population Migration by State'!$B$5,"Year",'Population Migration by State'!$C$3)</f>
        <v>31165</v>
      </c>
      <c r="AM137" s="105">
        <f>GETPIVOTDATA(" Wyoming",'Population Migration by State'!$B$5,"Year",'Population Migration by State'!$C$3)</f>
        <v>31165</v>
      </c>
      <c r="AN137" s="105">
        <f>GETPIVOTDATA(" Wyoming",'Population Migration by State'!$B$5,"Year",'Population Migration by State'!$C$3)</f>
        <v>31165</v>
      </c>
      <c r="AO137" s="105">
        <f>GETPIVOTDATA(" Wyoming",'Population Migration by State'!$B$5,"Year",'Population Migration by State'!$C$3)</f>
        <v>31165</v>
      </c>
      <c r="AP137" s="105">
        <f>GETPIVOTDATA(" Wyoming",'Population Migration by State'!$B$5,"Year",'Population Migration by State'!$C$3)</f>
        <v>31165</v>
      </c>
      <c r="AQ137" s="105">
        <f>GETPIVOTDATA(" Wyoming",'Population Migration by State'!$B$5,"Year",'Population Migration by State'!$C$3)</f>
        <v>31165</v>
      </c>
      <c r="AR137" s="105">
        <f>GETPIVOTDATA(" Wyoming",'Population Migration by State'!$B$5,"Year",'Population Migration by State'!$C$3)</f>
        <v>31165</v>
      </c>
      <c r="AS137" s="105">
        <f>GETPIVOTDATA(" Wyoming",'Population Migration by State'!$B$5,"Year",'Population Migration by State'!$C$3)</f>
        <v>31165</v>
      </c>
      <c r="AT137" s="105">
        <f>GETPIVOTDATA(" Wyoming",'Population Migration by State'!$B$5,"Year",'Population Migration by State'!$C$3)</f>
        <v>31165</v>
      </c>
      <c r="AU137" s="105">
        <f>GETPIVOTDATA(" Wyoming",'Population Migration by State'!$B$5,"Year",'Population Migration by State'!$C$3)</f>
        <v>31165</v>
      </c>
      <c r="AV137" s="105">
        <f>GETPIVOTDATA(" Wyoming",'Population Migration by State'!$B$5,"Year",'Population Migration by State'!$C$3)</f>
        <v>31165</v>
      </c>
      <c r="AW137" s="105">
        <f>GETPIVOTDATA(" Wyoming",'Population Migration by State'!$B$5,"Year",'Population Migration by State'!$C$3)</f>
        <v>31165</v>
      </c>
      <c r="AX137" s="105">
        <f>GETPIVOTDATA(" Wyoming",'Population Migration by State'!$B$5,"Year",'Population Migration by State'!$C$3)</f>
        <v>31165</v>
      </c>
      <c r="AY137" s="105">
        <f>GETPIVOTDATA(" Wyoming",'Population Migration by State'!$B$5,"Year",'Population Migration by State'!$C$3)</f>
        <v>31165</v>
      </c>
      <c r="AZ137" s="105">
        <f>GETPIVOTDATA(" Wyoming",'Population Migration by State'!$B$5,"Year",'Population Migration by State'!$C$3)</f>
        <v>31165</v>
      </c>
      <c r="BA137" s="92">
        <f>GETPIVOTDATA(" Nebraska",'Population Migration by State'!$B$5,"Year",'Population Migration by State'!$C$3)</f>
        <v>43266</v>
      </c>
      <c r="BB137" s="105">
        <f>GETPIVOTDATA(" Nebraska",'Population Migration by State'!$B$5,"Year",'Population Migration by State'!$C$3)</f>
        <v>43266</v>
      </c>
      <c r="BC137" s="105">
        <f>GETPIVOTDATA(" Nebraska",'Population Migration by State'!$B$5,"Year",'Population Migration by State'!$C$3)</f>
        <v>43266</v>
      </c>
      <c r="BD137" s="105">
        <f>GETPIVOTDATA(" Nebraska",'Population Migration by State'!$B$5,"Year",'Population Migration by State'!$C$3)</f>
        <v>43266</v>
      </c>
      <c r="BE137" s="105">
        <f>GETPIVOTDATA(" Nebraska",'Population Migration by State'!$B$5,"Year",'Population Migration by State'!$C$3)</f>
        <v>43266</v>
      </c>
      <c r="BF137" s="105">
        <f>GETPIVOTDATA(" Nebraska",'Population Migration by State'!$B$5,"Year",'Population Migration by State'!$C$3)</f>
        <v>43266</v>
      </c>
      <c r="BG137" s="105">
        <f>GETPIVOTDATA(" Nebraska",'Population Migration by State'!$B$5,"Year",'Population Migration by State'!$C$3)</f>
        <v>43266</v>
      </c>
      <c r="BH137" s="105">
        <f>GETPIVOTDATA(" Nebraska",'Population Migration by State'!$B$5,"Year",'Population Migration by State'!$C$3)</f>
        <v>43266</v>
      </c>
      <c r="BI137" s="105">
        <f>GETPIVOTDATA(" Nebraska",'Population Migration by State'!$B$5,"Year",'Population Migration by State'!$C$3)</f>
        <v>43266</v>
      </c>
      <c r="BJ137" s="121">
        <f>GETPIVOTDATA(" Nebraska",'Population Migration by State'!$B$5,"Year",'Population Migration by State'!$C$3)</f>
        <v>43266</v>
      </c>
      <c r="BK137" s="121">
        <f>GETPIVOTDATA(" Nebraska",'Population Migration by State'!$B$5,"Year",'Population Migration by State'!$C$3)</f>
        <v>43266</v>
      </c>
      <c r="BL137" s="121">
        <f>GETPIVOTDATA(" Nebraska",'Population Migration by State'!$B$5,"Year",'Population Migration by State'!$C$3)</f>
        <v>43266</v>
      </c>
      <c r="BM137" s="105">
        <f>GETPIVOTDATA(" Nebraska",'Population Migration by State'!$B$5,"Year",'Population Migration by State'!$C$3)</f>
        <v>43266</v>
      </c>
      <c r="BN137" s="105">
        <f>GETPIVOTDATA(" Nebraska",'Population Migration by State'!$B$5,"Year",'Population Migration by State'!$C$3)</f>
        <v>43266</v>
      </c>
      <c r="BO137" s="105">
        <f>GETPIVOTDATA(" Nebraska",'Population Migration by State'!$B$5,"Year",'Population Migration by State'!$C$3)</f>
        <v>43266</v>
      </c>
      <c r="BP137" s="105">
        <f>GETPIVOTDATA(" Nebraska",'Population Migration by State'!$B$5,"Year",'Population Migration by State'!$C$3)</f>
        <v>43266</v>
      </c>
      <c r="BQ137" s="105">
        <f>GETPIVOTDATA(" Nebraska",'Population Migration by State'!$B$5,"Year",'Population Migration by State'!$C$3)</f>
        <v>43266</v>
      </c>
      <c r="BR137" s="99"/>
      <c r="BS137" s="105">
        <f>GETPIVOTDATA(" Iowa",'Population Migration by State'!$B$5,"Year",'Population Migration by State'!$C$3)</f>
        <v>76546</v>
      </c>
      <c r="BT137" s="105">
        <f>GETPIVOTDATA(" Iowa",'Population Migration by State'!$B$5,"Year",'Population Migration by State'!$C$3)</f>
        <v>76546</v>
      </c>
      <c r="BU137" s="105">
        <f>GETPIVOTDATA(" Iowa",'Population Migration by State'!$B$5,"Year",'Population Migration by State'!$C$3)</f>
        <v>76546</v>
      </c>
      <c r="BV137" s="105">
        <f>GETPIVOTDATA(" Iowa",'Population Migration by State'!$B$5,"Year",'Population Migration by State'!$C$3)</f>
        <v>76546</v>
      </c>
      <c r="BW137" s="105">
        <f>GETPIVOTDATA(" Iowa",'Population Migration by State'!$B$5,"Year",'Population Migration by State'!$C$3)</f>
        <v>76546</v>
      </c>
      <c r="BX137" s="105">
        <f>GETPIVOTDATA(" Iowa",'Population Migration by State'!$B$5,"Year",'Population Migration by State'!$C$3)</f>
        <v>76546</v>
      </c>
      <c r="BY137" s="105">
        <f>GETPIVOTDATA(" Iowa",'Population Migration by State'!$B$5,"Year",'Population Migration by State'!$C$3)</f>
        <v>76546</v>
      </c>
      <c r="BZ137" s="105">
        <f>GETPIVOTDATA(" Iowa",'Population Migration by State'!$B$5,"Year",'Population Migration by State'!$C$3)</f>
        <v>76546</v>
      </c>
      <c r="CA137" s="105">
        <f>GETPIVOTDATA(" Iowa",'Population Migration by State'!$B$5,"Year",'Population Migration by State'!$C$3)</f>
        <v>76546</v>
      </c>
      <c r="CB137" s="105">
        <f>GETPIVOTDATA(" Iowa",'Population Migration by State'!$B$5,"Year",'Population Migration by State'!$C$3)</f>
        <v>76546</v>
      </c>
      <c r="CC137" s="105">
        <f>GETPIVOTDATA(" Iowa",'Population Migration by State'!$B$5,"Year",'Population Migration by State'!$C$3)</f>
        <v>76546</v>
      </c>
      <c r="CD137" s="92">
        <f>GETPIVOTDATA(" Illinois",'Population Migration by State'!$B$5,"Year",'Population Migration by State'!$C$3)</f>
        <v>210804</v>
      </c>
      <c r="CE137" s="105">
        <f>GETPIVOTDATA(" Illinois",'Population Migration by State'!$B$5,"Year",'Population Migration by State'!$C$3)</f>
        <v>210804</v>
      </c>
      <c r="CF137" s="105">
        <f>GETPIVOTDATA(" Illinois",'Population Migration by State'!$B$5,"Year",'Population Migration by State'!$C$3)</f>
        <v>210804</v>
      </c>
      <c r="CG137" s="105">
        <f>GETPIVOTDATA(" Illinois",'Population Migration by State'!$B$5,"Year",'Population Migration by State'!$C$3)</f>
        <v>210804</v>
      </c>
      <c r="CH137" s="105">
        <f>GETPIVOTDATA(" Illinois",'Population Migration by State'!$B$5,"Year",'Population Migration by State'!$C$3)</f>
        <v>210804</v>
      </c>
      <c r="CI137" s="105">
        <f>GETPIVOTDATA(" Illinois",'Population Migration by State'!$B$5,"Year",'Population Migration by State'!$C$3)</f>
        <v>210804</v>
      </c>
      <c r="CJ137" s="105">
        <f>GETPIVOTDATA(" Illinois",'Population Migration by State'!$B$5,"Year",'Population Migration by State'!$C$3)</f>
        <v>210804</v>
      </c>
      <c r="CK137" s="105">
        <f>GETPIVOTDATA(" Illinois",'Population Migration by State'!$B$5,"Year",'Population Migration by State'!$C$3)</f>
        <v>210804</v>
      </c>
      <c r="CL137" s="105">
        <f>GETPIVOTDATA(" Illinois",'Population Migration by State'!$B$5,"Year",'Population Migration by State'!$C$3)</f>
        <v>210804</v>
      </c>
      <c r="CM137" s="105">
        <f>GETPIVOTDATA(" Illinois",'Population Migration by State'!$B$5,"Year",'Population Migration by State'!$C$3)</f>
        <v>210804</v>
      </c>
      <c r="CN137" s="105">
        <f>GETPIVOTDATA(" Illinois",'Population Migration by State'!$B$5,"Year",'Population Migration by State'!$C$3)</f>
        <v>210804</v>
      </c>
      <c r="CO137" s="92">
        <f>GETPIVOTDATA(" Indiana",'Population Migration by State'!$B$5,"Year",'Population Migration by State'!$C$3)</f>
        <v>134273</v>
      </c>
      <c r="CP137" s="105">
        <f>GETPIVOTDATA(" Indiana",'Population Migration by State'!$B$5,"Year",'Population Migration by State'!$C$3)</f>
        <v>134273</v>
      </c>
      <c r="CQ137" s="105">
        <f>GETPIVOTDATA(" Indiana",'Population Migration by State'!$B$5,"Year",'Population Migration by State'!$C$3)</f>
        <v>134273</v>
      </c>
      <c r="CR137" s="105">
        <f>GETPIVOTDATA(" Indiana",'Population Migration by State'!$B$5,"Year",'Population Migration by State'!$C$3)</f>
        <v>134273</v>
      </c>
      <c r="CS137" s="105">
        <f>GETPIVOTDATA(" Indiana",'Population Migration by State'!$B$5,"Year",'Population Migration by State'!$C$3)</f>
        <v>134273</v>
      </c>
      <c r="CT137" s="105">
        <f>GETPIVOTDATA(" Indiana",'Population Migration by State'!$B$5,"Year",'Population Migration by State'!$C$3)</f>
        <v>134273</v>
      </c>
      <c r="CU137" s="92">
        <f>GETPIVOTDATA(" Ohio",'Population Migration by State'!$B$5,"Year",'Population Migration by State'!$C$3)</f>
        <v>197794</v>
      </c>
      <c r="CV137" s="105">
        <f>GETPIVOTDATA(" Ohio",'Population Migration by State'!$B$5,"Year",'Population Migration by State'!$C$3)</f>
        <v>197794</v>
      </c>
      <c r="CW137" s="105">
        <f>GETPIVOTDATA(" Ohio",'Population Migration by State'!$B$5,"Year",'Population Migration by State'!$C$3)</f>
        <v>197794</v>
      </c>
      <c r="CX137" s="105">
        <f>GETPIVOTDATA(" Ohio",'Population Migration by State'!$B$5,"Year",'Population Migration by State'!$C$3)</f>
        <v>197794</v>
      </c>
      <c r="CY137" s="105">
        <f>GETPIVOTDATA(" Ohio",'Population Migration by State'!$B$5,"Year",'Population Migration by State'!$C$3)</f>
        <v>197794</v>
      </c>
      <c r="CZ137" s="105">
        <f>GETPIVOTDATA(" Ohio",'Population Migration by State'!$B$5,"Year",'Population Migration by State'!$C$3)</f>
        <v>197794</v>
      </c>
      <c r="DA137" s="105">
        <f>GETPIVOTDATA(" Ohio",'Population Migration by State'!$B$5,"Year",'Population Migration by State'!$C$3)</f>
        <v>197794</v>
      </c>
      <c r="DB137" s="105">
        <f>GETPIVOTDATA(" Ohio",'Population Migration by State'!$B$5,"Year",'Population Migration by State'!$C$3)</f>
        <v>197794</v>
      </c>
      <c r="DC137" s="105">
        <f>GETPIVOTDATA(" Ohio",'Population Migration by State'!$B$5,"Year",'Population Migration by State'!$C$3)</f>
        <v>197794</v>
      </c>
      <c r="DD137" s="105">
        <f>GETPIVOTDATA(" Ohio",'Population Migration by State'!$B$5,"Year",'Population Migration by State'!$C$3)</f>
        <v>197794</v>
      </c>
      <c r="DE137" s="105">
        <f>GETPIVOTDATA(" Ohio",'Population Migration by State'!$B$5,"Year",'Population Migration by State'!$C$3)</f>
        <v>197794</v>
      </c>
      <c r="DF137" s="92">
        <f>GETPIVOTDATA(" Pennsylvania",'Population Migration by State'!$B$5,"Year",'Population Migration by State'!$C$3)</f>
        <v>223347</v>
      </c>
      <c r="DG137" s="105">
        <f>GETPIVOTDATA(" Pennsylvania",'Population Migration by State'!$B$5,"Year",'Population Migration by State'!$C$3)</f>
        <v>223347</v>
      </c>
      <c r="DH137" s="105">
        <f>GETPIVOTDATA(" Pennsylvania",'Population Migration by State'!$B$5,"Year",'Population Migration by State'!$C$3)</f>
        <v>223347</v>
      </c>
      <c r="DI137" s="105">
        <f>GETPIVOTDATA(" Pennsylvania",'Population Migration by State'!$B$5,"Year",'Population Migration by State'!$C$3)</f>
        <v>223347</v>
      </c>
      <c r="DJ137" s="105">
        <f>GETPIVOTDATA(" Pennsylvania",'Population Migration by State'!$B$5,"Year",'Population Migration by State'!$C$3)</f>
        <v>223347</v>
      </c>
      <c r="DK137" s="105">
        <f>GETPIVOTDATA(" Pennsylvania",'Population Migration by State'!$B$5,"Year",'Population Migration by State'!$C$3)</f>
        <v>223347</v>
      </c>
      <c r="DL137" s="105">
        <f>GETPIVOTDATA(" Pennsylvania",'Population Migration by State'!$B$5,"Year",'Population Migration by State'!$C$3)</f>
        <v>223347</v>
      </c>
      <c r="DM137" s="105">
        <f>GETPIVOTDATA(" Pennsylvania",'Population Migration by State'!$B$5,"Year",'Population Migration by State'!$C$3)</f>
        <v>223347</v>
      </c>
      <c r="DN137" s="105">
        <f>GETPIVOTDATA(" Pennsylvania",'Population Migration by State'!$B$5,"Year",'Population Migration by State'!$C$3)</f>
        <v>223347</v>
      </c>
      <c r="DO137" s="105">
        <f>GETPIVOTDATA(" Pennsylvania",'Population Migration by State'!$B$5,"Year",'Population Migration by State'!$C$3)</f>
        <v>223347</v>
      </c>
      <c r="DP137" s="105">
        <f>GETPIVOTDATA(" Pennsylvania",'Population Migration by State'!$B$5,"Year",'Population Migration by State'!$C$3)</f>
        <v>223347</v>
      </c>
      <c r="DQ137" s="105">
        <f>GETPIVOTDATA(" Pennsylvania",'Population Migration by State'!$B$5,"Year",'Population Migration by State'!$C$3)</f>
        <v>223347</v>
      </c>
      <c r="DR137" s="105">
        <f>GETPIVOTDATA(" Pennsylvania",'Population Migration by State'!$B$5,"Year",'Population Migration by State'!$C$3)</f>
        <v>223347</v>
      </c>
      <c r="DS137" s="105">
        <f>GETPIVOTDATA(" Pennsylvania",'Population Migration by State'!$B$5,"Year",'Population Migration by State'!$C$3)</f>
        <v>223347</v>
      </c>
      <c r="DT137" s="105">
        <f>GETPIVOTDATA(" Pennsylvania",'Population Migration by State'!$B$5,"Year",'Population Migration by State'!$C$3)</f>
        <v>223347</v>
      </c>
      <c r="DU137" s="105">
        <f>GETPIVOTDATA(" Pennsylvania",'Population Migration by State'!$B$5,"Year",'Population Migration by State'!$C$3)</f>
        <v>223347</v>
      </c>
      <c r="DV137" s="105">
        <f>GETPIVOTDATA(" Pennsylvania",'Population Migration by State'!$B$5,"Year",'Population Migration by State'!$C$3)</f>
        <v>223347</v>
      </c>
      <c r="DW137" s="92">
        <f>GETPIVOTDATA(" New York",'Population Migration by State'!$B$5,"Year",'Population Migration by State'!$C$3)</f>
        <v>277374</v>
      </c>
      <c r="DX137" s="105">
        <f>GETPIVOTDATA(" New York",'Population Migration by State'!$B$5,"Year",'Population Migration by State'!$C$3)</f>
        <v>277374</v>
      </c>
      <c r="DY137" s="105">
        <f>GETPIVOTDATA(" New York",'Population Migration by State'!$B$5,"Year",'Population Migration by State'!$C$3)</f>
        <v>277374</v>
      </c>
      <c r="DZ137" s="129">
        <f>GETPIVOTDATA(" Connecticut",'Population Migration by State'!$B$5,"Year",'Population Migration by State'!$C$3)</f>
        <v>83539</v>
      </c>
      <c r="EA137" s="121">
        <f>GETPIVOTDATA(" Connecticut",'Population Migration by State'!$B$5,"Year",'Population Migration by State'!$C$3)</f>
        <v>83539</v>
      </c>
      <c r="EB137" s="121">
        <f>GETPIVOTDATA(" Connecticut",'Population Migration by State'!$B$5,"Year",'Population Migration by State'!$C$3)</f>
        <v>83539</v>
      </c>
      <c r="EC137" s="129">
        <f>GETPIVOTDATA(" Rhode Island",'Population Migration by State'!$B$5,"Year",'Population Migration by State'!$C$3)</f>
        <v>33562</v>
      </c>
      <c r="ED137" s="121">
        <f>GETPIVOTDATA(" Rhode Island",'Population Migration by State'!$B$5,"Year",'Population Migration by State'!$C$3)</f>
        <v>33562</v>
      </c>
      <c r="EE137" s="121">
        <f>GETPIVOTDATA(" Rhode Island",'Population Migration by State'!$B$5,"Year",'Population Migration by State'!$C$3)</f>
        <v>33562</v>
      </c>
      <c r="EF137" s="129">
        <f>GETPIVOTDATA(" Massachusetts",'Population Migration by State'!$B$5,"Year",'Population Migration by State'!$C$3)</f>
        <v>146633</v>
      </c>
      <c r="EG137" s="121">
        <f>GETPIVOTDATA(" Massachusetts",'Population Migration by State'!$B$5,"Year",'Population Migration by State'!$C$3)</f>
        <v>146633</v>
      </c>
      <c r="EH137" s="121">
        <f>GETPIVOTDATA(" Massachusetts",'Population Migration by State'!$B$5,"Year",'Population Migration by State'!$C$3)</f>
        <v>146633</v>
      </c>
      <c r="EI137" s="105">
        <f>GETPIVOTDATA(" Massachusetts",'Population Migration by State'!$B$5,"Year",'Population Migration by State'!$C$3)</f>
        <v>146633</v>
      </c>
      <c r="EJ137" s="97"/>
      <c r="EK137" s="105"/>
      <c r="EL137" s="105"/>
      <c r="EM137" s="105"/>
      <c r="EN137" s="105"/>
      <c r="EO137" s="105"/>
      <c r="EP137" s="105"/>
      <c r="EQ137" s="56"/>
      <c r="ER137" s="56"/>
      <c r="ES137" s="56"/>
      <c r="ET137" s="56"/>
      <c r="EU137" s="56"/>
      <c r="EV137" s="56"/>
      <c r="EW137" s="105"/>
      <c r="EX137" s="105"/>
      <c r="EY137" s="105"/>
      <c r="EZ137" s="105"/>
      <c r="FA137" s="105"/>
      <c r="FB137" s="105"/>
      <c r="FC137" s="105"/>
      <c r="FD137" s="105"/>
      <c r="FE137" s="105"/>
      <c r="FF137" s="105"/>
      <c r="FG137" s="105"/>
      <c r="FH137" s="105"/>
      <c r="FI137" s="105"/>
      <c r="FJ137" s="105"/>
      <c r="FK137" s="105"/>
      <c r="FL137" s="105"/>
      <c r="FM137" s="105"/>
      <c r="FN137" s="105"/>
      <c r="FO137" s="105"/>
      <c r="FP137" s="56"/>
      <c r="FQ137" s="56"/>
      <c r="FR137" s="56"/>
      <c r="FS137" s="56"/>
      <c r="FT137" s="56"/>
      <c r="FU137" s="56"/>
      <c r="FV137" s="56"/>
      <c r="FW137" s="56"/>
      <c r="FX137" s="56"/>
      <c r="FY137" s="56"/>
      <c r="FZ137" s="56"/>
      <c r="GA137" s="56"/>
      <c r="GB137" s="56"/>
      <c r="GC137" s="56"/>
      <c r="GD137" s="56"/>
      <c r="GE137" s="56"/>
      <c r="GF137" s="56"/>
      <c r="GG137" s="56"/>
      <c r="GH137" s="56"/>
      <c r="GI137" s="56"/>
      <c r="GJ137" s="56"/>
      <c r="GK137" s="56"/>
      <c r="GL137" s="56"/>
      <c r="GM137" s="56"/>
      <c r="GN137" s="56"/>
      <c r="GO137" s="56"/>
      <c r="GP137" s="56"/>
      <c r="GQ137" s="56"/>
      <c r="GR137" s="56"/>
      <c r="GS137" s="56"/>
      <c r="GT137" s="56"/>
      <c r="GU137" s="56"/>
      <c r="GV137" s="56"/>
      <c r="GW137" s="56"/>
      <c r="GX137" s="56"/>
      <c r="GY137" s="56"/>
      <c r="GZ137" s="56"/>
      <c r="HA137" s="56"/>
      <c r="HB137" s="56"/>
      <c r="HC137" s="56"/>
      <c r="HD137" s="56"/>
      <c r="HE137" s="56"/>
      <c r="HF137" s="56"/>
      <c r="HG137" s="56"/>
      <c r="HH137" s="217"/>
    </row>
    <row r="138" spans="2:216" ht="15.75" customHeight="1" x14ac:dyDescent="0.25">
      <c r="B138" s="221"/>
      <c r="C138" s="56"/>
      <c r="D138" s="56"/>
      <c r="E138" s="105"/>
      <c r="F138" s="105"/>
      <c r="G138" s="105"/>
      <c r="H138" s="105"/>
      <c r="I138" s="105"/>
      <c r="J138" s="105"/>
      <c r="K138" s="105"/>
      <c r="L138" s="92">
        <f>GETPIVOTDATA(" California",'Population Migration by State'!$B$5,"Year",'Population Migration by State'!$C$3)</f>
        <v>495964</v>
      </c>
      <c r="M138" s="105">
        <f>GETPIVOTDATA(" California",'Population Migration by State'!$B$5,"Year",'Population Migration by State'!$C$3)</f>
        <v>495964</v>
      </c>
      <c r="N138" s="105">
        <f>GETPIVOTDATA(" California",'Population Migration by State'!$B$5,"Year",'Population Migration by State'!$C$3)</f>
        <v>495964</v>
      </c>
      <c r="O138" s="105">
        <f>GETPIVOTDATA(" California",'Population Migration by State'!$B$5,"Year",'Population Migration by State'!$C$3)</f>
        <v>495964</v>
      </c>
      <c r="P138" s="105">
        <f>GETPIVOTDATA(" California",'Population Migration by State'!$B$5,"Year",'Population Migration by State'!$C$3)</f>
        <v>495964</v>
      </c>
      <c r="Q138" s="105">
        <f>GETPIVOTDATA(" California",'Population Migration by State'!$B$5,"Year",'Population Migration by State'!$C$3)</f>
        <v>495964</v>
      </c>
      <c r="R138" s="105">
        <f>GETPIVOTDATA(" California",'Population Migration by State'!$B$5,"Year",'Population Migration by State'!$C$3)</f>
        <v>495964</v>
      </c>
      <c r="S138" s="105">
        <f>GETPIVOTDATA(" California",'Population Migration by State'!$B$5,"Year",'Population Migration by State'!$C$3)</f>
        <v>495964</v>
      </c>
      <c r="T138" s="92">
        <f>GETPIVOTDATA(" Nevada",'Population Migration by State'!$B$5,"Year",'Population Migration by State'!$C$3)</f>
        <v>124522</v>
      </c>
      <c r="U138" s="105">
        <f>GETPIVOTDATA(" Nevada",'Population Migration by State'!$B$5,"Year",'Population Migration by State'!$C$3)</f>
        <v>124522</v>
      </c>
      <c r="V138" s="105">
        <f>GETPIVOTDATA(" Nevada",'Population Migration by State'!$B$5,"Year",'Population Migration by State'!$C$3)</f>
        <v>124522</v>
      </c>
      <c r="W138" s="105">
        <f>GETPIVOTDATA(" Nevada",'Population Migration by State'!$B$5,"Year",'Population Migration by State'!$C$3)</f>
        <v>124522</v>
      </c>
      <c r="X138" s="105">
        <f>GETPIVOTDATA(" Nevada",'Population Migration by State'!$B$5,"Year",'Population Migration by State'!$C$3)</f>
        <v>124522</v>
      </c>
      <c r="Y138" s="105">
        <f>GETPIVOTDATA(" Nevada",'Population Migration by State'!$B$5,"Year",'Population Migration by State'!$C$3)</f>
        <v>124522</v>
      </c>
      <c r="Z138" s="105">
        <f>GETPIVOTDATA(" Nevada",'Population Migration by State'!$B$5,"Year",'Population Migration by State'!$C$3)</f>
        <v>124522</v>
      </c>
      <c r="AA138" s="105">
        <f>GETPIVOTDATA(" Nevada",'Population Migration by State'!$B$5,"Year",'Population Migration by State'!$C$3)</f>
        <v>124522</v>
      </c>
      <c r="AB138" s="105">
        <f>GETPIVOTDATA(" Nevada",'Population Migration by State'!$B$5,"Year",'Population Migration by State'!$C$3)</f>
        <v>124522</v>
      </c>
      <c r="AC138" s="92">
        <f>GETPIVOTDATA(" Utah",'Population Migration by State'!$B$5,"Year",'Population Migration by State'!$C$3)</f>
        <v>88109</v>
      </c>
      <c r="AD138" s="105">
        <f>GETPIVOTDATA(" Utah",'Population Migration by State'!$B$5,"Year",'Population Migration by State'!$C$3)</f>
        <v>88109</v>
      </c>
      <c r="AE138" s="105">
        <f>GETPIVOTDATA(" Utah",'Population Migration by State'!$B$5,"Year",'Population Migration by State'!$C$3)</f>
        <v>88109</v>
      </c>
      <c r="AF138" s="105">
        <f>GETPIVOTDATA(" Utah",'Population Migration by State'!$B$5,"Year",'Population Migration by State'!$C$3)</f>
        <v>88109</v>
      </c>
      <c r="AG138" s="105">
        <f>GETPIVOTDATA(" Utah",'Population Migration by State'!$B$5,"Year",'Population Migration by State'!$C$3)</f>
        <v>88109</v>
      </c>
      <c r="AH138" s="105">
        <f>GETPIVOTDATA(" Utah",'Population Migration by State'!$B$5,"Year",'Population Migration by State'!$C$3)</f>
        <v>88109</v>
      </c>
      <c r="AI138" s="105">
        <f>GETPIVOTDATA(" Utah",'Population Migration by State'!$B$5,"Year",'Population Migration by State'!$C$3)</f>
        <v>88109</v>
      </c>
      <c r="AJ138" s="92">
        <f>GETPIVOTDATA(" Wyoming",'Population Migration by State'!$B$5,"Year",'Population Migration by State'!$C$3)</f>
        <v>31165</v>
      </c>
      <c r="AK138" s="105">
        <f>GETPIVOTDATA(" Wyoming",'Population Migration by State'!$B$5,"Year",'Population Migration by State'!$C$3)</f>
        <v>31165</v>
      </c>
      <c r="AL138" s="105">
        <f>GETPIVOTDATA(" Wyoming",'Population Migration by State'!$B$5,"Year",'Population Migration by State'!$C$3)</f>
        <v>31165</v>
      </c>
      <c r="AM138" s="105">
        <f>GETPIVOTDATA(" Wyoming",'Population Migration by State'!$B$5,"Year",'Population Migration by State'!$C$3)</f>
        <v>31165</v>
      </c>
      <c r="AN138" s="105">
        <f>GETPIVOTDATA(" Wyoming",'Population Migration by State'!$B$5,"Year",'Population Migration by State'!$C$3)</f>
        <v>31165</v>
      </c>
      <c r="AO138" s="105">
        <f>GETPIVOTDATA(" Wyoming",'Population Migration by State'!$B$5,"Year",'Population Migration by State'!$C$3)</f>
        <v>31165</v>
      </c>
      <c r="AP138" s="105">
        <f>GETPIVOTDATA(" Wyoming",'Population Migration by State'!$B$5,"Year",'Population Migration by State'!$C$3)</f>
        <v>31165</v>
      </c>
      <c r="AQ138" s="105">
        <f>GETPIVOTDATA(" Wyoming",'Population Migration by State'!$B$5,"Year",'Population Migration by State'!$C$3)</f>
        <v>31165</v>
      </c>
      <c r="AR138" s="105">
        <f>GETPIVOTDATA(" Wyoming",'Population Migration by State'!$B$5,"Year",'Population Migration by State'!$C$3)</f>
        <v>31165</v>
      </c>
      <c r="AS138" s="105">
        <f>GETPIVOTDATA(" Wyoming",'Population Migration by State'!$B$5,"Year",'Population Migration by State'!$C$3)</f>
        <v>31165</v>
      </c>
      <c r="AT138" s="105">
        <f>GETPIVOTDATA(" Wyoming",'Population Migration by State'!$B$5,"Year",'Population Migration by State'!$C$3)</f>
        <v>31165</v>
      </c>
      <c r="AU138" s="105">
        <f>GETPIVOTDATA(" Wyoming",'Population Migration by State'!$B$5,"Year",'Population Migration by State'!$C$3)</f>
        <v>31165</v>
      </c>
      <c r="AV138" s="105">
        <f>GETPIVOTDATA(" Wyoming",'Population Migration by State'!$B$5,"Year",'Population Migration by State'!$C$3)</f>
        <v>31165</v>
      </c>
      <c r="AW138" s="105">
        <f>GETPIVOTDATA(" Wyoming",'Population Migration by State'!$B$5,"Year",'Population Migration by State'!$C$3)</f>
        <v>31165</v>
      </c>
      <c r="AX138" s="105">
        <f>GETPIVOTDATA(" Wyoming",'Population Migration by State'!$B$5,"Year",'Population Migration by State'!$C$3)</f>
        <v>31165</v>
      </c>
      <c r="AY138" s="105">
        <f>GETPIVOTDATA(" Wyoming",'Population Migration by State'!$B$5,"Year",'Population Migration by State'!$C$3)</f>
        <v>31165</v>
      </c>
      <c r="AZ138" s="105">
        <f>GETPIVOTDATA(" Wyoming",'Population Migration by State'!$B$5,"Year",'Population Migration by State'!$C$3)</f>
        <v>31165</v>
      </c>
      <c r="BA138" s="92">
        <f>GETPIVOTDATA(" Nebraska",'Population Migration by State'!$B$5,"Year",'Population Migration by State'!$C$3)</f>
        <v>43266</v>
      </c>
      <c r="BB138" s="105">
        <f>GETPIVOTDATA(" Nebraska",'Population Migration by State'!$B$5,"Year",'Population Migration by State'!$C$3)</f>
        <v>43266</v>
      </c>
      <c r="BC138" s="105">
        <f>GETPIVOTDATA(" Nebraska",'Population Migration by State'!$B$5,"Year",'Population Migration by State'!$C$3)</f>
        <v>43266</v>
      </c>
      <c r="BD138" s="105">
        <f>GETPIVOTDATA(" Nebraska",'Population Migration by State'!$B$5,"Year",'Population Migration by State'!$C$3)</f>
        <v>43266</v>
      </c>
      <c r="BE138" s="105">
        <f>GETPIVOTDATA(" Nebraska",'Population Migration by State'!$B$5,"Year",'Population Migration by State'!$C$3)</f>
        <v>43266</v>
      </c>
      <c r="BF138" s="105">
        <f>GETPIVOTDATA(" Nebraska",'Population Migration by State'!$B$5,"Year",'Population Migration by State'!$C$3)</f>
        <v>43266</v>
      </c>
      <c r="BG138" s="105">
        <f>GETPIVOTDATA(" Nebraska",'Population Migration by State'!$B$5,"Year",'Population Migration by State'!$C$3)</f>
        <v>43266</v>
      </c>
      <c r="BH138" s="105">
        <f>GETPIVOTDATA(" Nebraska",'Population Migration by State'!$B$5,"Year",'Population Migration by State'!$C$3)</f>
        <v>43266</v>
      </c>
      <c r="BI138" s="105">
        <f>GETPIVOTDATA(" Nebraska",'Population Migration by State'!$B$5,"Year",'Population Migration by State'!$C$3)</f>
        <v>43266</v>
      </c>
      <c r="BJ138" s="121">
        <f>GETPIVOTDATA(" Nebraska",'Population Migration by State'!$B$5,"Year",'Population Migration by State'!$C$3)</f>
        <v>43266</v>
      </c>
      <c r="BK138" s="121">
        <f>GETPIVOTDATA(" Nebraska",'Population Migration by State'!$B$5,"Year",'Population Migration by State'!$C$3)</f>
        <v>43266</v>
      </c>
      <c r="BL138" s="121">
        <f>GETPIVOTDATA(" Nebraska",'Population Migration by State'!$B$5,"Year",'Population Migration by State'!$C$3)</f>
        <v>43266</v>
      </c>
      <c r="BM138" s="105">
        <f>GETPIVOTDATA(" Nebraska",'Population Migration by State'!$B$5,"Year",'Population Migration by State'!$C$3)</f>
        <v>43266</v>
      </c>
      <c r="BN138" s="105">
        <f>GETPIVOTDATA(" Nebraska",'Population Migration by State'!$B$5,"Year",'Population Migration by State'!$C$3)</f>
        <v>43266</v>
      </c>
      <c r="BO138" s="105">
        <f>GETPIVOTDATA(" Nebraska",'Population Migration by State'!$B$5,"Year",'Population Migration by State'!$C$3)</f>
        <v>43266</v>
      </c>
      <c r="BP138" s="105">
        <f>GETPIVOTDATA(" Nebraska",'Population Migration by State'!$B$5,"Year",'Population Migration by State'!$C$3)</f>
        <v>43266</v>
      </c>
      <c r="BQ138" s="105">
        <f>GETPIVOTDATA(" Nebraska",'Population Migration by State'!$B$5,"Year",'Population Migration by State'!$C$3)</f>
        <v>43266</v>
      </c>
      <c r="BR138" s="105">
        <f>GETPIVOTDATA(" Nebraska",'Population Migration by State'!$B$5,"Year",'Population Migration by State'!$C$3)</f>
        <v>43266</v>
      </c>
      <c r="BS138" s="92">
        <f>GETPIVOTDATA(" Iowa",'Population Migration by State'!$B$5,"Year",'Population Migration by State'!$C$3)</f>
        <v>76546</v>
      </c>
      <c r="BT138" s="105">
        <f>GETPIVOTDATA(" Iowa",'Population Migration by State'!$B$5,"Year",'Population Migration by State'!$C$3)</f>
        <v>76546</v>
      </c>
      <c r="BU138" s="105">
        <f>GETPIVOTDATA(" Iowa",'Population Migration by State'!$B$5,"Year",'Population Migration by State'!$C$3)</f>
        <v>76546</v>
      </c>
      <c r="BV138" s="105">
        <f>GETPIVOTDATA(" Iowa",'Population Migration by State'!$B$5,"Year",'Population Migration by State'!$C$3)</f>
        <v>76546</v>
      </c>
      <c r="BW138" s="105">
        <f>GETPIVOTDATA(" Iowa",'Population Migration by State'!$B$5,"Year",'Population Migration by State'!$C$3)</f>
        <v>76546</v>
      </c>
      <c r="BX138" s="105">
        <f>GETPIVOTDATA(" Iowa",'Population Migration by State'!$B$5,"Year",'Population Migration by State'!$C$3)</f>
        <v>76546</v>
      </c>
      <c r="BY138" s="105">
        <f>GETPIVOTDATA(" Iowa",'Population Migration by State'!$B$5,"Year",'Population Migration by State'!$C$3)</f>
        <v>76546</v>
      </c>
      <c r="BZ138" s="105">
        <f>GETPIVOTDATA(" Iowa",'Population Migration by State'!$B$5,"Year",'Population Migration by State'!$C$3)</f>
        <v>76546</v>
      </c>
      <c r="CA138" s="105">
        <f>GETPIVOTDATA(" Iowa",'Population Migration by State'!$B$5,"Year",'Population Migration by State'!$C$3)</f>
        <v>76546</v>
      </c>
      <c r="CB138" s="105">
        <f>GETPIVOTDATA(" Iowa",'Population Migration by State'!$B$5,"Year",'Population Migration by State'!$C$3)</f>
        <v>76546</v>
      </c>
      <c r="CC138" s="105">
        <f>GETPIVOTDATA(" Iowa",'Population Migration by State'!$B$5,"Year",'Population Migration by State'!$C$3)</f>
        <v>76546</v>
      </c>
      <c r="CD138" s="92">
        <f>GETPIVOTDATA(" Illinois",'Population Migration by State'!$B$5,"Year",'Population Migration by State'!$C$3)</f>
        <v>210804</v>
      </c>
      <c r="CE138" s="105">
        <f>GETPIVOTDATA(" Illinois",'Population Migration by State'!$B$5,"Year",'Population Migration by State'!$C$3)</f>
        <v>210804</v>
      </c>
      <c r="CF138" s="105">
        <f>GETPIVOTDATA(" Illinois",'Population Migration by State'!$B$5,"Year",'Population Migration by State'!$C$3)</f>
        <v>210804</v>
      </c>
      <c r="CG138" s="105">
        <f>GETPIVOTDATA(" Illinois",'Population Migration by State'!$B$5,"Year",'Population Migration by State'!$C$3)</f>
        <v>210804</v>
      </c>
      <c r="CH138" s="105">
        <f>GETPIVOTDATA(" Illinois",'Population Migration by State'!$B$5,"Year",'Population Migration by State'!$C$3)</f>
        <v>210804</v>
      </c>
      <c r="CI138" s="105">
        <f>GETPIVOTDATA(" Illinois",'Population Migration by State'!$B$5,"Year",'Population Migration by State'!$C$3)</f>
        <v>210804</v>
      </c>
      <c r="CJ138" s="105">
        <f>GETPIVOTDATA(" Illinois",'Population Migration by State'!$B$5,"Year",'Population Migration by State'!$C$3)</f>
        <v>210804</v>
      </c>
      <c r="CK138" s="105">
        <f>GETPIVOTDATA(" Illinois",'Population Migration by State'!$B$5,"Year",'Population Migration by State'!$C$3)</f>
        <v>210804</v>
      </c>
      <c r="CL138" s="105">
        <f>GETPIVOTDATA(" Illinois",'Population Migration by State'!$B$5,"Year",'Population Migration by State'!$C$3)</f>
        <v>210804</v>
      </c>
      <c r="CM138" s="105">
        <f>GETPIVOTDATA(" Illinois",'Population Migration by State'!$B$5,"Year",'Population Migration by State'!$C$3)</f>
        <v>210804</v>
      </c>
      <c r="CN138" s="105">
        <f>GETPIVOTDATA(" Illinois",'Population Migration by State'!$B$5,"Year",'Population Migration by State'!$C$3)</f>
        <v>210804</v>
      </c>
      <c r="CO138" s="92">
        <f>GETPIVOTDATA(" Indiana",'Population Migration by State'!$B$5,"Year",'Population Migration by State'!$C$3)</f>
        <v>134273</v>
      </c>
      <c r="CP138" s="105">
        <f>GETPIVOTDATA(" Indiana",'Population Migration by State'!$B$5,"Year",'Population Migration by State'!$C$3)</f>
        <v>134273</v>
      </c>
      <c r="CQ138" s="105">
        <f>GETPIVOTDATA(" Indiana",'Population Migration by State'!$B$5,"Year",'Population Migration by State'!$C$3)</f>
        <v>134273</v>
      </c>
      <c r="CR138" s="105">
        <f>GETPIVOTDATA(" Indiana",'Population Migration by State'!$B$5,"Year",'Population Migration by State'!$C$3)</f>
        <v>134273</v>
      </c>
      <c r="CS138" s="105">
        <f>GETPIVOTDATA(" Indiana",'Population Migration by State'!$B$5,"Year",'Population Migration by State'!$C$3)</f>
        <v>134273</v>
      </c>
      <c r="CT138" s="105">
        <f>GETPIVOTDATA(" Indiana",'Population Migration by State'!$B$5,"Year",'Population Migration by State'!$C$3)</f>
        <v>134273</v>
      </c>
      <c r="CU138" s="92">
        <f>GETPIVOTDATA(" Ohio",'Population Migration by State'!$B$5,"Year",'Population Migration by State'!$C$3)</f>
        <v>197794</v>
      </c>
      <c r="CV138" s="105">
        <f>GETPIVOTDATA(" Ohio",'Population Migration by State'!$B$5,"Year",'Population Migration by State'!$C$3)</f>
        <v>197794</v>
      </c>
      <c r="CW138" s="105">
        <f>GETPIVOTDATA(" Ohio",'Population Migration by State'!$B$5,"Year",'Population Migration by State'!$C$3)</f>
        <v>197794</v>
      </c>
      <c r="CX138" s="105">
        <f>GETPIVOTDATA(" Ohio",'Population Migration by State'!$B$5,"Year",'Population Migration by State'!$C$3)</f>
        <v>197794</v>
      </c>
      <c r="CY138" s="105">
        <f>GETPIVOTDATA(" Ohio",'Population Migration by State'!$B$5,"Year",'Population Migration by State'!$C$3)</f>
        <v>197794</v>
      </c>
      <c r="CZ138" s="105">
        <f>GETPIVOTDATA(" Ohio",'Population Migration by State'!$B$5,"Year",'Population Migration by State'!$C$3)</f>
        <v>197794</v>
      </c>
      <c r="DA138" s="105">
        <f>GETPIVOTDATA(" Ohio",'Population Migration by State'!$B$5,"Year",'Population Migration by State'!$C$3)</f>
        <v>197794</v>
      </c>
      <c r="DB138" s="105">
        <f>GETPIVOTDATA(" Ohio",'Population Migration by State'!$B$5,"Year",'Population Migration by State'!$C$3)</f>
        <v>197794</v>
      </c>
      <c r="DC138" s="105">
        <f>GETPIVOTDATA(" Ohio",'Population Migration by State'!$B$5,"Year",'Population Migration by State'!$C$3)</f>
        <v>197794</v>
      </c>
      <c r="DD138" s="105">
        <f>GETPIVOTDATA(" Ohio",'Population Migration by State'!$B$5,"Year",'Population Migration by State'!$C$3)</f>
        <v>197794</v>
      </c>
      <c r="DE138" s="105">
        <f>GETPIVOTDATA(" Ohio",'Population Migration by State'!$B$5,"Year",'Population Migration by State'!$C$3)</f>
        <v>197794</v>
      </c>
      <c r="DF138" s="92">
        <f>GETPIVOTDATA(" Pennsylvania",'Population Migration by State'!$B$5,"Year",'Population Migration by State'!$C$3)</f>
        <v>223347</v>
      </c>
      <c r="DG138" s="105">
        <f>GETPIVOTDATA(" Pennsylvania",'Population Migration by State'!$B$5,"Year",'Population Migration by State'!$C$3)</f>
        <v>223347</v>
      </c>
      <c r="DH138" s="105">
        <f>GETPIVOTDATA(" Pennsylvania",'Population Migration by State'!$B$5,"Year",'Population Migration by State'!$C$3)</f>
        <v>223347</v>
      </c>
      <c r="DI138" s="105">
        <f>GETPIVOTDATA(" Pennsylvania",'Population Migration by State'!$B$5,"Year",'Population Migration by State'!$C$3)</f>
        <v>223347</v>
      </c>
      <c r="DJ138" s="105">
        <f>GETPIVOTDATA(" Pennsylvania",'Population Migration by State'!$B$5,"Year",'Population Migration by State'!$C$3)</f>
        <v>223347</v>
      </c>
      <c r="DK138" s="105">
        <f>GETPIVOTDATA(" Pennsylvania",'Population Migration by State'!$B$5,"Year",'Population Migration by State'!$C$3)</f>
        <v>223347</v>
      </c>
      <c r="DL138" s="105">
        <f>GETPIVOTDATA(" Pennsylvania",'Population Migration by State'!$B$5,"Year",'Population Migration by State'!$C$3)</f>
        <v>223347</v>
      </c>
      <c r="DM138" s="105">
        <f>GETPIVOTDATA(" Pennsylvania",'Population Migration by State'!$B$5,"Year",'Population Migration by State'!$C$3)</f>
        <v>223347</v>
      </c>
      <c r="DN138" s="105">
        <f>GETPIVOTDATA(" Pennsylvania",'Population Migration by State'!$B$5,"Year",'Population Migration by State'!$C$3)</f>
        <v>223347</v>
      </c>
      <c r="DO138" s="105">
        <f>GETPIVOTDATA(" Pennsylvania",'Population Migration by State'!$B$5,"Year",'Population Migration by State'!$C$3)</f>
        <v>223347</v>
      </c>
      <c r="DP138" s="105">
        <f>GETPIVOTDATA(" Pennsylvania",'Population Migration by State'!$B$5,"Year",'Population Migration by State'!$C$3)</f>
        <v>223347</v>
      </c>
      <c r="DQ138" s="105">
        <f>GETPIVOTDATA(" Pennsylvania",'Population Migration by State'!$B$5,"Year",'Population Migration by State'!$C$3)</f>
        <v>223347</v>
      </c>
      <c r="DR138" s="105">
        <f>GETPIVOTDATA(" Pennsylvania",'Population Migration by State'!$B$5,"Year",'Population Migration by State'!$C$3)</f>
        <v>223347</v>
      </c>
      <c r="DS138" s="105">
        <f>GETPIVOTDATA(" Pennsylvania",'Population Migration by State'!$B$5,"Year",'Population Migration by State'!$C$3)</f>
        <v>223347</v>
      </c>
      <c r="DT138" s="105">
        <f>GETPIVOTDATA(" Pennsylvania",'Population Migration by State'!$B$5,"Year",'Population Migration by State'!$C$3)</f>
        <v>223347</v>
      </c>
      <c r="DU138" s="105">
        <f>GETPIVOTDATA(" Pennsylvania",'Population Migration by State'!$B$5,"Year",'Population Migration by State'!$C$3)</f>
        <v>223347</v>
      </c>
      <c r="DV138" s="105">
        <f>GETPIVOTDATA(" Pennsylvania",'Population Migration by State'!$B$5,"Year",'Population Migration by State'!$C$3)</f>
        <v>223347</v>
      </c>
      <c r="DW138" s="99"/>
      <c r="DX138" s="105">
        <f>GETPIVOTDATA(" New York",'Population Migration by State'!$B$5,"Year",'Population Migration by State'!$C$3)</f>
        <v>277374</v>
      </c>
      <c r="DY138" s="105">
        <f>GETPIVOTDATA(" New York",'Population Migration by State'!$B$5,"Year",'Population Migration by State'!$C$3)</f>
        <v>277374</v>
      </c>
      <c r="DZ138" s="129">
        <f>GETPIVOTDATA(" Connecticut",'Population Migration by State'!$B$5,"Year",'Population Migration by State'!$C$3)</f>
        <v>83539</v>
      </c>
      <c r="EA138" s="121">
        <f>GETPIVOTDATA(" Connecticut",'Population Migration by State'!$B$5,"Year",'Population Migration by State'!$C$3)</f>
        <v>83539</v>
      </c>
      <c r="EB138" s="121">
        <f>GETPIVOTDATA(" Connecticut",'Population Migration by State'!$B$5,"Year",'Population Migration by State'!$C$3)</f>
        <v>83539</v>
      </c>
      <c r="EC138" s="129">
        <f>GETPIVOTDATA(" Rhode Island",'Population Migration by State'!$B$5,"Year",'Population Migration by State'!$C$3)</f>
        <v>33562</v>
      </c>
      <c r="ED138" s="121">
        <f>GETPIVOTDATA(" Rhode Island",'Population Migration by State'!$B$5,"Year",'Population Migration by State'!$C$3)</f>
        <v>33562</v>
      </c>
      <c r="EE138" s="121">
        <f>GETPIVOTDATA(" Rhode Island",'Population Migration by State'!$B$5,"Year",'Population Migration by State'!$C$3)</f>
        <v>33562</v>
      </c>
      <c r="EF138" s="129">
        <f>GETPIVOTDATA(" Massachusetts",'Population Migration by State'!$B$5,"Year",'Population Migration by State'!$C$3)</f>
        <v>146633</v>
      </c>
      <c r="EG138" s="121">
        <f>GETPIVOTDATA(" Massachusetts",'Population Migration by State'!$B$5,"Year",'Population Migration by State'!$C$3)</f>
        <v>146633</v>
      </c>
      <c r="EH138" s="121">
        <f>GETPIVOTDATA(" Massachusetts",'Population Migration by State'!$B$5,"Year",'Population Migration by State'!$C$3)</f>
        <v>146633</v>
      </c>
      <c r="EI138" s="97"/>
      <c r="EJ138" s="105"/>
      <c r="EK138" s="105"/>
      <c r="EL138" s="105"/>
      <c r="EM138" s="105"/>
      <c r="EN138" s="105"/>
      <c r="EO138" s="105"/>
      <c r="EP138" s="105"/>
      <c r="EQ138" s="56"/>
      <c r="ER138" s="56"/>
      <c r="ES138" s="56"/>
      <c r="ET138" s="56"/>
      <c r="EU138" s="56"/>
      <c r="EV138" s="56"/>
      <c r="EW138" s="105"/>
      <c r="EX138" s="105"/>
      <c r="EY138" s="105"/>
      <c r="EZ138" s="105"/>
      <c r="FA138" s="105"/>
      <c r="FB138" s="105"/>
      <c r="FC138" s="105"/>
      <c r="FD138" s="105"/>
      <c r="FE138" s="105"/>
      <c r="FF138" s="105"/>
      <c r="FG138" s="105"/>
      <c r="FH138" s="105"/>
      <c r="FI138" s="105"/>
      <c r="FJ138" s="105"/>
      <c r="FK138" s="105"/>
      <c r="FL138" s="105"/>
      <c r="FM138" s="105"/>
      <c r="FN138" s="105"/>
      <c r="FO138" s="105"/>
      <c r="FP138" s="56"/>
      <c r="FQ138" s="56"/>
      <c r="FR138" s="56"/>
      <c r="FS138" s="56"/>
      <c r="FT138" s="56"/>
      <c r="FU138" s="56"/>
      <c r="FV138" s="56"/>
      <c r="FW138" s="56"/>
      <c r="FX138" s="56"/>
      <c r="FY138" s="56"/>
      <c r="FZ138" s="56"/>
      <c r="GA138" s="56"/>
      <c r="GB138" s="56"/>
      <c r="GC138" s="56"/>
      <c r="GD138" s="56"/>
      <c r="GE138" s="56"/>
      <c r="GF138" s="56"/>
      <c r="GG138" s="56"/>
      <c r="GH138" s="56"/>
      <c r="GI138" s="56"/>
      <c r="GJ138" s="56"/>
      <c r="GK138" s="56"/>
      <c r="GL138" s="56"/>
      <c r="GM138" s="56"/>
      <c r="GN138" s="56"/>
      <c r="GO138" s="56"/>
      <c r="GP138" s="56"/>
      <c r="GQ138" s="56"/>
      <c r="GR138" s="56"/>
      <c r="GS138" s="56"/>
      <c r="GT138" s="56"/>
      <c r="GU138" s="56"/>
      <c r="GV138" s="56"/>
      <c r="GW138" s="56"/>
      <c r="GX138" s="56"/>
      <c r="GY138" s="56"/>
      <c r="GZ138" s="56"/>
      <c r="HA138" s="56"/>
      <c r="HB138" s="56"/>
      <c r="HC138" s="56"/>
      <c r="HD138" s="56"/>
      <c r="HE138" s="56"/>
      <c r="HF138" s="56"/>
      <c r="HG138" s="56"/>
      <c r="HH138" s="217"/>
    </row>
    <row r="139" spans="2:216" ht="16.5" customHeight="1" thickBot="1" x14ac:dyDescent="0.3">
      <c r="B139" s="221"/>
      <c r="C139" s="56"/>
      <c r="D139" s="56"/>
      <c r="E139" s="105"/>
      <c r="F139" s="105"/>
      <c r="G139" s="105"/>
      <c r="H139" s="105"/>
      <c r="I139" s="105"/>
      <c r="J139" s="105"/>
      <c r="K139" s="105"/>
      <c r="L139" s="92">
        <f>GETPIVOTDATA(" California",'Population Migration by State'!$B$5,"Year",'Population Migration by State'!$C$3)</f>
        <v>495964</v>
      </c>
      <c r="M139" s="105">
        <f>GETPIVOTDATA(" California",'Population Migration by State'!$B$5,"Year",'Population Migration by State'!$C$3)</f>
        <v>495964</v>
      </c>
      <c r="N139" s="105">
        <f>GETPIVOTDATA(" California",'Population Migration by State'!$B$5,"Year",'Population Migration by State'!$C$3)</f>
        <v>495964</v>
      </c>
      <c r="O139" s="105">
        <f>GETPIVOTDATA(" California",'Population Migration by State'!$B$5,"Year",'Population Migration by State'!$C$3)</f>
        <v>495964</v>
      </c>
      <c r="P139" s="105">
        <f>GETPIVOTDATA(" California",'Population Migration by State'!$B$5,"Year",'Population Migration by State'!$C$3)</f>
        <v>495964</v>
      </c>
      <c r="Q139" s="105">
        <f>GETPIVOTDATA(" California",'Population Migration by State'!$B$5,"Year",'Population Migration by State'!$C$3)</f>
        <v>495964</v>
      </c>
      <c r="R139" s="105">
        <f>GETPIVOTDATA(" California",'Population Migration by State'!$B$5,"Year",'Population Migration by State'!$C$3)</f>
        <v>495964</v>
      </c>
      <c r="S139" s="105">
        <f>GETPIVOTDATA(" California",'Population Migration by State'!$B$5,"Year",'Population Migration by State'!$C$3)</f>
        <v>495964</v>
      </c>
      <c r="T139" s="92">
        <f>GETPIVOTDATA(" Nevada",'Population Migration by State'!$B$5,"Year",'Population Migration by State'!$C$3)</f>
        <v>124522</v>
      </c>
      <c r="U139" s="105">
        <f>GETPIVOTDATA(" Nevada",'Population Migration by State'!$B$5,"Year",'Population Migration by State'!$C$3)</f>
        <v>124522</v>
      </c>
      <c r="V139" s="105">
        <f>GETPIVOTDATA(" Nevada",'Population Migration by State'!$B$5,"Year",'Population Migration by State'!$C$3)</f>
        <v>124522</v>
      </c>
      <c r="W139" s="105">
        <f>GETPIVOTDATA(" Nevada",'Population Migration by State'!$B$5,"Year",'Population Migration by State'!$C$3)</f>
        <v>124522</v>
      </c>
      <c r="X139" s="105">
        <f>GETPIVOTDATA(" Nevada",'Population Migration by State'!$B$5,"Year",'Population Migration by State'!$C$3)</f>
        <v>124522</v>
      </c>
      <c r="Y139" s="105">
        <f>GETPIVOTDATA(" Nevada",'Population Migration by State'!$B$5,"Year",'Population Migration by State'!$C$3)</f>
        <v>124522</v>
      </c>
      <c r="Z139" s="105">
        <f>GETPIVOTDATA(" Nevada",'Population Migration by State'!$B$5,"Year",'Population Migration by State'!$C$3)</f>
        <v>124522</v>
      </c>
      <c r="AA139" s="105">
        <f>GETPIVOTDATA(" Nevada",'Population Migration by State'!$B$5,"Year",'Population Migration by State'!$C$3)</f>
        <v>124522</v>
      </c>
      <c r="AB139" s="105">
        <f>GETPIVOTDATA(" Nevada",'Population Migration by State'!$B$5,"Year",'Population Migration by State'!$C$3)</f>
        <v>124522</v>
      </c>
      <c r="AC139" s="92">
        <f>GETPIVOTDATA(" Utah",'Population Migration by State'!$B$5,"Year",'Population Migration by State'!$C$3)</f>
        <v>88109</v>
      </c>
      <c r="AD139" s="105">
        <f>GETPIVOTDATA(" Utah",'Population Migration by State'!$B$5,"Year",'Population Migration by State'!$C$3)</f>
        <v>88109</v>
      </c>
      <c r="AE139" s="105">
        <f>GETPIVOTDATA(" Utah",'Population Migration by State'!$B$5,"Year",'Population Migration by State'!$C$3)</f>
        <v>88109</v>
      </c>
      <c r="AF139" s="105">
        <f>GETPIVOTDATA(" Utah",'Population Migration by State'!$B$5,"Year",'Population Migration by State'!$C$3)</f>
        <v>88109</v>
      </c>
      <c r="AG139" s="105">
        <f>GETPIVOTDATA(" Utah",'Population Migration by State'!$B$5,"Year",'Population Migration by State'!$C$3)</f>
        <v>88109</v>
      </c>
      <c r="AH139" s="105">
        <f>GETPIVOTDATA(" Utah",'Population Migration by State'!$B$5,"Year",'Population Migration by State'!$C$3)</f>
        <v>88109</v>
      </c>
      <c r="AI139" s="105">
        <f>GETPIVOTDATA(" Utah",'Population Migration by State'!$B$5,"Year",'Population Migration by State'!$C$3)</f>
        <v>88109</v>
      </c>
      <c r="AJ139" s="92">
        <f>GETPIVOTDATA(" Wyoming",'Population Migration by State'!$B$5,"Year",'Population Migration by State'!$C$3)</f>
        <v>31165</v>
      </c>
      <c r="AK139" s="105">
        <f>GETPIVOTDATA(" Wyoming",'Population Migration by State'!$B$5,"Year",'Population Migration by State'!$C$3)</f>
        <v>31165</v>
      </c>
      <c r="AL139" s="105">
        <f>GETPIVOTDATA(" Wyoming",'Population Migration by State'!$B$5,"Year",'Population Migration by State'!$C$3)</f>
        <v>31165</v>
      </c>
      <c r="AM139" s="105">
        <f>GETPIVOTDATA(" Wyoming",'Population Migration by State'!$B$5,"Year",'Population Migration by State'!$C$3)</f>
        <v>31165</v>
      </c>
      <c r="AN139" s="105">
        <f>GETPIVOTDATA(" Wyoming",'Population Migration by State'!$B$5,"Year",'Population Migration by State'!$C$3)</f>
        <v>31165</v>
      </c>
      <c r="AO139" s="105">
        <f>GETPIVOTDATA(" Wyoming",'Population Migration by State'!$B$5,"Year",'Population Migration by State'!$C$3)</f>
        <v>31165</v>
      </c>
      <c r="AP139" s="105">
        <f>GETPIVOTDATA(" Wyoming",'Population Migration by State'!$B$5,"Year",'Population Migration by State'!$C$3)</f>
        <v>31165</v>
      </c>
      <c r="AQ139" s="105">
        <f>GETPIVOTDATA(" Wyoming",'Population Migration by State'!$B$5,"Year",'Population Migration by State'!$C$3)</f>
        <v>31165</v>
      </c>
      <c r="AR139" s="105">
        <f>GETPIVOTDATA(" Wyoming",'Population Migration by State'!$B$5,"Year",'Population Migration by State'!$C$3)</f>
        <v>31165</v>
      </c>
      <c r="AS139" s="105">
        <f>GETPIVOTDATA(" Wyoming",'Population Migration by State'!$B$5,"Year",'Population Migration by State'!$C$3)</f>
        <v>31165</v>
      </c>
      <c r="AT139" s="105">
        <f>GETPIVOTDATA(" Wyoming",'Population Migration by State'!$B$5,"Year",'Population Migration by State'!$C$3)</f>
        <v>31165</v>
      </c>
      <c r="AU139" s="105">
        <f>GETPIVOTDATA(" Wyoming",'Population Migration by State'!$B$5,"Year",'Population Migration by State'!$C$3)</f>
        <v>31165</v>
      </c>
      <c r="AV139" s="105">
        <f>GETPIVOTDATA(" Wyoming",'Population Migration by State'!$B$5,"Year",'Population Migration by State'!$C$3)</f>
        <v>31165</v>
      </c>
      <c r="AW139" s="105">
        <f>GETPIVOTDATA(" Wyoming",'Population Migration by State'!$B$5,"Year",'Population Migration by State'!$C$3)</f>
        <v>31165</v>
      </c>
      <c r="AX139" s="105">
        <f>GETPIVOTDATA(" Wyoming",'Population Migration by State'!$B$5,"Year",'Population Migration by State'!$C$3)</f>
        <v>31165</v>
      </c>
      <c r="AY139" s="105">
        <f>GETPIVOTDATA(" Wyoming",'Population Migration by State'!$B$5,"Year",'Population Migration by State'!$C$3)</f>
        <v>31165</v>
      </c>
      <c r="AZ139" s="105">
        <f>GETPIVOTDATA(" Wyoming",'Population Migration by State'!$B$5,"Year",'Population Migration by State'!$C$3)</f>
        <v>31165</v>
      </c>
      <c r="BA139" s="92">
        <f>GETPIVOTDATA(" Nebraska",'Population Migration by State'!$B$5,"Year",'Population Migration by State'!$C$3)</f>
        <v>43266</v>
      </c>
      <c r="BB139" s="105">
        <f>GETPIVOTDATA(" Nebraska",'Population Migration by State'!$B$5,"Year",'Population Migration by State'!$C$3)</f>
        <v>43266</v>
      </c>
      <c r="BC139" s="105">
        <f>GETPIVOTDATA(" Nebraska",'Population Migration by State'!$B$5,"Year",'Population Migration by State'!$C$3)</f>
        <v>43266</v>
      </c>
      <c r="BD139" s="105">
        <f>GETPIVOTDATA(" Nebraska",'Population Migration by State'!$B$5,"Year",'Population Migration by State'!$C$3)</f>
        <v>43266</v>
      </c>
      <c r="BE139" s="105">
        <f>GETPIVOTDATA(" Nebraska",'Population Migration by State'!$B$5,"Year",'Population Migration by State'!$C$3)</f>
        <v>43266</v>
      </c>
      <c r="BF139" s="105">
        <f>GETPIVOTDATA(" Nebraska",'Population Migration by State'!$B$5,"Year",'Population Migration by State'!$C$3)</f>
        <v>43266</v>
      </c>
      <c r="BG139" s="105">
        <f>GETPIVOTDATA(" Nebraska",'Population Migration by State'!$B$5,"Year",'Population Migration by State'!$C$3)</f>
        <v>43266</v>
      </c>
      <c r="BH139" s="105">
        <f>GETPIVOTDATA(" Nebraska",'Population Migration by State'!$B$5,"Year",'Population Migration by State'!$C$3)</f>
        <v>43266</v>
      </c>
      <c r="BI139" s="105">
        <f>GETPIVOTDATA(" Nebraska",'Population Migration by State'!$B$5,"Year",'Population Migration by State'!$C$3)</f>
        <v>43266</v>
      </c>
      <c r="BJ139" s="121">
        <f>GETPIVOTDATA(" Nebraska",'Population Migration by State'!$B$5,"Year",'Population Migration by State'!$C$3)</f>
        <v>43266</v>
      </c>
      <c r="BK139" s="121">
        <f>GETPIVOTDATA(" Nebraska",'Population Migration by State'!$B$5,"Year",'Population Migration by State'!$C$3)</f>
        <v>43266</v>
      </c>
      <c r="BL139" s="121">
        <f>GETPIVOTDATA(" Nebraska",'Population Migration by State'!$B$5,"Year",'Population Migration by State'!$C$3)</f>
        <v>43266</v>
      </c>
      <c r="BM139" s="105">
        <f>GETPIVOTDATA(" Nebraska",'Population Migration by State'!$B$5,"Year",'Population Migration by State'!$C$3)</f>
        <v>43266</v>
      </c>
      <c r="BN139" s="105">
        <f>GETPIVOTDATA(" Nebraska",'Population Migration by State'!$B$5,"Year",'Population Migration by State'!$C$3)</f>
        <v>43266</v>
      </c>
      <c r="BO139" s="105">
        <f>GETPIVOTDATA(" Nebraska",'Population Migration by State'!$B$5,"Year",'Population Migration by State'!$C$3)</f>
        <v>43266</v>
      </c>
      <c r="BP139" s="105">
        <f>GETPIVOTDATA(" Nebraska",'Population Migration by State'!$B$5,"Year",'Population Migration by State'!$C$3)</f>
        <v>43266</v>
      </c>
      <c r="BQ139" s="105">
        <f>GETPIVOTDATA(" Nebraska",'Population Migration by State'!$B$5,"Year",'Population Migration by State'!$C$3)</f>
        <v>43266</v>
      </c>
      <c r="BR139" s="105">
        <f>GETPIVOTDATA(" Nebraska",'Population Migration by State'!$B$5,"Year",'Population Migration by State'!$C$3)</f>
        <v>43266</v>
      </c>
      <c r="BS139" s="92">
        <f>GETPIVOTDATA(" Iowa",'Population Migration by State'!$B$5,"Year",'Population Migration by State'!$C$3)</f>
        <v>76546</v>
      </c>
      <c r="BT139" s="105">
        <f>GETPIVOTDATA(" Iowa",'Population Migration by State'!$B$5,"Year",'Population Migration by State'!$C$3)</f>
        <v>76546</v>
      </c>
      <c r="BU139" s="105">
        <f>GETPIVOTDATA(" Iowa",'Population Migration by State'!$B$5,"Year",'Population Migration by State'!$C$3)</f>
        <v>76546</v>
      </c>
      <c r="BV139" s="105">
        <f>GETPIVOTDATA(" Iowa",'Population Migration by State'!$B$5,"Year",'Population Migration by State'!$C$3)</f>
        <v>76546</v>
      </c>
      <c r="BW139" s="105">
        <f>GETPIVOTDATA(" Iowa",'Population Migration by State'!$B$5,"Year",'Population Migration by State'!$C$3)</f>
        <v>76546</v>
      </c>
      <c r="BX139" s="105">
        <f>GETPIVOTDATA(" Iowa",'Population Migration by State'!$B$5,"Year",'Population Migration by State'!$C$3)</f>
        <v>76546</v>
      </c>
      <c r="BY139" s="105">
        <f>GETPIVOTDATA(" Iowa",'Population Migration by State'!$B$5,"Year",'Population Migration by State'!$C$3)</f>
        <v>76546</v>
      </c>
      <c r="BZ139" s="105">
        <f>GETPIVOTDATA(" Iowa",'Population Migration by State'!$B$5,"Year",'Population Migration by State'!$C$3)</f>
        <v>76546</v>
      </c>
      <c r="CA139" s="105">
        <f>GETPIVOTDATA(" Iowa",'Population Migration by State'!$B$5,"Year",'Population Migration by State'!$C$3)</f>
        <v>76546</v>
      </c>
      <c r="CB139" s="105">
        <f>GETPIVOTDATA(" Iowa",'Population Migration by State'!$B$5,"Year",'Population Migration by State'!$C$3)</f>
        <v>76546</v>
      </c>
      <c r="CC139" s="105">
        <f>GETPIVOTDATA(" Iowa",'Population Migration by State'!$B$5,"Year",'Population Migration by State'!$C$3)</f>
        <v>76546</v>
      </c>
      <c r="CD139" s="92">
        <f>GETPIVOTDATA(" Illinois",'Population Migration by State'!$B$5,"Year",'Population Migration by State'!$C$3)</f>
        <v>210804</v>
      </c>
      <c r="CE139" s="105">
        <f>GETPIVOTDATA(" Illinois",'Population Migration by State'!$B$5,"Year",'Population Migration by State'!$C$3)</f>
        <v>210804</v>
      </c>
      <c r="CF139" s="105">
        <f>GETPIVOTDATA(" Illinois",'Population Migration by State'!$B$5,"Year",'Population Migration by State'!$C$3)</f>
        <v>210804</v>
      </c>
      <c r="CG139" s="105">
        <f>GETPIVOTDATA(" Illinois",'Population Migration by State'!$B$5,"Year",'Population Migration by State'!$C$3)</f>
        <v>210804</v>
      </c>
      <c r="CH139" s="105">
        <f>GETPIVOTDATA(" Illinois",'Population Migration by State'!$B$5,"Year",'Population Migration by State'!$C$3)</f>
        <v>210804</v>
      </c>
      <c r="CI139" s="105">
        <f>GETPIVOTDATA(" Illinois",'Population Migration by State'!$B$5,"Year",'Population Migration by State'!$C$3)</f>
        <v>210804</v>
      </c>
      <c r="CJ139" s="105">
        <f>GETPIVOTDATA(" Illinois",'Population Migration by State'!$B$5,"Year",'Population Migration by State'!$C$3)</f>
        <v>210804</v>
      </c>
      <c r="CK139" s="105">
        <f>GETPIVOTDATA(" Illinois",'Population Migration by State'!$B$5,"Year",'Population Migration by State'!$C$3)</f>
        <v>210804</v>
      </c>
      <c r="CL139" s="105">
        <f>GETPIVOTDATA(" Illinois",'Population Migration by State'!$B$5,"Year",'Population Migration by State'!$C$3)</f>
        <v>210804</v>
      </c>
      <c r="CM139" s="105">
        <f>GETPIVOTDATA(" Illinois",'Population Migration by State'!$B$5,"Year",'Population Migration by State'!$C$3)</f>
        <v>210804</v>
      </c>
      <c r="CN139" s="105">
        <f>GETPIVOTDATA(" Illinois",'Population Migration by State'!$B$5,"Year",'Population Migration by State'!$C$3)</f>
        <v>210804</v>
      </c>
      <c r="CO139" s="92">
        <f>GETPIVOTDATA(" Indiana",'Population Migration by State'!$B$5,"Year",'Population Migration by State'!$C$3)</f>
        <v>134273</v>
      </c>
      <c r="CP139" s="105">
        <f>GETPIVOTDATA(" Indiana",'Population Migration by State'!$B$5,"Year",'Population Migration by State'!$C$3)</f>
        <v>134273</v>
      </c>
      <c r="CQ139" s="105">
        <f>GETPIVOTDATA(" Indiana",'Population Migration by State'!$B$5,"Year",'Population Migration by State'!$C$3)</f>
        <v>134273</v>
      </c>
      <c r="CR139" s="105">
        <f>GETPIVOTDATA(" Indiana",'Population Migration by State'!$B$5,"Year",'Population Migration by State'!$C$3)</f>
        <v>134273</v>
      </c>
      <c r="CS139" s="105">
        <f>GETPIVOTDATA(" Indiana",'Population Migration by State'!$B$5,"Year",'Population Migration by State'!$C$3)</f>
        <v>134273</v>
      </c>
      <c r="CT139" s="105">
        <f>GETPIVOTDATA(" Indiana",'Population Migration by State'!$B$5,"Year",'Population Migration by State'!$C$3)</f>
        <v>134273</v>
      </c>
      <c r="CU139" s="92">
        <f>GETPIVOTDATA(" Ohio",'Population Migration by State'!$B$5,"Year",'Population Migration by State'!$C$3)</f>
        <v>197794</v>
      </c>
      <c r="CV139" s="105">
        <f>GETPIVOTDATA(" Ohio",'Population Migration by State'!$B$5,"Year",'Population Migration by State'!$C$3)</f>
        <v>197794</v>
      </c>
      <c r="CW139" s="105">
        <f>GETPIVOTDATA(" Ohio",'Population Migration by State'!$B$5,"Year",'Population Migration by State'!$C$3)</f>
        <v>197794</v>
      </c>
      <c r="CX139" s="105">
        <f>GETPIVOTDATA(" Ohio",'Population Migration by State'!$B$5,"Year",'Population Migration by State'!$C$3)</f>
        <v>197794</v>
      </c>
      <c r="CY139" s="105">
        <f>GETPIVOTDATA(" Ohio",'Population Migration by State'!$B$5,"Year",'Population Migration by State'!$C$3)</f>
        <v>197794</v>
      </c>
      <c r="CZ139" s="105">
        <f>GETPIVOTDATA(" Ohio",'Population Migration by State'!$B$5,"Year",'Population Migration by State'!$C$3)</f>
        <v>197794</v>
      </c>
      <c r="DA139" s="105">
        <f>GETPIVOTDATA(" Ohio",'Population Migration by State'!$B$5,"Year",'Population Migration by State'!$C$3)</f>
        <v>197794</v>
      </c>
      <c r="DB139" s="105">
        <f>GETPIVOTDATA(" Ohio",'Population Migration by State'!$B$5,"Year",'Population Migration by State'!$C$3)</f>
        <v>197794</v>
      </c>
      <c r="DC139" s="105">
        <f>GETPIVOTDATA(" Ohio",'Population Migration by State'!$B$5,"Year",'Population Migration by State'!$C$3)</f>
        <v>197794</v>
      </c>
      <c r="DD139" s="105">
        <f>GETPIVOTDATA(" Ohio",'Population Migration by State'!$B$5,"Year",'Population Migration by State'!$C$3)</f>
        <v>197794</v>
      </c>
      <c r="DE139" s="105">
        <f>GETPIVOTDATA(" Ohio",'Population Migration by State'!$B$5,"Year",'Population Migration by State'!$C$3)</f>
        <v>197794</v>
      </c>
      <c r="DF139" s="92">
        <f>GETPIVOTDATA(" Pennsylvania",'Population Migration by State'!$B$5,"Year",'Population Migration by State'!$C$3)</f>
        <v>223347</v>
      </c>
      <c r="DG139" s="105">
        <f>GETPIVOTDATA(" Pennsylvania",'Population Migration by State'!$B$5,"Year",'Population Migration by State'!$C$3)</f>
        <v>223347</v>
      </c>
      <c r="DH139" s="105">
        <f>GETPIVOTDATA(" Pennsylvania",'Population Migration by State'!$B$5,"Year",'Population Migration by State'!$C$3)</f>
        <v>223347</v>
      </c>
      <c r="DI139" s="105">
        <f>GETPIVOTDATA(" Pennsylvania",'Population Migration by State'!$B$5,"Year",'Population Migration by State'!$C$3)</f>
        <v>223347</v>
      </c>
      <c r="DJ139" s="105">
        <f>GETPIVOTDATA(" Pennsylvania",'Population Migration by State'!$B$5,"Year",'Population Migration by State'!$C$3)</f>
        <v>223347</v>
      </c>
      <c r="DK139" s="121">
        <f>GETPIVOTDATA(" Pennsylvania",'Population Migration by State'!$B$5,"Year",'Population Migration by State'!$C$3)</f>
        <v>223347</v>
      </c>
      <c r="DL139" s="121">
        <f>GETPIVOTDATA(" Pennsylvania",'Population Migration by State'!$B$5,"Year",'Population Migration by State'!$C$3)</f>
        <v>223347</v>
      </c>
      <c r="DM139" s="121">
        <f>GETPIVOTDATA(" Pennsylvania",'Population Migration by State'!$B$5,"Year",'Population Migration by State'!$C$3)</f>
        <v>223347</v>
      </c>
      <c r="DN139" s="121">
        <f>GETPIVOTDATA(" Pennsylvania",'Population Migration by State'!$B$5,"Year",'Population Migration by State'!$C$3)</f>
        <v>223347</v>
      </c>
      <c r="DO139" s="105">
        <f>GETPIVOTDATA(" Pennsylvania",'Population Migration by State'!$B$5,"Year",'Population Migration by State'!$C$3)</f>
        <v>223347</v>
      </c>
      <c r="DP139" s="105">
        <f>GETPIVOTDATA(" Pennsylvania",'Population Migration by State'!$B$5,"Year",'Population Migration by State'!$C$3)</f>
        <v>223347</v>
      </c>
      <c r="DQ139" s="105">
        <f>GETPIVOTDATA(" Pennsylvania",'Population Migration by State'!$B$5,"Year",'Population Migration by State'!$C$3)</f>
        <v>223347</v>
      </c>
      <c r="DR139" s="105">
        <f>GETPIVOTDATA(" Pennsylvania",'Population Migration by State'!$B$5,"Year",'Population Migration by State'!$C$3)</f>
        <v>223347</v>
      </c>
      <c r="DS139" s="105">
        <f>GETPIVOTDATA(" Pennsylvania",'Population Migration by State'!$B$5,"Year",'Population Migration by State'!$C$3)</f>
        <v>223347</v>
      </c>
      <c r="DT139" s="105">
        <f>GETPIVOTDATA(" Pennsylvania",'Population Migration by State'!$B$5,"Year",'Population Migration by State'!$C$3)</f>
        <v>223347</v>
      </c>
      <c r="DU139" s="105">
        <f>GETPIVOTDATA(" Pennsylvania",'Population Migration by State'!$B$5,"Year",'Population Migration by State'!$C$3)</f>
        <v>223347</v>
      </c>
      <c r="DV139" s="105">
        <f>GETPIVOTDATA(" Pennsylvania",'Population Migration by State'!$B$5,"Year",'Population Migration by State'!$C$3)</f>
        <v>223347</v>
      </c>
      <c r="DW139" s="97"/>
      <c r="DX139" s="92">
        <f>GETPIVOTDATA(" New York",'Population Migration by State'!$B$5,"Year",'Population Migration by State'!$C$3)</f>
        <v>277374</v>
      </c>
      <c r="DY139" s="105">
        <f>GETPIVOTDATA(" New York",'Population Migration by State'!$B$5,"Year",'Population Migration by State'!$C$3)</f>
        <v>277374</v>
      </c>
      <c r="DZ139" s="129">
        <f>GETPIVOTDATA(" Connecticut",'Population Migration by State'!$B$5,"Year",'Population Migration by State'!$C$3)</f>
        <v>83539</v>
      </c>
      <c r="EA139" s="121">
        <f>GETPIVOTDATA(" Connecticut",'Population Migration by State'!$B$5,"Year",'Population Migration by State'!$C$3)</f>
        <v>83539</v>
      </c>
      <c r="EB139" s="121">
        <f>GETPIVOTDATA(" Connecticut",'Population Migration by State'!$B$5,"Year",'Population Migration by State'!$C$3)</f>
        <v>83539</v>
      </c>
      <c r="EC139" s="129">
        <f>GETPIVOTDATA(" Rhode Island",'Population Migration by State'!$B$5,"Year",'Population Migration by State'!$C$3)</f>
        <v>33562</v>
      </c>
      <c r="ED139" s="121">
        <f>GETPIVOTDATA(" Rhode Island",'Population Migration by State'!$B$5,"Year",'Population Migration by State'!$C$3)</f>
        <v>33562</v>
      </c>
      <c r="EE139" s="121">
        <f>GETPIVOTDATA(" Rhode Island",'Population Migration by State'!$B$5,"Year",'Population Migration by State'!$C$3)</f>
        <v>33562</v>
      </c>
      <c r="EF139" s="129">
        <f>GETPIVOTDATA(" Massachusetts",'Population Migration by State'!$B$5,"Year",'Population Migration by State'!$C$3)</f>
        <v>146633</v>
      </c>
      <c r="EG139" s="121">
        <f>GETPIVOTDATA(" Massachusetts",'Population Migration by State'!$B$5,"Year",'Population Migration by State'!$C$3)</f>
        <v>146633</v>
      </c>
      <c r="EH139" s="94"/>
      <c r="EI139" s="105"/>
      <c r="EJ139" s="105"/>
      <c r="EK139" s="105"/>
      <c r="EL139" s="105"/>
      <c r="EM139" s="105"/>
      <c r="EN139" s="105"/>
      <c r="EO139" s="105"/>
      <c r="EP139" s="105"/>
      <c r="EQ139" s="56"/>
      <c r="ER139" s="56"/>
      <c r="ES139" s="56"/>
      <c r="ET139" s="56"/>
      <c r="EU139" s="56"/>
      <c r="EV139" s="56"/>
      <c r="EW139" s="105"/>
      <c r="EX139" s="105"/>
      <c r="EY139" s="105"/>
      <c r="EZ139" s="105"/>
      <c r="FA139" s="105"/>
      <c r="FB139" s="105"/>
      <c r="FC139" s="105"/>
      <c r="FD139" s="105"/>
      <c r="FE139" s="105"/>
      <c r="FF139" s="105"/>
      <c r="FG139" s="105"/>
      <c r="FH139" s="105"/>
      <c r="FI139" s="105"/>
      <c r="FJ139" s="105"/>
      <c r="FK139" s="105"/>
      <c r="FL139" s="105"/>
      <c r="FM139" s="105"/>
      <c r="FN139" s="105"/>
      <c r="FO139" s="105"/>
      <c r="FP139" s="56"/>
      <c r="FQ139" s="56"/>
      <c r="FR139" s="56"/>
      <c r="FS139" s="56"/>
      <c r="FT139" s="56"/>
      <c r="FU139" s="56"/>
      <c r="FV139" s="56"/>
      <c r="FW139" s="56"/>
      <c r="FX139" s="56"/>
      <c r="FY139" s="56"/>
      <c r="FZ139" s="56"/>
      <c r="GA139" s="56"/>
      <c r="GB139" s="56"/>
      <c r="GC139" s="56"/>
      <c r="GD139" s="56"/>
      <c r="GE139" s="56"/>
      <c r="GF139" s="56"/>
      <c r="GG139" s="56"/>
      <c r="GH139" s="56"/>
      <c r="GI139" s="56"/>
      <c r="GJ139" s="56"/>
      <c r="GK139" s="56"/>
      <c r="GL139" s="56"/>
      <c r="GM139" s="56"/>
      <c r="GN139" s="56"/>
      <c r="GO139" s="56"/>
      <c r="GP139" s="56"/>
      <c r="GQ139" s="56"/>
      <c r="GR139" s="56"/>
      <c r="GS139" s="56"/>
      <c r="GT139" s="56"/>
      <c r="GU139" s="56"/>
      <c r="GV139" s="56"/>
      <c r="GW139" s="56"/>
      <c r="GX139" s="56"/>
      <c r="GY139" s="56"/>
      <c r="GZ139" s="56"/>
      <c r="HA139" s="56"/>
      <c r="HB139" s="56"/>
      <c r="HC139" s="56"/>
      <c r="HD139" s="56"/>
      <c r="HE139" s="56"/>
      <c r="HF139" s="56"/>
      <c r="HG139" s="56"/>
      <c r="HH139" s="217"/>
    </row>
    <row r="140" spans="2:216" ht="16.5" customHeight="1" thickTop="1" thickBot="1" x14ac:dyDescent="0.3">
      <c r="B140" s="221"/>
      <c r="C140" s="56"/>
      <c r="D140" s="56"/>
      <c r="E140" s="105"/>
      <c r="F140" s="105"/>
      <c r="G140" s="105"/>
      <c r="H140" s="105"/>
      <c r="I140" s="105"/>
      <c r="J140" s="105"/>
      <c r="K140" s="105"/>
      <c r="L140" s="92">
        <f>GETPIVOTDATA(" California",'Population Migration by State'!$B$5,"Year",'Population Migration by State'!$C$3)</f>
        <v>495964</v>
      </c>
      <c r="M140" s="105">
        <f>GETPIVOTDATA(" California",'Population Migration by State'!$B$5,"Year",'Population Migration by State'!$C$3)</f>
        <v>495964</v>
      </c>
      <c r="N140" s="105">
        <f>GETPIVOTDATA(" California",'Population Migration by State'!$B$5,"Year",'Population Migration by State'!$C$3)</f>
        <v>495964</v>
      </c>
      <c r="O140" s="105">
        <f>GETPIVOTDATA(" California",'Population Migration by State'!$B$5,"Year",'Population Migration by State'!$C$3)</f>
        <v>495964</v>
      </c>
      <c r="P140" s="105">
        <f>GETPIVOTDATA(" California",'Population Migration by State'!$B$5,"Year",'Population Migration by State'!$C$3)</f>
        <v>495964</v>
      </c>
      <c r="Q140" s="105">
        <f>GETPIVOTDATA(" California",'Population Migration by State'!$B$5,"Year",'Population Migration by State'!$C$3)</f>
        <v>495964</v>
      </c>
      <c r="R140" s="105">
        <f>GETPIVOTDATA(" California",'Population Migration by State'!$B$5,"Year",'Population Migration by State'!$C$3)</f>
        <v>495964</v>
      </c>
      <c r="S140" s="105">
        <f>GETPIVOTDATA(" California",'Population Migration by State'!$B$5,"Year",'Population Migration by State'!$C$3)</f>
        <v>495964</v>
      </c>
      <c r="T140" s="92">
        <f>GETPIVOTDATA(" Nevada",'Population Migration by State'!$B$5,"Year",'Population Migration by State'!$C$3)</f>
        <v>124522</v>
      </c>
      <c r="U140" s="105">
        <f>GETPIVOTDATA(" Nevada",'Population Migration by State'!$B$5,"Year",'Population Migration by State'!$C$3)</f>
        <v>124522</v>
      </c>
      <c r="V140" s="105">
        <f>GETPIVOTDATA(" Nevada",'Population Migration by State'!$B$5,"Year",'Population Migration by State'!$C$3)</f>
        <v>124522</v>
      </c>
      <c r="W140" s="121">
        <f>GETPIVOTDATA(" Nevada",'Population Migration by State'!$B$5,"Year",'Population Migration by State'!$C$3)</f>
        <v>124522</v>
      </c>
      <c r="X140" s="121">
        <f>GETPIVOTDATA(" Nevada",'Population Migration by State'!$B$5,"Year",'Population Migration by State'!$C$3)</f>
        <v>124522</v>
      </c>
      <c r="Y140" s="121">
        <f>GETPIVOTDATA(" Nevada",'Population Migration by State'!$B$5,"Year",'Population Migration by State'!$C$3)</f>
        <v>124522</v>
      </c>
      <c r="Z140" s="121">
        <f>GETPIVOTDATA(" Nevada",'Population Migration by State'!$B$5,"Year",'Population Migration by State'!$C$3)</f>
        <v>124522</v>
      </c>
      <c r="AA140" s="105">
        <f>GETPIVOTDATA(" Nevada",'Population Migration by State'!$B$5,"Year",'Population Migration by State'!$C$3)</f>
        <v>124522</v>
      </c>
      <c r="AB140" s="105">
        <f>GETPIVOTDATA(" Nevada",'Population Migration by State'!$B$5,"Year",'Population Migration by State'!$C$3)</f>
        <v>124522</v>
      </c>
      <c r="AC140" s="92">
        <f>GETPIVOTDATA(" Utah",'Population Migration by State'!$B$5,"Year",'Population Migration by State'!$C$3)</f>
        <v>88109</v>
      </c>
      <c r="AD140" s="105">
        <f>GETPIVOTDATA(" Utah",'Population Migration by State'!$B$5,"Year",'Population Migration by State'!$C$3)</f>
        <v>88109</v>
      </c>
      <c r="AE140" s="105">
        <f>GETPIVOTDATA(" Utah",'Population Migration by State'!$B$5,"Year",'Population Migration by State'!$C$3)</f>
        <v>88109</v>
      </c>
      <c r="AF140" s="105">
        <f>GETPIVOTDATA(" Utah",'Population Migration by State'!$B$5,"Year",'Population Migration by State'!$C$3)</f>
        <v>88109</v>
      </c>
      <c r="AG140" s="105">
        <f>GETPIVOTDATA(" Utah",'Population Migration by State'!$B$5,"Year",'Population Migration by State'!$C$3)</f>
        <v>88109</v>
      </c>
      <c r="AH140" s="105">
        <f>GETPIVOTDATA(" Utah",'Population Migration by State'!$B$5,"Year",'Population Migration by State'!$C$3)</f>
        <v>88109</v>
      </c>
      <c r="AI140" s="105">
        <f>GETPIVOTDATA(" Utah",'Population Migration by State'!$B$5,"Year",'Population Migration by State'!$C$3)</f>
        <v>88109</v>
      </c>
      <c r="AJ140" s="92">
        <f>GETPIVOTDATA(" Wyoming",'Population Migration by State'!$B$5,"Year",'Population Migration by State'!$C$3)</f>
        <v>31165</v>
      </c>
      <c r="AK140" s="105">
        <f>GETPIVOTDATA(" Wyoming",'Population Migration by State'!$B$5,"Year",'Population Migration by State'!$C$3)</f>
        <v>31165</v>
      </c>
      <c r="AL140" s="105">
        <f>GETPIVOTDATA(" Wyoming",'Population Migration by State'!$B$5,"Year",'Population Migration by State'!$C$3)</f>
        <v>31165</v>
      </c>
      <c r="AM140" s="105">
        <f>GETPIVOTDATA(" Wyoming",'Population Migration by State'!$B$5,"Year",'Population Migration by State'!$C$3)</f>
        <v>31165</v>
      </c>
      <c r="AN140" s="105">
        <f>GETPIVOTDATA(" Wyoming",'Population Migration by State'!$B$5,"Year",'Population Migration by State'!$C$3)</f>
        <v>31165</v>
      </c>
      <c r="AO140" s="105">
        <f>GETPIVOTDATA(" Wyoming",'Population Migration by State'!$B$5,"Year",'Population Migration by State'!$C$3)</f>
        <v>31165</v>
      </c>
      <c r="AP140" s="105">
        <f>GETPIVOTDATA(" Wyoming",'Population Migration by State'!$B$5,"Year",'Population Migration by State'!$C$3)</f>
        <v>31165</v>
      </c>
      <c r="AQ140" s="105">
        <f>GETPIVOTDATA(" Wyoming",'Population Migration by State'!$B$5,"Year",'Population Migration by State'!$C$3)</f>
        <v>31165</v>
      </c>
      <c r="AR140" s="105">
        <f>GETPIVOTDATA(" Wyoming",'Population Migration by State'!$B$5,"Year",'Population Migration by State'!$C$3)</f>
        <v>31165</v>
      </c>
      <c r="AS140" s="105">
        <f>GETPIVOTDATA(" Wyoming",'Population Migration by State'!$B$5,"Year",'Population Migration by State'!$C$3)</f>
        <v>31165</v>
      </c>
      <c r="AT140" s="105">
        <f>GETPIVOTDATA(" Wyoming",'Population Migration by State'!$B$5,"Year",'Population Migration by State'!$C$3)</f>
        <v>31165</v>
      </c>
      <c r="AU140" s="105">
        <f>GETPIVOTDATA(" Wyoming",'Population Migration by State'!$B$5,"Year",'Population Migration by State'!$C$3)</f>
        <v>31165</v>
      </c>
      <c r="AV140" s="105">
        <f>GETPIVOTDATA(" Wyoming",'Population Migration by State'!$B$5,"Year",'Population Migration by State'!$C$3)</f>
        <v>31165</v>
      </c>
      <c r="AW140" s="105">
        <f>GETPIVOTDATA(" Wyoming",'Population Migration by State'!$B$5,"Year",'Population Migration by State'!$C$3)</f>
        <v>31165</v>
      </c>
      <c r="AX140" s="105">
        <f>GETPIVOTDATA(" Wyoming",'Population Migration by State'!$B$5,"Year",'Population Migration by State'!$C$3)</f>
        <v>31165</v>
      </c>
      <c r="AY140" s="105">
        <f>GETPIVOTDATA(" Wyoming",'Population Migration by State'!$B$5,"Year",'Population Migration by State'!$C$3)</f>
        <v>31165</v>
      </c>
      <c r="AZ140" s="105">
        <f>GETPIVOTDATA(" Wyoming",'Population Migration by State'!$B$5,"Year",'Population Migration by State'!$C$3)</f>
        <v>31165</v>
      </c>
      <c r="BA140" s="107">
        <f>GETPIVOTDATA(" Nebraska",'Population Migration by State'!$B$5,"Year",'Population Migration by State'!$C$3)</f>
        <v>43266</v>
      </c>
      <c r="BB140" s="105">
        <f>GETPIVOTDATA(" Nebraska",'Population Migration by State'!$B$5,"Year",'Population Migration by State'!$C$3)</f>
        <v>43266</v>
      </c>
      <c r="BC140" s="105">
        <f>GETPIVOTDATA(" Nebraska",'Population Migration by State'!$B$5,"Year",'Population Migration by State'!$C$3)</f>
        <v>43266</v>
      </c>
      <c r="BD140" s="105">
        <f>GETPIVOTDATA(" Nebraska",'Population Migration by State'!$B$5,"Year",'Population Migration by State'!$C$3)</f>
        <v>43266</v>
      </c>
      <c r="BE140" s="105">
        <f>GETPIVOTDATA(" Nebraska",'Population Migration by State'!$B$5,"Year",'Population Migration by State'!$C$3)</f>
        <v>43266</v>
      </c>
      <c r="BF140" s="105">
        <f>GETPIVOTDATA(" Nebraska",'Population Migration by State'!$B$5,"Year",'Population Migration by State'!$C$3)</f>
        <v>43266</v>
      </c>
      <c r="BG140" s="105">
        <f>GETPIVOTDATA(" Nebraska",'Population Migration by State'!$B$5,"Year",'Population Migration by State'!$C$3)</f>
        <v>43266</v>
      </c>
      <c r="BH140" s="105">
        <f>GETPIVOTDATA(" Nebraska",'Population Migration by State'!$B$5,"Year",'Population Migration by State'!$C$3)</f>
        <v>43266</v>
      </c>
      <c r="BI140" s="105">
        <f>GETPIVOTDATA(" Nebraska",'Population Migration by State'!$B$5,"Year",'Population Migration by State'!$C$3)</f>
        <v>43266</v>
      </c>
      <c r="BJ140" s="121">
        <f>GETPIVOTDATA(" Nebraska",'Population Migration by State'!$B$5,"Year",'Population Migration by State'!$C$3)</f>
        <v>43266</v>
      </c>
      <c r="BK140" s="121">
        <f>GETPIVOTDATA(" Nebraska",'Population Migration by State'!$B$5,"Year",'Population Migration by State'!$C$3)</f>
        <v>43266</v>
      </c>
      <c r="BL140" s="121">
        <f>GETPIVOTDATA(" Nebraska",'Population Migration by State'!$B$5,"Year",'Population Migration by State'!$C$3)</f>
        <v>43266</v>
      </c>
      <c r="BM140" s="105">
        <f>GETPIVOTDATA(" Nebraska",'Population Migration by State'!$B$5,"Year",'Population Migration by State'!$C$3)</f>
        <v>43266</v>
      </c>
      <c r="BN140" s="105">
        <f>GETPIVOTDATA(" Nebraska",'Population Migration by State'!$B$5,"Year",'Population Migration by State'!$C$3)</f>
        <v>43266</v>
      </c>
      <c r="BO140" s="105">
        <f>GETPIVOTDATA(" Nebraska",'Population Migration by State'!$B$5,"Year",'Population Migration by State'!$C$3)</f>
        <v>43266</v>
      </c>
      <c r="BP140" s="105">
        <f>GETPIVOTDATA(" Nebraska",'Population Migration by State'!$B$5,"Year",'Population Migration by State'!$C$3)</f>
        <v>43266</v>
      </c>
      <c r="BQ140" s="105">
        <f>GETPIVOTDATA(" Nebraska",'Population Migration by State'!$B$5,"Year",'Population Migration by State'!$C$3)</f>
        <v>43266</v>
      </c>
      <c r="BR140" s="105">
        <f>GETPIVOTDATA(" Nebraska",'Population Migration by State'!$B$5,"Year",'Population Migration by State'!$C$3)</f>
        <v>43266</v>
      </c>
      <c r="BS140" s="92">
        <f>GETPIVOTDATA(" Iowa",'Population Migration by State'!$B$5,"Year",'Population Migration by State'!$C$3)</f>
        <v>76546</v>
      </c>
      <c r="BT140" s="105">
        <f>GETPIVOTDATA(" Iowa",'Population Migration by State'!$B$5,"Year",'Population Migration by State'!$C$3)</f>
        <v>76546</v>
      </c>
      <c r="BU140" s="105">
        <f>GETPIVOTDATA(" Iowa",'Population Migration by State'!$B$5,"Year",'Population Migration by State'!$C$3)</f>
        <v>76546</v>
      </c>
      <c r="BV140" s="105">
        <f>GETPIVOTDATA(" Iowa",'Population Migration by State'!$B$5,"Year",'Population Migration by State'!$C$3)</f>
        <v>76546</v>
      </c>
      <c r="BW140" s="105">
        <f>GETPIVOTDATA(" Iowa",'Population Migration by State'!$B$5,"Year",'Population Migration by State'!$C$3)</f>
        <v>76546</v>
      </c>
      <c r="BX140" s="105">
        <f>GETPIVOTDATA(" Iowa",'Population Migration by State'!$B$5,"Year",'Population Migration by State'!$C$3)</f>
        <v>76546</v>
      </c>
      <c r="BY140" s="105">
        <f>GETPIVOTDATA(" Iowa",'Population Migration by State'!$B$5,"Year",'Population Migration by State'!$C$3)</f>
        <v>76546</v>
      </c>
      <c r="BZ140" s="105">
        <f>GETPIVOTDATA(" Iowa",'Population Migration by State'!$B$5,"Year",'Population Migration by State'!$C$3)</f>
        <v>76546</v>
      </c>
      <c r="CA140" s="105">
        <f>GETPIVOTDATA(" Iowa",'Population Migration by State'!$B$5,"Year",'Population Migration by State'!$C$3)</f>
        <v>76546</v>
      </c>
      <c r="CB140" s="105">
        <f>GETPIVOTDATA(" Iowa",'Population Migration by State'!$B$5,"Year",'Population Migration by State'!$C$3)</f>
        <v>76546</v>
      </c>
      <c r="CC140" s="105">
        <f>GETPIVOTDATA(" Iowa",'Population Migration by State'!$B$5,"Year",'Population Migration by State'!$C$3)</f>
        <v>76546</v>
      </c>
      <c r="CD140" s="92">
        <f>GETPIVOTDATA(" Illinois",'Population Migration by State'!$B$5,"Year",'Population Migration by State'!$C$3)</f>
        <v>210804</v>
      </c>
      <c r="CE140" s="105">
        <f>GETPIVOTDATA(" Illinois",'Population Migration by State'!$B$5,"Year",'Population Migration by State'!$C$3)</f>
        <v>210804</v>
      </c>
      <c r="CF140" s="105">
        <f>GETPIVOTDATA(" Illinois",'Population Migration by State'!$B$5,"Year",'Population Migration by State'!$C$3)</f>
        <v>210804</v>
      </c>
      <c r="CG140" s="105">
        <f>GETPIVOTDATA(" Illinois",'Population Migration by State'!$B$5,"Year",'Population Migration by State'!$C$3)</f>
        <v>210804</v>
      </c>
      <c r="CH140" s="105">
        <f>GETPIVOTDATA(" Illinois",'Population Migration by State'!$B$5,"Year",'Population Migration by State'!$C$3)</f>
        <v>210804</v>
      </c>
      <c r="CI140" s="105">
        <f>GETPIVOTDATA(" Illinois",'Population Migration by State'!$B$5,"Year",'Population Migration by State'!$C$3)</f>
        <v>210804</v>
      </c>
      <c r="CJ140" s="105">
        <f>GETPIVOTDATA(" Illinois",'Population Migration by State'!$B$5,"Year",'Population Migration by State'!$C$3)</f>
        <v>210804</v>
      </c>
      <c r="CK140" s="105">
        <f>GETPIVOTDATA(" Illinois",'Population Migration by State'!$B$5,"Year",'Population Migration by State'!$C$3)</f>
        <v>210804</v>
      </c>
      <c r="CL140" s="105">
        <f>GETPIVOTDATA(" Illinois",'Population Migration by State'!$B$5,"Year",'Population Migration by State'!$C$3)</f>
        <v>210804</v>
      </c>
      <c r="CM140" s="105">
        <f>GETPIVOTDATA(" Illinois",'Population Migration by State'!$B$5,"Year",'Population Migration by State'!$C$3)</f>
        <v>210804</v>
      </c>
      <c r="CN140" s="105">
        <f>GETPIVOTDATA(" Illinois",'Population Migration by State'!$B$5,"Year",'Population Migration by State'!$C$3)</f>
        <v>210804</v>
      </c>
      <c r="CO140" s="92">
        <f>GETPIVOTDATA(" Indiana",'Population Migration by State'!$B$5,"Year",'Population Migration by State'!$C$3)</f>
        <v>134273</v>
      </c>
      <c r="CP140" s="105">
        <f>GETPIVOTDATA(" Indiana",'Population Migration by State'!$B$5,"Year",'Population Migration by State'!$C$3)</f>
        <v>134273</v>
      </c>
      <c r="CQ140" s="105">
        <f>GETPIVOTDATA(" Indiana",'Population Migration by State'!$B$5,"Year",'Population Migration by State'!$C$3)</f>
        <v>134273</v>
      </c>
      <c r="CR140" s="105">
        <f>GETPIVOTDATA(" Indiana",'Population Migration by State'!$B$5,"Year",'Population Migration by State'!$C$3)</f>
        <v>134273</v>
      </c>
      <c r="CS140" s="105">
        <f>GETPIVOTDATA(" Indiana",'Population Migration by State'!$B$5,"Year",'Population Migration by State'!$C$3)</f>
        <v>134273</v>
      </c>
      <c r="CT140" s="105">
        <f>GETPIVOTDATA(" Indiana",'Population Migration by State'!$B$5,"Year",'Population Migration by State'!$C$3)</f>
        <v>134273</v>
      </c>
      <c r="CU140" s="92">
        <f>GETPIVOTDATA(" Ohio",'Population Migration by State'!$B$5,"Year",'Population Migration by State'!$C$3)</f>
        <v>197794</v>
      </c>
      <c r="CV140" s="105">
        <f>GETPIVOTDATA(" Ohio",'Population Migration by State'!$B$5,"Year",'Population Migration by State'!$C$3)</f>
        <v>197794</v>
      </c>
      <c r="CW140" s="105">
        <f>GETPIVOTDATA(" Ohio",'Population Migration by State'!$B$5,"Year",'Population Migration by State'!$C$3)</f>
        <v>197794</v>
      </c>
      <c r="CX140" s="105">
        <f>GETPIVOTDATA(" Ohio",'Population Migration by State'!$B$5,"Year",'Population Migration by State'!$C$3)</f>
        <v>197794</v>
      </c>
      <c r="CY140" s="105">
        <f>GETPIVOTDATA(" Ohio",'Population Migration by State'!$B$5,"Year",'Population Migration by State'!$C$3)</f>
        <v>197794</v>
      </c>
      <c r="CZ140" s="105">
        <f>GETPIVOTDATA(" Ohio",'Population Migration by State'!$B$5,"Year",'Population Migration by State'!$C$3)</f>
        <v>197794</v>
      </c>
      <c r="DA140" s="105">
        <f>GETPIVOTDATA(" Ohio",'Population Migration by State'!$B$5,"Year",'Population Migration by State'!$C$3)</f>
        <v>197794</v>
      </c>
      <c r="DB140" s="105">
        <f>GETPIVOTDATA(" Ohio",'Population Migration by State'!$B$5,"Year",'Population Migration by State'!$C$3)</f>
        <v>197794</v>
      </c>
      <c r="DC140" s="105">
        <f>GETPIVOTDATA(" Ohio",'Population Migration by State'!$B$5,"Year",'Population Migration by State'!$C$3)</f>
        <v>197794</v>
      </c>
      <c r="DD140" s="105">
        <f>GETPIVOTDATA(" Ohio",'Population Migration by State'!$B$5,"Year",'Population Migration by State'!$C$3)</f>
        <v>197794</v>
      </c>
      <c r="DE140" s="105">
        <f>GETPIVOTDATA(" Ohio",'Population Migration by State'!$B$5,"Year",'Population Migration by State'!$C$3)</f>
        <v>197794</v>
      </c>
      <c r="DF140" s="92">
        <f>GETPIVOTDATA(" Pennsylvania",'Population Migration by State'!$B$5,"Year",'Population Migration by State'!$C$3)</f>
        <v>223347</v>
      </c>
      <c r="DG140" s="105">
        <f>GETPIVOTDATA(" Pennsylvania",'Population Migration by State'!$B$5,"Year",'Population Migration by State'!$C$3)</f>
        <v>223347</v>
      </c>
      <c r="DH140" s="105">
        <f>GETPIVOTDATA(" Pennsylvania",'Population Migration by State'!$B$5,"Year",'Population Migration by State'!$C$3)</f>
        <v>223347</v>
      </c>
      <c r="DI140" s="105">
        <f>GETPIVOTDATA(" Pennsylvania",'Population Migration by State'!$B$5,"Year",'Population Migration by State'!$C$3)</f>
        <v>223347</v>
      </c>
      <c r="DJ140" s="105">
        <f>GETPIVOTDATA(" Pennsylvania",'Population Migration by State'!$B$5,"Year",'Population Migration by State'!$C$3)</f>
        <v>223347</v>
      </c>
      <c r="DK140" s="121">
        <f>GETPIVOTDATA(" Pennsylvania",'Population Migration by State'!$B$5,"Year",'Population Migration by State'!$C$3)</f>
        <v>223347</v>
      </c>
      <c r="DL140" s="121">
        <f>GETPIVOTDATA(" Pennsylvania",'Population Migration by State'!$B$5,"Year",'Population Migration by State'!$C$3)</f>
        <v>223347</v>
      </c>
      <c r="DM140" s="121">
        <f>GETPIVOTDATA(" Pennsylvania",'Population Migration by State'!$B$5,"Year",'Population Migration by State'!$C$3)</f>
        <v>223347</v>
      </c>
      <c r="DN140" s="121">
        <f>GETPIVOTDATA(" Pennsylvania",'Population Migration by State'!$B$5,"Year",'Population Migration by State'!$C$3)</f>
        <v>223347</v>
      </c>
      <c r="DO140" s="105">
        <f>GETPIVOTDATA(" Pennsylvania",'Population Migration by State'!$B$5,"Year",'Population Migration by State'!$C$3)</f>
        <v>223347</v>
      </c>
      <c r="DP140" s="105">
        <f>GETPIVOTDATA(" Pennsylvania",'Population Migration by State'!$B$5,"Year",'Population Migration by State'!$C$3)</f>
        <v>223347</v>
      </c>
      <c r="DQ140" s="105">
        <f>GETPIVOTDATA(" Pennsylvania",'Population Migration by State'!$B$5,"Year",'Population Migration by State'!$C$3)</f>
        <v>223347</v>
      </c>
      <c r="DR140" s="105">
        <f>GETPIVOTDATA(" Pennsylvania",'Population Migration by State'!$B$5,"Year",'Population Migration by State'!$C$3)</f>
        <v>223347</v>
      </c>
      <c r="DS140" s="105">
        <f>GETPIVOTDATA(" Pennsylvania",'Population Migration by State'!$B$5,"Year",'Population Migration by State'!$C$3)</f>
        <v>223347</v>
      </c>
      <c r="DT140" s="105">
        <f>GETPIVOTDATA(" Pennsylvania",'Population Migration by State'!$B$5,"Year",'Population Migration by State'!$C$3)</f>
        <v>223347</v>
      </c>
      <c r="DU140" s="105">
        <f>GETPIVOTDATA(" Pennsylvania",'Population Migration by State'!$B$5,"Year",'Population Migration by State'!$C$3)</f>
        <v>223347</v>
      </c>
      <c r="DV140" s="97"/>
      <c r="DW140" s="105">
        <f>GETPIVOTDATA(" New Jersey",'Population Migration by State'!$B$5,"Year",'Population Migration by State'!$C$3)</f>
        <v>132797</v>
      </c>
      <c r="DX140" s="99"/>
      <c r="DY140" s="105">
        <f>GETPIVOTDATA(" New York",'Population Migration by State'!$B$5,"Year",'Population Migration by State'!$C$3)</f>
        <v>277374</v>
      </c>
      <c r="DZ140" s="129">
        <f>GETPIVOTDATA(" Connecticut",'Population Migration by State'!$B$5,"Year",'Population Migration by State'!$C$3)</f>
        <v>83539</v>
      </c>
      <c r="EA140" s="121">
        <f>GETPIVOTDATA(" Connecticut",'Population Migration by State'!$B$5,"Year",'Population Migration by State'!$C$3)</f>
        <v>83539</v>
      </c>
      <c r="EB140" s="121">
        <f>GETPIVOTDATA(" Connecticut",'Population Migration by State'!$B$5,"Year",'Population Migration by State'!$C$3)</f>
        <v>83539</v>
      </c>
      <c r="EC140" s="92">
        <f>GETPIVOTDATA(" Rhode Island",'Population Migration by State'!$B$5,"Year",'Population Migration by State'!$C$3)</f>
        <v>33562</v>
      </c>
      <c r="ED140" s="121">
        <f>GETPIVOTDATA(" Rhode Island",'Population Migration by State'!$B$5,"Year",'Population Migration by State'!$C$3)</f>
        <v>33562</v>
      </c>
      <c r="EE140" s="121">
        <f>GETPIVOTDATA(" Rhode Island",'Population Migration by State'!$B$5,"Year",'Population Migration by State'!$C$3)</f>
        <v>33562</v>
      </c>
      <c r="EF140" s="112"/>
      <c r="EG140" s="113"/>
      <c r="EH140" s="93"/>
      <c r="EI140" s="105"/>
      <c r="EJ140" s="105"/>
      <c r="EK140" s="105"/>
      <c r="EL140" s="105"/>
      <c r="EM140" s="105"/>
      <c r="EN140" s="105"/>
      <c r="EO140" s="105"/>
      <c r="EP140" s="105"/>
      <c r="EQ140" s="56"/>
      <c r="ER140" s="56"/>
      <c r="ES140" s="56"/>
      <c r="ET140" s="56"/>
      <c r="EU140" s="56"/>
      <c r="EV140" s="56"/>
      <c r="EW140" s="56"/>
      <c r="EX140" s="56"/>
      <c r="EY140" s="56"/>
      <c r="EZ140" s="56"/>
      <c r="FA140" s="56"/>
      <c r="FB140" s="56"/>
      <c r="FC140" s="56"/>
      <c r="FD140" s="56"/>
      <c r="FE140" s="56"/>
      <c r="FF140" s="56"/>
      <c r="FG140" s="56"/>
      <c r="FH140" s="56"/>
      <c r="FI140" s="56"/>
      <c r="FJ140" s="56"/>
      <c r="FK140" s="56"/>
      <c r="FL140" s="56"/>
      <c r="FM140" s="56"/>
      <c r="FN140" s="56"/>
      <c r="FO140" s="56"/>
      <c r="FP140" s="56"/>
      <c r="FQ140" s="56"/>
      <c r="FR140" s="56"/>
      <c r="FS140" s="56"/>
      <c r="FT140" s="56"/>
      <c r="FU140" s="56"/>
      <c r="FV140" s="56"/>
      <c r="FW140" s="56"/>
      <c r="FX140" s="56"/>
      <c r="FY140" s="56"/>
      <c r="FZ140" s="56"/>
      <c r="GA140" s="56"/>
      <c r="GB140" s="56"/>
      <c r="GC140" s="56"/>
      <c r="GD140" s="56"/>
      <c r="GE140" s="56"/>
      <c r="GF140" s="56"/>
      <c r="GG140" s="56"/>
      <c r="GH140" s="56"/>
      <c r="GI140" s="56"/>
      <c r="GJ140" s="56"/>
      <c r="GK140" s="56"/>
      <c r="GL140" s="56"/>
      <c r="GM140" s="56"/>
      <c r="GN140" s="56"/>
      <c r="GO140" s="56"/>
      <c r="GP140" s="56"/>
      <c r="GQ140" s="56"/>
      <c r="GR140" s="56"/>
      <c r="GS140" s="56"/>
      <c r="GT140" s="56"/>
      <c r="GU140" s="56"/>
      <c r="GV140" s="56"/>
      <c r="GW140" s="56"/>
      <c r="GX140" s="56"/>
      <c r="GY140" s="56"/>
      <c r="GZ140" s="56"/>
      <c r="HA140" s="56"/>
      <c r="HB140" s="56"/>
      <c r="HC140" s="56"/>
      <c r="HD140" s="56"/>
      <c r="HE140" s="56"/>
      <c r="HF140" s="56"/>
      <c r="HG140" s="56"/>
      <c r="HH140" s="217"/>
    </row>
    <row r="141" spans="2:216" ht="16.5" thickTop="1" thickBot="1" x14ac:dyDescent="0.3">
      <c r="B141" s="221"/>
      <c r="C141" s="56"/>
      <c r="D141" s="56"/>
      <c r="E141" s="105"/>
      <c r="F141" s="105"/>
      <c r="G141" s="105"/>
      <c r="H141" s="105"/>
      <c r="I141" s="105"/>
      <c r="J141" s="105"/>
      <c r="K141" s="105"/>
      <c r="L141" s="92">
        <f>GETPIVOTDATA(" California",'Population Migration by State'!$B$5,"Year",'Population Migration by State'!$C$3)</f>
        <v>495964</v>
      </c>
      <c r="M141" s="105">
        <f>GETPIVOTDATA(" California",'Population Migration by State'!$B$5,"Year",'Population Migration by State'!$C$3)</f>
        <v>495964</v>
      </c>
      <c r="N141" s="105">
        <f>GETPIVOTDATA(" California",'Population Migration by State'!$B$5,"Year",'Population Migration by State'!$C$3)</f>
        <v>495964</v>
      </c>
      <c r="O141" s="105">
        <f>GETPIVOTDATA(" California",'Population Migration by State'!$B$5,"Year",'Population Migration by State'!$C$3)</f>
        <v>495964</v>
      </c>
      <c r="P141" s="105">
        <f>GETPIVOTDATA(" California",'Population Migration by State'!$B$5,"Year",'Population Migration by State'!$C$3)</f>
        <v>495964</v>
      </c>
      <c r="Q141" s="105">
        <f>GETPIVOTDATA(" California",'Population Migration by State'!$B$5,"Year",'Population Migration by State'!$C$3)</f>
        <v>495964</v>
      </c>
      <c r="R141" s="105">
        <f>GETPIVOTDATA(" California",'Population Migration by State'!$B$5,"Year",'Population Migration by State'!$C$3)</f>
        <v>495964</v>
      </c>
      <c r="S141" s="105">
        <f>GETPIVOTDATA(" California",'Population Migration by State'!$B$5,"Year",'Population Migration by State'!$C$3)</f>
        <v>495964</v>
      </c>
      <c r="T141" s="92">
        <f>GETPIVOTDATA(" Nevada",'Population Migration by State'!$B$5,"Year",'Population Migration by State'!$C$3)</f>
        <v>124522</v>
      </c>
      <c r="U141" s="105">
        <f>GETPIVOTDATA(" Nevada",'Population Migration by State'!$B$5,"Year",'Population Migration by State'!$C$3)</f>
        <v>124522</v>
      </c>
      <c r="V141" s="105">
        <f>GETPIVOTDATA(" Nevada",'Population Migration by State'!$B$5,"Year",'Population Migration by State'!$C$3)</f>
        <v>124522</v>
      </c>
      <c r="W141" s="121">
        <f>GETPIVOTDATA(" Nevada",'Population Migration by State'!$B$5,"Year",'Population Migration by State'!$C$3)</f>
        <v>124522</v>
      </c>
      <c r="X141" s="121">
        <f>GETPIVOTDATA(" Nevada",'Population Migration by State'!$B$5,"Year",'Population Migration by State'!$C$3)</f>
        <v>124522</v>
      </c>
      <c r="Y141" s="121">
        <f>GETPIVOTDATA(" Nevada",'Population Migration by State'!$B$5,"Year",'Population Migration by State'!$C$3)</f>
        <v>124522</v>
      </c>
      <c r="Z141" s="121">
        <f>GETPIVOTDATA(" Nevada",'Population Migration by State'!$B$5,"Year",'Population Migration by State'!$C$3)</f>
        <v>124522</v>
      </c>
      <c r="AA141" s="105">
        <f>GETPIVOTDATA(" Nevada",'Population Migration by State'!$B$5,"Year",'Population Migration by State'!$C$3)</f>
        <v>124522</v>
      </c>
      <c r="AB141" s="105">
        <f>GETPIVOTDATA(" Nevada",'Population Migration by State'!$B$5,"Year",'Population Migration by State'!$C$3)</f>
        <v>124522</v>
      </c>
      <c r="AC141" s="92">
        <f>GETPIVOTDATA(" Utah",'Population Migration by State'!$B$5,"Year",'Population Migration by State'!$C$3)</f>
        <v>88109</v>
      </c>
      <c r="AD141" s="105">
        <f>GETPIVOTDATA(" Utah",'Population Migration by State'!$B$5,"Year",'Population Migration by State'!$C$3)</f>
        <v>88109</v>
      </c>
      <c r="AE141" s="105">
        <f>GETPIVOTDATA(" Utah",'Population Migration by State'!$B$5,"Year",'Population Migration by State'!$C$3)</f>
        <v>88109</v>
      </c>
      <c r="AF141" s="105">
        <f>GETPIVOTDATA(" Utah",'Population Migration by State'!$B$5,"Year",'Population Migration by State'!$C$3)</f>
        <v>88109</v>
      </c>
      <c r="AG141" s="105">
        <f>GETPIVOTDATA(" Utah",'Population Migration by State'!$B$5,"Year",'Population Migration by State'!$C$3)</f>
        <v>88109</v>
      </c>
      <c r="AH141" s="105">
        <f>GETPIVOTDATA(" Utah",'Population Migration by State'!$B$5,"Year",'Population Migration by State'!$C$3)</f>
        <v>88109</v>
      </c>
      <c r="AI141" s="105">
        <f>GETPIVOTDATA(" Utah",'Population Migration by State'!$B$5,"Year",'Population Migration by State'!$C$3)</f>
        <v>88109</v>
      </c>
      <c r="AJ141" s="101">
        <f>GETPIVOTDATA(" Utah",'Population Migration by State'!$B$5,"Year",'Population Migration by State'!$C$3)</f>
        <v>88109</v>
      </c>
      <c r="AK141" s="101">
        <f>GETPIVOTDATA(" Utah",'Population Migration by State'!$B$5,"Year",'Population Migration by State'!$C$3)</f>
        <v>88109</v>
      </c>
      <c r="AL141" s="101">
        <f>GETPIVOTDATA(" Utah",'Population Migration by State'!$B$5,"Year",'Population Migration by State'!$C$3)</f>
        <v>88109</v>
      </c>
      <c r="AM141" s="101">
        <f>GETPIVOTDATA(" Utah",'Population Migration by State'!$B$5,"Year",'Population Migration by State'!$C$3)</f>
        <v>88109</v>
      </c>
      <c r="AN141" s="101">
        <f>GETPIVOTDATA(" Utah",'Population Migration by State'!$B$5,"Year",'Population Migration by State'!$C$3)</f>
        <v>88109</v>
      </c>
      <c r="AO141" s="95">
        <f>GETPIVOTDATA(" Colorado",'Population Migration by State'!$B$5,"Year",'Population Migration by State'!$C$3)</f>
        <v>206204</v>
      </c>
      <c r="AP141" s="101">
        <f>GETPIVOTDATA(" Colorado",'Population Migration by State'!$B$5,"Year",'Population Migration by State'!$C$3)</f>
        <v>206204</v>
      </c>
      <c r="AQ141" s="101">
        <f>GETPIVOTDATA(" Colorado",'Population Migration by State'!$B$5,"Year",'Population Migration by State'!$C$3)</f>
        <v>206204</v>
      </c>
      <c r="AR141" s="101">
        <f>GETPIVOTDATA(" Colorado",'Population Migration by State'!$B$5,"Year",'Population Migration by State'!$C$3)</f>
        <v>206204</v>
      </c>
      <c r="AS141" s="101">
        <f>GETPIVOTDATA(" Colorado",'Population Migration by State'!$B$5,"Year",'Population Migration by State'!$C$3)</f>
        <v>206204</v>
      </c>
      <c r="AT141" s="101">
        <f>GETPIVOTDATA(" Colorado",'Population Migration by State'!$B$5,"Year",'Population Migration by State'!$C$3)</f>
        <v>206204</v>
      </c>
      <c r="AU141" s="101">
        <f>GETPIVOTDATA(" Colorado",'Population Migration by State'!$B$5,"Year",'Population Migration by State'!$C$3)</f>
        <v>206204</v>
      </c>
      <c r="AV141" s="101">
        <f>GETPIVOTDATA(" Colorado",'Population Migration by State'!$B$5,"Year",'Population Migration by State'!$C$3)</f>
        <v>206204</v>
      </c>
      <c r="AW141" s="101">
        <f>GETPIVOTDATA(" Colorado",'Population Migration by State'!$B$5,"Year",'Population Migration by State'!$C$3)</f>
        <v>206204</v>
      </c>
      <c r="AX141" s="101">
        <f>GETPIVOTDATA(" Colorado",'Population Migration by State'!$B$5,"Year",'Population Migration by State'!$C$3)</f>
        <v>206204</v>
      </c>
      <c r="AY141" s="101">
        <f>GETPIVOTDATA(" Colorado",'Population Migration by State'!$B$5,"Year",'Population Migration by State'!$C$3)</f>
        <v>206204</v>
      </c>
      <c r="AZ141" s="101">
        <f>GETPIVOTDATA(" Colorado",'Population Migration by State'!$B$5,"Year",'Population Migration by State'!$C$3)</f>
        <v>206204</v>
      </c>
      <c r="BA141" s="101">
        <f>GETPIVOTDATA(" Colorado",'Population Migration by State'!$B$5,"Year",'Population Migration by State'!$C$3)</f>
        <v>206204</v>
      </c>
      <c r="BB141" s="101">
        <f>GETPIVOTDATA(" Colorado",'Population Migration by State'!$B$5,"Year",'Population Migration by State'!$C$3)</f>
        <v>206204</v>
      </c>
      <c r="BC141" s="101">
        <f>GETPIVOTDATA(" Colorado",'Population Migration by State'!$B$5,"Year",'Population Migration by State'!$C$3)</f>
        <v>206204</v>
      </c>
      <c r="BD141" s="101">
        <f>GETPIVOTDATA(" Colorado",'Population Migration by State'!$B$5,"Year",'Population Migration by State'!$C$3)</f>
        <v>206204</v>
      </c>
      <c r="BE141" s="92">
        <f>GETPIVOTDATA(" Nebraska",'Population Migration by State'!$B$5,"Year",'Population Migration by State'!$C$3)</f>
        <v>43266</v>
      </c>
      <c r="BF141" s="105">
        <f>GETPIVOTDATA(" Nebraska",'Population Migration by State'!$B$5,"Year",'Population Migration by State'!$C$3)</f>
        <v>43266</v>
      </c>
      <c r="BG141" s="105">
        <f>GETPIVOTDATA(" Nebraska",'Population Migration by State'!$B$5,"Year",'Population Migration by State'!$C$3)</f>
        <v>43266</v>
      </c>
      <c r="BH141" s="105">
        <f>GETPIVOTDATA(" Nebraska",'Population Migration by State'!$B$5,"Year",'Population Migration by State'!$C$3)</f>
        <v>43266</v>
      </c>
      <c r="BI141" s="105">
        <f>GETPIVOTDATA(" Nebraska",'Population Migration by State'!$B$5,"Year",'Population Migration by State'!$C$3)</f>
        <v>43266</v>
      </c>
      <c r="BJ141" s="121">
        <f>GETPIVOTDATA(" Nebraska",'Population Migration by State'!$B$5,"Year",'Population Migration by State'!$C$3)</f>
        <v>43266</v>
      </c>
      <c r="BK141" s="121">
        <f>GETPIVOTDATA(" Nebraska",'Population Migration by State'!$B$5,"Year",'Population Migration by State'!$C$3)</f>
        <v>43266</v>
      </c>
      <c r="BL141" s="121">
        <f>GETPIVOTDATA(" Nebraska",'Population Migration by State'!$B$5,"Year",'Population Migration by State'!$C$3)</f>
        <v>43266</v>
      </c>
      <c r="BM141" s="105">
        <f>GETPIVOTDATA(" Nebraska",'Population Migration by State'!$B$5,"Year",'Population Migration by State'!$C$3)</f>
        <v>43266</v>
      </c>
      <c r="BN141" s="105">
        <f>GETPIVOTDATA(" Nebraska",'Population Migration by State'!$B$5,"Year",'Population Migration by State'!$C$3)</f>
        <v>43266</v>
      </c>
      <c r="BO141" s="105">
        <f>GETPIVOTDATA(" Nebraska",'Population Migration by State'!$B$5,"Year",'Population Migration by State'!$C$3)</f>
        <v>43266</v>
      </c>
      <c r="BP141" s="105">
        <f>GETPIVOTDATA(" Nebraska",'Population Migration by State'!$B$5,"Year",'Population Migration by State'!$C$3)</f>
        <v>43266</v>
      </c>
      <c r="BQ141" s="105">
        <f>GETPIVOTDATA(" Nebraska",'Population Migration by State'!$B$5,"Year",'Population Migration by State'!$C$3)</f>
        <v>43266</v>
      </c>
      <c r="BR141" s="105">
        <f>GETPIVOTDATA(" Nebraska",'Population Migration by State'!$B$5,"Year",'Population Migration by State'!$C$3)</f>
        <v>43266</v>
      </c>
      <c r="BS141" s="92">
        <f>GETPIVOTDATA(" Iowa",'Population Migration by State'!$B$5,"Year",'Population Migration by State'!$C$3)</f>
        <v>76546</v>
      </c>
      <c r="BT141" s="105">
        <f>GETPIVOTDATA(" Iowa",'Population Migration by State'!$B$5,"Year",'Population Migration by State'!$C$3)</f>
        <v>76546</v>
      </c>
      <c r="BU141" s="105">
        <f>GETPIVOTDATA(" Iowa",'Population Migration by State'!$B$5,"Year",'Population Migration by State'!$C$3)</f>
        <v>76546</v>
      </c>
      <c r="BV141" s="105">
        <f>GETPIVOTDATA(" Iowa",'Population Migration by State'!$B$5,"Year",'Population Migration by State'!$C$3)</f>
        <v>76546</v>
      </c>
      <c r="BW141" s="105">
        <f>GETPIVOTDATA(" Iowa",'Population Migration by State'!$B$5,"Year",'Population Migration by State'!$C$3)</f>
        <v>76546</v>
      </c>
      <c r="BX141" s="105">
        <f>GETPIVOTDATA(" Iowa",'Population Migration by State'!$B$5,"Year",'Population Migration by State'!$C$3)</f>
        <v>76546</v>
      </c>
      <c r="BY141" s="105">
        <f>GETPIVOTDATA(" Iowa",'Population Migration by State'!$B$5,"Year",'Population Migration by State'!$C$3)</f>
        <v>76546</v>
      </c>
      <c r="BZ141" s="105">
        <f>GETPIVOTDATA(" Iowa",'Population Migration by State'!$B$5,"Year",'Population Migration by State'!$C$3)</f>
        <v>76546</v>
      </c>
      <c r="CA141" s="105">
        <f>GETPIVOTDATA(" Iowa",'Population Migration by State'!$B$5,"Year",'Population Migration by State'!$C$3)</f>
        <v>76546</v>
      </c>
      <c r="CB141" s="105">
        <f>GETPIVOTDATA(" Iowa",'Population Migration by State'!$B$5,"Year",'Population Migration by State'!$C$3)</f>
        <v>76546</v>
      </c>
      <c r="CC141" s="105">
        <f>GETPIVOTDATA(" Iowa",'Population Migration by State'!$B$5,"Year",'Population Migration by State'!$C$3)</f>
        <v>76546</v>
      </c>
      <c r="CD141" s="92">
        <f>GETPIVOTDATA(" Illinois",'Population Migration by State'!$B$5,"Year",'Population Migration by State'!$C$3)</f>
        <v>210804</v>
      </c>
      <c r="CE141" s="105">
        <f>GETPIVOTDATA(" Illinois",'Population Migration by State'!$B$5,"Year",'Population Migration by State'!$C$3)</f>
        <v>210804</v>
      </c>
      <c r="CF141" s="105">
        <f>GETPIVOTDATA(" Illinois",'Population Migration by State'!$B$5,"Year",'Population Migration by State'!$C$3)</f>
        <v>210804</v>
      </c>
      <c r="CG141" s="105">
        <f>GETPIVOTDATA(" Illinois",'Population Migration by State'!$B$5,"Year",'Population Migration by State'!$C$3)</f>
        <v>210804</v>
      </c>
      <c r="CH141" s="105">
        <f>GETPIVOTDATA(" Illinois",'Population Migration by State'!$B$5,"Year",'Population Migration by State'!$C$3)</f>
        <v>210804</v>
      </c>
      <c r="CI141" s="121">
        <f>GETPIVOTDATA(" Illinois",'Population Migration by State'!$B$5,"Year",'Population Migration by State'!$C$3)</f>
        <v>210804</v>
      </c>
      <c r="CJ141" s="121">
        <f>GETPIVOTDATA(" Illinois",'Population Migration by State'!$B$5,"Year",'Population Migration by State'!$C$3)</f>
        <v>210804</v>
      </c>
      <c r="CK141" s="121">
        <f>GETPIVOTDATA(" Illinois",'Population Migration by State'!$B$5,"Year",'Population Migration by State'!$C$3)</f>
        <v>210804</v>
      </c>
      <c r="CL141" s="121">
        <f>GETPIVOTDATA(" Illinois",'Population Migration by State'!$B$5,"Year",'Population Migration by State'!$C$3)</f>
        <v>210804</v>
      </c>
      <c r="CM141" s="105">
        <f>GETPIVOTDATA(" Illinois",'Population Migration by State'!$B$5,"Year",'Population Migration by State'!$C$3)</f>
        <v>210804</v>
      </c>
      <c r="CN141" s="105">
        <f>GETPIVOTDATA(" Illinois",'Population Migration by State'!$B$5,"Year",'Population Migration by State'!$C$3)</f>
        <v>210804</v>
      </c>
      <c r="CO141" s="92">
        <f>GETPIVOTDATA(" Indiana",'Population Migration by State'!$B$5,"Year",'Population Migration by State'!$C$3)</f>
        <v>134273</v>
      </c>
      <c r="CP141" s="105">
        <f>GETPIVOTDATA(" Indiana",'Population Migration by State'!$B$5,"Year",'Population Migration by State'!$C$3)</f>
        <v>134273</v>
      </c>
      <c r="CQ141" s="105">
        <f>GETPIVOTDATA(" Indiana",'Population Migration by State'!$B$5,"Year",'Population Migration by State'!$C$3)</f>
        <v>134273</v>
      </c>
      <c r="CR141" s="105">
        <f>GETPIVOTDATA(" Indiana",'Population Migration by State'!$B$5,"Year",'Population Migration by State'!$C$3)</f>
        <v>134273</v>
      </c>
      <c r="CS141" s="105">
        <f>GETPIVOTDATA(" Indiana",'Population Migration by State'!$B$5,"Year",'Population Migration by State'!$C$3)</f>
        <v>134273</v>
      </c>
      <c r="CT141" s="105">
        <f>GETPIVOTDATA(" Indiana",'Population Migration by State'!$B$5,"Year",'Population Migration by State'!$C$3)</f>
        <v>134273</v>
      </c>
      <c r="CU141" s="92">
        <f>GETPIVOTDATA(" Ohio",'Population Migration by State'!$B$5,"Year",'Population Migration by State'!$C$3)</f>
        <v>197794</v>
      </c>
      <c r="CV141" s="105">
        <f>GETPIVOTDATA(" Ohio",'Population Migration by State'!$B$5,"Year",'Population Migration by State'!$C$3)</f>
        <v>197794</v>
      </c>
      <c r="CW141" s="105">
        <f>GETPIVOTDATA(" Ohio",'Population Migration by State'!$B$5,"Year",'Population Migration by State'!$C$3)</f>
        <v>197794</v>
      </c>
      <c r="CX141" s="105">
        <f>GETPIVOTDATA(" Ohio",'Population Migration by State'!$B$5,"Year",'Population Migration by State'!$C$3)</f>
        <v>197794</v>
      </c>
      <c r="CY141" s="105">
        <f>GETPIVOTDATA(" Ohio",'Population Migration by State'!$B$5,"Year",'Population Migration by State'!$C$3)</f>
        <v>197794</v>
      </c>
      <c r="CZ141" s="105">
        <f>GETPIVOTDATA(" Ohio",'Population Migration by State'!$B$5,"Year",'Population Migration by State'!$C$3)</f>
        <v>197794</v>
      </c>
      <c r="DA141" s="105">
        <f>GETPIVOTDATA(" Ohio",'Population Migration by State'!$B$5,"Year",'Population Migration by State'!$C$3)</f>
        <v>197794</v>
      </c>
      <c r="DB141" s="105">
        <f>GETPIVOTDATA(" Ohio",'Population Migration by State'!$B$5,"Year",'Population Migration by State'!$C$3)</f>
        <v>197794</v>
      </c>
      <c r="DC141" s="105">
        <f>GETPIVOTDATA(" Ohio",'Population Migration by State'!$B$5,"Year",'Population Migration by State'!$C$3)</f>
        <v>197794</v>
      </c>
      <c r="DD141" s="105">
        <f>GETPIVOTDATA(" Ohio",'Population Migration by State'!$B$5,"Year",'Population Migration by State'!$C$3)</f>
        <v>197794</v>
      </c>
      <c r="DE141" s="105">
        <f>GETPIVOTDATA(" Ohio",'Population Migration by State'!$B$5,"Year",'Population Migration by State'!$C$3)</f>
        <v>197794</v>
      </c>
      <c r="DF141" s="92">
        <f>GETPIVOTDATA(" Pennsylvania",'Population Migration by State'!$B$5,"Year",'Population Migration by State'!$C$3)</f>
        <v>223347</v>
      </c>
      <c r="DG141" s="105">
        <f>GETPIVOTDATA(" Pennsylvania",'Population Migration by State'!$B$5,"Year",'Population Migration by State'!$C$3)</f>
        <v>223347</v>
      </c>
      <c r="DH141" s="105">
        <f>GETPIVOTDATA(" Pennsylvania",'Population Migration by State'!$B$5,"Year",'Population Migration by State'!$C$3)</f>
        <v>223347</v>
      </c>
      <c r="DI141" s="105">
        <f>GETPIVOTDATA(" Pennsylvania",'Population Migration by State'!$B$5,"Year",'Population Migration by State'!$C$3)</f>
        <v>223347</v>
      </c>
      <c r="DJ141" s="105">
        <f>GETPIVOTDATA(" Pennsylvania",'Population Migration by State'!$B$5,"Year",'Population Migration by State'!$C$3)</f>
        <v>223347</v>
      </c>
      <c r="DK141" s="121">
        <f>GETPIVOTDATA(" Pennsylvania",'Population Migration by State'!$B$5,"Year",'Population Migration by State'!$C$3)</f>
        <v>223347</v>
      </c>
      <c r="DL141" s="121">
        <f>GETPIVOTDATA(" Pennsylvania",'Population Migration by State'!$B$5,"Year",'Population Migration by State'!$C$3)</f>
        <v>223347</v>
      </c>
      <c r="DM141" s="121">
        <f>GETPIVOTDATA(" Pennsylvania",'Population Migration by State'!$B$5,"Year",'Population Migration by State'!$C$3)</f>
        <v>223347</v>
      </c>
      <c r="DN141" s="121">
        <f>GETPIVOTDATA(" Pennsylvania",'Population Migration by State'!$B$5,"Year",'Population Migration by State'!$C$3)</f>
        <v>223347</v>
      </c>
      <c r="DO141" s="105">
        <f>GETPIVOTDATA(" Pennsylvania",'Population Migration by State'!$B$5,"Year",'Population Migration by State'!$C$3)</f>
        <v>223347</v>
      </c>
      <c r="DP141" s="105">
        <f>GETPIVOTDATA(" Pennsylvania",'Population Migration by State'!$B$5,"Year",'Population Migration by State'!$C$3)</f>
        <v>223347</v>
      </c>
      <c r="DQ141" s="105">
        <f>GETPIVOTDATA(" Pennsylvania",'Population Migration by State'!$B$5,"Year",'Population Migration by State'!$C$3)</f>
        <v>223347</v>
      </c>
      <c r="DR141" s="105">
        <f>GETPIVOTDATA(" Pennsylvania",'Population Migration by State'!$B$5,"Year",'Population Migration by State'!$C$3)</f>
        <v>223347</v>
      </c>
      <c r="DS141" s="105">
        <f>GETPIVOTDATA(" Pennsylvania",'Population Migration by State'!$B$5,"Year",'Population Migration by State'!$C$3)</f>
        <v>223347</v>
      </c>
      <c r="DT141" s="105">
        <f>GETPIVOTDATA(" Pennsylvania",'Population Migration by State'!$B$5,"Year",'Population Migration by State'!$C$3)</f>
        <v>223347</v>
      </c>
      <c r="DU141" s="97"/>
      <c r="DV141" s="105">
        <f>GETPIVOTDATA(" New Jersey",'Population Migration by State'!$B$5,"Year",'Population Migration by State'!$C$3)</f>
        <v>132797</v>
      </c>
      <c r="DW141" s="105">
        <f>GETPIVOTDATA(" New Jersey",'Population Migration by State'!$B$5,"Year",'Population Migration by State'!$C$3)</f>
        <v>132797</v>
      </c>
      <c r="DX141" s="105">
        <f>GETPIVOTDATA(" New Jersey",'Population Migration by State'!$B$5,"Year",'Population Migration by State'!$C$3)</f>
        <v>132797</v>
      </c>
      <c r="DY141" s="92">
        <f>GETPIVOTDATA(" New York",'Population Migration by State'!$B$5,"Year",'Population Migration by State'!$C$3)</f>
        <v>277374</v>
      </c>
      <c r="DZ141" s="92">
        <f>GETPIVOTDATA(" Connecticut",'Population Migration by State'!$B$5,"Year",'Population Migration by State'!$C$3)</f>
        <v>83539</v>
      </c>
      <c r="EA141" s="121">
        <f>GETPIVOTDATA(" Connecticut",'Population Migration by State'!$B$5,"Year",'Population Migration by State'!$C$3)</f>
        <v>83539</v>
      </c>
      <c r="EB141" s="121">
        <f>GETPIVOTDATA(" Connecticut",'Population Migration by State'!$B$5,"Year",'Population Migration by State'!$C$3)</f>
        <v>83539</v>
      </c>
      <c r="EC141" s="92">
        <f>GETPIVOTDATA(" Rhode Island",'Population Migration by State'!$B$5,"Year",'Population Migration by State'!$C$3)</f>
        <v>33562</v>
      </c>
      <c r="ED141" s="94"/>
      <c r="EE141" s="113"/>
      <c r="EF141" s="93"/>
      <c r="EG141" s="93"/>
      <c r="EH141" s="93"/>
      <c r="EI141" s="105"/>
      <c r="EJ141" s="105"/>
      <c r="EK141" s="105"/>
      <c r="EL141" s="105"/>
      <c r="EM141" s="105"/>
      <c r="EN141" s="105"/>
      <c r="EO141" s="105"/>
      <c r="EP141" s="105"/>
      <c r="EQ141" s="56"/>
      <c r="ER141" s="56"/>
      <c r="ES141" s="56"/>
      <c r="ET141" s="56"/>
      <c r="EU141" s="56"/>
      <c r="EV141" s="56"/>
      <c r="EW141" s="56"/>
      <c r="EX141" s="56"/>
      <c r="EY141" s="56"/>
      <c r="EZ141" s="56"/>
      <c r="FA141" s="56"/>
      <c r="FB141" s="56"/>
      <c r="FC141" s="56"/>
      <c r="FD141" s="56"/>
      <c r="FE141" s="56"/>
      <c r="FF141" s="56"/>
      <c r="FG141" s="56"/>
      <c r="FH141" s="56"/>
      <c r="FI141" s="56"/>
      <c r="FJ141" s="56"/>
      <c r="FK141" s="56"/>
      <c r="FL141" s="56"/>
      <c r="FM141" s="56"/>
      <c r="FN141" s="56"/>
      <c r="FO141" s="56"/>
      <c r="FP141" s="56"/>
      <c r="FQ141" s="56"/>
      <c r="FR141" s="56"/>
      <c r="FS141" s="56"/>
      <c r="FT141" s="56"/>
      <c r="FU141" s="56"/>
      <c r="FV141" s="56"/>
      <c r="FW141" s="56"/>
      <c r="FX141" s="56"/>
      <c r="FY141" s="56"/>
      <c r="FZ141" s="56"/>
      <c r="GA141" s="56"/>
      <c r="GB141" s="56"/>
      <c r="GC141" s="56"/>
      <c r="GD141" s="56"/>
      <c r="GE141" s="56"/>
      <c r="GF141" s="56"/>
      <c r="GG141" s="56"/>
      <c r="GH141" s="56"/>
      <c r="GI141" s="56"/>
      <c r="GJ141" s="56"/>
      <c r="GK141" s="56"/>
      <c r="GL141" s="56"/>
      <c r="GM141" s="56"/>
      <c r="GN141" s="56"/>
      <c r="GO141" s="56"/>
      <c r="GP141" s="56"/>
      <c r="GQ141" s="56"/>
      <c r="GR141" s="56"/>
      <c r="GS141" s="56"/>
      <c r="GT141" s="56"/>
      <c r="GU141" s="56"/>
      <c r="GV141" s="56"/>
      <c r="GW141" s="56"/>
      <c r="GX141" s="56"/>
      <c r="GY141" s="56"/>
      <c r="GZ141" s="56"/>
      <c r="HA141" s="56"/>
      <c r="HB141" s="56"/>
      <c r="HC141" s="56"/>
      <c r="HD141" s="56"/>
      <c r="HE141" s="56"/>
      <c r="HF141" s="56"/>
      <c r="HG141" s="56"/>
      <c r="HH141" s="217"/>
    </row>
    <row r="142" spans="2:216" ht="16.5" thickTop="1" thickBot="1" x14ac:dyDescent="0.3">
      <c r="B142" s="221"/>
      <c r="C142" s="56"/>
      <c r="D142" s="56"/>
      <c r="E142" s="105"/>
      <c r="F142" s="105"/>
      <c r="G142" s="105"/>
      <c r="H142" s="105"/>
      <c r="I142" s="105"/>
      <c r="J142" s="105"/>
      <c r="K142" s="105"/>
      <c r="L142" s="92">
        <f>GETPIVOTDATA(" California",'Population Migration by State'!$B$5,"Year",'Population Migration by State'!$C$3)</f>
        <v>495964</v>
      </c>
      <c r="M142" s="105">
        <f>GETPIVOTDATA(" California",'Population Migration by State'!$B$5,"Year",'Population Migration by State'!$C$3)</f>
        <v>495964</v>
      </c>
      <c r="N142" s="105">
        <f>GETPIVOTDATA(" California",'Population Migration by State'!$B$5,"Year",'Population Migration by State'!$C$3)</f>
        <v>495964</v>
      </c>
      <c r="O142" s="105">
        <f>GETPIVOTDATA(" California",'Population Migration by State'!$B$5,"Year",'Population Migration by State'!$C$3)</f>
        <v>495964</v>
      </c>
      <c r="P142" s="105">
        <f>GETPIVOTDATA(" California",'Population Migration by State'!$B$5,"Year",'Population Migration by State'!$C$3)</f>
        <v>495964</v>
      </c>
      <c r="Q142" s="105">
        <f>GETPIVOTDATA(" California",'Population Migration by State'!$B$5,"Year",'Population Migration by State'!$C$3)</f>
        <v>495964</v>
      </c>
      <c r="R142" s="105">
        <f>GETPIVOTDATA(" California",'Population Migration by State'!$B$5,"Year",'Population Migration by State'!$C$3)</f>
        <v>495964</v>
      </c>
      <c r="S142" s="105">
        <f>GETPIVOTDATA(" California",'Population Migration by State'!$B$5,"Year",'Population Migration by State'!$C$3)</f>
        <v>495964</v>
      </c>
      <c r="T142" s="92">
        <f>GETPIVOTDATA(" Nevada",'Population Migration by State'!$B$5,"Year",'Population Migration by State'!$C$3)</f>
        <v>124522</v>
      </c>
      <c r="U142" s="105">
        <f>GETPIVOTDATA(" Nevada",'Population Migration by State'!$B$5,"Year",'Population Migration by State'!$C$3)</f>
        <v>124522</v>
      </c>
      <c r="V142" s="105">
        <f>GETPIVOTDATA(" Nevada",'Population Migration by State'!$B$5,"Year",'Population Migration by State'!$C$3)</f>
        <v>124522</v>
      </c>
      <c r="W142" s="121">
        <f>GETPIVOTDATA(" Nevada",'Population Migration by State'!$B$5,"Year",'Population Migration by State'!$C$3)</f>
        <v>124522</v>
      </c>
      <c r="X142" s="121">
        <f>GETPIVOTDATA(" Nevada",'Population Migration by State'!$B$5,"Year",'Population Migration by State'!$C$3)</f>
        <v>124522</v>
      </c>
      <c r="Y142" s="121">
        <f>GETPIVOTDATA(" Nevada",'Population Migration by State'!$B$5,"Year",'Population Migration by State'!$C$3)</f>
        <v>124522</v>
      </c>
      <c r="Z142" s="121">
        <f>GETPIVOTDATA(" Nevada",'Population Migration by State'!$B$5,"Year",'Population Migration by State'!$C$3)</f>
        <v>124522</v>
      </c>
      <c r="AA142" s="105">
        <f>GETPIVOTDATA(" Nevada",'Population Migration by State'!$B$5,"Year",'Population Migration by State'!$C$3)</f>
        <v>124522</v>
      </c>
      <c r="AB142" s="105">
        <f>GETPIVOTDATA(" Nevada",'Population Migration by State'!$B$5,"Year",'Population Migration by State'!$C$3)</f>
        <v>124522</v>
      </c>
      <c r="AC142" s="92">
        <f>GETPIVOTDATA(" Utah",'Population Migration by State'!$B$5,"Year",'Population Migration by State'!$C$3)</f>
        <v>88109</v>
      </c>
      <c r="AD142" s="105">
        <f>GETPIVOTDATA(" Utah",'Population Migration by State'!$B$5,"Year",'Population Migration by State'!$C$3)</f>
        <v>88109</v>
      </c>
      <c r="AE142" s="105">
        <f>GETPIVOTDATA(" Utah",'Population Migration by State'!$B$5,"Year",'Population Migration by State'!$C$3)</f>
        <v>88109</v>
      </c>
      <c r="AF142" s="105">
        <f>GETPIVOTDATA(" Utah",'Population Migration by State'!$B$5,"Year",'Population Migration by State'!$C$3)</f>
        <v>88109</v>
      </c>
      <c r="AG142" s="105">
        <f>GETPIVOTDATA(" Utah",'Population Migration by State'!$B$5,"Year",'Population Migration by State'!$C$3)</f>
        <v>88109</v>
      </c>
      <c r="AH142" s="105">
        <f>GETPIVOTDATA(" Utah",'Population Migration by State'!$B$5,"Year",'Population Migration by State'!$C$3)</f>
        <v>88109</v>
      </c>
      <c r="AI142" s="105">
        <f>GETPIVOTDATA(" Utah",'Population Migration by State'!$B$5,"Year",'Population Migration by State'!$C$3)</f>
        <v>88109</v>
      </c>
      <c r="AJ142" s="105">
        <f>GETPIVOTDATA(" Utah",'Population Migration by State'!$B$5,"Year",'Population Migration by State'!$C$3)</f>
        <v>88109</v>
      </c>
      <c r="AK142" s="105">
        <f>GETPIVOTDATA(" Utah",'Population Migration by State'!$B$5,"Year",'Population Migration by State'!$C$3)</f>
        <v>88109</v>
      </c>
      <c r="AL142" s="105">
        <f>GETPIVOTDATA(" Utah",'Population Migration by State'!$B$5,"Year",'Population Migration by State'!$C$3)</f>
        <v>88109</v>
      </c>
      <c r="AM142" s="105">
        <f>GETPIVOTDATA(" Utah",'Population Migration by State'!$B$5,"Year",'Population Migration by State'!$C$3)</f>
        <v>88109</v>
      </c>
      <c r="AN142" s="105">
        <f>GETPIVOTDATA(" Utah",'Population Migration by State'!$B$5,"Year",'Population Migration by State'!$C$3)</f>
        <v>88109</v>
      </c>
      <c r="AO142" s="92">
        <f>GETPIVOTDATA(" Colorado",'Population Migration by State'!$B$5,"Year",'Population Migration by State'!$C$3)</f>
        <v>206204</v>
      </c>
      <c r="AP142" s="105">
        <f>GETPIVOTDATA(" Colorado",'Population Migration by State'!$B$5,"Year",'Population Migration by State'!$C$3)</f>
        <v>206204</v>
      </c>
      <c r="AQ142" s="105">
        <f>GETPIVOTDATA(" Colorado",'Population Migration by State'!$B$5,"Year",'Population Migration by State'!$C$3)</f>
        <v>206204</v>
      </c>
      <c r="AR142" s="105">
        <f>GETPIVOTDATA(" Colorado",'Population Migration by State'!$B$5,"Year",'Population Migration by State'!$C$3)</f>
        <v>206204</v>
      </c>
      <c r="AS142" s="105">
        <f>GETPIVOTDATA(" Colorado",'Population Migration by State'!$B$5,"Year",'Population Migration by State'!$C$3)</f>
        <v>206204</v>
      </c>
      <c r="AT142" s="105">
        <f>GETPIVOTDATA(" Colorado",'Population Migration by State'!$B$5,"Year",'Population Migration by State'!$C$3)</f>
        <v>206204</v>
      </c>
      <c r="AU142" s="105">
        <f>GETPIVOTDATA(" Colorado",'Population Migration by State'!$B$5,"Year",'Population Migration by State'!$C$3)</f>
        <v>206204</v>
      </c>
      <c r="AV142" s="105">
        <f>GETPIVOTDATA(" Colorado",'Population Migration by State'!$B$5,"Year",'Population Migration by State'!$C$3)</f>
        <v>206204</v>
      </c>
      <c r="AW142" s="105">
        <f>GETPIVOTDATA(" Colorado",'Population Migration by State'!$B$5,"Year",'Population Migration by State'!$C$3)</f>
        <v>206204</v>
      </c>
      <c r="AX142" s="105">
        <f>GETPIVOTDATA(" Colorado",'Population Migration by State'!$B$5,"Year",'Population Migration by State'!$C$3)</f>
        <v>206204</v>
      </c>
      <c r="AY142" s="105">
        <f>GETPIVOTDATA(" Colorado",'Population Migration by State'!$B$5,"Year",'Population Migration by State'!$C$3)</f>
        <v>206204</v>
      </c>
      <c r="AZ142" s="105">
        <f>GETPIVOTDATA(" Colorado",'Population Migration by State'!$B$5,"Year",'Population Migration by State'!$C$3)</f>
        <v>206204</v>
      </c>
      <c r="BA142" s="105">
        <f>GETPIVOTDATA(" Colorado",'Population Migration by State'!$B$5,"Year",'Population Migration by State'!$C$3)</f>
        <v>206204</v>
      </c>
      <c r="BB142" s="105">
        <f>GETPIVOTDATA(" Colorado",'Population Migration by State'!$B$5,"Year",'Population Migration by State'!$C$3)</f>
        <v>206204</v>
      </c>
      <c r="BC142" s="105">
        <f>GETPIVOTDATA(" Colorado",'Population Migration by State'!$B$5,"Year",'Population Migration by State'!$C$3)</f>
        <v>206204</v>
      </c>
      <c r="BD142" s="105">
        <f>GETPIVOTDATA(" Colorado",'Population Migration by State'!$B$5,"Year",'Population Migration by State'!$C$3)</f>
        <v>206204</v>
      </c>
      <c r="BE142" s="92">
        <f>GETPIVOTDATA(" Nebraska",'Population Migration by State'!$B$5,"Year",'Population Migration by State'!$C$3)</f>
        <v>43266</v>
      </c>
      <c r="BF142" s="105">
        <f>GETPIVOTDATA(" Nebraska",'Population Migration by State'!$B$5,"Year",'Population Migration by State'!$C$3)</f>
        <v>43266</v>
      </c>
      <c r="BG142" s="105">
        <f>GETPIVOTDATA(" Nebraska",'Population Migration by State'!$B$5,"Year",'Population Migration by State'!$C$3)</f>
        <v>43266</v>
      </c>
      <c r="BH142" s="105">
        <f>GETPIVOTDATA(" Nebraska",'Population Migration by State'!$B$5,"Year",'Population Migration by State'!$C$3)</f>
        <v>43266</v>
      </c>
      <c r="BI142" s="105">
        <f>GETPIVOTDATA(" Nebraska",'Population Migration by State'!$B$5,"Year",'Population Migration by State'!$C$3)</f>
        <v>43266</v>
      </c>
      <c r="BJ142" s="105">
        <f>GETPIVOTDATA(" Nebraska",'Population Migration by State'!$B$5,"Year",'Population Migration by State'!$C$3)</f>
        <v>43266</v>
      </c>
      <c r="BK142" s="105">
        <f>GETPIVOTDATA(" Nebraska",'Population Migration by State'!$B$5,"Year",'Population Migration by State'!$C$3)</f>
        <v>43266</v>
      </c>
      <c r="BL142" s="105">
        <f>GETPIVOTDATA(" Nebraska",'Population Migration by State'!$B$5,"Year",'Population Migration by State'!$C$3)</f>
        <v>43266</v>
      </c>
      <c r="BM142" s="105">
        <f>GETPIVOTDATA(" Nebraska",'Population Migration by State'!$B$5,"Year",'Population Migration by State'!$C$3)</f>
        <v>43266</v>
      </c>
      <c r="BN142" s="105">
        <f>GETPIVOTDATA(" Nebraska",'Population Migration by State'!$B$5,"Year",'Population Migration by State'!$C$3)</f>
        <v>43266</v>
      </c>
      <c r="BO142" s="105">
        <f>GETPIVOTDATA(" Nebraska",'Population Migration by State'!$B$5,"Year",'Population Migration by State'!$C$3)</f>
        <v>43266</v>
      </c>
      <c r="BP142" s="105">
        <f>GETPIVOTDATA(" Nebraska",'Population Migration by State'!$B$5,"Year",'Population Migration by State'!$C$3)</f>
        <v>43266</v>
      </c>
      <c r="BQ142" s="105">
        <f>GETPIVOTDATA(" Nebraska",'Population Migration by State'!$B$5,"Year",'Population Migration by State'!$C$3)</f>
        <v>43266</v>
      </c>
      <c r="BR142" s="105">
        <f>GETPIVOTDATA(" Nebraska",'Population Migration by State'!$B$5,"Year",'Population Migration by State'!$C$3)</f>
        <v>43266</v>
      </c>
      <c r="BS142" s="92">
        <f>GETPIVOTDATA(" Iowa",'Population Migration by State'!$B$5,"Year",'Population Migration by State'!$C$3)</f>
        <v>76546</v>
      </c>
      <c r="BT142" s="105">
        <f>GETPIVOTDATA(" Iowa",'Population Migration by State'!$B$5,"Year",'Population Migration by State'!$C$3)</f>
        <v>76546</v>
      </c>
      <c r="BU142" s="105">
        <f>GETPIVOTDATA(" Iowa",'Population Migration by State'!$B$5,"Year",'Population Migration by State'!$C$3)</f>
        <v>76546</v>
      </c>
      <c r="BV142" s="105">
        <f>GETPIVOTDATA(" Iowa",'Population Migration by State'!$B$5,"Year",'Population Migration by State'!$C$3)</f>
        <v>76546</v>
      </c>
      <c r="BW142" s="105">
        <f>GETPIVOTDATA(" Iowa",'Population Migration by State'!$B$5,"Year",'Population Migration by State'!$C$3)</f>
        <v>76546</v>
      </c>
      <c r="BX142" s="105">
        <f>GETPIVOTDATA(" Iowa",'Population Migration by State'!$B$5,"Year",'Population Migration by State'!$C$3)</f>
        <v>76546</v>
      </c>
      <c r="BY142" s="105">
        <f>GETPIVOTDATA(" Iowa",'Population Migration by State'!$B$5,"Year",'Population Migration by State'!$C$3)</f>
        <v>76546</v>
      </c>
      <c r="BZ142" s="105">
        <f>GETPIVOTDATA(" Iowa",'Population Migration by State'!$B$5,"Year",'Population Migration by State'!$C$3)</f>
        <v>76546</v>
      </c>
      <c r="CA142" s="105">
        <f>GETPIVOTDATA(" Iowa",'Population Migration by State'!$B$5,"Year",'Population Migration by State'!$C$3)</f>
        <v>76546</v>
      </c>
      <c r="CB142" s="105">
        <f>GETPIVOTDATA(" Iowa",'Population Migration by State'!$B$5,"Year",'Population Migration by State'!$C$3)</f>
        <v>76546</v>
      </c>
      <c r="CC142" s="105">
        <f>GETPIVOTDATA(" Iowa",'Population Migration by State'!$B$5,"Year",'Population Migration by State'!$C$3)</f>
        <v>76546</v>
      </c>
      <c r="CD142" s="92">
        <f>GETPIVOTDATA(" Illinois",'Population Migration by State'!$B$5,"Year",'Population Migration by State'!$C$3)</f>
        <v>210804</v>
      </c>
      <c r="CE142" s="105">
        <f>GETPIVOTDATA(" Illinois",'Population Migration by State'!$B$5,"Year",'Population Migration by State'!$C$3)</f>
        <v>210804</v>
      </c>
      <c r="CF142" s="105">
        <f>GETPIVOTDATA(" Illinois",'Population Migration by State'!$B$5,"Year",'Population Migration by State'!$C$3)</f>
        <v>210804</v>
      </c>
      <c r="CG142" s="105">
        <f>GETPIVOTDATA(" Illinois",'Population Migration by State'!$B$5,"Year",'Population Migration by State'!$C$3)</f>
        <v>210804</v>
      </c>
      <c r="CH142" s="105">
        <f>GETPIVOTDATA(" Illinois",'Population Migration by State'!$B$5,"Year",'Population Migration by State'!$C$3)</f>
        <v>210804</v>
      </c>
      <c r="CI142" s="121">
        <f>GETPIVOTDATA(" Illinois",'Population Migration by State'!$B$5,"Year",'Population Migration by State'!$C$3)</f>
        <v>210804</v>
      </c>
      <c r="CJ142" s="121">
        <f>GETPIVOTDATA(" Illinois",'Population Migration by State'!$B$5,"Year",'Population Migration by State'!$C$3)</f>
        <v>210804</v>
      </c>
      <c r="CK142" s="121">
        <f>GETPIVOTDATA(" Illinois",'Population Migration by State'!$B$5,"Year",'Population Migration by State'!$C$3)</f>
        <v>210804</v>
      </c>
      <c r="CL142" s="121">
        <f>GETPIVOTDATA(" Illinois",'Population Migration by State'!$B$5,"Year",'Population Migration by State'!$C$3)</f>
        <v>210804</v>
      </c>
      <c r="CM142" s="105">
        <f>GETPIVOTDATA(" Illinois",'Population Migration by State'!$B$5,"Year",'Population Migration by State'!$C$3)</f>
        <v>210804</v>
      </c>
      <c r="CN142" s="105">
        <f>GETPIVOTDATA(" Illinois",'Population Migration by State'!$B$5,"Year",'Population Migration by State'!$C$3)</f>
        <v>210804</v>
      </c>
      <c r="CO142" s="92">
        <f>GETPIVOTDATA(" Indiana",'Population Migration by State'!$B$5,"Year",'Population Migration by State'!$C$3)</f>
        <v>134273</v>
      </c>
      <c r="CP142" s="121">
        <f>GETPIVOTDATA(" Indiana",'Population Migration by State'!$B$5,"Year",'Population Migration by State'!$C$3)</f>
        <v>134273</v>
      </c>
      <c r="CQ142" s="121">
        <f>GETPIVOTDATA(" Indiana",'Population Migration by State'!$B$5,"Year",'Population Migration by State'!$C$3)</f>
        <v>134273</v>
      </c>
      <c r="CR142" s="121">
        <f>GETPIVOTDATA(" Indiana",'Population Migration by State'!$B$5,"Year",'Population Migration by State'!$C$3)</f>
        <v>134273</v>
      </c>
      <c r="CS142" s="121">
        <f>GETPIVOTDATA(" Indiana",'Population Migration by State'!$B$5,"Year",'Population Migration by State'!$C$3)</f>
        <v>134273</v>
      </c>
      <c r="CT142" s="105">
        <f>GETPIVOTDATA(" Indiana",'Population Migration by State'!$B$5,"Year",'Population Migration by State'!$C$3)</f>
        <v>134273</v>
      </c>
      <c r="CU142" s="92">
        <f>GETPIVOTDATA(" Ohio",'Population Migration by State'!$B$5,"Year",'Population Migration by State'!$C$3)</f>
        <v>197794</v>
      </c>
      <c r="CV142" s="105">
        <f>GETPIVOTDATA(" Ohio",'Population Migration by State'!$B$5,"Year",'Population Migration by State'!$C$3)</f>
        <v>197794</v>
      </c>
      <c r="CW142" s="105">
        <f>GETPIVOTDATA(" Ohio",'Population Migration by State'!$B$5,"Year",'Population Migration by State'!$C$3)</f>
        <v>197794</v>
      </c>
      <c r="CX142" s="105">
        <f>GETPIVOTDATA(" Ohio",'Population Migration by State'!$B$5,"Year",'Population Migration by State'!$C$3)</f>
        <v>197794</v>
      </c>
      <c r="CY142" s="121">
        <f>GETPIVOTDATA(" Ohio",'Population Migration by State'!$B$5,"Year",'Population Migration by State'!$C$3)</f>
        <v>197794</v>
      </c>
      <c r="CZ142" s="121">
        <f>GETPIVOTDATA(" Ohio",'Population Migration by State'!$B$5,"Year",'Population Migration by State'!$C$3)</f>
        <v>197794</v>
      </c>
      <c r="DA142" s="121">
        <f>GETPIVOTDATA(" Ohio",'Population Migration by State'!$B$5,"Year",'Population Migration by State'!$C$3)</f>
        <v>197794</v>
      </c>
      <c r="DB142" s="121">
        <f>GETPIVOTDATA(" Ohio",'Population Migration by State'!$B$5,"Year",'Population Migration by State'!$C$3)</f>
        <v>197794</v>
      </c>
      <c r="DC142" s="105">
        <f>GETPIVOTDATA(" Ohio",'Population Migration by State'!$B$5,"Year",'Population Migration by State'!$C$3)</f>
        <v>197794</v>
      </c>
      <c r="DD142" s="105">
        <f>GETPIVOTDATA(" Ohio",'Population Migration by State'!$B$5,"Year",'Population Migration by State'!$C$3)</f>
        <v>197794</v>
      </c>
      <c r="DE142" s="105">
        <f>GETPIVOTDATA(" Ohio",'Population Migration by State'!$B$5,"Year",'Population Migration by State'!$C$3)</f>
        <v>197794</v>
      </c>
      <c r="DF142" s="92">
        <f>GETPIVOTDATA(" Pennsylvania",'Population Migration by State'!$B$5,"Year",'Population Migration by State'!$C$3)</f>
        <v>223347</v>
      </c>
      <c r="DG142" s="105">
        <f>GETPIVOTDATA(" Pennsylvania",'Population Migration by State'!$B$5,"Year",'Population Migration by State'!$C$3)</f>
        <v>223347</v>
      </c>
      <c r="DH142" s="105">
        <f>GETPIVOTDATA(" Pennsylvania",'Population Migration by State'!$B$5,"Year",'Population Migration by State'!$C$3)</f>
        <v>223347</v>
      </c>
      <c r="DI142" s="105">
        <f>GETPIVOTDATA(" Pennsylvania",'Population Migration by State'!$B$5,"Year",'Population Migration by State'!$C$3)</f>
        <v>223347</v>
      </c>
      <c r="DJ142" s="105">
        <f>GETPIVOTDATA(" Pennsylvania",'Population Migration by State'!$B$5,"Year",'Population Migration by State'!$C$3)</f>
        <v>223347</v>
      </c>
      <c r="DK142" s="121">
        <f>GETPIVOTDATA(" Pennsylvania",'Population Migration by State'!$B$5,"Year",'Population Migration by State'!$C$3)</f>
        <v>223347</v>
      </c>
      <c r="DL142" s="121">
        <f>GETPIVOTDATA(" Pennsylvania",'Population Migration by State'!$B$5,"Year",'Population Migration by State'!$C$3)</f>
        <v>223347</v>
      </c>
      <c r="DM142" s="121">
        <f>GETPIVOTDATA(" Pennsylvania",'Population Migration by State'!$B$5,"Year",'Population Migration by State'!$C$3)</f>
        <v>223347</v>
      </c>
      <c r="DN142" s="121">
        <f>GETPIVOTDATA(" Pennsylvania",'Population Migration by State'!$B$5,"Year",'Population Migration by State'!$C$3)</f>
        <v>223347</v>
      </c>
      <c r="DO142" s="105">
        <f>GETPIVOTDATA(" Pennsylvania",'Population Migration by State'!$B$5,"Year",'Population Migration by State'!$C$3)</f>
        <v>223347</v>
      </c>
      <c r="DP142" s="105">
        <f>GETPIVOTDATA(" Pennsylvania",'Population Migration by State'!$B$5,"Year",'Population Migration by State'!$C$3)</f>
        <v>223347</v>
      </c>
      <c r="DQ142" s="105">
        <f>GETPIVOTDATA(" Pennsylvania",'Population Migration by State'!$B$5,"Year",'Population Migration by State'!$C$3)</f>
        <v>223347</v>
      </c>
      <c r="DR142" s="105">
        <f>GETPIVOTDATA(" Pennsylvania",'Population Migration by State'!$B$5,"Year",'Population Migration by State'!$C$3)</f>
        <v>223347</v>
      </c>
      <c r="DS142" s="105">
        <f>GETPIVOTDATA(" Pennsylvania",'Population Migration by State'!$B$5,"Year",'Population Migration by State'!$C$3)</f>
        <v>223347</v>
      </c>
      <c r="DT142" s="105">
        <f>GETPIVOTDATA(" Pennsylvania",'Population Migration by State'!$B$5,"Year",'Population Migration by State'!$C$3)</f>
        <v>223347</v>
      </c>
      <c r="DU142" s="92">
        <f>GETPIVOTDATA(" New Jersey",'Population Migration by State'!$B$5,"Year",'Population Migration by State'!$C$3)</f>
        <v>132797</v>
      </c>
      <c r="DV142" s="105">
        <f>GETPIVOTDATA(" New Jersey",'Population Migration by State'!$B$5,"Year",'Population Migration by State'!$C$3)</f>
        <v>132797</v>
      </c>
      <c r="DW142" s="105">
        <f>GETPIVOTDATA(" New Jersey",'Population Migration by State'!$B$5,"Year",'Population Migration by State'!$C$3)</f>
        <v>132797</v>
      </c>
      <c r="DX142" s="105">
        <f>GETPIVOTDATA(" New Jersey",'Population Migration by State'!$B$5,"Year",'Population Migration by State'!$C$3)</f>
        <v>132797</v>
      </c>
      <c r="DY142" s="92">
        <f>GETPIVOTDATA(" New York",'Population Migration by State'!$B$5,"Year",'Population Migration by State'!$C$3)</f>
        <v>277374</v>
      </c>
      <c r="DZ142" s="99"/>
      <c r="EA142" s="105">
        <f>GETPIVOTDATA(" Connecticut",'Population Migration by State'!$B$5,"Year",'Population Migration by State'!$C$3)</f>
        <v>83539</v>
      </c>
      <c r="EB142" s="97"/>
      <c r="EC142" s="101"/>
      <c r="ED142" s="105"/>
      <c r="EE142" s="105"/>
      <c r="EF142" s="105"/>
      <c r="EG142" s="105"/>
      <c r="EH142" s="105"/>
      <c r="EI142" s="105"/>
      <c r="EJ142" s="105"/>
      <c r="EK142" s="105"/>
      <c r="EL142" s="105"/>
      <c r="EM142" s="105"/>
      <c r="EN142" s="105"/>
      <c r="EO142" s="105"/>
      <c r="EP142" s="105"/>
      <c r="EQ142" s="56"/>
      <c r="ER142" s="56"/>
      <c r="ES142" s="56"/>
      <c r="ET142" s="56"/>
      <c r="EU142" s="56"/>
      <c r="EV142" s="56"/>
      <c r="EW142" s="56"/>
      <c r="EX142" s="56"/>
      <c r="EY142" s="56"/>
      <c r="EZ142" s="56"/>
      <c r="FA142" s="56"/>
      <c r="FB142" s="56"/>
      <c r="FC142" s="56"/>
      <c r="FD142" s="56"/>
      <c r="FE142" s="56"/>
      <c r="FF142" s="56"/>
      <c r="FG142" s="56"/>
      <c r="FH142" s="56"/>
      <c r="FI142" s="56"/>
      <c r="FJ142" s="56"/>
      <c r="FK142" s="56"/>
      <c r="FL142" s="56"/>
      <c r="FM142" s="56"/>
      <c r="FN142" s="56"/>
      <c r="FO142" s="56"/>
      <c r="FP142" s="56"/>
      <c r="FQ142" s="56"/>
      <c r="FR142" s="56"/>
      <c r="FS142" s="56"/>
      <c r="FT142" s="56"/>
      <c r="FU142" s="56"/>
      <c r="FV142" s="56"/>
      <c r="FW142" s="56"/>
      <c r="FX142" s="56"/>
      <c r="FY142" s="56"/>
      <c r="FZ142" s="56"/>
      <c r="GA142" s="56"/>
      <c r="GB142" s="56"/>
      <c r="GC142" s="56"/>
      <c r="GD142" s="56"/>
      <c r="GE142" s="56"/>
      <c r="GF142" s="56"/>
      <c r="GG142" s="56"/>
      <c r="GH142" s="56"/>
      <c r="GI142" s="56"/>
      <c r="GJ142" s="56"/>
      <c r="GK142" s="56"/>
      <c r="GL142" s="56"/>
      <c r="GM142" s="56"/>
      <c r="GN142" s="56"/>
      <c r="GO142" s="56"/>
      <c r="GP142" s="56"/>
      <c r="GQ142" s="56"/>
      <c r="GR142" s="56"/>
      <c r="GS142" s="56"/>
      <c r="GT142" s="56"/>
      <c r="GU142" s="56"/>
      <c r="GV142" s="56"/>
      <c r="GW142" s="56"/>
      <c r="GX142" s="56"/>
      <c r="GY142" s="56"/>
      <c r="GZ142" s="56"/>
      <c r="HA142" s="56"/>
      <c r="HB142" s="56"/>
      <c r="HC142" s="56"/>
      <c r="HD142" s="56"/>
      <c r="HE142" s="56"/>
      <c r="HF142" s="56"/>
      <c r="HG142" s="56"/>
      <c r="HH142" s="217"/>
    </row>
    <row r="143" spans="2:216" ht="15.75" thickTop="1" x14ac:dyDescent="0.25">
      <c r="B143" s="221"/>
      <c r="C143" s="56"/>
      <c r="D143" s="56"/>
      <c r="E143" s="105"/>
      <c r="F143" s="105"/>
      <c r="G143" s="105"/>
      <c r="H143" s="105"/>
      <c r="I143" s="105"/>
      <c r="J143" s="105"/>
      <c r="K143" s="105"/>
      <c r="L143" s="92">
        <f>GETPIVOTDATA(" California",'Population Migration by State'!$B$5,"Year",'Population Migration by State'!$C$3)</f>
        <v>495964</v>
      </c>
      <c r="M143" s="105">
        <f>GETPIVOTDATA(" California",'Population Migration by State'!$B$5,"Year",'Population Migration by State'!$C$3)</f>
        <v>495964</v>
      </c>
      <c r="N143" s="105">
        <f>GETPIVOTDATA(" California",'Population Migration by State'!$B$5,"Year",'Population Migration by State'!$C$3)</f>
        <v>495964</v>
      </c>
      <c r="O143" s="105">
        <f>GETPIVOTDATA(" California",'Population Migration by State'!$B$5,"Year",'Population Migration by State'!$C$3)</f>
        <v>495964</v>
      </c>
      <c r="P143" s="105">
        <f>GETPIVOTDATA(" California",'Population Migration by State'!$B$5,"Year",'Population Migration by State'!$C$3)</f>
        <v>495964</v>
      </c>
      <c r="Q143" s="105">
        <f>GETPIVOTDATA(" California",'Population Migration by State'!$B$5,"Year",'Population Migration by State'!$C$3)</f>
        <v>495964</v>
      </c>
      <c r="R143" s="105">
        <f>GETPIVOTDATA(" California",'Population Migration by State'!$B$5,"Year",'Population Migration by State'!$C$3)</f>
        <v>495964</v>
      </c>
      <c r="S143" s="105">
        <f>GETPIVOTDATA(" California",'Population Migration by State'!$B$5,"Year",'Population Migration by State'!$C$3)</f>
        <v>495964</v>
      </c>
      <c r="T143" s="92">
        <f>GETPIVOTDATA(" Nevada",'Population Migration by State'!$B$5,"Year",'Population Migration by State'!$C$3)</f>
        <v>124522</v>
      </c>
      <c r="U143" s="105">
        <f>GETPIVOTDATA(" Nevada",'Population Migration by State'!$B$5,"Year",'Population Migration by State'!$C$3)</f>
        <v>124522</v>
      </c>
      <c r="V143" s="105">
        <f>GETPIVOTDATA(" Nevada",'Population Migration by State'!$B$5,"Year",'Population Migration by State'!$C$3)</f>
        <v>124522</v>
      </c>
      <c r="W143" s="121">
        <f>GETPIVOTDATA(" Nevada",'Population Migration by State'!$B$5,"Year",'Population Migration by State'!$C$3)</f>
        <v>124522</v>
      </c>
      <c r="X143" s="121">
        <f>GETPIVOTDATA(" Nevada",'Population Migration by State'!$B$5,"Year",'Population Migration by State'!$C$3)</f>
        <v>124522</v>
      </c>
      <c r="Y143" s="121">
        <f>GETPIVOTDATA(" Nevada",'Population Migration by State'!$B$5,"Year",'Population Migration by State'!$C$3)</f>
        <v>124522</v>
      </c>
      <c r="Z143" s="121">
        <f>GETPIVOTDATA(" Nevada",'Population Migration by State'!$B$5,"Year",'Population Migration by State'!$C$3)</f>
        <v>124522</v>
      </c>
      <c r="AA143" s="105">
        <f>GETPIVOTDATA(" Nevada",'Population Migration by State'!$B$5,"Year",'Population Migration by State'!$C$3)</f>
        <v>124522</v>
      </c>
      <c r="AB143" s="105">
        <f>GETPIVOTDATA(" Nevada",'Population Migration by State'!$B$5,"Year",'Population Migration by State'!$C$3)</f>
        <v>124522</v>
      </c>
      <c r="AC143" s="92">
        <f>GETPIVOTDATA(" Utah",'Population Migration by State'!$B$5,"Year",'Population Migration by State'!$C$3)</f>
        <v>88109</v>
      </c>
      <c r="AD143" s="105">
        <f>GETPIVOTDATA(" Utah",'Population Migration by State'!$B$5,"Year",'Population Migration by State'!$C$3)</f>
        <v>88109</v>
      </c>
      <c r="AE143" s="105">
        <f>GETPIVOTDATA(" Utah",'Population Migration by State'!$B$5,"Year",'Population Migration by State'!$C$3)</f>
        <v>88109</v>
      </c>
      <c r="AF143" s="105">
        <f>GETPIVOTDATA(" Utah",'Population Migration by State'!$B$5,"Year",'Population Migration by State'!$C$3)</f>
        <v>88109</v>
      </c>
      <c r="AG143" s="105">
        <f>GETPIVOTDATA(" Utah",'Population Migration by State'!$B$5,"Year",'Population Migration by State'!$C$3)</f>
        <v>88109</v>
      </c>
      <c r="AH143" s="105">
        <f>GETPIVOTDATA(" Utah",'Population Migration by State'!$B$5,"Year",'Population Migration by State'!$C$3)</f>
        <v>88109</v>
      </c>
      <c r="AI143" s="105">
        <f>GETPIVOTDATA(" Utah",'Population Migration by State'!$B$5,"Year",'Population Migration by State'!$C$3)</f>
        <v>88109</v>
      </c>
      <c r="AJ143" s="105">
        <f>GETPIVOTDATA(" Utah",'Population Migration by State'!$B$5,"Year",'Population Migration by State'!$C$3)</f>
        <v>88109</v>
      </c>
      <c r="AK143" s="105">
        <f>GETPIVOTDATA(" Utah",'Population Migration by State'!$B$5,"Year",'Population Migration by State'!$C$3)</f>
        <v>88109</v>
      </c>
      <c r="AL143" s="105">
        <f>GETPIVOTDATA(" Utah",'Population Migration by State'!$B$5,"Year",'Population Migration by State'!$C$3)</f>
        <v>88109</v>
      </c>
      <c r="AM143" s="105">
        <f>GETPIVOTDATA(" Utah",'Population Migration by State'!$B$5,"Year",'Population Migration by State'!$C$3)</f>
        <v>88109</v>
      </c>
      <c r="AN143" s="105">
        <f>GETPIVOTDATA(" Utah",'Population Migration by State'!$B$5,"Year",'Population Migration by State'!$C$3)</f>
        <v>88109</v>
      </c>
      <c r="AO143" s="92">
        <f>GETPIVOTDATA(" Colorado",'Population Migration by State'!$B$5,"Year",'Population Migration by State'!$C$3)</f>
        <v>206204</v>
      </c>
      <c r="AP143" s="105">
        <f>GETPIVOTDATA(" Colorado",'Population Migration by State'!$B$5,"Year",'Population Migration by State'!$C$3)</f>
        <v>206204</v>
      </c>
      <c r="AQ143" s="105">
        <f>GETPIVOTDATA(" Colorado",'Population Migration by State'!$B$5,"Year",'Population Migration by State'!$C$3)</f>
        <v>206204</v>
      </c>
      <c r="AR143" s="105">
        <f>GETPIVOTDATA(" Colorado",'Population Migration by State'!$B$5,"Year",'Population Migration by State'!$C$3)</f>
        <v>206204</v>
      </c>
      <c r="AS143" s="105">
        <f>GETPIVOTDATA(" Colorado",'Population Migration by State'!$B$5,"Year",'Population Migration by State'!$C$3)</f>
        <v>206204</v>
      </c>
      <c r="AT143" s="105">
        <f>GETPIVOTDATA(" Colorado",'Population Migration by State'!$B$5,"Year",'Population Migration by State'!$C$3)</f>
        <v>206204</v>
      </c>
      <c r="AU143" s="105">
        <f>GETPIVOTDATA(" Colorado",'Population Migration by State'!$B$5,"Year",'Population Migration by State'!$C$3)</f>
        <v>206204</v>
      </c>
      <c r="AV143" s="105">
        <f>GETPIVOTDATA(" Colorado",'Population Migration by State'!$B$5,"Year",'Population Migration by State'!$C$3)</f>
        <v>206204</v>
      </c>
      <c r="AW143" s="105">
        <f>GETPIVOTDATA(" Colorado",'Population Migration by State'!$B$5,"Year",'Population Migration by State'!$C$3)</f>
        <v>206204</v>
      </c>
      <c r="AX143" s="105">
        <f>GETPIVOTDATA(" Colorado",'Population Migration by State'!$B$5,"Year",'Population Migration by State'!$C$3)</f>
        <v>206204</v>
      </c>
      <c r="AY143" s="105">
        <f>GETPIVOTDATA(" Colorado",'Population Migration by State'!$B$5,"Year",'Population Migration by State'!$C$3)</f>
        <v>206204</v>
      </c>
      <c r="AZ143" s="105">
        <f>GETPIVOTDATA(" Colorado",'Population Migration by State'!$B$5,"Year",'Population Migration by State'!$C$3)</f>
        <v>206204</v>
      </c>
      <c r="BA143" s="105">
        <f>GETPIVOTDATA(" Colorado",'Population Migration by State'!$B$5,"Year",'Population Migration by State'!$C$3)</f>
        <v>206204</v>
      </c>
      <c r="BB143" s="105">
        <f>GETPIVOTDATA(" Colorado",'Population Migration by State'!$B$5,"Year",'Population Migration by State'!$C$3)</f>
        <v>206204</v>
      </c>
      <c r="BC143" s="105">
        <f>GETPIVOTDATA(" Colorado",'Population Migration by State'!$B$5,"Year",'Population Migration by State'!$C$3)</f>
        <v>206204</v>
      </c>
      <c r="BD143" s="105">
        <f>GETPIVOTDATA(" Colorado",'Population Migration by State'!$B$5,"Year",'Population Migration by State'!$C$3)</f>
        <v>206204</v>
      </c>
      <c r="BE143" s="92">
        <f>GETPIVOTDATA(" Nebraska",'Population Migration by State'!$B$5,"Year",'Population Migration by State'!$C$3)</f>
        <v>43266</v>
      </c>
      <c r="BF143" s="105">
        <f>GETPIVOTDATA(" Nebraska",'Population Migration by State'!$B$5,"Year",'Population Migration by State'!$C$3)</f>
        <v>43266</v>
      </c>
      <c r="BG143" s="105">
        <f>GETPIVOTDATA(" Nebraska",'Population Migration by State'!$B$5,"Year",'Population Migration by State'!$C$3)</f>
        <v>43266</v>
      </c>
      <c r="BH143" s="105">
        <f>GETPIVOTDATA(" Nebraska",'Population Migration by State'!$B$5,"Year",'Population Migration by State'!$C$3)</f>
        <v>43266</v>
      </c>
      <c r="BI143" s="105">
        <f>GETPIVOTDATA(" Nebraska",'Population Migration by State'!$B$5,"Year",'Population Migration by State'!$C$3)</f>
        <v>43266</v>
      </c>
      <c r="BJ143" s="105">
        <f>GETPIVOTDATA(" Nebraska",'Population Migration by State'!$B$5,"Year",'Population Migration by State'!$C$3)</f>
        <v>43266</v>
      </c>
      <c r="BK143" s="105">
        <f>GETPIVOTDATA(" Nebraska",'Population Migration by State'!$B$5,"Year",'Population Migration by State'!$C$3)</f>
        <v>43266</v>
      </c>
      <c r="BL143" s="105">
        <f>GETPIVOTDATA(" Nebraska",'Population Migration by State'!$B$5,"Year",'Population Migration by State'!$C$3)</f>
        <v>43266</v>
      </c>
      <c r="BM143" s="105">
        <f>GETPIVOTDATA(" Nebraska",'Population Migration by State'!$B$5,"Year",'Population Migration by State'!$C$3)</f>
        <v>43266</v>
      </c>
      <c r="BN143" s="105">
        <f>GETPIVOTDATA(" Nebraska",'Population Migration by State'!$B$5,"Year",'Population Migration by State'!$C$3)</f>
        <v>43266</v>
      </c>
      <c r="BO143" s="105">
        <f>GETPIVOTDATA(" Nebraska",'Population Migration by State'!$B$5,"Year",'Population Migration by State'!$C$3)</f>
        <v>43266</v>
      </c>
      <c r="BP143" s="105">
        <f>GETPIVOTDATA(" Nebraska",'Population Migration by State'!$B$5,"Year",'Population Migration by State'!$C$3)</f>
        <v>43266</v>
      </c>
      <c r="BQ143" s="105">
        <f>GETPIVOTDATA(" Nebraska",'Population Migration by State'!$B$5,"Year",'Population Migration by State'!$C$3)</f>
        <v>43266</v>
      </c>
      <c r="BR143" s="105">
        <f>GETPIVOTDATA(" Nebraska",'Population Migration by State'!$B$5,"Year",'Population Migration by State'!$C$3)</f>
        <v>43266</v>
      </c>
      <c r="BS143" s="95">
        <f>GETPIVOTDATA(" Missouri",'Population Migration by State'!$B$5,"Year",'Population Migration by State'!$C$3)</f>
        <v>163756</v>
      </c>
      <c r="BT143" s="101">
        <f>GETPIVOTDATA(" Missouri",'Population Migration by State'!$B$5,"Year",'Population Migration by State'!$C$3)</f>
        <v>163756</v>
      </c>
      <c r="BU143" s="101">
        <f>GETPIVOTDATA(" Missouri",'Population Migration by State'!$B$5,"Year",'Population Migration by State'!$C$3)</f>
        <v>163756</v>
      </c>
      <c r="BV143" s="101">
        <f>GETPIVOTDATA(" Missouri",'Population Migration by State'!$B$5,"Year",'Population Migration by State'!$C$3)</f>
        <v>163756</v>
      </c>
      <c r="BW143" s="101">
        <f>GETPIVOTDATA(" Missouri",'Population Migration by State'!$B$5,"Year",'Population Migration by State'!$C$3)</f>
        <v>163756</v>
      </c>
      <c r="BX143" s="101">
        <f>GETPIVOTDATA(" Missouri",'Population Migration by State'!$B$5,"Year",'Population Migration by State'!$C$3)</f>
        <v>163756</v>
      </c>
      <c r="BY143" s="101">
        <f>GETPIVOTDATA(" Missouri",'Population Migration by State'!$B$5,"Year",'Population Migration by State'!$C$3)</f>
        <v>163756</v>
      </c>
      <c r="BZ143" s="101">
        <f>GETPIVOTDATA(" Missouri",'Population Migration by State'!$B$5,"Year",'Population Migration by State'!$C$3)</f>
        <v>163756</v>
      </c>
      <c r="CA143" s="101">
        <f>GETPIVOTDATA(" Missouri",'Population Migration by State'!$B$5,"Year",'Population Migration by State'!$C$3)</f>
        <v>163756</v>
      </c>
      <c r="CB143" s="101">
        <f>GETPIVOTDATA(" Missouri",'Population Migration by State'!$B$5,"Year",'Population Migration by State'!$C$3)</f>
        <v>163756</v>
      </c>
      <c r="CC143" s="101">
        <f>GETPIVOTDATA(" Missouri",'Population Migration by State'!$B$5,"Year",'Population Migration by State'!$C$3)</f>
        <v>163756</v>
      </c>
      <c r="CD143" s="92">
        <f>GETPIVOTDATA(" Illinois",'Population Migration by State'!$B$5,"Year",'Population Migration by State'!$C$3)</f>
        <v>210804</v>
      </c>
      <c r="CE143" s="105">
        <f>GETPIVOTDATA(" Illinois",'Population Migration by State'!$B$5,"Year",'Population Migration by State'!$C$3)</f>
        <v>210804</v>
      </c>
      <c r="CF143" s="105">
        <f>GETPIVOTDATA(" Illinois",'Population Migration by State'!$B$5,"Year",'Population Migration by State'!$C$3)</f>
        <v>210804</v>
      </c>
      <c r="CG143" s="105">
        <f>GETPIVOTDATA(" Illinois",'Population Migration by State'!$B$5,"Year",'Population Migration by State'!$C$3)</f>
        <v>210804</v>
      </c>
      <c r="CH143" s="105">
        <f>GETPIVOTDATA(" Illinois",'Population Migration by State'!$B$5,"Year",'Population Migration by State'!$C$3)</f>
        <v>210804</v>
      </c>
      <c r="CI143" s="121">
        <f>GETPIVOTDATA(" Illinois",'Population Migration by State'!$B$5,"Year",'Population Migration by State'!$C$3)</f>
        <v>210804</v>
      </c>
      <c r="CJ143" s="121">
        <f>GETPIVOTDATA(" Illinois",'Population Migration by State'!$B$5,"Year",'Population Migration by State'!$C$3)</f>
        <v>210804</v>
      </c>
      <c r="CK143" s="121">
        <f>GETPIVOTDATA(" Illinois",'Population Migration by State'!$B$5,"Year",'Population Migration by State'!$C$3)</f>
        <v>210804</v>
      </c>
      <c r="CL143" s="121">
        <f>GETPIVOTDATA(" Illinois",'Population Migration by State'!$B$5,"Year",'Population Migration by State'!$C$3)</f>
        <v>210804</v>
      </c>
      <c r="CM143" s="105">
        <f>GETPIVOTDATA(" Illinois",'Population Migration by State'!$B$5,"Year",'Population Migration by State'!$C$3)</f>
        <v>210804</v>
      </c>
      <c r="CN143" s="105">
        <f>GETPIVOTDATA(" Illinois",'Population Migration by State'!$B$5,"Year",'Population Migration by State'!$C$3)</f>
        <v>210804</v>
      </c>
      <c r="CO143" s="92">
        <f>GETPIVOTDATA(" Indiana",'Population Migration by State'!$B$5,"Year",'Population Migration by State'!$C$3)</f>
        <v>134273</v>
      </c>
      <c r="CP143" s="121">
        <f>GETPIVOTDATA(" Indiana",'Population Migration by State'!$B$5,"Year",'Population Migration by State'!$C$3)</f>
        <v>134273</v>
      </c>
      <c r="CQ143" s="121">
        <f>GETPIVOTDATA(" Indiana",'Population Migration by State'!$B$5,"Year",'Population Migration by State'!$C$3)</f>
        <v>134273</v>
      </c>
      <c r="CR143" s="121">
        <f>GETPIVOTDATA(" Indiana",'Population Migration by State'!$B$5,"Year",'Population Migration by State'!$C$3)</f>
        <v>134273</v>
      </c>
      <c r="CS143" s="121">
        <f>GETPIVOTDATA(" Indiana",'Population Migration by State'!$B$5,"Year",'Population Migration by State'!$C$3)</f>
        <v>134273</v>
      </c>
      <c r="CT143" s="105">
        <f>GETPIVOTDATA(" Indiana",'Population Migration by State'!$B$5,"Year",'Population Migration by State'!$C$3)</f>
        <v>134273</v>
      </c>
      <c r="CU143" s="92">
        <f>GETPIVOTDATA(" Ohio",'Population Migration by State'!$B$5,"Year",'Population Migration by State'!$C$3)</f>
        <v>197794</v>
      </c>
      <c r="CV143" s="105">
        <f>GETPIVOTDATA(" Ohio",'Population Migration by State'!$B$5,"Year",'Population Migration by State'!$C$3)</f>
        <v>197794</v>
      </c>
      <c r="CW143" s="105">
        <f>GETPIVOTDATA(" Ohio",'Population Migration by State'!$B$5,"Year",'Population Migration by State'!$C$3)</f>
        <v>197794</v>
      </c>
      <c r="CX143" s="105">
        <f>GETPIVOTDATA(" Ohio",'Population Migration by State'!$B$5,"Year",'Population Migration by State'!$C$3)</f>
        <v>197794</v>
      </c>
      <c r="CY143" s="121">
        <f>GETPIVOTDATA(" Ohio",'Population Migration by State'!$B$5,"Year",'Population Migration by State'!$C$3)</f>
        <v>197794</v>
      </c>
      <c r="CZ143" s="121">
        <f>GETPIVOTDATA(" Ohio",'Population Migration by State'!$B$5,"Year",'Population Migration by State'!$C$3)</f>
        <v>197794</v>
      </c>
      <c r="DA143" s="121">
        <f>GETPIVOTDATA(" Ohio",'Population Migration by State'!$B$5,"Year",'Population Migration by State'!$C$3)</f>
        <v>197794</v>
      </c>
      <c r="DB143" s="121">
        <f>GETPIVOTDATA(" Ohio",'Population Migration by State'!$B$5,"Year",'Population Migration by State'!$C$3)</f>
        <v>197794</v>
      </c>
      <c r="DC143" s="105">
        <f>GETPIVOTDATA(" Ohio",'Population Migration by State'!$B$5,"Year",'Population Migration by State'!$C$3)</f>
        <v>197794</v>
      </c>
      <c r="DD143" s="105">
        <f>GETPIVOTDATA(" Ohio",'Population Migration by State'!$B$5,"Year",'Population Migration by State'!$C$3)</f>
        <v>197794</v>
      </c>
      <c r="DE143" s="105">
        <f>GETPIVOTDATA(" Ohio",'Population Migration by State'!$B$5,"Year",'Population Migration by State'!$C$3)</f>
        <v>197794</v>
      </c>
      <c r="DF143" s="92">
        <f>GETPIVOTDATA(" Pennsylvania",'Population Migration by State'!$B$5,"Year",'Population Migration by State'!$C$3)</f>
        <v>223347</v>
      </c>
      <c r="DG143" s="105">
        <f>GETPIVOTDATA(" Pennsylvania",'Population Migration by State'!$B$5,"Year",'Population Migration by State'!$C$3)</f>
        <v>223347</v>
      </c>
      <c r="DH143" s="105">
        <f>GETPIVOTDATA(" Pennsylvania",'Population Migration by State'!$B$5,"Year",'Population Migration by State'!$C$3)</f>
        <v>223347</v>
      </c>
      <c r="DI143" s="105">
        <f>GETPIVOTDATA(" Pennsylvania",'Population Migration by State'!$B$5,"Year",'Population Migration by State'!$C$3)</f>
        <v>223347</v>
      </c>
      <c r="DJ143" s="105">
        <f>GETPIVOTDATA(" Pennsylvania",'Population Migration by State'!$B$5,"Year",'Population Migration by State'!$C$3)</f>
        <v>223347</v>
      </c>
      <c r="DK143" s="121">
        <f>GETPIVOTDATA(" Pennsylvania",'Population Migration by State'!$B$5,"Year",'Population Migration by State'!$C$3)</f>
        <v>223347</v>
      </c>
      <c r="DL143" s="121">
        <f>GETPIVOTDATA(" Pennsylvania",'Population Migration by State'!$B$5,"Year",'Population Migration by State'!$C$3)</f>
        <v>223347</v>
      </c>
      <c r="DM143" s="121">
        <f>GETPIVOTDATA(" Pennsylvania",'Population Migration by State'!$B$5,"Year",'Population Migration by State'!$C$3)</f>
        <v>223347</v>
      </c>
      <c r="DN143" s="121">
        <f>GETPIVOTDATA(" Pennsylvania",'Population Migration by State'!$B$5,"Year",'Population Migration by State'!$C$3)</f>
        <v>223347</v>
      </c>
      <c r="DO143" s="105">
        <f>GETPIVOTDATA(" Pennsylvania",'Population Migration by State'!$B$5,"Year",'Population Migration by State'!$C$3)</f>
        <v>223347</v>
      </c>
      <c r="DP143" s="105">
        <f>GETPIVOTDATA(" Pennsylvania",'Population Migration by State'!$B$5,"Year",'Population Migration by State'!$C$3)</f>
        <v>223347</v>
      </c>
      <c r="DQ143" s="105">
        <f>GETPIVOTDATA(" Pennsylvania",'Population Migration by State'!$B$5,"Year",'Population Migration by State'!$C$3)</f>
        <v>223347</v>
      </c>
      <c r="DR143" s="105">
        <f>GETPIVOTDATA(" Pennsylvania",'Population Migration by State'!$B$5,"Year",'Population Migration by State'!$C$3)</f>
        <v>223347</v>
      </c>
      <c r="DS143" s="105">
        <f>GETPIVOTDATA(" Pennsylvania",'Population Migration by State'!$B$5,"Year",'Population Migration by State'!$C$3)</f>
        <v>223347</v>
      </c>
      <c r="DT143" s="105">
        <f>GETPIVOTDATA(" Pennsylvania",'Population Migration by State'!$B$5,"Year",'Population Migration by State'!$C$3)</f>
        <v>223347</v>
      </c>
      <c r="DU143" s="92">
        <f>GETPIVOTDATA(" New Jersey",'Population Migration by State'!$B$5,"Year",'Population Migration by State'!$C$3)</f>
        <v>132797</v>
      </c>
      <c r="DV143" s="105">
        <f>GETPIVOTDATA(" New Jersey",'Population Migration by State'!$B$5,"Year",'Population Migration by State'!$C$3)</f>
        <v>132797</v>
      </c>
      <c r="DW143" s="105">
        <f>GETPIVOTDATA(" New Jersey",'Population Migration by State'!$B$5,"Year",'Population Migration by State'!$C$3)</f>
        <v>132797</v>
      </c>
      <c r="DX143" s="105">
        <f>GETPIVOTDATA(" New Jersey",'Population Migration by State'!$B$5,"Year",'Population Migration by State'!$C$3)</f>
        <v>132797</v>
      </c>
      <c r="DY143" s="92">
        <f>GETPIVOTDATA(" New York",'Population Migration by State'!$B$5,"Year",'Population Migration by State'!$C$3)</f>
        <v>277374</v>
      </c>
      <c r="DZ143" s="97"/>
      <c r="EA143" s="97"/>
      <c r="EB143" s="97"/>
      <c r="EC143" s="99"/>
      <c r="ED143" s="105"/>
      <c r="EE143" s="105"/>
      <c r="EF143" s="105"/>
      <c r="EG143" s="93"/>
      <c r="EH143" s="93"/>
      <c r="EI143" s="93"/>
      <c r="EJ143" s="105"/>
      <c r="EK143" s="105"/>
      <c r="EL143" s="105"/>
      <c r="EM143" s="105"/>
      <c r="EN143" s="105"/>
      <c r="EO143" s="105"/>
      <c r="EP143" s="105"/>
      <c r="EQ143" s="56"/>
      <c r="ER143" s="56"/>
      <c r="ES143" s="56"/>
      <c r="ET143" s="56"/>
      <c r="EU143" s="56"/>
      <c r="EV143" s="56"/>
      <c r="EW143" s="56"/>
      <c r="EX143" s="56"/>
      <c r="EY143" s="56"/>
      <c r="EZ143" s="56"/>
      <c r="FA143" s="56"/>
      <c r="FB143" s="56"/>
      <c r="FC143" s="56"/>
      <c r="FD143" s="56"/>
      <c r="FE143" s="56"/>
      <c r="FF143" s="56"/>
      <c r="FG143" s="56"/>
      <c r="FH143" s="56"/>
      <c r="FI143" s="56"/>
      <c r="FJ143" s="56"/>
      <c r="FK143" s="56"/>
      <c r="FL143" s="56"/>
      <c r="FM143" s="56"/>
      <c r="FN143" s="56"/>
      <c r="FO143" s="56"/>
      <c r="FP143" s="56"/>
      <c r="FQ143" s="56"/>
      <c r="FR143" s="56"/>
      <c r="FS143" s="56"/>
      <c r="FT143" s="56"/>
      <c r="FU143" s="56"/>
      <c r="FV143" s="56"/>
      <c r="FW143" s="56"/>
      <c r="FX143" s="56"/>
      <c r="FY143" s="56"/>
      <c r="FZ143" s="56"/>
      <c r="GA143" s="56"/>
      <c r="GB143" s="56"/>
      <c r="GC143" s="56"/>
      <c r="GD143" s="56"/>
      <c r="GE143" s="56"/>
      <c r="GF143" s="56"/>
      <c r="GG143" s="56"/>
      <c r="GH143" s="56"/>
      <c r="GI143" s="56"/>
      <c r="GJ143" s="56"/>
      <c r="GK143" s="56"/>
      <c r="GL143" s="56"/>
      <c r="GM143" s="56"/>
      <c r="GN143" s="56"/>
      <c r="GO143" s="56"/>
      <c r="GP143" s="56"/>
      <c r="GQ143" s="56"/>
      <c r="GR143" s="56"/>
      <c r="GS143" s="56"/>
      <c r="GT143" s="56"/>
      <c r="GU143" s="56"/>
      <c r="GV143" s="56"/>
      <c r="GW143" s="56"/>
      <c r="GX143" s="56"/>
      <c r="GY143" s="56"/>
      <c r="GZ143" s="56"/>
      <c r="HA143" s="56"/>
      <c r="HB143" s="56"/>
      <c r="HC143" s="56"/>
      <c r="HD143" s="56"/>
      <c r="HE143" s="56"/>
      <c r="HF143" s="56"/>
      <c r="HG143" s="56"/>
      <c r="HH143" s="217"/>
    </row>
    <row r="144" spans="2:216" x14ac:dyDescent="0.25">
      <c r="B144" s="221"/>
      <c r="C144" s="56"/>
      <c r="D144" s="56"/>
      <c r="E144" s="105"/>
      <c r="F144" s="105"/>
      <c r="G144" s="105"/>
      <c r="H144" s="105"/>
      <c r="I144" s="105"/>
      <c r="J144" s="105"/>
      <c r="K144" s="105"/>
      <c r="L144" s="92">
        <f>GETPIVOTDATA(" California",'Population Migration by State'!$B$5,"Year",'Population Migration by State'!$C$3)</f>
        <v>495964</v>
      </c>
      <c r="M144" s="105">
        <f>GETPIVOTDATA(" California",'Population Migration by State'!$B$5,"Year",'Population Migration by State'!$C$3)</f>
        <v>495964</v>
      </c>
      <c r="N144" s="105">
        <f>GETPIVOTDATA(" California",'Population Migration by State'!$B$5,"Year",'Population Migration by State'!$C$3)</f>
        <v>495964</v>
      </c>
      <c r="O144" s="105">
        <f>GETPIVOTDATA(" California",'Population Migration by State'!$B$5,"Year",'Population Migration by State'!$C$3)</f>
        <v>495964</v>
      </c>
      <c r="P144" s="105">
        <f>GETPIVOTDATA(" California",'Population Migration by State'!$B$5,"Year",'Population Migration by State'!$C$3)</f>
        <v>495964</v>
      </c>
      <c r="Q144" s="105">
        <f>GETPIVOTDATA(" California",'Population Migration by State'!$B$5,"Year",'Population Migration by State'!$C$3)</f>
        <v>495964</v>
      </c>
      <c r="R144" s="105">
        <f>GETPIVOTDATA(" California",'Population Migration by State'!$B$5,"Year",'Population Migration by State'!$C$3)</f>
        <v>495964</v>
      </c>
      <c r="S144" s="105">
        <f>GETPIVOTDATA(" California",'Population Migration by State'!$B$5,"Year",'Population Migration by State'!$C$3)</f>
        <v>495964</v>
      </c>
      <c r="T144" s="92">
        <f>GETPIVOTDATA(" Nevada",'Population Migration by State'!$B$5,"Year",'Population Migration by State'!$C$3)</f>
        <v>124522</v>
      </c>
      <c r="U144" s="105">
        <f>GETPIVOTDATA(" Nevada",'Population Migration by State'!$B$5,"Year",'Population Migration by State'!$C$3)</f>
        <v>124522</v>
      </c>
      <c r="V144" s="105">
        <f>GETPIVOTDATA(" Nevada",'Population Migration by State'!$B$5,"Year",'Population Migration by State'!$C$3)</f>
        <v>124522</v>
      </c>
      <c r="W144" s="121">
        <f>GETPIVOTDATA(" Nevada",'Population Migration by State'!$B$5,"Year",'Population Migration by State'!$C$3)</f>
        <v>124522</v>
      </c>
      <c r="X144" s="121">
        <f>GETPIVOTDATA(" Nevada",'Population Migration by State'!$B$5,"Year",'Population Migration by State'!$C$3)</f>
        <v>124522</v>
      </c>
      <c r="Y144" s="121">
        <f>GETPIVOTDATA(" Nevada",'Population Migration by State'!$B$5,"Year",'Population Migration by State'!$C$3)</f>
        <v>124522</v>
      </c>
      <c r="Z144" s="121">
        <f>GETPIVOTDATA(" Nevada",'Population Migration by State'!$B$5,"Year",'Population Migration by State'!$C$3)</f>
        <v>124522</v>
      </c>
      <c r="AA144" s="105">
        <f>GETPIVOTDATA(" Nevada",'Population Migration by State'!$B$5,"Year",'Population Migration by State'!$C$3)</f>
        <v>124522</v>
      </c>
      <c r="AB144" s="105">
        <f>GETPIVOTDATA(" Nevada",'Population Migration by State'!$B$5,"Year",'Population Migration by State'!$C$3)</f>
        <v>124522</v>
      </c>
      <c r="AC144" s="92">
        <f>GETPIVOTDATA(" Utah",'Population Migration by State'!$B$5,"Year",'Population Migration by State'!$C$3)</f>
        <v>88109</v>
      </c>
      <c r="AD144" s="105">
        <f>GETPIVOTDATA(" Utah",'Population Migration by State'!$B$5,"Year",'Population Migration by State'!$C$3)</f>
        <v>88109</v>
      </c>
      <c r="AE144" s="105">
        <f>GETPIVOTDATA(" Utah",'Population Migration by State'!$B$5,"Year",'Population Migration by State'!$C$3)</f>
        <v>88109</v>
      </c>
      <c r="AF144" s="105">
        <f>GETPIVOTDATA(" Utah",'Population Migration by State'!$B$5,"Year",'Population Migration by State'!$C$3)</f>
        <v>88109</v>
      </c>
      <c r="AG144" s="105">
        <f>GETPIVOTDATA(" Utah",'Population Migration by State'!$B$5,"Year",'Population Migration by State'!$C$3)</f>
        <v>88109</v>
      </c>
      <c r="AH144" s="105">
        <f>GETPIVOTDATA(" Utah",'Population Migration by State'!$B$5,"Year",'Population Migration by State'!$C$3)</f>
        <v>88109</v>
      </c>
      <c r="AI144" s="105">
        <f>GETPIVOTDATA(" Utah",'Population Migration by State'!$B$5,"Year",'Population Migration by State'!$C$3)</f>
        <v>88109</v>
      </c>
      <c r="AJ144" s="105">
        <f>GETPIVOTDATA(" Utah",'Population Migration by State'!$B$5,"Year",'Population Migration by State'!$C$3)</f>
        <v>88109</v>
      </c>
      <c r="AK144" s="105">
        <f>GETPIVOTDATA(" Utah",'Population Migration by State'!$B$5,"Year",'Population Migration by State'!$C$3)</f>
        <v>88109</v>
      </c>
      <c r="AL144" s="105">
        <f>GETPIVOTDATA(" Utah",'Population Migration by State'!$B$5,"Year",'Population Migration by State'!$C$3)</f>
        <v>88109</v>
      </c>
      <c r="AM144" s="105">
        <f>GETPIVOTDATA(" Utah",'Population Migration by State'!$B$5,"Year",'Population Migration by State'!$C$3)</f>
        <v>88109</v>
      </c>
      <c r="AN144" s="105">
        <f>GETPIVOTDATA(" Utah",'Population Migration by State'!$B$5,"Year",'Population Migration by State'!$C$3)</f>
        <v>88109</v>
      </c>
      <c r="AO144" s="92">
        <f>GETPIVOTDATA(" Colorado",'Population Migration by State'!$B$5,"Year",'Population Migration by State'!$C$3)</f>
        <v>206204</v>
      </c>
      <c r="AP144" s="105">
        <f>GETPIVOTDATA(" Colorado",'Population Migration by State'!$B$5,"Year",'Population Migration by State'!$C$3)</f>
        <v>206204</v>
      </c>
      <c r="AQ144" s="105">
        <f>GETPIVOTDATA(" Colorado",'Population Migration by State'!$B$5,"Year",'Population Migration by State'!$C$3)</f>
        <v>206204</v>
      </c>
      <c r="AR144" s="105">
        <f>GETPIVOTDATA(" Colorado",'Population Migration by State'!$B$5,"Year",'Population Migration by State'!$C$3)</f>
        <v>206204</v>
      </c>
      <c r="AS144" s="105">
        <f>GETPIVOTDATA(" Colorado",'Population Migration by State'!$B$5,"Year",'Population Migration by State'!$C$3)</f>
        <v>206204</v>
      </c>
      <c r="AT144" s="105">
        <f>GETPIVOTDATA(" Colorado",'Population Migration by State'!$B$5,"Year",'Population Migration by State'!$C$3)</f>
        <v>206204</v>
      </c>
      <c r="AU144" s="105">
        <f>GETPIVOTDATA(" Colorado",'Population Migration by State'!$B$5,"Year",'Population Migration by State'!$C$3)</f>
        <v>206204</v>
      </c>
      <c r="AV144" s="105">
        <f>GETPIVOTDATA(" Colorado",'Population Migration by State'!$B$5,"Year",'Population Migration by State'!$C$3)</f>
        <v>206204</v>
      </c>
      <c r="AW144" s="105">
        <f>GETPIVOTDATA(" Colorado",'Population Migration by State'!$B$5,"Year",'Population Migration by State'!$C$3)</f>
        <v>206204</v>
      </c>
      <c r="AX144" s="105">
        <f>GETPIVOTDATA(" Colorado",'Population Migration by State'!$B$5,"Year",'Population Migration by State'!$C$3)</f>
        <v>206204</v>
      </c>
      <c r="AY144" s="105">
        <f>GETPIVOTDATA(" Colorado",'Population Migration by State'!$B$5,"Year",'Population Migration by State'!$C$3)</f>
        <v>206204</v>
      </c>
      <c r="AZ144" s="105">
        <f>GETPIVOTDATA(" Colorado",'Population Migration by State'!$B$5,"Year",'Population Migration by State'!$C$3)</f>
        <v>206204</v>
      </c>
      <c r="BA144" s="105">
        <f>GETPIVOTDATA(" Colorado",'Population Migration by State'!$B$5,"Year",'Population Migration by State'!$C$3)</f>
        <v>206204</v>
      </c>
      <c r="BB144" s="105">
        <f>GETPIVOTDATA(" Colorado",'Population Migration by State'!$B$5,"Year",'Population Migration by State'!$C$3)</f>
        <v>206204</v>
      </c>
      <c r="BC144" s="105">
        <f>GETPIVOTDATA(" Colorado",'Population Migration by State'!$B$5,"Year",'Population Migration by State'!$C$3)</f>
        <v>206204</v>
      </c>
      <c r="BD144" s="105">
        <f>GETPIVOTDATA(" Colorado",'Population Migration by State'!$B$5,"Year",'Population Migration by State'!$C$3)</f>
        <v>206204</v>
      </c>
      <c r="BE144" s="92">
        <f>GETPIVOTDATA(" Nebraska",'Population Migration by State'!$B$5,"Year",'Population Migration by State'!$C$3)</f>
        <v>43266</v>
      </c>
      <c r="BF144" s="105">
        <f>GETPIVOTDATA(" Nebraska",'Population Migration by State'!$B$5,"Year",'Population Migration by State'!$C$3)</f>
        <v>43266</v>
      </c>
      <c r="BG144" s="105">
        <f>GETPIVOTDATA(" Nebraska",'Population Migration by State'!$B$5,"Year",'Population Migration by State'!$C$3)</f>
        <v>43266</v>
      </c>
      <c r="BH144" s="105">
        <f>GETPIVOTDATA(" Nebraska",'Population Migration by State'!$B$5,"Year",'Population Migration by State'!$C$3)</f>
        <v>43266</v>
      </c>
      <c r="BI144" s="105">
        <f>GETPIVOTDATA(" Nebraska",'Population Migration by State'!$B$5,"Year",'Population Migration by State'!$C$3)</f>
        <v>43266</v>
      </c>
      <c r="BJ144" s="105">
        <f>GETPIVOTDATA(" Nebraska",'Population Migration by State'!$B$5,"Year",'Population Migration by State'!$C$3)</f>
        <v>43266</v>
      </c>
      <c r="BK144" s="105">
        <f>GETPIVOTDATA(" Nebraska",'Population Migration by State'!$B$5,"Year",'Population Migration by State'!$C$3)</f>
        <v>43266</v>
      </c>
      <c r="BL144" s="105">
        <f>GETPIVOTDATA(" Nebraska",'Population Migration by State'!$B$5,"Year",'Population Migration by State'!$C$3)</f>
        <v>43266</v>
      </c>
      <c r="BM144" s="105">
        <f>GETPIVOTDATA(" Nebraska",'Population Migration by State'!$B$5,"Year",'Population Migration by State'!$C$3)</f>
        <v>43266</v>
      </c>
      <c r="BN144" s="105">
        <f>GETPIVOTDATA(" Nebraska",'Population Migration by State'!$B$5,"Year",'Population Migration by State'!$C$3)</f>
        <v>43266</v>
      </c>
      <c r="BO144" s="105">
        <f>GETPIVOTDATA(" Nebraska",'Population Migration by State'!$B$5,"Year",'Population Migration by State'!$C$3)</f>
        <v>43266</v>
      </c>
      <c r="BP144" s="105">
        <f>GETPIVOTDATA(" Nebraska",'Population Migration by State'!$B$5,"Year",'Population Migration by State'!$C$3)</f>
        <v>43266</v>
      </c>
      <c r="BQ144" s="105">
        <f>GETPIVOTDATA(" Nebraska",'Population Migration by State'!$B$5,"Year",'Population Migration by State'!$C$3)</f>
        <v>43266</v>
      </c>
      <c r="BR144" s="105">
        <f>GETPIVOTDATA(" Nebraska",'Population Migration by State'!$B$5,"Year",'Population Migration by State'!$C$3)</f>
        <v>43266</v>
      </c>
      <c r="BS144" s="92">
        <f>GETPIVOTDATA(" Missouri",'Population Migration by State'!$B$5,"Year",'Population Migration by State'!$C$3)</f>
        <v>163756</v>
      </c>
      <c r="BT144" s="105">
        <f>GETPIVOTDATA(" Missouri",'Population Migration by State'!$B$5,"Year",'Population Migration by State'!$C$3)</f>
        <v>163756</v>
      </c>
      <c r="BU144" s="105">
        <f>GETPIVOTDATA(" Missouri",'Population Migration by State'!$B$5,"Year",'Population Migration by State'!$C$3)</f>
        <v>163756</v>
      </c>
      <c r="BV144" s="105">
        <f>GETPIVOTDATA(" Missouri",'Population Migration by State'!$B$5,"Year",'Population Migration by State'!$C$3)</f>
        <v>163756</v>
      </c>
      <c r="BW144" s="105">
        <f>GETPIVOTDATA(" Missouri",'Population Migration by State'!$B$5,"Year",'Population Migration by State'!$C$3)</f>
        <v>163756</v>
      </c>
      <c r="BX144" s="105">
        <f>GETPIVOTDATA(" Missouri",'Population Migration by State'!$B$5,"Year",'Population Migration by State'!$C$3)</f>
        <v>163756</v>
      </c>
      <c r="BY144" s="105">
        <f>GETPIVOTDATA(" Missouri",'Population Migration by State'!$B$5,"Year",'Population Migration by State'!$C$3)</f>
        <v>163756</v>
      </c>
      <c r="BZ144" s="105">
        <f>GETPIVOTDATA(" Missouri",'Population Migration by State'!$B$5,"Year",'Population Migration by State'!$C$3)</f>
        <v>163756</v>
      </c>
      <c r="CA144" s="105">
        <f>GETPIVOTDATA(" Missouri",'Population Migration by State'!$B$5,"Year",'Population Migration by State'!$C$3)</f>
        <v>163756</v>
      </c>
      <c r="CB144" s="105">
        <f>GETPIVOTDATA(" Missouri",'Population Migration by State'!$B$5,"Year",'Population Migration by State'!$C$3)</f>
        <v>163756</v>
      </c>
      <c r="CC144" s="105">
        <f>GETPIVOTDATA(" Missouri",'Population Migration by State'!$B$5,"Year",'Population Migration by State'!$C$3)</f>
        <v>163756</v>
      </c>
      <c r="CD144" s="99"/>
      <c r="CE144" s="105">
        <f>GETPIVOTDATA(" Illinois",'Population Migration by State'!$B$5,"Year",'Population Migration by State'!$C$3)</f>
        <v>210804</v>
      </c>
      <c r="CF144" s="105">
        <f>GETPIVOTDATA(" Illinois",'Population Migration by State'!$B$5,"Year",'Population Migration by State'!$C$3)</f>
        <v>210804</v>
      </c>
      <c r="CG144" s="105">
        <f>GETPIVOTDATA(" Illinois",'Population Migration by State'!$B$5,"Year",'Population Migration by State'!$C$3)</f>
        <v>210804</v>
      </c>
      <c r="CH144" s="105">
        <f>GETPIVOTDATA(" Illinois",'Population Migration by State'!$B$5,"Year",'Population Migration by State'!$C$3)</f>
        <v>210804</v>
      </c>
      <c r="CI144" s="121">
        <f>GETPIVOTDATA(" Illinois",'Population Migration by State'!$B$5,"Year",'Population Migration by State'!$C$3)</f>
        <v>210804</v>
      </c>
      <c r="CJ144" s="121">
        <f>GETPIVOTDATA(" Illinois",'Population Migration by State'!$B$5,"Year",'Population Migration by State'!$C$3)</f>
        <v>210804</v>
      </c>
      <c r="CK144" s="121">
        <f>GETPIVOTDATA(" Illinois",'Population Migration by State'!$B$5,"Year",'Population Migration by State'!$C$3)</f>
        <v>210804</v>
      </c>
      <c r="CL144" s="121">
        <f>GETPIVOTDATA(" Illinois",'Population Migration by State'!$B$5,"Year",'Population Migration by State'!$C$3)</f>
        <v>210804</v>
      </c>
      <c r="CM144" s="105">
        <f>GETPIVOTDATA(" Illinois",'Population Migration by State'!$B$5,"Year",'Population Migration by State'!$C$3)</f>
        <v>210804</v>
      </c>
      <c r="CN144" s="105">
        <f>GETPIVOTDATA(" Illinois",'Population Migration by State'!$B$5,"Year",'Population Migration by State'!$C$3)</f>
        <v>210804</v>
      </c>
      <c r="CO144" s="92">
        <f>GETPIVOTDATA(" Indiana",'Population Migration by State'!$B$5,"Year",'Population Migration by State'!$C$3)</f>
        <v>134273</v>
      </c>
      <c r="CP144" s="121">
        <f>GETPIVOTDATA(" Indiana",'Population Migration by State'!$B$5,"Year",'Population Migration by State'!$C$3)</f>
        <v>134273</v>
      </c>
      <c r="CQ144" s="121">
        <f>GETPIVOTDATA(" Indiana",'Population Migration by State'!$B$5,"Year",'Population Migration by State'!$C$3)</f>
        <v>134273</v>
      </c>
      <c r="CR144" s="121">
        <f>GETPIVOTDATA(" Indiana",'Population Migration by State'!$B$5,"Year",'Population Migration by State'!$C$3)</f>
        <v>134273</v>
      </c>
      <c r="CS144" s="121">
        <f>GETPIVOTDATA(" Indiana",'Population Migration by State'!$B$5,"Year",'Population Migration by State'!$C$3)</f>
        <v>134273</v>
      </c>
      <c r="CT144" s="105">
        <f>GETPIVOTDATA(" Indiana",'Population Migration by State'!$B$5,"Year",'Population Migration by State'!$C$3)</f>
        <v>134273</v>
      </c>
      <c r="CU144" s="92">
        <f>GETPIVOTDATA(" Ohio",'Population Migration by State'!$B$5,"Year",'Population Migration by State'!$C$3)</f>
        <v>197794</v>
      </c>
      <c r="CV144" s="105">
        <f>GETPIVOTDATA(" Ohio",'Population Migration by State'!$B$5,"Year",'Population Migration by State'!$C$3)</f>
        <v>197794</v>
      </c>
      <c r="CW144" s="105">
        <f>GETPIVOTDATA(" Ohio",'Population Migration by State'!$B$5,"Year",'Population Migration by State'!$C$3)</f>
        <v>197794</v>
      </c>
      <c r="CX144" s="105">
        <f>GETPIVOTDATA(" Ohio",'Population Migration by State'!$B$5,"Year",'Population Migration by State'!$C$3)</f>
        <v>197794</v>
      </c>
      <c r="CY144" s="121">
        <f>GETPIVOTDATA(" Ohio",'Population Migration by State'!$B$5,"Year",'Population Migration by State'!$C$3)</f>
        <v>197794</v>
      </c>
      <c r="CZ144" s="121">
        <f>GETPIVOTDATA(" Ohio",'Population Migration by State'!$B$5,"Year",'Population Migration by State'!$C$3)</f>
        <v>197794</v>
      </c>
      <c r="DA144" s="121">
        <f>GETPIVOTDATA(" Ohio",'Population Migration by State'!$B$5,"Year",'Population Migration by State'!$C$3)</f>
        <v>197794</v>
      </c>
      <c r="DB144" s="121">
        <f>GETPIVOTDATA(" Ohio",'Population Migration by State'!$B$5,"Year",'Population Migration by State'!$C$3)</f>
        <v>197794</v>
      </c>
      <c r="DC144" s="105">
        <f>GETPIVOTDATA(" Ohio",'Population Migration by State'!$B$5,"Year",'Population Migration by State'!$C$3)</f>
        <v>197794</v>
      </c>
      <c r="DD144" s="105">
        <f>GETPIVOTDATA(" Ohio",'Population Migration by State'!$B$5,"Year",'Population Migration by State'!$C$3)</f>
        <v>197794</v>
      </c>
      <c r="DE144" s="105">
        <f>GETPIVOTDATA(" Ohio",'Population Migration by State'!$B$5,"Year",'Population Migration by State'!$C$3)</f>
        <v>197794</v>
      </c>
      <c r="DF144" s="92">
        <f>GETPIVOTDATA(" Pennsylvania",'Population Migration by State'!$B$5,"Year",'Population Migration by State'!$C$3)</f>
        <v>223347</v>
      </c>
      <c r="DG144" s="105">
        <f>GETPIVOTDATA(" Pennsylvania",'Population Migration by State'!$B$5,"Year",'Population Migration by State'!$C$3)</f>
        <v>223347</v>
      </c>
      <c r="DH144" s="105">
        <f>GETPIVOTDATA(" Pennsylvania",'Population Migration by State'!$B$5,"Year",'Population Migration by State'!$C$3)</f>
        <v>223347</v>
      </c>
      <c r="DI144" s="105">
        <f>GETPIVOTDATA(" Pennsylvania",'Population Migration by State'!$B$5,"Year",'Population Migration by State'!$C$3)</f>
        <v>223347</v>
      </c>
      <c r="DJ144" s="105">
        <f>GETPIVOTDATA(" Pennsylvania",'Population Migration by State'!$B$5,"Year",'Population Migration by State'!$C$3)</f>
        <v>223347</v>
      </c>
      <c r="DK144" s="121">
        <f>GETPIVOTDATA(" Pennsylvania",'Population Migration by State'!$B$5,"Year",'Population Migration by State'!$C$3)</f>
        <v>223347</v>
      </c>
      <c r="DL144" s="121">
        <f>GETPIVOTDATA(" Pennsylvania",'Population Migration by State'!$B$5,"Year",'Population Migration by State'!$C$3)</f>
        <v>223347</v>
      </c>
      <c r="DM144" s="121">
        <f>GETPIVOTDATA(" Pennsylvania",'Population Migration by State'!$B$5,"Year",'Population Migration by State'!$C$3)</f>
        <v>223347</v>
      </c>
      <c r="DN144" s="121">
        <f>GETPIVOTDATA(" Pennsylvania",'Population Migration by State'!$B$5,"Year",'Population Migration by State'!$C$3)</f>
        <v>223347</v>
      </c>
      <c r="DO144" s="105">
        <f>GETPIVOTDATA(" Pennsylvania",'Population Migration by State'!$B$5,"Year",'Population Migration by State'!$C$3)</f>
        <v>223347</v>
      </c>
      <c r="DP144" s="105">
        <f>GETPIVOTDATA(" Pennsylvania",'Population Migration by State'!$B$5,"Year",'Population Migration by State'!$C$3)</f>
        <v>223347</v>
      </c>
      <c r="DQ144" s="105">
        <f>GETPIVOTDATA(" Pennsylvania",'Population Migration by State'!$B$5,"Year",'Population Migration by State'!$C$3)</f>
        <v>223347</v>
      </c>
      <c r="DR144" s="105">
        <f>GETPIVOTDATA(" Pennsylvania",'Population Migration by State'!$B$5,"Year",'Population Migration by State'!$C$3)</f>
        <v>223347</v>
      </c>
      <c r="DS144" s="105">
        <f>GETPIVOTDATA(" Pennsylvania",'Population Migration by State'!$B$5,"Year",'Population Migration by State'!$C$3)</f>
        <v>223347</v>
      </c>
      <c r="DT144" s="105">
        <f>GETPIVOTDATA(" Pennsylvania",'Population Migration by State'!$B$5,"Year",'Population Migration by State'!$C$3)</f>
        <v>223347</v>
      </c>
      <c r="DU144" s="99"/>
      <c r="DV144" s="105">
        <f>GETPIVOTDATA(" New Jersey",'Population Migration by State'!$B$5,"Year",'Population Migration by State'!$C$3)</f>
        <v>132797</v>
      </c>
      <c r="DW144" s="105">
        <f>GETPIVOTDATA(" New Jersey",'Population Migration by State'!$B$5,"Year",'Population Migration by State'!$C$3)</f>
        <v>132797</v>
      </c>
      <c r="DX144" s="105">
        <f>GETPIVOTDATA(" New Jersey",'Population Migration by State'!$B$5,"Year",'Population Migration by State'!$C$3)</f>
        <v>132797</v>
      </c>
      <c r="DY144" s="96">
        <f>GETPIVOTDATA(" New York",'Population Migration by State'!$B$5,"Year",'Population Migration by State'!$C$3)</f>
        <v>277374</v>
      </c>
      <c r="DZ144" s="92">
        <f>GETPIVOTDATA(" Connecticut",'Population Migration by State'!$B$5,"Year",'Population Migration by State'!$C$3)</f>
        <v>83539</v>
      </c>
      <c r="EA144" s="97"/>
      <c r="EB144" s="105">
        <f>GETPIVOTDATA(" New York",'Population Migration by State'!$B$5,"Year",'Population Migration by State'!$C$3)</f>
        <v>277374</v>
      </c>
      <c r="EC144" s="105">
        <f>GETPIVOTDATA(" New York",'Population Migration by State'!$B$5,"Year",'Population Migration by State'!$C$3)</f>
        <v>277374</v>
      </c>
      <c r="ED144" s="92"/>
      <c r="EE144" s="105"/>
      <c r="EF144" s="105"/>
      <c r="EG144" s="93"/>
      <c r="EH144" s="93"/>
      <c r="EI144" s="93"/>
      <c r="EJ144" s="93"/>
      <c r="EK144" s="93"/>
      <c r="EL144" s="93"/>
      <c r="EM144" s="105"/>
      <c r="EN144" s="105"/>
      <c r="EO144" s="105"/>
      <c r="EP144" s="105"/>
      <c r="EQ144" s="56"/>
      <c r="ER144" s="56"/>
      <c r="ES144" s="56"/>
      <c r="ET144" s="56"/>
      <c r="EU144" s="56"/>
      <c r="EV144" s="56"/>
      <c r="EW144" s="56"/>
      <c r="EX144" s="56"/>
      <c r="EY144" s="56"/>
      <c r="EZ144" s="56"/>
      <c r="FA144" s="56"/>
      <c r="FB144" s="56"/>
      <c r="FC144" s="56"/>
      <c r="FD144" s="56"/>
      <c r="FE144" s="56"/>
      <c r="FF144" s="56"/>
      <c r="FG144" s="56"/>
      <c r="FH144" s="56"/>
      <c r="FI144" s="56"/>
      <c r="FJ144" s="56"/>
      <c r="FK144" s="56"/>
      <c r="FL144" s="56"/>
      <c r="FM144" s="56"/>
      <c r="FN144" s="56"/>
      <c r="FO144" s="56"/>
      <c r="FP144" s="56"/>
      <c r="FQ144" s="56"/>
      <c r="FR144" s="56"/>
      <c r="FS144" s="56"/>
      <c r="FT144" s="56"/>
      <c r="FU144" s="56"/>
      <c r="FV144" s="56"/>
      <c r="FW144" s="56"/>
      <c r="FX144" s="56"/>
      <c r="FY144" s="56"/>
      <c r="FZ144" s="56"/>
      <c r="GA144" s="56"/>
      <c r="GB144" s="56"/>
      <c r="GC144" s="56"/>
      <c r="GD144" s="56"/>
      <c r="GE144" s="56"/>
      <c r="GF144" s="56"/>
      <c r="GG144" s="56"/>
      <c r="GH144" s="56"/>
      <c r="GI144" s="56"/>
      <c r="GJ144" s="56"/>
      <c r="GK144" s="56"/>
      <c r="GL144" s="56"/>
      <c r="GM144" s="56"/>
      <c r="GN144" s="56"/>
      <c r="GO144" s="56"/>
      <c r="GP144" s="56"/>
      <c r="GQ144" s="56"/>
      <c r="GR144" s="56"/>
      <c r="GS144" s="56"/>
      <c r="GT144" s="56"/>
      <c r="GU144" s="56"/>
      <c r="GV144" s="56"/>
      <c r="GW144" s="56"/>
      <c r="GX144" s="56"/>
      <c r="GY144" s="56"/>
      <c r="GZ144" s="56"/>
      <c r="HA144" s="56"/>
      <c r="HB144" s="56"/>
      <c r="HC144" s="56"/>
      <c r="HD144" s="56"/>
      <c r="HE144" s="56"/>
      <c r="HF144" s="56"/>
      <c r="HG144" s="56"/>
      <c r="HH144" s="217"/>
    </row>
    <row r="145" spans="2:216" ht="15" customHeight="1" x14ac:dyDescent="0.25">
      <c r="B145" s="221"/>
      <c r="C145" s="56"/>
      <c r="D145" s="56"/>
      <c r="E145" s="105"/>
      <c r="F145" s="105"/>
      <c r="G145" s="105"/>
      <c r="H145" s="105"/>
      <c r="I145" s="105"/>
      <c r="J145" s="105"/>
      <c r="K145" s="105"/>
      <c r="L145" s="92">
        <f>GETPIVOTDATA(" California",'Population Migration by State'!$B$5,"Year",'Population Migration by State'!$C$3)</f>
        <v>495964</v>
      </c>
      <c r="M145" s="105">
        <f>GETPIVOTDATA(" California",'Population Migration by State'!$B$5,"Year",'Population Migration by State'!$C$3)</f>
        <v>495964</v>
      </c>
      <c r="N145" s="105">
        <f>GETPIVOTDATA(" California",'Population Migration by State'!$B$5,"Year",'Population Migration by State'!$C$3)</f>
        <v>495964</v>
      </c>
      <c r="O145" s="105">
        <f>GETPIVOTDATA(" California",'Population Migration by State'!$B$5,"Year",'Population Migration by State'!$C$3)</f>
        <v>495964</v>
      </c>
      <c r="P145" s="105">
        <f>GETPIVOTDATA(" California",'Population Migration by State'!$B$5,"Year",'Population Migration by State'!$C$3)</f>
        <v>495964</v>
      </c>
      <c r="Q145" s="105">
        <f>GETPIVOTDATA(" California",'Population Migration by State'!$B$5,"Year",'Population Migration by State'!$C$3)</f>
        <v>495964</v>
      </c>
      <c r="R145" s="105">
        <f>GETPIVOTDATA(" California",'Population Migration by State'!$B$5,"Year",'Population Migration by State'!$C$3)</f>
        <v>495964</v>
      </c>
      <c r="S145" s="105">
        <f>GETPIVOTDATA(" California",'Population Migration by State'!$B$5,"Year",'Population Migration by State'!$C$3)</f>
        <v>495964</v>
      </c>
      <c r="T145" s="92">
        <f>GETPIVOTDATA(" Nevada",'Population Migration by State'!$B$5,"Year",'Population Migration by State'!$C$3)</f>
        <v>124522</v>
      </c>
      <c r="U145" s="105">
        <f>GETPIVOTDATA(" Nevada",'Population Migration by State'!$B$5,"Year",'Population Migration by State'!$C$3)</f>
        <v>124522</v>
      </c>
      <c r="V145" s="105">
        <f>GETPIVOTDATA(" Nevada",'Population Migration by State'!$B$5,"Year",'Population Migration by State'!$C$3)</f>
        <v>124522</v>
      </c>
      <c r="W145" s="121">
        <f>GETPIVOTDATA(" Nevada",'Population Migration by State'!$B$5,"Year",'Population Migration by State'!$C$3)</f>
        <v>124522</v>
      </c>
      <c r="X145" s="121">
        <f>GETPIVOTDATA(" Nevada",'Population Migration by State'!$B$5,"Year",'Population Migration by State'!$C$3)</f>
        <v>124522</v>
      </c>
      <c r="Y145" s="121">
        <f>GETPIVOTDATA(" Nevada",'Population Migration by State'!$B$5,"Year",'Population Migration by State'!$C$3)</f>
        <v>124522</v>
      </c>
      <c r="Z145" s="121">
        <f>GETPIVOTDATA(" Nevada",'Population Migration by State'!$B$5,"Year",'Population Migration by State'!$C$3)</f>
        <v>124522</v>
      </c>
      <c r="AA145" s="105">
        <f>GETPIVOTDATA(" Nevada",'Population Migration by State'!$B$5,"Year",'Population Migration by State'!$C$3)</f>
        <v>124522</v>
      </c>
      <c r="AB145" s="105">
        <f>GETPIVOTDATA(" Nevada",'Population Migration by State'!$B$5,"Year",'Population Migration by State'!$C$3)</f>
        <v>124522</v>
      </c>
      <c r="AC145" s="92">
        <f>GETPIVOTDATA(" Utah",'Population Migration by State'!$B$5,"Year",'Population Migration by State'!$C$3)</f>
        <v>88109</v>
      </c>
      <c r="AD145" s="105">
        <f>GETPIVOTDATA(" Utah",'Population Migration by State'!$B$5,"Year",'Population Migration by State'!$C$3)</f>
        <v>88109</v>
      </c>
      <c r="AE145" s="105">
        <f>GETPIVOTDATA(" Utah",'Population Migration by State'!$B$5,"Year",'Population Migration by State'!$C$3)</f>
        <v>88109</v>
      </c>
      <c r="AF145" s="105">
        <f>GETPIVOTDATA(" Utah",'Population Migration by State'!$B$5,"Year",'Population Migration by State'!$C$3)</f>
        <v>88109</v>
      </c>
      <c r="AG145" s="105">
        <f>GETPIVOTDATA(" Utah",'Population Migration by State'!$B$5,"Year",'Population Migration by State'!$C$3)</f>
        <v>88109</v>
      </c>
      <c r="AH145" s="105">
        <f>GETPIVOTDATA(" Utah",'Population Migration by State'!$B$5,"Year",'Population Migration by State'!$C$3)</f>
        <v>88109</v>
      </c>
      <c r="AI145" s="105">
        <f>GETPIVOTDATA(" Utah",'Population Migration by State'!$B$5,"Year",'Population Migration by State'!$C$3)</f>
        <v>88109</v>
      </c>
      <c r="AJ145" s="105">
        <f>GETPIVOTDATA(" Utah",'Population Migration by State'!$B$5,"Year",'Population Migration by State'!$C$3)</f>
        <v>88109</v>
      </c>
      <c r="AK145" s="105">
        <f>GETPIVOTDATA(" Utah",'Population Migration by State'!$B$5,"Year",'Population Migration by State'!$C$3)</f>
        <v>88109</v>
      </c>
      <c r="AL145" s="105">
        <f>GETPIVOTDATA(" Utah",'Population Migration by State'!$B$5,"Year",'Population Migration by State'!$C$3)</f>
        <v>88109</v>
      </c>
      <c r="AM145" s="105">
        <f>GETPIVOTDATA(" Utah",'Population Migration by State'!$B$5,"Year",'Population Migration by State'!$C$3)</f>
        <v>88109</v>
      </c>
      <c r="AN145" s="105">
        <f>GETPIVOTDATA(" Utah",'Population Migration by State'!$B$5,"Year",'Population Migration by State'!$C$3)</f>
        <v>88109</v>
      </c>
      <c r="AO145" s="92">
        <f>GETPIVOTDATA(" Colorado",'Population Migration by State'!$B$5,"Year",'Population Migration by State'!$C$3)</f>
        <v>206204</v>
      </c>
      <c r="AP145" s="105">
        <f>GETPIVOTDATA(" Colorado",'Population Migration by State'!$B$5,"Year",'Population Migration by State'!$C$3)</f>
        <v>206204</v>
      </c>
      <c r="AQ145" s="105">
        <f>GETPIVOTDATA(" Colorado",'Population Migration by State'!$B$5,"Year",'Population Migration by State'!$C$3)</f>
        <v>206204</v>
      </c>
      <c r="AR145" s="105">
        <f>GETPIVOTDATA(" Colorado",'Population Migration by State'!$B$5,"Year",'Population Migration by State'!$C$3)</f>
        <v>206204</v>
      </c>
      <c r="AS145" s="105">
        <f>GETPIVOTDATA(" Colorado",'Population Migration by State'!$B$5,"Year",'Population Migration by State'!$C$3)</f>
        <v>206204</v>
      </c>
      <c r="AT145" s="105">
        <f>GETPIVOTDATA(" Colorado",'Population Migration by State'!$B$5,"Year",'Population Migration by State'!$C$3)</f>
        <v>206204</v>
      </c>
      <c r="AU145" s="105">
        <f>GETPIVOTDATA(" Colorado",'Population Migration by State'!$B$5,"Year",'Population Migration by State'!$C$3)</f>
        <v>206204</v>
      </c>
      <c r="AV145" s="105">
        <f>GETPIVOTDATA(" Colorado",'Population Migration by State'!$B$5,"Year",'Population Migration by State'!$C$3)</f>
        <v>206204</v>
      </c>
      <c r="AW145" s="105">
        <f>GETPIVOTDATA(" Colorado",'Population Migration by State'!$B$5,"Year",'Population Migration by State'!$C$3)</f>
        <v>206204</v>
      </c>
      <c r="AX145" s="105">
        <f>GETPIVOTDATA(" Colorado",'Population Migration by State'!$B$5,"Year",'Population Migration by State'!$C$3)</f>
        <v>206204</v>
      </c>
      <c r="AY145" s="105">
        <f>GETPIVOTDATA(" Colorado",'Population Migration by State'!$B$5,"Year",'Population Migration by State'!$C$3)</f>
        <v>206204</v>
      </c>
      <c r="AZ145" s="105">
        <f>GETPIVOTDATA(" Colorado",'Population Migration by State'!$B$5,"Year",'Population Migration by State'!$C$3)</f>
        <v>206204</v>
      </c>
      <c r="BA145" s="105">
        <f>GETPIVOTDATA(" Colorado",'Population Migration by State'!$B$5,"Year",'Population Migration by State'!$C$3)</f>
        <v>206204</v>
      </c>
      <c r="BB145" s="105">
        <f>GETPIVOTDATA(" Colorado",'Population Migration by State'!$B$5,"Year",'Population Migration by State'!$C$3)</f>
        <v>206204</v>
      </c>
      <c r="BC145" s="105">
        <f>GETPIVOTDATA(" Colorado",'Population Migration by State'!$B$5,"Year",'Population Migration by State'!$C$3)</f>
        <v>206204</v>
      </c>
      <c r="BD145" s="105">
        <f>GETPIVOTDATA(" Colorado",'Population Migration by State'!$B$5,"Year",'Population Migration by State'!$C$3)</f>
        <v>206204</v>
      </c>
      <c r="BE145" s="92">
        <f>GETPIVOTDATA(" Nebraska",'Population Migration by State'!$B$5,"Year",'Population Migration by State'!$C$3)</f>
        <v>43266</v>
      </c>
      <c r="BF145" s="105">
        <f>GETPIVOTDATA(" Nebraska",'Population Migration by State'!$B$5,"Year",'Population Migration by State'!$C$3)</f>
        <v>43266</v>
      </c>
      <c r="BG145" s="105">
        <f>GETPIVOTDATA(" Nebraska",'Population Migration by State'!$B$5,"Year",'Population Migration by State'!$C$3)</f>
        <v>43266</v>
      </c>
      <c r="BH145" s="105">
        <f>GETPIVOTDATA(" Nebraska",'Population Migration by State'!$B$5,"Year",'Population Migration by State'!$C$3)</f>
        <v>43266</v>
      </c>
      <c r="BI145" s="105">
        <f>GETPIVOTDATA(" Nebraska",'Population Migration by State'!$B$5,"Year",'Population Migration by State'!$C$3)</f>
        <v>43266</v>
      </c>
      <c r="BJ145" s="105">
        <f>GETPIVOTDATA(" Nebraska",'Population Migration by State'!$B$5,"Year",'Population Migration by State'!$C$3)</f>
        <v>43266</v>
      </c>
      <c r="BK145" s="105">
        <f>GETPIVOTDATA(" Nebraska",'Population Migration by State'!$B$5,"Year",'Population Migration by State'!$C$3)</f>
        <v>43266</v>
      </c>
      <c r="BL145" s="105">
        <f>GETPIVOTDATA(" Nebraska",'Population Migration by State'!$B$5,"Year",'Population Migration by State'!$C$3)</f>
        <v>43266</v>
      </c>
      <c r="BM145" s="105">
        <f>GETPIVOTDATA(" Nebraska",'Population Migration by State'!$B$5,"Year",'Population Migration by State'!$C$3)</f>
        <v>43266</v>
      </c>
      <c r="BN145" s="105">
        <f>GETPIVOTDATA(" Nebraska",'Population Migration by State'!$B$5,"Year",'Population Migration by State'!$C$3)</f>
        <v>43266</v>
      </c>
      <c r="BO145" s="105">
        <f>GETPIVOTDATA(" Nebraska",'Population Migration by State'!$B$5,"Year",'Population Migration by State'!$C$3)</f>
        <v>43266</v>
      </c>
      <c r="BP145" s="105">
        <f>GETPIVOTDATA(" Nebraska",'Population Migration by State'!$B$5,"Year",'Population Migration by State'!$C$3)</f>
        <v>43266</v>
      </c>
      <c r="BQ145" s="105">
        <f>GETPIVOTDATA(" Nebraska",'Population Migration by State'!$B$5,"Year",'Population Migration by State'!$C$3)</f>
        <v>43266</v>
      </c>
      <c r="BR145" s="105">
        <f>GETPIVOTDATA(" Nebraska",'Population Migration by State'!$B$5,"Year",'Population Migration by State'!$C$3)</f>
        <v>43266</v>
      </c>
      <c r="BS145" s="92">
        <f>GETPIVOTDATA(" Missouri",'Population Migration by State'!$B$5,"Year",'Population Migration by State'!$C$3)</f>
        <v>163756</v>
      </c>
      <c r="BT145" s="105">
        <f>GETPIVOTDATA(" Missouri",'Population Migration by State'!$B$5,"Year",'Population Migration by State'!$C$3)</f>
        <v>163756</v>
      </c>
      <c r="BU145" s="105">
        <f>GETPIVOTDATA(" Missouri",'Population Migration by State'!$B$5,"Year",'Population Migration by State'!$C$3)</f>
        <v>163756</v>
      </c>
      <c r="BV145" s="105">
        <f>GETPIVOTDATA(" Missouri",'Population Migration by State'!$B$5,"Year",'Population Migration by State'!$C$3)</f>
        <v>163756</v>
      </c>
      <c r="BW145" s="105">
        <f>GETPIVOTDATA(" Missouri",'Population Migration by State'!$B$5,"Year",'Population Migration by State'!$C$3)</f>
        <v>163756</v>
      </c>
      <c r="BX145" s="105">
        <f>GETPIVOTDATA(" Missouri",'Population Migration by State'!$B$5,"Year",'Population Migration by State'!$C$3)</f>
        <v>163756</v>
      </c>
      <c r="BY145" s="105">
        <f>GETPIVOTDATA(" Missouri",'Population Migration by State'!$B$5,"Year",'Population Migration by State'!$C$3)</f>
        <v>163756</v>
      </c>
      <c r="BZ145" s="105">
        <f>GETPIVOTDATA(" Missouri",'Population Migration by State'!$B$5,"Year",'Population Migration by State'!$C$3)</f>
        <v>163756</v>
      </c>
      <c r="CA145" s="105">
        <f>GETPIVOTDATA(" Missouri",'Population Migration by State'!$B$5,"Year",'Population Migration by State'!$C$3)</f>
        <v>163756</v>
      </c>
      <c r="CB145" s="105">
        <f>GETPIVOTDATA(" Missouri",'Population Migration by State'!$B$5,"Year",'Population Migration by State'!$C$3)</f>
        <v>163756</v>
      </c>
      <c r="CC145" s="105">
        <f>GETPIVOTDATA(" Missouri",'Population Migration by State'!$B$5,"Year",'Population Migration by State'!$C$3)</f>
        <v>163756</v>
      </c>
      <c r="CD145" s="105">
        <f>GETPIVOTDATA(" Missouri",'Population Migration by State'!$B$5,"Year",'Population Migration by State'!$C$3)</f>
        <v>163756</v>
      </c>
      <c r="CE145" s="92">
        <f>GETPIVOTDATA(" Illinois",'Population Migration by State'!$B$5,"Year",'Population Migration by State'!$C$3)</f>
        <v>210804</v>
      </c>
      <c r="CF145" s="105">
        <f>GETPIVOTDATA(" Illinois",'Population Migration by State'!$B$5,"Year",'Population Migration by State'!$C$3)</f>
        <v>210804</v>
      </c>
      <c r="CG145" s="105">
        <f>GETPIVOTDATA(" Illinois",'Population Migration by State'!$B$5,"Year",'Population Migration by State'!$C$3)</f>
        <v>210804</v>
      </c>
      <c r="CH145" s="105">
        <f>GETPIVOTDATA(" Illinois",'Population Migration by State'!$B$5,"Year",'Population Migration by State'!$C$3)</f>
        <v>210804</v>
      </c>
      <c r="CI145" s="121">
        <f>GETPIVOTDATA(" Illinois",'Population Migration by State'!$B$5,"Year",'Population Migration by State'!$C$3)</f>
        <v>210804</v>
      </c>
      <c r="CJ145" s="121">
        <f>GETPIVOTDATA(" Illinois",'Population Migration by State'!$B$5,"Year",'Population Migration by State'!$C$3)</f>
        <v>210804</v>
      </c>
      <c r="CK145" s="121">
        <f>GETPIVOTDATA(" Illinois",'Population Migration by State'!$B$5,"Year",'Population Migration by State'!$C$3)</f>
        <v>210804</v>
      </c>
      <c r="CL145" s="121">
        <f>GETPIVOTDATA(" Illinois",'Population Migration by State'!$B$5,"Year",'Population Migration by State'!$C$3)</f>
        <v>210804</v>
      </c>
      <c r="CM145" s="105">
        <f>GETPIVOTDATA(" Illinois",'Population Migration by State'!$B$5,"Year",'Population Migration by State'!$C$3)</f>
        <v>210804</v>
      </c>
      <c r="CN145" s="105">
        <f>GETPIVOTDATA(" Illinois",'Population Migration by State'!$B$5,"Year",'Population Migration by State'!$C$3)</f>
        <v>210804</v>
      </c>
      <c r="CO145" s="92">
        <f>GETPIVOTDATA(" Indiana",'Population Migration by State'!$B$5,"Year",'Population Migration by State'!$C$3)</f>
        <v>134273</v>
      </c>
      <c r="CP145" s="121">
        <f>GETPIVOTDATA(" Indiana",'Population Migration by State'!$B$5,"Year",'Population Migration by State'!$C$3)</f>
        <v>134273</v>
      </c>
      <c r="CQ145" s="121">
        <f>GETPIVOTDATA(" Indiana",'Population Migration by State'!$B$5,"Year",'Population Migration by State'!$C$3)</f>
        <v>134273</v>
      </c>
      <c r="CR145" s="121">
        <f>GETPIVOTDATA(" Indiana",'Population Migration by State'!$B$5,"Year",'Population Migration by State'!$C$3)</f>
        <v>134273</v>
      </c>
      <c r="CS145" s="121">
        <f>GETPIVOTDATA(" Indiana",'Population Migration by State'!$B$5,"Year",'Population Migration by State'!$C$3)</f>
        <v>134273</v>
      </c>
      <c r="CT145" s="105">
        <f>GETPIVOTDATA(" Indiana",'Population Migration by State'!$B$5,"Year",'Population Migration by State'!$C$3)</f>
        <v>134273</v>
      </c>
      <c r="CU145" s="92">
        <f>GETPIVOTDATA(" Ohio",'Population Migration by State'!$B$5,"Year",'Population Migration by State'!$C$3)</f>
        <v>197794</v>
      </c>
      <c r="CV145" s="105">
        <f>GETPIVOTDATA(" Ohio",'Population Migration by State'!$B$5,"Year",'Population Migration by State'!$C$3)</f>
        <v>197794</v>
      </c>
      <c r="CW145" s="105">
        <f>GETPIVOTDATA(" Ohio",'Population Migration by State'!$B$5,"Year",'Population Migration by State'!$C$3)</f>
        <v>197794</v>
      </c>
      <c r="CX145" s="105">
        <f>GETPIVOTDATA(" Ohio",'Population Migration by State'!$B$5,"Year",'Population Migration by State'!$C$3)</f>
        <v>197794</v>
      </c>
      <c r="CY145" s="121">
        <f>GETPIVOTDATA(" Ohio",'Population Migration by State'!$B$5,"Year",'Population Migration by State'!$C$3)</f>
        <v>197794</v>
      </c>
      <c r="CZ145" s="121">
        <f>GETPIVOTDATA(" Ohio",'Population Migration by State'!$B$5,"Year",'Population Migration by State'!$C$3)</f>
        <v>197794</v>
      </c>
      <c r="DA145" s="121">
        <f>GETPIVOTDATA(" Ohio",'Population Migration by State'!$B$5,"Year",'Population Migration by State'!$C$3)</f>
        <v>197794</v>
      </c>
      <c r="DB145" s="121">
        <f>GETPIVOTDATA(" Ohio",'Population Migration by State'!$B$5,"Year",'Population Migration by State'!$C$3)</f>
        <v>197794</v>
      </c>
      <c r="DC145" s="105">
        <f>GETPIVOTDATA(" Ohio",'Population Migration by State'!$B$5,"Year",'Population Migration by State'!$C$3)</f>
        <v>197794</v>
      </c>
      <c r="DD145" s="105">
        <f>GETPIVOTDATA(" Ohio",'Population Migration by State'!$B$5,"Year",'Population Migration by State'!$C$3)</f>
        <v>197794</v>
      </c>
      <c r="DE145" s="105">
        <f>GETPIVOTDATA(" Ohio",'Population Migration by State'!$B$5,"Year",'Population Migration by State'!$C$3)</f>
        <v>197794</v>
      </c>
      <c r="DF145" s="92">
        <f>GETPIVOTDATA(" Pennsylvania",'Population Migration by State'!$B$5,"Year",'Population Migration by State'!$C$3)</f>
        <v>223347</v>
      </c>
      <c r="DG145" s="105">
        <f>GETPIVOTDATA(" Pennsylvania",'Population Migration by State'!$B$5,"Year",'Population Migration by State'!$C$3)</f>
        <v>223347</v>
      </c>
      <c r="DH145" s="105">
        <f>GETPIVOTDATA(" Pennsylvania",'Population Migration by State'!$B$5,"Year",'Population Migration by State'!$C$3)</f>
        <v>223347</v>
      </c>
      <c r="DI145" s="105">
        <f>GETPIVOTDATA(" Pennsylvania",'Population Migration by State'!$B$5,"Year",'Population Migration by State'!$C$3)</f>
        <v>223347</v>
      </c>
      <c r="DJ145" s="105">
        <f>GETPIVOTDATA(" Pennsylvania",'Population Migration by State'!$B$5,"Year",'Population Migration by State'!$C$3)</f>
        <v>223347</v>
      </c>
      <c r="DK145" s="105">
        <f>GETPIVOTDATA(" Pennsylvania",'Population Migration by State'!$B$5,"Year",'Population Migration by State'!$C$3)</f>
        <v>223347</v>
      </c>
      <c r="DL145" s="105">
        <f>GETPIVOTDATA(" Pennsylvania",'Population Migration by State'!$B$5,"Year",'Population Migration by State'!$C$3)</f>
        <v>223347</v>
      </c>
      <c r="DM145" s="105">
        <f>GETPIVOTDATA(" Pennsylvania",'Population Migration by State'!$B$5,"Year",'Population Migration by State'!$C$3)</f>
        <v>223347</v>
      </c>
      <c r="DN145" s="105">
        <f>GETPIVOTDATA(" Pennsylvania",'Population Migration by State'!$B$5,"Year",'Population Migration by State'!$C$3)</f>
        <v>223347</v>
      </c>
      <c r="DO145" s="105">
        <f>GETPIVOTDATA(" Pennsylvania",'Population Migration by State'!$B$5,"Year",'Population Migration by State'!$C$3)</f>
        <v>223347</v>
      </c>
      <c r="DP145" s="105">
        <f>GETPIVOTDATA(" Pennsylvania",'Population Migration by State'!$B$5,"Year",'Population Migration by State'!$C$3)</f>
        <v>223347</v>
      </c>
      <c r="DQ145" s="105">
        <f>GETPIVOTDATA(" Pennsylvania",'Population Migration by State'!$B$5,"Year",'Population Migration by State'!$C$3)</f>
        <v>223347</v>
      </c>
      <c r="DR145" s="105">
        <f>GETPIVOTDATA(" Pennsylvania",'Population Migration by State'!$B$5,"Year",'Population Migration by State'!$C$3)</f>
        <v>223347</v>
      </c>
      <c r="DS145" s="105">
        <f>GETPIVOTDATA(" Pennsylvania",'Population Migration by State'!$B$5,"Year",'Population Migration by State'!$C$3)</f>
        <v>223347</v>
      </c>
      <c r="DT145" s="105">
        <f>GETPIVOTDATA(" Pennsylvania",'Population Migration by State'!$B$5,"Year",'Population Migration by State'!$C$3)</f>
        <v>223347</v>
      </c>
      <c r="DU145" s="105">
        <f>GETPIVOTDATA(" Pennsylvania",'Population Migration by State'!$B$5,"Year",'Population Migration by State'!$C$3)</f>
        <v>223347</v>
      </c>
      <c r="DV145" s="92">
        <f>GETPIVOTDATA(" New Jersey",'Population Migration by State'!$B$5,"Year",'Population Migration by State'!$C$3)</f>
        <v>132797</v>
      </c>
      <c r="DW145" s="105">
        <f>GETPIVOTDATA(" New Jersey",'Population Migration by State'!$B$5,"Year",'Population Migration by State'!$C$3)</f>
        <v>132797</v>
      </c>
      <c r="DX145" s="105">
        <f>GETPIVOTDATA(" New Jersey",'Population Migration by State'!$B$5,"Year",'Population Migration by State'!$C$3)</f>
        <v>132797</v>
      </c>
      <c r="DY145" s="96">
        <f>GETPIVOTDATA(" New York",'Population Migration by State'!$B$5,"Year",'Population Migration by State'!$C$3)</f>
        <v>277374</v>
      </c>
      <c r="DZ145" s="102"/>
      <c r="EA145" s="105">
        <f>GETPIVOTDATA(" New York",'Population Migration by State'!$B$5,"Year",'Population Migration by State'!$C$3)</f>
        <v>277374</v>
      </c>
      <c r="EB145" s="105">
        <f>GETPIVOTDATA(" New York",'Population Migration by State'!$B$5,"Year",'Population Migration by State'!$C$3)</f>
        <v>277374</v>
      </c>
      <c r="EC145" s="97"/>
      <c r="ED145" s="105"/>
      <c r="EE145" s="105"/>
      <c r="EF145" s="105"/>
      <c r="EG145" s="93"/>
      <c r="EH145" s="93"/>
      <c r="EI145" s="93"/>
      <c r="EJ145" s="93"/>
      <c r="EK145" s="93"/>
      <c r="EL145" s="93"/>
      <c r="EM145" s="105"/>
      <c r="EN145" s="105"/>
      <c r="EO145" s="105"/>
      <c r="EP145" s="105"/>
      <c r="EQ145" s="56"/>
      <c r="ER145" s="56"/>
      <c r="ES145" s="56"/>
      <c r="ET145" s="56"/>
      <c r="EU145" s="56"/>
      <c r="EV145" s="56"/>
      <c r="EW145" s="56"/>
      <c r="EX145" s="56"/>
      <c r="EY145" s="56"/>
      <c r="EZ145" s="56"/>
      <c r="FA145" s="56"/>
      <c r="FB145" s="56"/>
      <c r="FC145" s="56"/>
      <c r="FD145" s="56"/>
      <c r="FE145" s="56"/>
      <c r="FF145" s="56"/>
      <c r="FG145" s="56"/>
      <c r="FH145" s="56"/>
      <c r="FI145" s="56"/>
      <c r="FJ145" s="56"/>
      <c r="FK145" s="56"/>
      <c r="FL145" s="56"/>
      <c r="FM145" s="56"/>
      <c r="FN145" s="56"/>
      <c r="FO145" s="56"/>
      <c r="FP145" s="56"/>
      <c r="FQ145" s="56"/>
      <c r="FR145" s="56"/>
      <c r="FS145" s="56"/>
      <c r="FT145" s="56"/>
      <c r="FU145" s="56"/>
      <c r="FV145" s="56"/>
      <c r="FW145" s="56"/>
      <c r="FX145" s="56"/>
      <c r="FY145" s="56"/>
      <c r="FZ145" s="56"/>
      <c r="GA145" s="56"/>
      <c r="GB145" s="56"/>
      <c r="GC145" s="56"/>
      <c r="GD145" s="56"/>
      <c r="GE145" s="56"/>
      <c r="GF145" s="56"/>
      <c r="GG145" s="56"/>
      <c r="GH145" s="56"/>
      <c r="GI145" s="56"/>
      <c r="GJ145" s="56"/>
      <c r="GK145" s="56"/>
      <c r="GL145" s="56"/>
      <c r="GM145" s="56"/>
      <c r="GN145" s="56"/>
      <c r="GO145" s="56"/>
      <c r="GP145" s="56"/>
      <c r="GQ145" s="56"/>
      <c r="GR145" s="56"/>
      <c r="GS145" s="56"/>
      <c r="GT145" s="56"/>
      <c r="GU145" s="56"/>
      <c r="GV145" s="56"/>
      <c r="GW145" s="56"/>
      <c r="GX145" s="56"/>
      <c r="GY145" s="56"/>
      <c r="GZ145" s="56"/>
      <c r="HA145" s="56"/>
      <c r="HB145" s="56"/>
      <c r="HC145" s="56"/>
      <c r="HD145" s="56"/>
      <c r="HE145" s="56"/>
      <c r="HF145" s="56"/>
      <c r="HG145" s="56"/>
      <c r="HH145" s="217"/>
    </row>
    <row r="146" spans="2:216" ht="15.75" customHeight="1" x14ac:dyDescent="0.25">
      <c r="B146" s="221"/>
      <c r="C146" s="56"/>
      <c r="D146" s="56"/>
      <c r="E146" s="105"/>
      <c r="F146" s="105"/>
      <c r="G146" s="105"/>
      <c r="H146" s="105"/>
      <c r="I146" s="105"/>
      <c r="J146" s="105"/>
      <c r="K146" s="105"/>
      <c r="L146" s="92">
        <f>GETPIVOTDATA(" California",'Population Migration by State'!$B$5,"Year",'Population Migration by State'!$C$3)</f>
        <v>495964</v>
      </c>
      <c r="M146" s="105">
        <f>GETPIVOTDATA(" California",'Population Migration by State'!$B$5,"Year",'Population Migration by State'!$C$3)</f>
        <v>495964</v>
      </c>
      <c r="N146" s="105">
        <f>GETPIVOTDATA(" California",'Population Migration by State'!$B$5,"Year",'Population Migration by State'!$C$3)</f>
        <v>495964</v>
      </c>
      <c r="O146" s="105">
        <f>GETPIVOTDATA(" California",'Population Migration by State'!$B$5,"Year",'Population Migration by State'!$C$3)</f>
        <v>495964</v>
      </c>
      <c r="P146" s="105">
        <f>GETPIVOTDATA(" California",'Population Migration by State'!$B$5,"Year",'Population Migration by State'!$C$3)</f>
        <v>495964</v>
      </c>
      <c r="Q146" s="105">
        <f>GETPIVOTDATA(" California",'Population Migration by State'!$B$5,"Year",'Population Migration by State'!$C$3)</f>
        <v>495964</v>
      </c>
      <c r="R146" s="105">
        <f>GETPIVOTDATA(" California",'Population Migration by State'!$B$5,"Year",'Population Migration by State'!$C$3)</f>
        <v>495964</v>
      </c>
      <c r="S146" s="105">
        <f>GETPIVOTDATA(" California",'Population Migration by State'!$B$5,"Year",'Population Migration by State'!$C$3)</f>
        <v>495964</v>
      </c>
      <c r="T146" s="92">
        <f>GETPIVOTDATA(" Nevada",'Population Migration by State'!$B$5,"Year",'Population Migration by State'!$C$3)</f>
        <v>124522</v>
      </c>
      <c r="U146" s="105">
        <f>GETPIVOTDATA(" Nevada",'Population Migration by State'!$B$5,"Year",'Population Migration by State'!$C$3)</f>
        <v>124522</v>
      </c>
      <c r="V146" s="105">
        <f>GETPIVOTDATA(" Nevada",'Population Migration by State'!$B$5,"Year",'Population Migration by State'!$C$3)</f>
        <v>124522</v>
      </c>
      <c r="W146" s="105">
        <f>GETPIVOTDATA(" Nevada",'Population Migration by State'!$B$5,"Year",'Population Migration by State'!$C$3)</f>
        <v>124522</v>
      </c>
      <c r="X146" s="105">
        <f>GETPIVOTDATA(" Nevada",'Population Migration by State'!$B$5,"Year",'Population Migration by State'!$C$3)</f>
        <v>124522</v>
      </c>
      <c r="Y146" s="105">
        <f>GETPIVOTDATA(" Nevada",'Population Migration by State'!$B$5,"Year",'Population Migration by State'!$C$3)</f>
        <v>124522</v>
      </c>
      <c r="Z146" s="105">
        <f>GETPIVOTDATA(" Nevada",'Population Migration by State'!$B$5,"Year",'Population Migration by State'!$C$3)</f>
        <v>124522</v>
      </c>
      <c r="AA146" s="105">
        <f>GETPIVOTDATA(" Nevada",'Population Migration by State'!$B$5,"Year",'Population Migration by State'!$C$3)</f>
        <v>124522</v>
      </c>
      <c r="AB146" s="105">
        <f>GETPIVOTDATA(" Nevada",'Population Migration by State'!$B$5,"Year",'Population Migration by State'!$C$3)</f>
        <v>124522</v>
      </c>
      <c r="AC146" s="92">
        <f>GETPIVOTDATA(" Utah",'Population Migration by State'!$B$5,"Year",'Population Migration by State'!$C$3)</f>
        <v>88109</v>
      </c>
      <c r="AD146" s="105">
        <f>GETPIVOTDATA(" Utah",'Population Migration by State'!$B$5,"Year",'Population Migration by State'!$C$3)</f>
        <v>88109</v>
      </c>
      <c r="AE146" s="105">
        <f>GETPIVOTDATA(" Utah",'Population Migration by State'!$B$5,"Year",'Population Migration by State'!$C$3)</f>
        <v>88109</v>
      </c>
      <c r="AF146" s="105">
        <f>GETPIVOTDATA(" Utah",'Population Migration by State'!$B$5,"Year",'Population Migration by State'!$C$3)</f>
        <v>88109</v>
      </c>
      <c r="AG146" s="105">
        <f>GETPIVOTDATA(" Utah",'Population Migration by State'!$B$5,"Year",'Population Migration by State'!$C$3)</f>
        <v>88109</v>
      </c>
      <c r="AH146" s="105">
        <f>GETPIVOTDATA(" Utah",'Population Migration by State'!$B$5,"Year",'Population Migration by State'!$C$3)</f>
        <v>88109</v>
      </c>
      <c r="AI146" s="105">
        <f>GETPIVOTDATA(" Utah",'Population Migration by State'!$B$5,"Year",'Population Migration by State'!$C$3)</f>
        <v>88109</v>
      </c>
      <c r="AJ146" s="105">
        <f>GETPIVOTDATA(" Utah",'Population Migration by State'!$B$5,"Year",'Population Migration by State'!$C$3)</f>
        <v>88109</v>
      </c>
      <c r="AK146" s="105">
        <f>GETPIVOTDATA(" Utah",'Population Migration by State'!$B$5,"Year",'Population Migration by State'!$C$3)</f>
        <v>88109</v>
      </c>
      <c r="AL146" s="105">
        <f>GETPIVOTDATA(" Utah",'Population Migration by State'!$B$5,"Year",'Population Migration by State'!$C$3)</f>
        <v>88109</v>
      </c>
      <c r="AM146" s="105">
        <f>GETPIVOTDATA(" Utah",'Population Migration by State'!$B$5,"Year",'Population Migration by State'!$C$3)</f>
        <v>88109</v>
      </c>
      <c r="AN146" s="105">
        <f>GETPIVOTDATA(" Utah",'Population Migration by State'!$B$5,"Year",'Population Migration by State'!$C$3)</f>
        <v>88109</v>
      </c>
      <c r="AO146" s="92">
        <f>GETPIVOTDATA(" Colorado",'Population Migration by State'!$B$5,"Year",'Population Migration by State'!$C$3)</f>
        <v>206204</v>
      </c>
      <c r="AP146" s="105">
        <f>GETPIVOTDATA(" Colorado",'Population Migration by State'!$B$5,"Year",'Population Migration by State'!$C$3)</f>
        <v>206204</v>
      </c>
      <c r="AQ146" s="105">
        <f>GETPIVOTDATA(" Colorado",'Population Migration by State'!$B$5,"Year",'Population Migration by State'!$C$3)</f>
        <v>206204</v>
      </c>
      <c r="AR146" s="105">
        <f>GETPIVOTDATA(" Colorado",'Population Migration by State'!$B$5,"Year",'Population Migration by State'!$C$3)</f>
        <v>206204</v>
      </c>
      <c r="AS146" s="105">
        <f>GETPIVOTDATA(" Colorado",'Population Migration by State'!$B$5,"Year",'Population Migration by State'!$C$3)</f>
        <v>206204</v>
      </c>
      <c r="AT146" s="105">
        <f>GETPIVOTDATA(" Colorado",'Population Migration by State'!$B$5,"Year",'Population Migration by State'!$C$3)</f>
        <v>206204</v>
      </c>
      <c r="AU146" s="105">
        <f>GETPIVOTDATA(" Colorado",'Population Migration by State'!$B$5,"Year",'Population Migration by State'!$C$3)</f>
        <v>206204</v>
      </c>
      <c r="AV146" s="105">
        <f>GETPIVOTDATA(" Colorado",'Population Migration by State'!$B$5,"Year",'Population Migration by State'!$C$3)</f>
        <v>206204</v>
      </c>
      <c r="AW146" s="105">
        <f>GETPIVOTDATA(" Colorado",'Population Migration by State'!$B$5,"Year",'Population Migration by State'!$C$3)</f>
        <v>206204</v>
      </c>
      <c r="AX146" s="105">
        <f>GETPIVOTDATA(" Colorado",'Population Migration by State'!$B$5,"Year",'Population Migration by State'!$C$3)</f>
        <v>206204</v>
      </c>
      <c r="AY146" s="105">
        <f>GETPIVOTDATA(" Colorado",'Population Migration by State'!$B$5,"Year",'Population Migration by State'!$C$3)</f>
        <v>206204</v>
      </c>
      <c r="AZ146" s="105">
        <f>GETPIVOTDATA(" Colorado",'Population Migration by State'!$B$5,"Year",'Population Migration by State'!$C$3)</f>
        <v>206204</v>
      </c>
      <c r="BA146" s="105">
        <f>GETPIVOTDATA(" Colorado",'Population Migration by State'!$B$5,"Year",'Population Migration by State'!$C$3)</f>
        <v>206204</v>
      </c>
      <c r="BB146" s="105">
        <f>GETPIVOTDATA(" Colorado",'Population Migration by State'!$B$5,"Year",'Population Migration by State'!$C$3)</f>
        <v>206204</v>
      </c>
      <c r="BC146" s="105">
        <f>GETPIVOTDATA(" Colorado",'Population Migration by State'!$B$5,"Year",'Population Migration by State'!$C$3)</f>
        <v>206204</v>
      </c>
      <c r="BD146" s="105">
        <f>GETPIVOTDATA(" Colorado",'Population Migration by State'!$B$5,"Year",'Population Migration by State'!$C$3)</f>
        <v>206204</v>
      </c>
      <c r="BE146" s="92">
        <f>GETPIVOTDATA(" Nebraska",'Population Migration by State'!$B$5,"Year",'Population Migration by State'!$C$3)</f>
        <v>43266</v>
      </c>
      <c r="BF146" s="105">
        <f>GETPIVOTDATA(" Nebraska",'Population Migration by State'!$B$5,"Year",'Population Migration by State'!$C$3)</f>
        <v>43266</v>
      </c>
      <c r="BG146" s="105">
        <f>GETPIVOTDATA(" Nebraska",'Population Migration by State'!$B$5,"Year",'Population Migration by State'!$C$3)</f>
        <v>43266</v>
      </c>
      <c r="BH146" s="105">
        <f>GETPIVOTDATA(" Nebraska",'Population Migration by State'!$B$5,"Year",'Population Migration by State'!$C$3)</f>
        <v>43266</v>
      </c>
      <c r="BI146" s="105">
        <f>GETPIVOTDATA(" Nebraska",'Population Migration by State'!$B$5,"Year",'Population Migration by State'!$C$3)</f>
        <v>43266</v>
      </c>
      <c r="BJ146" s="105">
        <f>GETPIVOTDATA(" Nebraska",'Population Migration by State'!$B$5,"Year",'Population Migration by State'!$C$3)</f>
        <v>43266</v>
      </c>
      <c r="BK146" s="105">
        <f>GETPIVOTDATA(" Nebraska",'Population Migration by State'!$B$5,"Year",'Population Migration by State'!$C$3)</f>
        <v>43266</v>
      </c>
      <c r="BL146" s="105">
        <f>GETPIVOTDATA(" Nebraska",'Population Migration by State'!$B$5,"Year",'Population Migration by State'!$C$3)</f>
        <v>43266</v>
      </c>
      <c r="BM146" s="105">
        <f>GETPIVOTDATA(" Nebraska",'Population Migration by State'!$B$5,"Year",'Population Migration by State'!$C$3)</f>
        <v>43266</v>
      </c>
      <c r="BN146" s="105">
        <f>GETPIVOTDATA(" Nebraska",'Population Migration by State'!$B$5,"Year",'Population Migration by State'!$C$3)</f>
        <v>43266</v>
      </c>
      <c r="BO146" s="105">
        <f>GETPIVOTDATA(" Nebraska",'Population Migration by State'!$B$5,"Year",'Population Migration by State'!$C$3)</f>
        <v>43266</v>
      </c>
      <c r="BP146" s="105">
        <f>GETPIVOTDATA(" Nebraska",'Population Migration by State'!$B$5,"Year",'Population Migration by State'!$C$3)</f>
        <v>43266</v>
      </c>
      <c r="BQ146" s="105">
        <f>GETPIVOTDATA(" Nebraska",'Population Migration by State'!$B$5,"Year",'Population Migration by State'!$C$3)</f>
        <v>43266</v>
      </c>
      <c r="BR146" s="105">
        <f>GETPIVOTDATA(" Nebraska",'Population Migration by State'!$B$5,"Year",'Population Migration by State'!$C$3)</f>
        <v>43266</v>
      </c>
      <c r="BS146" s="92">
        <f>GETPIVOTDATA(" Missouri",'Population Migration by State'!$B$5,"Year",'Population Migration by State'!$C$3)</f>
        <v>163756</v>
      </c>
      <c r="BT146" s="105">
        <f>GETPIVOTDATA(" Missouri",'Population Migration by State'!$B$5,"Year",'Population Migration by State'!$C$3)</f>
        <v>163756</v>
      </c>
      <c r="BU146" s="105">
        <f>GETPIVOTDATA(" Missouri",'Population Migration by State'!$B$5,"Year",'Population Migration by State'!$C$3)</f>
        <v>163756</v>
      </c>
      <c r="BV146" s="105">
        <f>GETPIVOTDATA(" Missouri",'Population Migration by State'!$B$5,"Year",'Population Migration by State'!$C$3)</f>
        <v>163756</v>
      </c>
      <c r="BW146" s="105">
        <f>GETPIVOTDATA(" Missouri",'Population Migration by State'!$B$5,"Year",'Population Migration by State'!$C$3)</f>
        <v>163756</v>
      </c>
      <c r="BX146" s="105">
        <f>GETPIVOTDATA(" Missouri",'Population Migration by State'!$B$5,"Year",'Population Migration by State'!$C$3)</f>
        <v>163756</v>
      </c>
      <c r="BY146" s="105">
        <f>GETPIVOTDATA(" Missouri",'Population Migration by State'!$B$5,"Year",'Population Migration by State'!$C$3)</f>
        <v>163756</v>
      </c>
      <c r="BZ146" s="105">
        <f>GETPIVOTDATA(" Missouri",'Population Migration by State'!$B$5,"Year",'Population Migration by State'!$C$3)</f>
        <v>163756</v>
      </c>
      <c r="CA146" s="105">
        <f>GETPIVOTDATA(" Missouri",'Population Migration by State'!$B$5,"Year",'Population Migration by State'!$C$3)</f>
        <v>163756</v>
      </c>
      <c r="CB146" s="105">
        <f>GETPIVOTDATA(" Missouri",'Population Migration by State'!$B$5,"Year",'Population Migration by State'!$C$3)</f>
        <v>163756</v>
      </c>
      <c r="CC146" s="105">
        <f>GETPIVOTDATA(" Missouri",'Population Migration by State'!$B$5,"Year",'Population Migration by State'!$C$3)</f>
        <v>163756</v>
      </c>
      <c r="CD146" s="105">
        <f>GETPIVOTDATA(" Missouri",'Population Migration by State'!$B$5,"Year",'Population Migration by State'!$C$3)</f>
        <v>163756</v>
      </c>
      <c r="CE146" s="92">
        <f>GETPIVOTDATA(" Illinois",'Population Migration by State'!$B$5,"Year",'Population Migration by State'!$C$3)</f>
        <v>210804</v>
      </c>
      <c r="CF146" s="105">
        <f>GETPIVOTDATA(" Illinois",'Population Migration by State'!$B$5,"Year",'Population Migration by State'!$C$3)</f>
        <v>210804</v>
      </c>
      <c r="CG146" s="105">
        <f>GETPIVOTDATA(" Illinois",'Population Migration by State'!$B$5,"Year",'Population Migration by State'!$C$3)</f>
        <v>210804</v>
      </c>
      <c r="CH146" s="105">
        <f>GETPIVOTDATA(" Illinois",'Population Migration by State'!$B$5,"Year",'Population Migration by State'!$C$3)</f>
        <v>210804</v>
      </c>
      <c r="CI146" s="121">
        <f>GETPIVOTDATA(" Illinois",'Population Migration by State'!$B$5,"Year",'Population Migration by State'!$C$3)</f>
        <v>210804</v>
      </c>
      <c r="CJ146" s="121">
        <f>GETPIVOTDATA(" Illinois",'Population Migration by State'!$B$5,"Year",'Population Migration by State'!$C$3)</f>
        <v>210804</v>
      </c>
      <c r="CK146" s="121">
        <f>GETPIVOTDATA(" Illinois",'Population Migration by State'!$B$5,"Year",'Population Migration by State'!$C$3)</f>
        <v>210804</v>
      </c>
      <c r="CL146" s="121">
        <f>GETPIVOTDATA(" Illinois",'Population Migration by State'!$B$5,"Year",'Population Migration by State'!$C$3)</f>
        <v>210804</v>
      </c>
      <c r="CM146" s="105">
        <f>GETPIVOTDATA(" Illinois",'Population Migration by State'!$B$5,"Year",'Population Migration by State'!$C$3)</f>
        <v>210804</v>
      </c>
      <c r="CN146" s="105">
        <f>GETPIVOTDATA(" Illinois",'Population Migration by State'!$B$5,"Year",'Population Migration by State'!$C$3)</f>
        <v>210804</v>
      </c>
      <c r="CO146" s="92">
        <f>GETPIVOTDATA(" Indiana",'Population Migration by State'!$B$5,"Year",'Population Migration by State'!$C$3)</f>
        <v>134273</v>
      </c>
      <c r="CP146" s="121">
        <f>GETPIVOTDATA(" Indiana",'Population Migration by State'!$B$5,"Year",'Population Migration by State'!$C$3)</f>
        <v>134273</v>
      </c>
      <c r="CQ146" s="121">
        <f>GETPIVOTDATA(" Indiana",'Population Migration by State'!$B$5,"Year",'Population Migration by State'!$C$3)</f>
        <v>134273</v>
      </c>
      <c r="CR146" s="121">
        <f>GETPIVOTDATA(" Indiana",'Population Migration by State'!$B$5,"Year",'Population Migration by State'!$C$3)</f>
        <v>134273</v>
      </c>
      <c r="CS146" s="121">
        <f>GETPIVOTDATA(" Indiana",'Population Migration by State'!$B$5,"Year",'Population Migration by State'!$C$3)</f>
        <v>134273</v>
      </c>
      <c r="CT146" s="105">
        <f>GETPIVOTDATA(" Indiana",'Population Migration by State'!$B$5,"Year",'Population Migration by State'!$C$3)</f>
        <v>134273</v>
      </c>
      <c r="CU146" s="92">
        <f>GETPIVOTDATA(" Ohio",'Population Migration by State'!$B$5,"Year",'Population Migration by State'!$C$3)</f>
        <v>197794</v>
      </c>
      <c r="CV146" s="105">
        <f>GETPIVOTDATA(" Ohio",'Population Migration by State'!$B$5,"Year",'Population Migration by State'!$C$3)</f>
        <v>197794</v>
      </c>
      <c r="CW146" s="105">
        <f>GETPIVOTDATA(" Ohio",'Population Migration by State'!$B$5,"Year",'Population Migration by State'!$C$3)</f>
        <v>197794</v>
      </c>
      <c r="CX146" s="105">
        <f>GETPIVOTDATA(" Ohio",'Population Migration by State'!$B$5,"Year",'Population Migration by State'!$C$3)</f>
        <v>197794</v>
      </c>
      <c r="CY146" s="121">
        <f>GETPIVOTDATA(" Ohio",'Population Migration by State'!$B$5,"Year",'Population Migration by State'!$C$3)</f>
        <v>197794</v>
      </c>
      <c r="CZ146" s="121">
        <f>GETPIVOTDATA(" Ohio",'Population Migration by State'!$B$5,"Year",'Population Migration by State'!$C$3)</f>
        <v>197794</v>
      </c>
      <c r="DA146" s="121">
        <f>GETPIVOTDATA(" Ohio",'Population Migration by State'!$B$5,"Year",'Population Migration by State'!$C$3)</f>
        <v>197794</v>
      </c>
      <c r="DB146" s="121">
        <f>GETPIVOTDATA(" Ohio",'Population Migration by State'!$B$5,"Year",'Population Migration by State'!$C$3)</f>
        <v>197794</v>
      </c>
      <c r="DC146" s="105">
        <f>GETPIVOTDATA(" Ohio",'Population Migration by State'!$B$5,"Year",'Population Migration by State'!$C$3)</f>
        <v>197794</v>
      </c>
      <c r="DD146" s="105">
        <f>GETPIVOTDATA(" Ohio",'Population Migration by State'!$B$5,"Year",'Population Migration by State'!$C$3)</f>
        <v>197794</v>
      </c>
      <c r="DE146" s="105">
        <f>GETPIVOTDATA(" Ohio",'Population Migration by State'!$B$5,"Year",'Population Migration by State'!$C$3)</f>
        <v>197794</v>
      </c>
      <c r="DF146" s="92">
        <f>GETPIVOTDATA(" Pennsylvania",'Population Migration by State'!$B$5,"Year",'Population Migration by State'!$C$3)</f>
        <v>223347</v>
      </c>
      <c r="DG146" s="105">
        <f>GETPIVOTDATA(" Pennsylvania",'Population Migration by State'!$B$5,"Year",'Population Migration by State'!$C$3)</f>
        <v>223347</v>
      </c>
      <c r="DH146" s="105">
        <f>GETPIVOTDATA(" Pennsylvania",'Population Migration by State'!$B$5,"Year",'Population Migration by State'!$C$3)</f>
        <v>223347</v>
      </c>
      <c r="DI146" s="105">
        <f>GETPIVOTDATA(" Pennsylvania",'Population Migration by State'!$B$5,"Year",'Population Migration by State'!$C$3)</f>
        <v>223347</v>
      </c>
      <c r="DJ146" s="105">
        <f>GETPIVOTDATA(" Pennsylvania",'Population Migration by State'!$B$5,"Year",'Population Migration by State'!$C$3)</f>
        <v>223347</v>
      </c>
      <c r="DK146" s="105">
        <f>GETPIVOTDATA(" Pennsylvania",'Population Migration by State'!$B$5,"Year",'Population Migration by State'!$C$3)</f>
        <v>223347</v>
      </c>
      <c r="DL146" s="105">
        <f>GETPIVOTDATA(" Pennsylvania",'Population Migration by State'!$B$5,"Year",'Population Migration by State'!$C$3)</f>
        <v>223347</v>
      </c>
      <c r="DM146" s="105">
        <f>GETPIVOTDATA(" Pennsylvania",'Population Migration by State'!$B$5,"Year",'Population Migration by State'!$C$3)</f>
        <v>223347</v>
      </c>
      <c r="DN146" s="105">
        <f>GETPIVOTDATA(" Pennsylvania",'Population Migration by State'!$B$5,"Year",'Population Migration by State'!$C$3)</f>
        <v>223347</v>
      </c>
      <c r="DO146" s="105">
        <f>GETPIVOTDATA(" Pennsylvania",'Population Migration by State'!$B$5,"Year",'Population Migration by State'!$C$3)</f>
        <v>223347</v>
      </c>
      <c r="DP146" s="105">
        <f>GETPIVOTDATA(" Pennsylvania",'Population Migration by State'!$B$5,"Year",'Population Migration by State'!$C$3)</f>
        <v>223347</v>
      </c>
      <c r="DQ146" s="105">
        <f>GETPIVOTDATA(" Pennsylvania",'Population Migration by State'!$B$5,"Year",'Population Migration by State'!$C$3)</f>
        <v>223347</v>
      </c>
      <c r="DR146" s="105">
        <f>GETPIVOTDATA(" Pennsylvania",'Population Migration by State'!$B$5,"Year",'Population Migration by State'!$C$3)</f>
        <v>223347</v>
      </c>
      <c r="DS146" s="105">
        <f>GETPIVOTDATA(" Pennsylvania",'Population Migration by State'!$B$5,"Year",'Population Migration by State'!$C$3)</f>
        <v>223347</v>
      </c>
      <c r="DT146" s="105">
        <f>GETPIVOTDATA(" Pennsylvania",'Population Migration by State'!$B$5,"Year",'Population Migration by State'!$C$3)</f>
        <v>223347</v>
      </c>
      <c r="DU146" s="105">
        <f>GETPIVOTDATA(" Pennsylvania",'Population Migration by State'!$B$5,"Year",'Population Migration by State'!$C$3)</f>
        <v>223347</v>
      </c>
      <c r="DV146" s="92">
        <f>GETPIVOTDATA(" New Jersey",'Population Migration by State'!$B$5,"Year",'Population Migration by State'!$C$3)</f>
        <v>132797</v>
      </c>
      <c r="DW146" s="105">
        <f>GETPIVOTDATA(" New Jersey",'Population Migration by State'!$B$5,"Year",'Population Migration by State'!$C$3)</f>
        <v>132797</v>
      </c>
      <c r="DX146" s="105">
        <f>GETPIVOTDATA(" New Jersey",'Population Migration by State'!$B$5,"Year",'Population Migration by State'!$C$3)</f>
        <v>132797</v>
      </c>
      <c r="DY146" s="92">
        <f>GETPIVOTDATA(" New York",'Population Migration by State'!$B$5,"Year",'Population Migration by State'!$C$3)</f>
        <v>277374</v>
      </c>
      <c r="DZ146" s="105">
        <f>GETPIVOTDATA(" New York",'Population Migration by State'!$B$5,"Year",'Population Migration by State'!$C$3)</f>
        <v>277374</v>
      </c>
      <c r="EA146" s="105">
        <f>GETPIVOTDATA(" New York",'Population Migration by State'!$B$5,"Year",'Population Migration by State'!$C$3)</f>
        <v>277374</v>
      </c>
      <c r="EB146" s="97"/>
      <c r="EC146" s="105"/>
      <c r="ED146" s="105"/>
      <c r="EE146" s="105"/>
      <c r="EF146" s="105"/>
      <c r="EG146" s="93"/>
      <c r="EH146" s="93"/>
      <c r="EI146" s="93"/>
      <c r="EJ146" s="93"/>
      <c r="EK146" s="93"/>
      <c r="EL146" s="93"/>
      <c r="EM146" s="105"/>
      <c r="EN146" s="105"/>
      <c r="EO146" s="105"/>
      <c r="EP146" s="105"/>
      <c r="EQ146" s="56"/>
      <c r="ER146" s="56"/>
      <c r="ES146" s="56"/>
      <c r="ET146" s="56"/>
      <c r="EU146" s="56"/>
      <c r="EV146" s="56"/>
      <c r="EW146" s="56"/>
      <c r="EX146" s="56"/>
      <c r="EY146" s="56"/>
      <c r="EZ146" s="56"/>
      <c r="FA146" s="56"/>
      <c r="FB146" s="56"/>
      <c r="FC146" s="56"/>
      <c r="FD146" s="56"/>
      <c r="FE146" s="56"/>
      <c r="FF146" s="56"/>
      <c r="FG146" s="56"/>
      <c r="FH146" s="56"/>
      <c r="FI146" s="56"/>
      <c r="FJ146" s="56"/>
      <c r="FK146" s="56"/>
      <c r="FL146" s="56"/>
      <c r="FM146" s="56"/>
      <c r="FN146" s="56"/>
      <c r="FO146" s="56"/>
      <c r="FP146" s="56"/>
      <c r="FQ146" s="56"/>
      <c r="FR146" s="56"/>
      <c r="FS146" s="56"/>
      <c r="FT146" s="56"/>
      <c r="FU146" s="56"/>
      <c r="FV146" s="56"/>
      <c r="FW146" s="56"/>
      <c r="FX146" s="56"/>
      <c r="FY146" s="56"/>
      <c r="FZ146" s="56"/>
      <c r="GA146" s="56"/>
      <c r="GB146" s="56"/>
      <c r="GC146" s="56"/>
      <c r="GD146" s="56"/>
      <c r="GE146" s="56"/>
      <c r="GF146" s="56"/>
      <c r="GG146" s="56"/>
      <c r="GH146" s="56"/>
      <c r="GI146" s="56"/>
      <c r="GJ146" s="56"/>
      <c r="GK146" s="56"/>
      <c r="GL146" s="56"/>
      <c r="GM146" s="56"/>
      <c r="GN146" s="56"/>
      <c r="GO146" s="56"/>
      <c r="GP146" s="56"/>
      <c r="GQ146" s="56"/>
      <c r="GR146" s="56"/>
      <c r="GS146" s="56"/>
      <c r="GT146" s="56"/>
      <c r="GU146" s="56"/>
      <c r="GV146" s="56"/>
      <c r="GW146" s="56"/>
      <c r="GX146" s="56"/>
      <c r="GY146" s="56"/>
      <c r="GZ146" s="56"/>
      <c r="HA146" s="56"/>
      <c r="HB146" s="56"/>
      <c r="HC146" s="56"/>
      <c r="HD146" s="56"/>
      <c r="HE146" s="56"/>
      <c r="HF146" s="56"/>
      <c r="HG146" s="56"/>
      <c r="HH146" s="217"/>
    </row>
    <row r="147" spans="2:216" ht="15" customHeight="1" thickBot="1" x14ac:dyDescent="0.3">
      <c r="B147" s="221"/>
      <c r="C147" s="56"/>
      <c r="D147" s="56"/>
      <c r="E147" s="105"/>
      <c r="F147" s="105"/>
      <c r="G147" s="105"/>
      <c r="H147" s="105"/>
      <c r="I147" s="105"/>
      <c r="J147" s="105"/>
      <c r="K147" s="105"/>
      <c r="L147" s="92">
        <f>GETPIVOTDATA(" California",'Population Migration by State'!$B$5,"Year",'Population Migration by State'!$C$3)</f>
        <v>495964</v>
      </c>
      <c r="M147" s="105">
        <f>GETPIVOTDATA(" California",'Population Migration by State'!$B$5,"Year",'Population Migration by State'!$C$3)</f>
        <v>495964</v>
      </c>
      <c r="N147" s="105">
        <f>GETPIVOTDATA(" California",'Population Migration by State'!$B$5,"Year",'Population Migration by State'!$C$3)</f>
        <v>495964</v>
      </c>
      <c r="O147" s="105">
        <f>GETPIVOTDATA(" California",'Population Migration by State'!$B$5,"Year",'Population Migration by State'!$C$3)</f>
        <v>495964</v>
      </c>
      <c r="P147" s="105">
        <f>GETPIVOTDATA(" California",'Population Migration by State'!$B$5,"Year",'Population Migration by State'!$C$3)</f>
        <v>495964</v>
      </c>
      <c r="Q147" s="105">
        <f>GETPIVOTDATA(" California",'Population Migration by State'!$B$5,"Year",'Population Migration by State'!$C$3)</f>
        <v>495964</v>
      </c>
      <c r="R147" s="105">
        <f>GETPIVOTDATA(" California",'Population Migration by State'!$B$5,"Year",'Population Migration by State'!$C$3)</f>
        <v>495964</v>
      </c>
      <c r="S147" s="105">
        <f>GETPIVOTDATA(" California",'Population Migration by State'!$B$5,"Year",'Population Migration by State'!$C$3)</f>
        <v>495964</v>
      </c>
      <c r="T147" s="92">
        <f>GETPIVOTDATA(" Nevada",'Population Migration by State'!$B$5,"Year",'Population Migration by State'!$C$3)</f>
        <v>124522</v>
      </c>
      <c r="U147" s="105">
        <f>GETPIVOTDATA(" Nevada",'Population Migration by State'!$B$5,"Year",'Population Migration by State'!$C$3)</f>
        <v>124522</v>
      </c>
      <c r="V147" s="105">
        <f>GETPIVOTDATA(" Nevada",'Population Migration by State'!$B$5,"Year",'Population Migration by State'!$C$3)</f>
        <v>124522</v>
      </c>
      <c r="W147" s="105">
        <f>GETPIVOTDATA(" Nevada",'Population Migration by State'!$B$5,"Year",'Population Migration by State'!$C$3)</f>
        <v>124522</v>
      </c>
      <c r="X147" s="105">
        <f>GETPIVOTDATA(" Nevada",'Population Migration by State'!$B$5,"Year",'Population Migration by State'!$C$3)</f>
        <v>124522</v>
      </c>
      <c r="Y147" s="105">
        <f>GETPIVOTDATA(" Nevada",'Population Migration by State'!$B$5,"Year",'Population Migration by State'!$C$3)</f>
        <v>124522</v>
      </c>
      <c r="Z147" s="105">
        <f>GETPIVOTDATA(" Nevada",'Population Migration by State'!$B$5,"Year",'Population Migration by State'!$C$3)</f>
        <v>124522</v>
      </c>
      <c r="AA147" s="105">
        <f>GETPIVOTDATA(" Nevada",'Population Migration by State'!$B$5,"Year",'Population Migration by State'!$C$3)</f>
        <v>124522</v>
      </c>
      <c r="AB147" s="105">
        <f>GETPIVOTDATA(" Nevada",'Population Migration by State'!$B$5,"Year",'Population Migration by State'!$C$3)</f>
        <v>124522</v>
      </c>
      <c r="AC147" s="92">
        <f>GETPIVOTDATA(" Utah",'Population Migration by State'!$B$5,"Year",'Population Migration by State'!$C$3)</f>
        <v>88109</v>
      </c>
      <c r="AD147" s="105">
        <f>GETPIVOTDATA(" Utah",'Population Migration by State'!$B$5,"Year",'Population Migration by State'!$C$3)</f>
        <v>88109</v>
      </c>
      <c r="AE147" s="105">
        <f>GETPIVOTDATA(" Utah",'Population Migration by State'!$B$5,"Year",'Population Migration by State'!$C$3)</f>
        <v>88109</v>
      </c>
      <c r="AF147" s="105">
        <f>GETPIVOTDATA(" Utah",'Population Migration by State'!$B$5,"Year",'Population Migration by State'!$C$3)</f>
        <v>88109</v>
      </c>
      <c r="AG147" s="105">
        <f>GETPIVOTDATA(" Utah",'Population Migration by State'!$B$5,"Year",'Population Migration by State'!$C$3)</f>
        <v>88109</v>
      </c>
      <c r="AH147" s="105">
        <f>GETPIVOTDATA(" Utah",'Population Migration by State'!$B$5,"Year",'Population Migration by State'!$C$3)</f>
        <v>88109</v>
      </c>
      <c r="AI147" s="105">
        <f>GETPIVOTDATA(" Utah",'Population Migration by State'!$B$5,"Year",'Population Migration by State'!$C$3)</f>
        <v>88109</v>
      </c>
      <c r="AJ147" s="105">
        <f>GETPIVOTDATA(" Utah",'Population Migration by State'!$B$5,"Year",'Population Migration by State'!$C$3)</f>
        <v>88109</v>
      </c>
      <c r="AK147" s="105">
        <f>GETPIVOTDATA(" Utah",'Population Migration by State'!$B$5,"Year",'Population Migration by State'!$C$3)</f>
        <v>88109</v>
      </c>
      <c r="AL147" s="105">
        <f>GETPIVOTDATA(" Utah",'Population Migration by State'!$B$5,"Year",'Population Migration by State'!$C$3)</f>
        <v>88109</v>
      </c>
      <c r="AM147" s="105">
        <f>GETPIVOTDATA(" Utah",'Population Migration by State'!$B$5,"Year",'Population Migration by State'!$C$3)</f>
        <v>88109</v>
      </c>
      <c r="AN147" s="105">
        <f>GETPIVOTDATA(" Utah",'Population Migration by State'!$B$5,"Year",'Population Migration by State'!$C$3)</f>
        <v>88109</v>
      </c>
      <c r="AO147" s="92">
        <f>GETPIVOTDATA(" Colorado",'Population Migration by State'!$B$5,"Year",'Population Migration by State'!$C$3)</f>
        <v>206204</v>
      </c>
      <c r="AP147" s="105">
        <f>GETPIVOTDATA(" Colorado",'Population Migration by State'!$B$5,"Year",'Population Migration by State'!$C$3)</f>
        <v>206204</v>
      </c>
      <c r="AQ147" s="105">
        <f>GETPIVOTDATA(" Colorado",'Population Migration by State'!$B$5,"Year",'Population Migration by State'!$C$3)</f>
        <v>206204</v>
      </c>
      <c r="AR147" s="105">
        <f>GETPIVOTDATA(" Colorado",'Population Migration by State'!$B$5,"Year",'Population Migration by State'!$C$3)</f>
        <v>206204</v>
      </c>
      <c r="AS147" s="105">
        <f>GETPIVOTDATA(" Colorado",'Population Migration by State'!$B$5,"Year",'Population Migration by State'!$C$3)</f>
        <v>206204</v>
      </c>
      <c r="AT147" s="105">
        <f>GETPIVOTDATA(" Colorado",'Population Migration by State'!$B$5,"Year",'Population Migration by State'!$C$3)</f>
        <v>206204</v>
      </c>
      <c r="AU147" s="105">
        <f>GETPIVOTDATA(" Colorado",'Population Migration by State'!$B$5,"Year",'Population Migration by State'!$C$3)</f>
        <v>206204</v>
      </c>
      <c r="AV147" s="105">
        <f>GETPIVOTDATA(" Colorado",'Population Migration by State'!$B$5,"Year",'Population Migration by State'!$C$3)</f>
        <v>206204</v>
      </c>
      <c r="AW147" s="105">
        <f>GETPIVOTDATA(" Colorado",'Population Migration by State'!$B$5,"Year",'Population Migration by State'!$C$3)</f>
        <v>206204</v>
      </c>
      <c r="AX147" s="105">
        <f>GETPIVOTDATA(" Colorado",'Population Migration by State'!$B$5,"Year",'Population Migration by State'!$C$3)</f>
        <v>206204</v>
      </c>
      <c r="AY147" s="105">
        <f>GETPIVOTDATA(" Colorado",'Population Migration by State'!$B$5,"Year",'Population Migration by State'!$C$3)</f>
        <v>206204</v>
      </c>
      <c r="AZ147" s="105">
        <f>GETPIVOTDATA(" Colorado",'Population Migration by State'!$B$5,"Year",'Population Migration by State'!$C$3)</f>
        <v>206204</v>
      </c>
      <c r="BA147" s="105">
        <f>GETPIVOTDATA(" Colorado",'Population Migration by State'!$B$5,"Year",'Population Migration by State'!$C$3)</f>
        <v>206204</v>
      </c>
      <c r="BB147" s="105">
        <f>GETPIVOTDATA(" Colorado",'Population Migration by State'!$B$5,"Year",'Population Migration by State'!$C$3)</f>
        <v>206204</v>
      </c>
      <c r="BC147" s="105">
        <f>GETPIVOTDATA(" Colorado",'Population Migration by State'!$B$5,"Year",'Population Migration by State'!$C$3)</f>
        <v>206204</v>
      </c>
      <c r="BD147" s="105">
        <f>GETPIVOTDATA(" Colorado",'Population Migration by State'!$B$5,"Year",'Population Migration by State'!$C$3)</f>
        <v>206204</v>
      </c>
      <c r="BE147" s="92">
        <f>GETPIVOTDATA(" Nebraska",'Population Migration by State'!$B$5,"Year",'Population Migration by State'!$C$3)</f>
        <v>43266</v>
      </c>
      <c r="BF147" s="105">
        <f>GETPIVOTDATA(" Nebraska",'Population Migration by State'!$B$5,"Year",'Population Migration by State'!$C$3)</f>
        <v>43266</v>
      </c>
      <c r="BG147" s="105">
        <f>GETPIVOTDATA(" Nebraska",'Population Migration by State'!$B$5,"Year",'Population Migration by State'!$C$3)</f>
        <v>43266</v>
      </c>
      <c r="BH147" s="105">
        <f>GETPIVOTDATA(" Nebraska",'Population Migration by State'!$B$5,"Year",'Population Migration by State'!$C$3)</f>
        <v>43266</v>
      </c>
      <c r="BI147" s="105">
        <f>GETPIVOTDATA(" Nebraska",'Population Migration by State'!$B$5,"Year",'Population Migration by State'!$C$3)</f>
        <v>43266</v>
      </c>
      <c r="BJ147" s="105">
        <f>GETPIVOTDATA(" Nebraska",'Population Migration by State'!$B$5,"Year",'Population Migration by State'!$C$3)</f>
        <v>43266</v>
      </c>
      <c r="BK147" s="105">
        <f>GETPIVOTDATA(" Nebraska",'Population Migration by State'!$B$5,"Year",'Population Migration by State'!$C$3)</f>
        <v>43266</v>
      </c>
      <c r="BL147" s="105">
        <f>GETPIVOTDATA(" Nebraska",'Population Migration by State'!$B$5,"Year",'Population Migration by State'!$C$3)</f>
        <v>43266</v>
      </c>
      <c r="BM147" s="105">
        <f>GETPIVOTDATA(" Nebraska",'Population Migration by State'!$B$5,"Year",'Population Migration by State'!$C$3)</f>
        <v>43266</v>
      </c>
      <c r="BN147" s="105">
        <f>GETPIVOTDATA(" Nebraska",'Population Migration by State'!$B$5,"Year",'Population Migration by State'!$C$3)</f>
        <v>43266</v>
      </c>
      <c r="BO147" s="105">
        <f>GETPIVOTDATA(" Nebraska",'Population Migration by State'!$B$5,"Year",'Population Migration by State'!$C$3)</f>
        <v>43266</v>
      </c>
      <c r="BP147" s="105">
        <f>GETPIVOTDATA(" Nebraska",'Population Migration by State'!$B$5,"Year",'Population Migration by State'!$C$3)</f>
        <v>43266</v>
      </c>
      <c r="BQ147" s="105">
        <f>GETPIVOTDATA(" Nebraska",'Population Migration by State'!$B$5,"Year",'Population Migration by State'!$C$3)</f>
        <v>43266</v>
      </c>
      <c r="BR147" s="105">
        <f>GETPIVOTDATA(" Nebraska",'Population Migration by State'!$B$5,"Year",'Population Migration by State'!$C$3)</f>
        <v>43266</v>
      </c>
      <c r="BS147" s="92">
        <f>GETPIVOTDATA(" Missouri",'Population Migration by State'!$B$5,"Year",'Population Migration by State'!$C$3)</f>
        <v>163756</v>
      </c>
      <c r="BT147" s="105">
        <f>GETPIVOTDATA(" Missouri",'Population Migration by State'!$B$5,"Year",'Population Migration by State'!$C$3)</f>
        <v>163756</v>
      </c>
      <c r="BU147" s="105">
        <f>GETPIVOTDATA(" Missouri",'Population Migration by State'!$B$5,"Year",'Population Migration by State'!$C$3)</f>
        <v>163756</v>
      </c>
      <c r="BV147" s="105">
        <f>GETPIVOTDATA(" Missouri",'Population Migration by State'!$B$5,"Year",'Population Migration by State'!$C$3)</f>
        <v>163756</v>
      </c>
      <c r="BW147" s="105">
        <f>GETPIVOTDATA(" Missouri",'Population Migration by State'!$B$5,"Year",'Population Migration by State'!$C$3)</f>
        <v>163756</v>
      </c>
      <c r="BX147" s="105">
        <f>GETPIVOTDATA(" Missouri",'Population Migration by State'!$B$5,"Year",'Population Migration by State'!$C$3)</f>
        <v>163756</v>
      </c>
      <c r="BY147" s="105">
        <f>GETPIVOTDATA(" Missouri",'Population Migration by State'!$B$5,"Year",'Population Migration by State'!$C$3)</f>
        <v>163756</v>
      </c>
      <c r="BZ147" s="105">
        <f>GETPIVOTDATA(" Missouri",'Population Migration by State'!$B$5,"Year",'Population Migration by State'!$C$3)</f>
        <v>163756</v>
      </c>
      <c r="CA147" s="105">
        <f>GETPIVOTDATA(" Missouri",'Population Migration by State'!$B$5,"Year",'Population Migration by State'!$C$3)</f>
        <v>163756</v>
      </c>
      <c r="CB147" s="105">
        <f>GETPIVOTDATA(" Missouri",'Population Migration by State'!$B$5,"Year",'Population Migration by State'!$C$3)</f>
        <v>163756</v>
      </c>
      <c r="CC147" s="105">
        <f>GETPIVOTDATA(" Missouri",'Population Migration by State'!$B$5,"Year",'Population Migration by State'!$C$3)</f>
        <v>163756</v>
      </c>
      <c r="CD147" s="105">
        <f>GETPIVOTDATA(" Missouri",'Population Migration by State'!$B$5,"Year",'Population Migration by State'!$C$3)</f>
        <v>163756</v>
      </c>
      <c r="CE147" s="92">
        <f>GETPIVOTDATA(" Illinois",'Population Migration by State'!$B$5,"Year",'Population Migration by State'!$C$3)</f>
        <v>210804</v>
      </c>
      <c r="CF147" s="105">
        <f>GETPIVOTDATA(" Illinois",'Population Migration by State'!$B$5,"Year",'Population Migration by State'!$C$3)</f>
        <v>210804</v>
      </c>
      <c r="CG147" s="105">
        <f>GETPIVOTDATA(" Illinois",'Population Migration by State'!$B$5,"Year",'Population Migration by State'!$C$3)</f>
        <v>210804</v>
      </c>
      <c r="CH147" s="105">
        <f>GETPIVOTDATA(" Illinois",'Population Migration by State'!$B$5,"Year",'Population Migration by State'!$C$3)</f>
        <v>210804</v>
      </c>
      <c r="CI147" s="105">
        <f>GETPIVOTDATA(" Illinois",'Population Migration by State'!$B$5,"Year",'Population Migration by State'!$C$3)</f>
        <v>210804</v>
      </c>
      <c r="CJ147" s="105">
        <f>GETPIVOTDATA(" Illinois",'Population Migration by State'!$B$5,"Year",'Population Migration by State'!$C$3)</f>
        <v>210804</v>
      </c>
      <c r="CK147" s="105">
        <f>GETPIVOTDATA(" Illinois",'Population Migration by State'!$B$5,"Year",'Population Migration by State'!$C$3)</f>
        <v>210804</v>
      </c>
      <c r="CL147" s="105">
        <f>GETPIVOTDATA(" Illinois",'Population Migration by State'!$B$5,"Year",'Population Migration by State'!$C$3)</f>
        <v>210804</v>
      </c>
      <c r="CM147" s="105">
        <f>GETPIVOTDATA(" Illinois",'Population Migration by State'!$B$5,"Year",'Population Migration by State'!$C$3)</f>
        <v>210804</v>
      </c>
      <c r="CN147" s="105">
        <f>GETPIVOTDATA(" Illinois",'Population Migration by State'!$B$5,"Year",'Population Migration by State'!$C$3)</f>
        <v>210804</v>
      </c>
      <c r="CO147" s="92">
        <f>GETPIVOTDATA(" Indiana",'Population Migration by State'!$B$5,"Year",'Population Migration by State'!$C$3)</f>
        <v>134273</v>
      </c>
      <c r="CP147" s="121">
        <f>GETPIVOTDATA(" Indiana",'Population Migration by State'!$B$5,"Year",'Population Migration by State'!$C$3)</f>
        <v>134273</v>
      </c>
      <c r="CQ147" s="121">
        <f>GETPIVOTDATA(" Indiana",'Population Migration by State'!$B$5,"Year",'Population Migration by State'!$C$3)</f>
        <v>134273</v>
      </c>
      <c r="CR147" s="121">
        <f>GETPIVOTDATA(" Indiana",'Population Migration by State'!$B$5,"Year",'Population Migration by State'!$C$3)</f>
        <v>134273</v>
      </c>
      <c r="CS147" s="121">
        <f>GETPIVOTDATA(" Indiana",'Population Migration by State'!$B$5,"Year",'Population Migration by State'!$C$3)</f>
        <v>134273</v>
      </c>
      <c r="CT147" s="105">
        <f>GETPIVOTDATA(" Indiana",'Population Migration by State'!$B$5,"Year",'Population Migration by State'!$C$3)</f>
        <v>134273</v>
      </c>
      <c r="CU147" s="92">
        <f>GETPIVOTDATA(" Ohio",'Population Migration by State'!$B$5,"Year",'Population Migration by State'!$C$3)</f>
        <v>197794</v>
      </c>
      <c r="CV147" s="105">
        <f>GETPIVOTDATA(" Ohio",'Population Migration by State'!$B$5,"Year",'Population Migration by State'!$C$3)</f>
        <v>197794</v>
      </c>
      <c r="CW147" s="105">
        <f>GETPIVOTDATA(" Ohio",'Population Migration by State'!$B$5,"Year",'Population Migration by State'!$C$3)</f>
        <v>197794</v>
      </c>
      <c r="CX147" s="105">
        <f>GETPIVOTDATA(" Ohio",'Population Migration by State'!$B$5,"Year",'Population Migration by State'!$C$3)</f>
        <v>197794</v>
      </c>
      <c r="CY147" s="121">
        <f>GETPIVOTDATA(" Ohio",'Population Migration by State'!$B$5,"Year",'Population Migration by State'!$C$3)</f>
        <v>197794</v>
      </c>
      <c r="CZ147" s="121">
        <f>GETPIVOTDATA(" Ohio",'Population Migration by State'!$B$5,"Year",'Population Migration by State'!$C$3)</f>
        <v>197794</v>
      </c>
      <c r="DA147" s="121">
        <f>GETPIVOTDATA(" Ohio",'Population Migration by State'!$B$5,"Year",'Population Migration by State'!$C$3)</f>
        <v>197794</v>
      </c>
      <c r="DB147" s="121">
        <f>GETPIVOTDATA(" Ohio",'Population Migration by State'!$B$5,"Year",'Population Migration by State'!$C$3)</f>
        <v>197794</v>
      </c>
      <c r="DC147" s="105">
        <f>GETPIVOTDATA(" Ohio",'Population Migration by State'!$B$5,"Year",'Population Migration by State'!$C$3)</f>
        <v>197794</v>
      </c>
      <c r="DD147" s="105">
        <f>GETPIVOTDATA(" Ohio",'Population Migration by State'!$B$5,"Year",'Population Migration by State'!$C$3)</f>
        <v>197794</v>
      </c>
      <c r="DE147" s="105">
        <f>GETPIVOTDATA(" Ohio",'Population Migration by State'!$B$5,"Year",'Population Migration by State'!$C$3)</f>
        <v>197794</v>
      </c>
      <c r="DF147" s="92">
        <f>GETPIVOTDATA(" Pennsylvania",'Population Migration by State'!$B$5,"Year",'Population Migration by State'!$C$3)</f>
        <v>223347</v>
      </c>
      <c r="DG147" s="105">
        <f>GETPIVOTDATA(" Pennsylvania",'Population Migration by State'!$B$5,"Year",'Population Migration by State'!$C$3)</f>
        <v>223347</v>
      </c>
      <c r="DH147" s="105">
        <f>GETPIVOTDATA(" Pennsylvania",'Population Migration by State'!$B$5,"Year",'Population Migration by State'!$C$3)</f>
        <v>223347</v>
      </c>
      <c r="DI147" s="105">
        <f>GETPIVOTDATA(" Pennsylvania",'Population Migration by State'!$B$5,"Year",'Population Migration by State'!$C$3)</f>
        <v>223347</v>
      </c>
      <c r="DJ147" s="105">
        <f>GETPIVOTDATA(" Pennsylvania",'Population Migration by State'!$B$5,"Year",'Population Migration by State'!$C$3)</f>
        <v>223347</v>
      </c>
      <c r="DK147" s="105">
        <f>GETPIVOTDATA(" Pennsylvania",'Population Migration by State'!$B$5,"Year",'Population Migration by State'!$C$3)</f>
        <v>223347</v>
      </c>
      <c r="DL147" s="105">
        <f>GETPIVOTDATA(" Pennsylvania",'Population Migration by State'!$B$5,"Year",'Population Migration by State'!$C$3)</f>
        <v>223347</v>
      </c>
      <c r="DM147" s="105">
        <f>GETPIVOTDATA(" Pennsylvania",'Population Migration by State'!$B$5,"Year",'Population Migration by State'!$C$3)</f>
        <v>223347</v>
      </c>
      <c r="DN147" s="105">
        <f>GETPIVOTDATA(" Pennsylvania",'Population Migration by State'!$B$5,"Year",'Population Migration by State'!$C$3)</f>
        <v>223347</v>
      </c>
      <c r="DO147" s="105">
        <f>GETPIVOTDATA(" Pennsylvania",'Population Migration by State'!$B$5,"Year",'Population Migration by State'!$C$3)</f>
        <v>223347</v>
      </c>
      <c r="DP147" s="105">
        <f>GETPIVOTDATA(" Pennsylvania",'Population Migration by State'!$B$5,"Year",'Population Migration by State'!$C$3)</f>
        <v>223347</v>
      </c>
      <c r="DQ147" s="105">
        <f>GETPIVOTDATA(" Pennsylvania",'Population Migration by State'!$B$5,"Year",'Population Migration by State'!$C$3)</f>
        <v>223347</v>
      </c>
      <c r="DR147" s="105">
        <f>GETPIVOTDATA(" Pennsylvania",'Population Migration by State'!$B$5,"Year",'Population Migration by State'!$C$3)</f>
        <v>223347</v>
      </c>
      <c r="DS147" s="105">
        <f>GETPIVOTDATA(" Pennsylvania",'Population Migration by State'!$B$5,"Year",'Population Migration by State'!$C$3)</f>
        <v>223347</v>
      </c>
      <c r="DT147" s="105">
        <f>GETPIVOTDATA(" Pennsylvania",'Population Migration by State'!$B$5,"Year",'Population Migration by State'!$C$3)</f>
        <v>223347</v>
      </c>
      <c r="DU147" s="105">
        <f>GETPIVOTDATA(" Pennsylvania",'Population Migration by State'!$B$5,"Year",'Population Migration by State'!$C$3)</f>
        <v>223347</v>
      </c>
      <c r="DV147" s="99"/>
      <c r="DW147" s="105">
        <f>GETPIVOTDATA(" New Jersey",'Population Migration by State'!$B$5,"Year",'Population Migration by State'!$C$3)</f>
        <v>132797</v>
      </c>
      <c r="DX147" s="105">
        <f>GETPIVOTDATA(" New Jersey",'Population Migration by State'!$B$5,"Year",'Population Migration by State'!$C$3)</f>
        <v>132797</v>
      </c>
      <c r="DY147" s="107">
        <f>GETPIVOTDATA(" New York",'Population Migration by State'!$B$5,"Year",'Population Migration by State'!$C$3)</f>
        <v>277374</v>
      </c>
      <c r="DZ147" s="103">
        <f>GETPIVOTDATA(" New York",'Population Migration by State'!$B$5,"Year",'Population Migration by State'!$C$3)</f>
        <v>277374</v>
      </c>
      <c r="EA147" s="97"/>
      <c r="EB147" s="105"/>
      <c r="EC147" s="105"/>
      <c r="ED147" s="105"/>
      <c r="EE147" s="105"/>
      <c r="EF147" s="105"/>
      <c r="EG147" s="93"/>
      <c r="EH147" s="93"/>
      <c r="EI147" s="93"/>
      <c r="EJ147" s="93"/>
      <c r="EK147" s="93"/>
      <c r="EL147" s="93"/>
      <c r="EM147" s="105"/>
      <c r="EN147" s="105"/>
      <c r="EO147" s="105"/>
      <c r="EP147" s="105"/>
      <c r="EQ147" s="56"/>
      <c r="ER147" s="56"/>
      <c r="ES147" s="56"/>
      <c r="ET147" s="56"/>
      <c r="EU147" s="56"/>
      <c r="EV147" s="56"/>
      <c r="EW147" s="56"/>
      <c r="EX147" s="56"/>
      <c r="EY147" s="56"/>
      <c r="EZ147" s="56"/>
      <c r="FA147" s="56"/>
      <c r="FB147" s="56"/>
      <c r="FC147" s="56"/>
      <c r="FD147" s="56"/>
      <c r="FE147" s="56"/>
      <c r="FF147" s="56"/>
      <c r="FG147" s="56"/>
      <c r="FH147" s="56"/>
      <c r="FI147" s="56"/>
      <c r="FJ147" s="56"/>
      <c r="FK147" s="56"/>
      <c r="FL147" s="56"/>
      <c r="FM147" s="56"/>
      <c r="FN147" s="56"/>
      <c r="FO147" s="56"/>
      <c r="FP147" s="56"/>
      <c r="FQ147" s="56"/>
      <c r="FR147" s="56"/>
      <c r="FS147" s="56"/>
      <c r="FT147" s="56"/>
      <c r="FU147" s="56"/>
      <c r="FV147" s="56"/>
      <c r="FW147" s="56"/>
      <c r="FX147" s="56"/>
      <c r="FY147" s="56"/>
      <c r="FZ147" s="56"/>
      <c r="GA147" s="56"/>
      <c r="GB147" s="56"/>
      <c r="GC147" s="56"/>
      <c r="GD147" s="56"/>
      <c r="GE147" s="56"/>
      <c r="GF147" s="56"/>
      <c r="GG147" s="56"/>
      <c r="GH147" s="56"/>
      <c r="GI147" s="56"/>
      <c r="GJ147" s="56"/>
      <c r="GK147" s="56"/>
      <c r="GL147" s="56"/>
      <c r="GM147" s="56"/>
      <c r="GN147" s="56"/>
      <c r="GO147" s="56"/>
      <c r="GP147" s="56"/>
      <c r="GQ147" s="56"/>
      <c r="GR147" s="56"/>
      <c r="GS147" s="56"/>
      <c r="GT147" s="56"/>
      <c r="GU147" s="56"/>
      <c r="GV147" s="56"/>
      <c r="GW147" s="56"/>
      <c r="GX147" s="56"/>
      <c r="GY147" s="56"/>
      <c r="GZ147" s="56"/>
      <c r="HA147" s="56"/>
      <c r="HB147" s="56"/>
      <c r="HC147" s="56"/>
      <c r="HD147" s="56"/>
      <c r="HE147" s="56"/>
      <c r="HF147" s="56"/>
      <c r="HG147" s="56"/>
      <c r="HH147" s="217"/>
    </row>
    <row r="148" spans="2:216" ht="15" customHeight="1" thickTop="1" x14ac:dyDescent="0.25">
      <c r="B148" s="221"/>
      <c r="C148" s="56"/>
      <c r="D148" s="56"/>
      <c r="E148" s="105"/>
      <c r="F148" s="105"/>
      <c r="G148" s="105"/>
      <c r="H148" s="105"/>
      <c r="I148" s="105"/>
      <c r="J148" s="105"/>
      <c r="K148" s="105"/>
      <c r="L148" s="92">
        <f>GETPIVOTDATA(" California",'Population Migration by State'!$B$5,"Year",'Population Migration by State'!$C$3)</f>
        <v>495964</v>
      </c>
      <c r="M148" s="105">
        <f>GETPIVOTDATA(" California",'Population Migration by State'!$B$5,"Year",'Population Migration by State'!$C$3)</f>
        <v>495964</v>
      </c>
      <c r="N148" s="105">
        <f>GETPIVOTDATA(" California",'Population Migration by State'!$B$5,"Year",'Population Migration by State'!$C$3)</f>
        <v>495964</v>
      </c>
      <c r="O148" s="105">
        <f>GETPIVOTDATA(" California",'Population Migration by State'!$B$5,"Year",'Population Migration by State'!$C$3)</f>
        <v>495964</v>
      </c>
      <c r="P148" s="105">
        <f>GETPIVOTDATA(" California",'Population Migration by State'!$B$5,"Year",'Population Migration by State'!$C$3)</f>
        <v>495964</v>
      </c>
      <c r="Q148" s="105">
        <f>GETPIVOTDATA(" California",'Population Migration by State'!$B$5,"Year",'Population Migration by State'!$C$3)</f>
        <v>495964</v>
      </c>
      <c r="R148" s="105">
        <f>GETPIVOTDATA(" California",'Population Migration by State'!$B$5,"Year",'Population Migration by State'!$C$3)</f>
        <v>495964</v>
      </c>
      <c r="S148" s="105">
        <f>GETPIVOTDATA(" California",'Population Migration by State'!$B$5,"Year",'Population Migration by State'!$C$3)</f>
        <v>495964</v>
      </c>
      <c r="T148" s="92">
        <f>GETPIVOTDATA(" Nevada",'Population Migration by State'!$B$5,"Year",'Population Migration by State'!$C$3)</f>
        <v>124522</v>
      </c>
      <c r="U148" s="105">
        <f>GETPIVOTDATA(" Nevada",'Population Migration by State'!$B$5,"Year",'Population Migration by State'!$C$3)</f>
        <v>124522</v>
      </c>
      <c r="V148" s="105">
        <f>GETPIVOTDATA(" Nevada",'Population Migration by State'!$B$5,"Year",'Population Migration by State'!$C$3)</f>
        <v>124522</v>
      </c>
      <c r="W148" s="105">
        <f>GETPIVOTDATA(" Nevada",'Population Migration by State'!$B$5,"Year",'Population Migration by State'!$C$3)</f>
        <v>124522</v>
      </c>
      <c r="X148" s="105">
        <f>GETPIVOTDATA(" Nevada",'Population Migration by State'!$B$5,"Year",'Population Migration by State'!$C$3)</f>
        <v>124522</v>
      </c>
      <c r="Y148" s="105">
        <f>GETPIVOTDATA(" Nevada",'Population Migration by State'!$B$5,"Year",'Population Migration by State'!$C$3)</f>
        <v>124522</v>
      </c>
      <c r="Z148" s="105">
        <f>GETPIVOTDATA(" Nevada",'Population Migration by State'!$B$5,"Year",'Population Migration by State'!$C$3)</f>
        <v>124522</v>
      </c>
      <c r="AA148" s="105">
        <f>GETPIVOTDATA(" Nevada",'Population Migration by State'!$B$5,"Year",'Population Migration by State'!$C$3)</f>
        <v>124522</v>
      </c>
      <c r="AB148" s="105">
        <f>GETPIVOTDATA(" Nevada",'Population Migration by State'!$B$5,"Year",'Population Migration by State'!$C$3)</f>
        <v>124522</v>
      </c>
      <c r="AC148" s="92">
        <f>GETPIVOTDATA(" Utah",'Population Migration by State'!$B$5,"Year",'Population Migration by State'!$C$3)</f>
        <v>88109</v>
      </c>
      <c r="AD148" s="105">
        <f>GETPIVOTDATA(" Utah",'Population Migration by State'!$B$5,"Year",'Population Migration by State'!$C$3)</f>
        <v>88109</v>
      </c>
      <c r="AE148" s="105">
        <f>GETPIVOTDATA(" Utah",'Population Migration by State'!$B$5,"Year",'Population Migration by State'!$C$3)</f>
        <v>88109</v>
      </c>
      <c r="AF148" s="105">
        <f>GETPIVOTDATA(" Utah",'Population Migration by State'!$B$5,"Year",'Population Migration by State'!$C$3)</f>
        <v>88109</v>
      </c>
      <c r="AG148" s="105">
        <f>GETPIVOTDATA(" Utah",'Population Migration by State'!$B$5,"Year",'Population Migration by State'!$C$3)</f>
        <v>88109</v>
      </c>
      <c r="AH148" s="105">
        <f>GETPIVOTDATA(" Utah",'Population Migration by State'!$B$5,"Year",'Population Migration by State'!$C$3)</f>
        <v>88109</v>
      </c>
      <c r="AI148" s="105">
        <f>GETPIVOTDATA(" Utah",'Population Migration by State'!$B$5,"Year",'Population Migration by State'!$C$3)</f>
        <v>88109</v>
      </c>
      <c r="AJ148" s="105">
        <f>GETPIVOTDATA(" Utah",'Population Migration by State'!$B$5,"Year",'Population Migration by State'!$C$3)</f>
        <v>88109</v>
      </c>
      <c r="AK148" s="105">
        <f>GETPIVOTDATA(" Utah",'Population Migration by State'!$B$5,"Year",'Population Migration by State'!$C$3)</f>
        <v>88109</v>
      </c>
      <c r="AL148" s="105">
        <f>GETPIVOTDATA(" Utah",'Population Migration by State'!$B$5,"Year",'Population Migration by State'!$C$3)</f>
        <v>88109</v>
      </c>
      <c r="AM148" s="105">
        <f>GETPIVOTDATA(" Utah",'Population Migration by State'!$B$5,"Year",'Population Migration by State'!$C$3)</f>
        <v>88109</v>
      </c>
      <c r="AN148" s="105">
        <f>GETPIVOTDATA(" Utah",'Population Migration by State'!$B$5,"Year",'Population Migration by State'!$C$3)</f>
        <v>88109</v>
      </c>
      <c r="AO148" s="92">
        <f>GETPIVOTDATA(" Colorado",'Population Migration by State'!$B$5,"Year",'Population Migration by State'!$C$3)</f>
        <v>206204</v>
      </c>
      <c r="AP148" s="105">
        <f>GETPIVOTDATA(" Colorado",'Population Migration by State'!$B$5,"Year",'Population Migration by State'!$C$3)</f>
        <v>206204</v>
      </c>
      <c r="AQ148" s="105">
        <f>GETPIVOTDATA(" Colorado",'Population Migration by State'!$B$5,"Year",'Population Migration by State'!$C$3)</f>
        <v>206204</v>
      </c>
      <c r="AR148" s="105">
        <f>GETPIVOTDATA(" Colorado",'Population Migration by State'!$B$5,"Year",'Population Migration by State'!$C$3)</f>
        <v>206204</v>
      </c>
      <c r="AS148" s="105">
        <f>GETPIVOTDATA(" Colorado",'Population Migration by State'!$B$5,"Year",'Population Migration by State'!$C$3)</f>
        <v>206204</v>
      </c>
      <c r="AT148" s="105">
        <f>GETPIVOTDATA(" Colorado",'Population Migration by State'!$B$5,"Year",'Population Migration by State'!$C$3)</f>
        <v>206204</v>
      </c>
      <c r="AU148" s="105">
        <f>GETPIVOTDATA(" Colorado",'Population Migration by State'!$B$5,"Year",'Population Migration by State'!$C$3)</f>
        <v>206204</v>
      </c>
      <c r="AV148" s="105">
        <f>GETPIVOTDATA(" Colorado",'Population Migration by State'!$B$5,"Year",'Population Migration by State'!$C$3)</f>
        <v>206204</v>
      </c>
      <c r="AW148" s="105">
        <f>GETPIVOTDATA(" Colorado",'Population Migration by State'!$B$5,"Year",'Population Migration by State'!$C$3)</f>
        <v>206204</v>
      </c>
      <c r="AX148" s="105">
        <f>GETPIVOTDATA(" Colorado",'Population Migration by State'!$B$5,"Year",'Population Migration by State'!$C$3)</f>
        <v>206204</v>
      </c>
      <c r="AY148" s="105">
        <f>GETPIVOTDATA(" Colorado",'Population Migration by State'!$B$5,"Year",'Population Migration by State'!$C$3)</f>
        <v>206204</v>
      </c>
      <c r="AZ148" s="105">
        <f>GETPIVOTDATA(" Colorado",'Population Migration by State'!$B$5,"Year",'Population Migration by State'!$C$3)</f>
        <v>206204</v>
      </c>
      <c r="BA148" s="105">
        <f>GETPIVOTDATA(" Colorado",'Population Migration by State'!$B$5,"Year",'Population Migration by State'!$C$3)</f>
        <v>206204</v>
      </c>
      <c r="BB148" s="105">
        <f>GETPIVOTDATA(" Colorado",'Population Migration by State'!$B$5,"Year",'Population Migration by State'!$C$3)</f>
        <v>206204</v>
      </c>
      <c r="BC148" s="105">
        <f>GETPIVOTDATA(" Colorado",'Population Migration by State'!$B$5,"Year",'Population Migration by State'!$C$3)</f>
        <v>206204</v>
      </c>
      <c r="BD148" s="105">
        <f>GETPIVOTDATA(" Colorado",'Population Migration by State'!$B$5,"Year",'Population Migration by State'!$C$3)</f>
        <v>206204</v>
      </c>
      <c r="BE148" s="92">
        <f>GETPIVOTDATA(" Nebraska",'Population Migration by State'!$B$5,"Year",'Population Migration by State'!$C$3)</f>
        <v>43266</v>
      </c>
      <c r="BF148" s="105">
        <f>GETPIVOTDATA(" Nebraska",'Population Migration by State'!$B$5,"Year",'Population Migration by State'!$C$3)</f>
        <v>43266</v>
      </c>
      <c r="BG148" s="105">
        <f>GETPIVOTDATA(" Nebraska",'Population Migration by State'!$B$5,"Year",'Population Migration by State'!$C$3)</f>
        <v>43266</v>
      </c>
      <c r="BH148" s="105">
        <f>GETPIVOTDATA(" Nebraska",'Population Migration by State'!$B$5,"Year",'Population Migration by State'!$C$3)</f>
        <v>43266</v>
      </c>
      <c r="BI148" s="105">
        <f>GETPIVOTDATA(" Nebraska",'Population Migration by State'!$B$5,"Year",'Population Migration by State'!$C$3)</f>
        <v>43266</v>
      </c>
      <c r="BJ148" s="105">
        <f>GETPIVOTDATA(" Nebraska",'Population Migration by State'!$B$5,"Year",'Population Migration by State'!$C$3)</f>
        <v>43266</v>
      </c>
      <c r="BK148" s="105">
        <f>GETPIVOTDATA(" Nebraska",'Population Migration by State'!$B$5,"Year",'Population Migration by State'!$C$3)</f>
        <v>43266</v>
      </c>
      <c r="BL148" s="105">
        <f>GETPIVOTDATA(" Nebraska",'Population Migration by State'!$B$5,"Year",'Population Migration by State'!$C$3)</f>
        <v>43266</v>
      </c>
      <c r="BM148" s="105">
        <f>GETPIVOTDATA(" Nebraska",'Population Migration by State'!$B$5,"Year",'Population Migration by State'!$C$3)</f>
        <v>43266</v>
      </c>
      <c r="BN148" s="105">
        <f>GETPIVOTDATA(" Nebraska",'Population Migration by State'!$B$5,"Year",'Population Migration by State'!$C$3)</f>
        <v>43266</v>
      </c>
      <c r="BO148" s="105">
        <f>GETPIVOTDATA(" Nebraska",'Population Migration by State'!$B$5,"Year",'Population Migration by State'!$C$3)</f>
        <v>43266</v>
      </c>
      <c r="BP148" s="105">
        <f>GETPIVOTDATA(" Nebraska",'Population Migration by State'!$B$5,"Year",'Population Migration by State'!$C$3)</f>
        <v>43266</v>
      </c>
      <c r="BQ148" s="105">
        <f>GETPIVOTDATA(" Nebraska",'Population Migration by State'!$B$5,"Year",'Population Migration by State'!$C$3)</f>
        <v>43266</v>
      </c>
      <c r="BR148" s="105">
        <f>GETPIVOTDATA(" Nebraska",'Population Migration by State'!$B$5,"Year",'Population Migration by State'!$C$3)</f>
        <v>43266</v>
      </c>
      <c r="BS148" s="92">
        <f>GETPIVOTDATA(" Missouri",'Population Migration by State'!$B$5,"Year",'Population Migration by State'!$C$3)</f>
        <v>163756</v>
      </c>
      <c r="BT148" s="105">
        <f>GETPIVOTDATA(" Missouri",'Population Migration by State'!$B$5,"Year",'Population Migration by State'!$C$3)</f>
        <v>163756</v>
      </c>
      <c r="BU148" s="105">
        <f>GETPIVOTDATA(" Missouri",'Population Migration by State'!$B$5,"Year",'Population Migration by State'!$C$3)</f>
        <v>163756</v>
      </c>
      <c r="BV148" s="105">
        <f>GETPIVOTDATA(" Missouri",'Population Migration by State'!$B$5,"Year",'Population Migration by State'!$C$3)</f>
        <v>163756</v>
      </c>
      <c r="BW148" s="105">
        <f>GETPIVOTDATA(" Missouri",'Population Migration by State'!$B$5,"Year",'Population Migration by State'!$C$3)</f>
        <v>163756</v>
      </c>
      <c r="BX148" s="105">
        <f>GETPIVOTDATA(" Missouri",'Population Migration by State'!$B$5,"Year",'Population Migration by State'!$C$3)</f>
        <v>163756</v>
      </c>
      <c r="BY148" s="105">
        <f>GETPIVOTDATA(" Missouri",'Population Migration by State'!$B$5,"Year",'Population Migration by State'!$C$3)</f>
        <v>163756</v>
      </c>
      <c r="BZ148" s="105">
        <f>GETPIVOTDATA(" Missouri",'Population Migration by State'!$B$5,"Year",'Population Migration by State'!$C$3)</f>
        <v>163756</v>
      </c>
      <c r="CA148" s="105">
        <f>GETPIVOTDATA(" Missouri",'Population Migration by State'!$B$5,"Year",'Population Migration by State'!$C$3)</f>
        <v>163756</v>
      </c>
      <c r="CB148" s="105">
        <f>GETPIVOTDATA(" Missouri",'Population Migration by State'!$B$5,"Year",'Population Migration by State'!$C$3)</f>
        <v>163756</v>
      </c>
      <c r="CC148" s="105">
        <f>GETPIVOTDATA(" Missouri",'Population Migration by State'!$B$5,"Year",'Population Migration by State'!$C$3)</f>
        <v>163756</v>
      </c>
      <c r="CD148" s="105">
        <f>GETPIVOTDATA(" Missouri",'Population Migration by State'!$B$5,"Year",'Population Migration by State'!$C$3)</f>
        <v>163756</v>
      </c>
      <c r="CE148" s="92">
        <f>GETPIVOTDATA(" Illinois",'Population Migration by State'!$B$5,"Year",'Population Migration by State'!$C$3)</f>
        <v>210804</v>
      </c>
      <c r="CF148" s="105">
        <f>GETPIVOTDATA(" Illinois",'Population Migration by State'!$B$5,"Year",'Population Migration by State'!$C$3)</f>
        <v>210804</v>
      </c>
      <c r="CG148" s="105">
        <f>GETPIVOTDATA(" Illinois",'Population Migration by State'!$B$5,"Year",'Population Migration by State'!$C$3)</f>
        <v>210804</v>
      </c>
      <c r="CH148" s="105">
        <f>GETPIVOTDATA(" Illinois",'Population Migration by State'!$B$5,"Year",'Population Migration by State'!$C$3)</f>
        <v>210804</v>
      </c>
      <c r="CI148" s="105">
        <f>GETPIVOTDATA(" Illinois",'Population Migration by State'!$B$5,"Year",'Population Migration by State'!$C$3)</f>
        <v>210804</v>
      </c>
      <c r="CJ148" s="105">
        <f>GETPIVOTDATA(" Illinois",'Population Migration by State'!$B$5,"Year",'Population Migration by State'!$C$3)</f>
        <v>210804</v>
      </c>
      <c r="CK148" s="105">
        <f>GETPIVOTDATA(" Illinois",'Population Migration by State'!$B$5,"Year",'Population Migration by State'!$C$3)</f>
        <v>210804</v>
      </c>
      <c r="CL148" s="105">
        <f>GETPIVOTDATA(" Illinois",'Population Migration by State'!$B$5,"Year",'Population Migration by State'!$C$3)</f>
        <v>210804</v>
      </c>
      <c r="CM148" s="105">
        <f>GETPIVOTDATA(" Illinois",'Population Migration by State'!$B$5,"Year",'Population Migration by State'!$C$3)</f>
        <v>210804</v>
      </c>
      <c r="CN148" s="105">
        <f>GETPIVOTDATA(" Illinois",'Population Migration by State'!$B$5,"Year",'Population Migration by State'!$C$3)</f>
        <v>210804</v>
      </c>
      <c r="CO148" s="92">
        <f>GETPIVOTDATA(" Indiana",'Population Migration by State'!$B$5,"Year",'Population Migration by State'!$C$3)</f>
        <v>134273</v>
      </c>
      <c r="CP148" s="105">
        <f>GETPIVOTDATA(" Indiana",'Population Migration by State'!$B$5,"Year",'Population Migration by State'!$C$3)</f>
        <v>134273</v>
      </c>
      <c r="CQ148" s="105">
        <f>GETPIVOTDATA(" Indiana",'Population Migration by State'!$B$5,"Year",'Population Migration by State'!$C$3)</f>
        <v>134273</v>
      </c>
      <c r="CR148" s="105">
        <f>GETPIVOTDATA(" Indiana",'Population Migration by State'!$B$5,"Year",'Population Migration by State'!$C$3)</f>
        <v>134273</v>
      </c>
      <c r="CS148" s="105">
        <f>GETPIVOTDATA(" Indiana",'Population Migration by State'!$B$5,"Year",'Population Migration by State'!$C$3)</f>
        <v>134273</v>
      </c>
      <c r="CT148" s="105">
        <f>GETPIVOTDATA(" Indiana",'Population Migration by State'!$B$5,"Year",'Population Migration by State'!$C$3)</f>
        <v>134273</v>
      </c>
      <c r="CU148" s="92">
        <f>GETPIVOTDATA(" Ohio",'Population Migration by State'!$B$5,"Year",'Population Migration by State'!$C$3)</f>
        <v>197794</v>
      </c>
      <c r="CV148" s="105">
        <f>GETPIVOTDATA(" Ohio",'Population Migration by State'!$B$5,"Year",'Population Migration by State'!$C$3)</f>
        <v>197794</v>
      </c>
      <c r="CW148" s="105">
        <f>GETPIVOTDATA(" Ohio",'Population Migration by State'!$B$5,"Year",'Population Migration by State'!$C$3)</f>
        <v>197794</v>
      </c>
      <c r="CX148" s="105">
        <f>GETPIVOTDATA(" Ohio",'Population Migration by State'!$B$5,"Year",'Population Migration by State'!$C$3)</f>
        <v>197794</v>
      </c>
      <c r="CY148" s="105">
        <f>GETPIVOTDATA(" Ohio",'Population Migration by State'!$B$5,"Year",'Population Migration by State'!$C$3)</f>
        <v>197794</v>
      </c>
      <c r="CZ148" s="105">
        <f>GETPIVOTDATA(" Ohio",'Population Migration by State'!$B$5,"Year",'Population Migration by State'!$C$3)</f>
        <v>197794</v>
      </c>
      <c r="DA148" s="105">
        <f>GETPIVOTDATA(" Ohio",'Population Migration by State'!$B$5,"Year",'Population Migration by State'!$C$3)</f>
        <v>197794</v>
      </c>
      <c r="DB148" s="105">
        <f>GETPIVOTDATA(" Ohio",'Population Migration by State'!$B$5,"Year",'Population Migration by State'!$C$3)</f>
        <v>197794</v>
      </c>
      <c r="DC148" s="105">
        <f>GETPIVOTDATA(" Ohio",'Population Migration by State'!$B$5,"Year",'Population Migration by State'!$C$3)</f>
        <v>197794</v>
      </c>
      <c r="DD148" s="105">
        <f>GETPIVOTDATA(" Ohio",'Population Migration by State'!$B$5,"Year",'Population Migration by State'!$C$3)</f>
        <v>197794</v>
      </c>
      <c r="DE148" s="105">
        <f>GETPIVOTDATA(" Ohio",'Population Migration by State'!$B$5,"Year",'Population Migration by State'!$C$3)</f>
        <v>197794</v>
      </c>
      <c r="DF148" s="92">
        <f>GETPIVOTDATA(" Pennsylvania",'Population Migration by State'!$B$5,"Year",'Population Migration by State'!$C$3)</f>
        <v>223347</v>
      </c>
      <c r="DG148" s="105">
        <f>GETPIVOTDATA(" Pennsylvania",'Population Migration by State'!$B$5,"Year",'Population Migration by State'!$C$3)</f>
        <v>223347</v>
      </c>
      <c r="DH148" s="105">
        <f>GETPIVOTDATA(" Pennsylvania",'Population Migration by State'!$B$5,"Year",'Population Migration by State'!$C$3)</f>
        <v>223347</v>
      </c>
      <c r="DI148" s="105">
        <f>GETPIVOTDATA(" Pennsylvania",'Population Migration by State'!$B$5,"Year",'Population Migration by State'!$C$3)</f>
        <v>223347</v>
      </c>
      <c r="DJ148" s="105">
        <f>GETPIVOTDATA(" Pennsylvania",'Population Migration by State'!$B$5,"Year",'Population Migration by State'!$C$3)</f>
        <v>223347</v>
      </c>
      <c r="DK148" s="105">
        <f>GETPIVOTDATA(" Pennsylvania",'Population Migration by State'!$B$5,"Year",'Population Migration by State'!$C$3)</f>
        <v>223347</v>
      </c>
      <c r="DL148" s="105">
        <f>GETPIVOTDATA(" Pennsylvania",'Population Migration by State'!$B$5,"Year",'Population Migration by State'!$C$3)</f>
        <v>223347</v>
      </c>
      <c r="DM148" s="105">
        <f>GETPIVOTDATA(" Pennsylvania",'Population Migration by State'!$B$5,"Year",'Population Migration by State'!$C$3)</f>
        <v>223347</v>
      </c>
      <c r="DN148" s="105">
        <f>GETPIVOTDATA(" Pennsylvania",'Population Migration by State'!$B$5,"Year",'Population Migration by State'!$C$3)</f>
        <v>223347</v>
      </c>
      <c r="DO148" s="105">
        <f>GETPIVOTDATA(" Pennsylvania",'Population Migration by State'!$B$5,"Year",'Population Migration by State'!$C$3)</f>
        <v>223347</v>
      </c>
      <c r="DP148" s="105">
        <f>GETPIVOTDATA(" Pennsylvania",'Population Migration by State'!$B$5,"Year",'Population Migration by State'!$C$3)</f>
        <v>223347</v>
      </c>
      <c r="DQ148" s="105">
        <f>GETPIVOTDATA(" Pennsylvania",'Population Migration by State'!$B$5,"Year",'Population Migration by State'!$C$3)</f>
        <v>223347</v>
      </c>
      <c r="DR148" s="105">
        <f>GETPIVOTDATA(" Pennsylvania",'Population Migration by State'!$B$5,"Year",'Population Migration by State'!$C$3)</f>
        <v>223347</v>
      </c>
      <c r="DS148" s="105">
        <f>GETPIVOTDATA(" Pennsylvania",'Population Migration by State'!$B$5,"Year",'Population Migration by State'!$C$3)</f>
        <v>223347</v>
      </c>
      <c r="DT148" s="105">
        <f>GETPIVOTDATA(" Pennsylvania",'Population Migration by State'!$B$5,"Year",'Population Migration by State'!$C$3)</f>
        <v>223347</v>
      </c>
      <c r="DU148" s="105">
        <f>GETPIVOTDATA(" Pennsylvania",'Population Migration by State'!$B$5,"Year",'Population Migration by State'!$C$3)</f>
        <v>223347</v>
      </c>
      <c r="DV148" s="97"/>
      <c r="DW148" s="105">
        <f>GETPIVOTDATA(" New Jersey",'Population Migration by State'!$B$5,"Year",'Population Migration by State'!$C$3)</f>
        <v>132797</v>
      </c>
      <c r="DX148" s="105">
        <f>GETPIVOTDATA(" New Jersey",'Population Migration by State'!$B$5,"Year",'Population Migration by State'!$C$3)</f>
        <v>132797</v>
      </c>
      <c r="DY148" s="95"/>
      <c r="DZ148" s="105"/>
      <c r="EA148" s="105"/>
      <c r="EB148" s="105"/>
      <c r="EC148" s="105"/>
      <c r="ED148" s="105"/>
      <c r="EE148" s="105"/>
      <c r="EF148" s="105"/>
      <c r="EG148" s="93"/>
      <c r="EH148" s="93"/>
      <c r="EI148" s="93"/>
      <c r="EJ148" s="93"/>
      <c r="EK148" s="93"/>
      <c r="EL148" s="93"/>
      <c r="EM148" s="105"/>
      <c r="EN148" s="105"/>
      <c r="EO148" s="105"/>
      <c r="EP148" s="105"/>
      <c r="EQ148" s="56"/>
      <c r="ER148" s="56"/>
      <c r="ES148" s="56"/>
      <c r="ET148" s="56"/>
      <c r="EU148" s="56"/>
      <c r="EV148" s="56"/>
      <c r="EW148" s="56"/>
      <c r="EX148" s="56"/>
      <c r="EY148" s="56"/>
      <c r="EZ148" s="56"/>
      <c r="FA148" s="56"/>
      <c r="FB148" s="56"/>
      <c r="FC148" s="56"/>
      <c r="FD148" s="56"/>
      <c r="FE148" s="56"/>
      <c r="FF148" s="56"/>
      <c r="FG148" s="56"/>
      <c r="FH148" s="56"/>
      <c r="FI148" s="56"/>
      <c r="FJ148" s="56"/>
      <c r="FK148" s="56"/>
      <c r="FL148" s="56"/>
      <c r="FM148" s="56"/>
      <c r="FN148" s="56"/>
      <c r="FO148" s="56"/>
      <c r="FP148" s="56"/>
      <c r="FQ148" s="56"/>
      <c r="FR148" s="56"/>
      <c r="FS148" s="56"/>
      <c r="FT148" s="56"/>
      <c r="FU148" s="56"/>
      <c r="FV148" s="56"/>
      <c r="FW148" s="56"/>
      <c r="FX148" s="56"/>
      <c r="FY148" s="56"/>
      <c r="FZ148" s="56"/>
      <c r="GA148" s="56"/>
      <c r="GB148" s="56"/>
      <c r="GC148" s="56"/>
      <c r="GD148" s="56"/>
      <c r="GE148" s="56"/>
      <c r="GF148" s="56"/>
      <c r="GG148" s="56"/>
      <c r="GH148" s="56"/>
      <c r="GI148" s="56"/>
      <c r="GJ148" s="56"/>
      <c r="GK148" s="56"/>
      <c r="GL148" s="56"/>
      <c r="GM148" s="56"/>
      <c r="GN148" s="56"/>
      <c r="GO148" s="56"/>
      <c r="GP148" s="56"/>
      <c r="GQ148" s="56"/>
      <c r="GR148" s="56"/>
      <c r="GS148" s="56"/>
      <c r="GT148" s="56"/>
      <c r="GU148" s="56"/>
      <c r="GV148" s="56"/>
      <c r="GW148" s="56"/>
      <c r="GX148" s="56"/>
      <c r="GY148" s="56"/>
      <c r="GZ148" s="56"/>
      <c r="HA148" s="56"/>
      <c r="HB148" s="56"/>
      <c r="HC148" s="56"/>
      <c r="HD148" s="56"/>
      <c r="HE148" s="56"/>
      <c r="HF148" s="56"/>
      <c r="HG148" s="56"/>
      <c r="HH148" s="217"/>
    </row>
    <row r="149" spans="2:216" ht="15" customHeight="1" x14ac:dyDescent="0.25">
      <c r="B149" s="221"/>
      <c r="C149" s="56"/>
      <c r="D149" s="56"/>
      <c r="E149" s="105"/>
      <c r="F149" s="105"/>
      <c r="G149" s="105"/>
      <c r="H149" s="105"/>
      <c r="I149" s="105"/>
      <c r="J149" s="105"/>
      <c r="K149" s="105"/>
      <c r="L149" s="92">
        <f>GETPIVOTDATA(" California",'Population Migration by State'!$B$5,"Year",'Population Migration by State'!$C$3)</f>
        <v>495964</v>
      </c>
      <c r="M149" s="105">
        <f>GETPIVOTDATA(" California",'Population Migration by State'!$B$5,"Year",'Population Migration by State'!$C$3)</f>
        <v>495964</v>
      </c>
      <c r="N149" s="105">
        <f>GETPIVOTDATA(" California",'Population Migration by State'!$B$5,"Year",'Population Migration by State'!$C$3)</f>
        <v>495964</v>
      </c>
      <c r="O149" s="105">
        <f>GETPIVOTDATA(" California",'Population Migration by State'!$B$5,"Year",'Population Migration by State'!$C$3)</f>
        <v>495964</v>
      </c>
      <c r="P149" s="105">
        <f>GETPIVOTDATA(" California",'Population Migration by State'!$B$5,"Year",'Population Migration by State'!$C$3)</f>
        <v>495964</v>
      </c>
      <c r="Q149" s="105">
        <f>GETPIVOTDATA(" California",'Population Migration by State'!$B$5,"Year",'Population Migration by State'!$C$3)</f>
        <v>495964</v>
      </c>
      <c r="R149" s="105">
        <f>GETPIVOTDATA(" California",'Population Migration by State'!$B$5,"Year",'Population Migration by State'!$C$3)</f>
        <v>495964</v>
      </c>
      <c r="S149" s="105">
        <f>GETPIVOTDATA(" California",'Population Migration by State'!$B$5,"Year",'Population Migration by State'!$C$3)</f>
        <v>495964</v>
      </c>
      <c r="T149" s="92">
        <f>GETPIVOTDATA(" Nevada",'Population Migration by State'!$B$5,"Year",'Population Migration by State'!$C$3)</f>
        <v>124522</v>
      </c>
      <c r="U149" s="105">
        <f>GETPIVOTDATA(" Nevada",'Population Migration by State'!$B$5,"Year",'Population Migration by State'!$C$3)</f>
        <v>124522</v>
      </c>
      <c r="V149" s="105">
        <f>GETPIVOTDATA(" Nevada",'Population Migration by State'!$B$5,"Year",'Population Migration by State'!$C$3)</f>
        <v>124522</v>
      </c>
      <c r="W149" s="105">
        <f>GETPIVOTDATA(" Nevada",'Population Migration by State'!$B$5,"Year",'Population Migration by State'!$C$3)</f>
        <v>124522</v>
      </c>
      <c r="X149" s="105">
        <f>GETPIVOTDATA(" Nevada",'Population Migration by State'!$B$5,"Year",'Population Migration by State'!$C$3)</f>
        <v>124522</v>
      </c>
      <c r="Y149" s="105">
        <f>GETPIVOTDATA(" Nevada",'Population Migration by State'!$B$5,"Year",'Population Migration by State'!$C$3)</f>
        <v>124522</v>
      </c>
      <c r="Z149" s="105">
        <f>GETPIVOTDATA(" Nevada",'Population Migration by State'!$B$5,"Year",'Population Migration by State'!$C$3)</f>
        <v>124522</v>
      </c>
      <c r="AA149" s="105">
        <f>GETPIVOTDATA(" Nevada",'Population Migration by State'!$B$5,"Year",'Population Migration by State'!$C$3)</f>
        <v>124522</v>
      </c>
      <c r="AB149" s="105">
        <f>GETPIVOTDATA(" Nevada",'Population Migration by State'!$B$5,"Year",'Population Migration by State'!$C$3)</f>
        <v>124522</v>
      </c>
      <c r="AC149" s="92">
        <f>GETPIVOTDATA(" Utah",'Population Migration by State'!$B$5,"Year",'Population Migration by State'!$C$3)</f>
        <v>88109</v>
      </c>
      <c r="AD149" s="105">
        <f>GETPIVOTDATA(" Utah",'Population Migration by State'!$B$5,"Year",'Population Migration by State'!$C$3)</f>
        <v>88109</v>
      </c>
      <c r="AE149" s="105">
        <f>GETPIVOTDATA(" Utah",'Population Migration by State'!$B$5,"Year",'Population Migration by State'!$C$3)</f>
        <v>88109</v>
      </c>
      <c r="AF149" s="105">
        <f>GETPIVOTDATA(" Utah",'Population Migration by State'!$B$5,"Year",'Population Migration by State'!$C$3)</f>
        <v>88109</v>
      </c>
      <c r="AG149" s="105">
        <f>GETPIVOTDATA(" Utah",'Population Migration by State'!$B$5,"Year",'Population Migration by State'!$C$3)</f>
        <v>88109</v>
      </c>
      <c r="AH149" s="105">
        <f>GETPIVOTDATA(" Utah",'Population Migration by State'!$B$5,"Year",'Population Migration by State'!$C$3)</f>
        <v>88109</v>
      </c>
      <c r="AI149" s="105">
        <f>GETPIVOTDATA(" Utah",'Population Migration by State'!$B$5,"Year",'Population Migration by State'!$C$3)</f>
        <v>88109</v>
      </c>
      <c r="AJ149" s="105">
        <f>GETPIVOTDATA(" Utah",'Population Migration by State'!$B$5,"Year",'Population Migration by State'!$C$3)</f>
        <v>88109</v>
      </c>
      <c r="AK149" s="105">
        <f>GETPIVOTDATA(" Utah",'Population Migration by State'!$B$5,"Year",'Population Migration by State'!$C$3)</f>
        <v>88109</v>
      </c>
      <c r="AL149" s="105">
        <f>GETPIVOTDATA(" Utah",'Population Migration by State'!$B$5,"Year",'Population Migration by State'!$C$3)</f>
        <v>88109</v>
      </c>
      <c r="AM149" s="105">
        <f>GETPIVOTDATA(" Utah",'Population Migration by State'!$B$5,"Year",'Population Migration by State'!$C$3)</f>
        <v>88109</v>
      </c>
      <c r="AN149" s="105">
        <f>GETPIVOTDATA(" Utah",'Population Migration by State'!$B$5,"Year",'Population Migration by State'!$C$3)</f>
        <v>88109</v>
      </c>
      <c r="AO149" s="92">
        <f>GETPIVOTDATA(" Colorado",'Population Migration by State'!$B$5,"Year",'Population Migration by State'!$C$3)</f>
        <v>206204</v>
      </c>
      <c r="AP149" s="105">
        <f>GETPIVOTDATA(" Colorado",'Population Migration by State'!$B$5,"Year",'Population Migration by State'!$C$3)</f>
        <v>206204</v>
      </c>
      <c r="AQ149" s="105">
        <f>GETPIVOTDATA(" Colorado",'Population Migration by State'!$B$5,"Year",'Population Migration by State'!$C$3)</f>
        <v>206204</v>
      </c>
      <c r="AR149" s="105">
        <f>GETPIVOTDATA(" Colorado",'Population Migration by State'!$B$5,"Year",'Population Migration by State'!$C$3)</f>
        <v>206204</v>
      </c>
      <c r="AS149" s="105">
        <f>GETPIVOTDATA(" Colorado",'Population Migration by State'!$B$5,"Year",'Population Migration by State'!$C$3)</f>
        <v>206204</v>
      </c>
      <c r="AT149" s="105">
        <f>GETPIVOTDATA(" Colorado",'Population Migration by State'!$B$5,"Year",'Population Migration by State'!$C$3)</f>
        <v>206204</v>
      </c>
      <c r="AU149" s="105">
        <f>GETPIVOTDATA(" Colorado",'Population Migration by State'!$B$5,"Year",'Population Migration by State'!$C$3)</f>
        <v>206204</v>
      </c>
      <c r="AV149" s="105">
        <f>GETPIVOTDATA(" Colorado",'Population Migration by State'!$B$5,"Year",'Population Migration by State'!$C$3)</f>
        <v>206204</v>
      </c>
      <c r="AW149" s="105">
        <f>GETPIVOTDATA(" Colorado",'Population Migration by State'!$B$5,"Year",'Population Migration by State'!$C$3)</f>
        <v>206204</v>
      </c>
      <c r="AX149" s="105">
        <f>GETPIVOTDATA(" Colorado",'Population Migration by State'!$B$5,"Year",'Population Migration by State'!$C$3)</f>
        <v>206204</v>
      </c>
      <c r="AY149" s="105">
        <f>GETPIVOTDATA(" Colorado",'Population Migration by State'!$B$5,"Year",'Population Migration by State'!$C$3)</f>
        <v>206204</v>
      </c>
      <c r="AZ149" s="105">
        <f>GETPIVOTDATA(" Colorado",'Population Migration by State'!$B$5,"Year",'Population Migration by State'!$C$3)</f>
        <v>206204</v>
      </c>
      <c r="BA149" s="105">
        <f>GETPIVOTDATA(" Colorado",'Population Migration by State'!$B$5,"Year",'Population Migration by State'!$C$3)</f>
        <v>206204</v>
      </c>
      <c r="BB149" s="105">
        <f>GETPIVOTDATA(" Colorado",'Population Migration by State'!$B$5,"Year",'Population Migration by State'!$C$3)</f>
        <v>206204</v>
      </c>
      <c r="BC149" s="105">
        <f>GETPIVOTDATA(" Colorado",'Population Migration by State'!$B$5,"Year",'Population Migration by State'!$C$3)</f>
        <v>206204</v>
      </c>
      <c r="BD149" s="105">
        <f>GETPIVOTDATA(" Colorado",'Population Migration by State'!$B$5,"Year",'Population Migration by State'!$C$3)</f>
        <v>206204</v>
      </c>
      <c r="BE149" s="92">
        <f>GETPIVOTDATA(" Nebraska",'Population Migration by State'!$B$5,"Year",'Population Migration by State'!$C$3)</f>
        <v>43266</v>
      </c>
      <c r="BF149" s="105">
        <f>GETPIVOTDATA(" Nebraska",'Population Migration by State'!$B$5,"Year",'Population Migration by State'!$C$3)</f>
        <v>43266</v>
      </c>
      <c r="BG149" s="105">
        <f>GETPIVOTDATA(" Nebraska",'Population Migration by State'!$B$5,"Year",'Population Migration by State'!$C$3)</f>
        <v>43266</v>
      </c>
      <c r="BH149" s="105">
        <f>GETPIVOTDATA(" Nebraska",'Population Migration by State'!$B$5,"Year",'Population Migration by State'!$C$3)</f>
        <v>43266</v>
      </c>
      <c r="BI149" s="105">
        <f>GETPIVOTDATA(" Nebraska",'Population Migration by State'!$B$5,"Year",'Population Migration by State'!$C$3)</f>
        <v>43266</v>
      </c>
      <c r="BJ149" s="105">
        <f>GETPIVOTDATA(" Nebraska",'Population Migration by State'!$B$5,"Year",'Population Migration by State'!$C$3)</f>
        <v>43266</v>
      </c>
      <c r="BK149" s="105">
        <f>GETPIVOTDATA(" Nebraska",'Population Migration by State'!$B$5,"Year",'Population Migration by State'!$C$3)</f>
        <v>43266</v>
      </c>
      <c r="BL149" s="105">
        <f>GETPIVOTDATA(" Nebraska",'Population Migration by State'!$B$5,"Year",'Population Migration by State'!$C$3)</f>
        <v>43266</v>
      </c>
      <c r="BM149" s="105">
        <f>GETPIVOTDATA(" Nebraska",'Population Migration by State'!$B$5,"Year",'Population Migration by State'!$C$3)</f>
        <v>43266</v>
      </c>
      <c r="BN149" s="105">
        <f>GETPIVOTDATA(" Nebraska",'Population Migration by State'!$B$5,"Year",'Population Migration by State'!$C$3)</f>
        <v>43266</v>
      </c>
      <c r="BO149" s="105">
        <f>GETPIVOTDATA(" Nebraska",'Population Migration by State'!$B$5,"Year",'Population Migration by State'!$C$3)</f>
        <v>43266</v>
      </c>
      <c r="BP149" s="105">
        <f>GETPIVOTDATA(" Nebraska",'Population Migration by State'!$B$5,"Year",'Population Migration by State'!$C$3)</f>
        <v>43266</v>
      </c>
      <c r="BQ149" s="105">
        <f>GETPIVOTDATA(" Nebraska",'Population Migration by State'!$B$5,"Year",'Population Migration by State'!$C$3)</f>
        <v>43266</v>
      </c>
      <c r="BR149" s="105">
        <f>GETPIVOTDATA(" Nebraska",'Population Migration by State'!$B$5,"Year",'Population Migration by State'!$C$3)</f>
        <v>43266</v>
      </c>
      <c r="BS149" s="92">
        <f>GETPIVOTDATA(" Missouri",'Population Migration by State'!$B$5,"Year",'Population Migration by State'!$C$3)</f>
        <v>163756</v>
      </c>
      <c r="BT149" s="105">
        <f>GETPIVOTDATA(" Missouri",'Population Migration by State'!$B$5,"Year",'Population Migration by State'!$C$3)</f>
        <v>163756</v>
      </c>
      <c r="BU149" s="105">
        <f>GETPIVOTDATA(" Missouri",'Population Migration by State'!$B$5,"Year",'Population Migration by State'!$C$3)</f>
        <v>163756</v>
      </c>
      <c r="BV149" s="105">
        <f>GETPIVOTDATA(" Missouri",'Population Migration by State'!$B$5,"Year",'Population Migration by State'!$C$3)</f>
        <v>163756</v>
      </c>
      <c r="BW149" s="105">
        <f>GETPIVOTDATA(" Missouri",'Population Migration by State'!$B$5,"Year",'Population Migration by State'!$C$3)</f>
        <v>163756</v>
      </c>
      <c r="BX149" s="105">
        <f>GETPIVOTDATA(" Missouri",'Population Migration by State'!$B$5,"Year",'Population Migration by State'!$C$3)</f>
        <v>163756</v>
      </c>
      <c r="BY149" s="105">
        <f>GETPIVOTDATA(" Missouri",'Population Migration by State'!$B$5,"Year",'Population Migration by State'!$C$3)</f>
        <v>163756</v>
      </c>
      <c r="BZ149" s="105">
        <f>GETPIVOTDATA(" Missouri",'Population Migration by State'!$B$5,"Year",'Population Migration by State'!$C$3)</f>
        <v>163756</v>
      </c>
      <c r="CA149" s="105">
        <f>GETPIVOTDATA(" Missouri",'Population Migration by State'!$B$5,"Year",'Population Migration by State'!$C$3)</f>
        <v>163756</v>
      </c>
      <c r="CB149" s="105">
        <f>GETPIVOTDATA(" Missouri",'Population Migration by State'!$B$5,"Year",'Population Migration by State'!$C$3)</f>
        <v>163756</v>
      </c>
      <c r="CC149" s="105">
        <f>GETPIVOTDATA(" Missouri",'Population Migration by State'!$B$5,"Year",'Population Migration by State'!$C$3)</f>
        <v>163756</v>
      </c>
      <c r="CD149" s="105">
        <f>GETPIVOTDATA(" Missouri",'Population Migration by State'!$B$5,"Year",'Population Migration by State'!$C$3)</f>
        <v>163756</v>
      </c>
      <c r="CE149" s="99"/>
      <c r="CF149" s="105">
        <f>GETPIVOTDATA(" Illinois",'Population Migration by State'!$B$5,"Year",'Population Migration by State'!$C$3)</f>
        <v>210804</v>
      </c>
      <c r="CG149" s="105">
        <f>GETPIVOTDATA(" Illinois",'Population Migration by State'!$B$5,"Year",'Population Migration by State'!$C$3)</f>
        <v>210804</v>
      </c>
      <c r="CH149" s="105">
        <f>GETPIVOTDATA(" Illinois",'Population Migration by State'!$B$5,"Year",'Population Migration by State'!$C$3)</f>
        <v>210804</v>
      </c>
      <c r="CI149" s="105">
        <f>GETPIVOTDATA(" Illinois",'Population Migration by State'!$B$5,"Year",'Population Migration by State'!$C$3)</f>
        <v>210804</v>
      </c>
      <c r="CJ149" s="105">
        <f>GETPIVOTDATA(" Illinois",'Population Migration by State'!$B$5,"Year",'Population Migration by State'!$C$3)</f>
        <v>210804</v>
      </c>
      <c r="CK149" s="105">
        <f>GETPIVOTDATA(" Illinois",'Population Migration by State'!$B$5,"Year",'Population Migration by State'!$C$3)</f>
        <v>210804</v>
      </c>
      <c r="CL149" s="105">
        <f>GETPIVOTDATA(" Illinois",'Population Migration by State'!$B$5,"Year",'Population Migration by State'!$C$3)</f>
        <v>210804</v>
      </c>
      <c r="CM149" s="105">
        <f>GETPIVOTDATA(" Illinois",'Population Migration by State'!$B$5,"Year",'Population Migration by State'!$C$3)</f>
        <v>210804</v>
      </c>
      <c r="CN149" s="105">
        <f>GETPIVOTDATA(" Illinois",'Population Migration by State'!$B$5,"Year",'Population Migration by State'!$C$3)</f>
        <v>210804</v>
      </c>
      <c r="CO149" s="92">
        <f>GETPIVOTDATA(" Indiana",'Population Migration by State'!$B$5,"Year",'Population Migration by State'!$C$3)</f>
        <v>134273</v>
      </c>
      <c r="CP149" s="105">
        <f>GETPIVOTDATA(" Indiana",'Population Migration by State'!$B$5,"Year",'Population Migration by State'!$C$3)</f>
        <v>134273</v>
      </c>
      <c r="CQ149" s="105">
        <f>GETPIVOTDATA(" Indiana",'Population Migration by State'!$B$5,"Year",'Population Migration by State'!$C$3)</f>
        <v>134273</v>
      </c>
      <c r="CR149" s="105">
        <f>GETPIVOTDATA(" Indiana",'Population Migration by State'!$B$5,"Year",'Population Migration by State'!$C$3)</f>
        <v>134273</v>
      </c>
      <c r="CS149" s="105">
        <f>GETPIVOTDATA(" Indiana",'Population Migration by State'!$B$5,"Year",'Population Migration by State'!$C$3)</f>
        <v>134273</v>
      </c>
      <c r="CT149" s="105">
        <f>GETPIVOTDATA(" Indiana",'Population Migration by State'!$B$5,"Year",'Population Migration by State'!$C$3)</f>
        <v>134273</v>
      </c>
      <c r="CU149" s="92">
        <f>GETPIVOTDATA(" Ohio",'Population Migration by State'!$B$5,"Year",'Population Migration by State'!$C$3)</f>
        <v>197794</v>
      </c>
      <c r="CV149" s="105">
        <f>GETPIVOTDATA(" Ohio",'Population Migration by State'!$B$5,"Year",'Population Migration by State'!$C$3)</f>
        <v>197794</v>
      </c>
      <c r="CW149" s="105">
        <f>GETPIVOTDATA(" Ohio",'Population Migration by State'!$B$5,"Year",'Population Migration by State'!$C$3)</f>
        <v>197794</v>
      </c>
      <c r="CX149" s="105">
        <f>GETPIVOTDATA(" Ohio",'Population Migration by State'!$B$5,"Year",'Population Migration by State'!$C$3)</f>
        <v>197794</v>
      </c>
      <c r="CY149" s="105">
        <f>GETPIVOTDATA(" Ohio",'Population Migration by State'!$B$5,"Year",'Population Migration by State'!$C$3)</f>
        <v>197794</v>
      </c>
      <c r="CZ149" s="105">
        <f>GETPIVOTDATA(" Ohio",'Population Migration by State'!$B$5,"Year",'Population Migration by State'!$C$3)</f>
        <v>197794</v>
      </c>
      <c r="DA149" s="105">
        <f>GETPIVOTDATA(" Ohio",'Population Migration by State'!$B$5,"Year",'Population Migration by State'!$C$3)</f>
        <v>197794</v>
      </c>
      <c r="DB149" s="105">
        <f>GETPIVOTDATA(" Ohio",'Population Migration by State'!$B$5,"Year",'Population Migration by State'!$C$3)</f>
        <v>197794</v>
      </c>
      <c r="DC149" s="105">
        <f>GETPIVOTDATA(" Ohio",'Population Migration by State'!$B$5,"Year",'Population Migration by State'!$C$3)</f>
        <v>197794</v>
      </c>
      <c r="DD149" s="105">
        <f>GETPIVOTDATA(" Ohio",'Population Migration by State'!$B$5,"Year",'Population Migration by State'!$C$3)</f>
        <v>197794</v>
      </c>
      <c r="DE149" s="97"/>
      <c r="DF149" s="92">
        <f>GETPIVOTDATA(" Pennsylvania",'Population Migration by State'!$B$5,"Year",'Population Migration by State'!$C$3)</f>
        <v>223347</v>
      </c>
      <c r="DG149" s="105">
        <f>GETPIVOTDATA(" Pennsylvania",'Population Migration by State'!$B$5,"Year",'Population Migration by State'!$C$3)</f>
        <v>223347</v>
      </c>
      <c r="DH149" s="105">
        <f>GETPIVOTDATA(" Pennsylvania",'Population Migration by State'!$B$5,"Year",'Population Migration by State'!$C$3)</f>
        <v>223347</v>
      </c>
      <c r="DI149" s="105">
        <f>GETPIVOTDATA(" Pennsylvania",'Population Migration by State'!$B$5,"Year",'Population Migration by State'!$C$3)</f>
        <v>223347</v>
      </c>
      <c r="DJ149" s="105">
        <f>GETPIVOTDATA(" Pennsylvania",'Population Migration by State'!$B$5,"Year",'Population Migration by State'!$C$3)</f>
        <v>223347</v>
      </c>
      <c r="DK149" s="105">
        <f>GETPIVOTDATA(" Pennsylvania",'Population Migration by State'!$B$5,"Year",'Population Migration by State'!$C$3)</f>
        <v>223347</v>
      </c>
      <c r="DL149" s="105">
        <f>GETPIVOTDATA(" Pennsylvania",'Population Migration by State'!$B$5,"Year",'Population Migration by State'!$C$3)</f>
        <v>223347</v>
      </c>
      <c r="DM149" s="105">
        <f>GETPIVOTDATA(" Pennsylvania",'Population Migration by State'!$B$5,"Year",'Population Migration by State'!$C$3)</f>
        <v>223347</v>
      </c>
      <c r="DN149" s="105">
        <f>GETPIVOTDATA(" Pennsylvania",'Population Migration by State'!$B$5,"Year",'Population Migration by State'!$C$3)</f>
        <v>223347</v>
      </c>
      <c r="DO149" s="105">
        <f>GETPIVOTDATA(" Pennsylvania",'Population Migration by State'!$B$5,"Year",'Population Migration by State'!$C$3)</f>
        <v>223347</v>
      </c>
      <c r="DP149" s="105">
        <f>GETPIVOTDATA(" Pennsylvania",'Population Migration by State'!$B$5,"Year",'Population Migration by State'!$C$3)</f>
        <v>223347</v>
      </c>
      <c r="DQ149" s="105">
        <f>GETPIVOTDATA(" Pennsylvania",'Population Migration by State'!$B$5,"Year",'Population Migration by State'!$C$3)</f>
        <v>223347</v>
      </c>
      <c r="DR149" s="105">
        <f>GETPIVOTDATA(" Pennsylvania",'Population Migration by State'!$B$5,"Year",'Population Migration by State'!$C$3)</f>
        <v>223347</v>
      </c>
      <c r="DS149" s="105">
        <f>GETPIVOTDATA(" Pennsylvania",'Population Migration by State'!$B$5,"Year",'Population Migration by State'!$C$3)</f>
        <v>223347</v>
      </c>
      <c r="DT149" s="105">
        <f>GETPIVOTDATA(" Pennsylvania",'Population Migration by State'!$B$5,"Year",'Population Migration by State'!$C$3)</f>
        <v>223347</v>
      </c>
      <c r="DU149" s="97"/>
      <c r="DV149" s="92">
        <f>GETPIVOTDATA(" New Jersey",'Population Migration by State'!$B$5,"Year",'Population Migration by State'!$C$3)</f>
        <v>132797</v>
      </c>
      <c r="DW149" s="105">
        <f>GETPIVOTDATA(" New Jersey",'Population Migration by State'!$B$5,"Year",'Population Migration by State'!$C$3)</f>
        <v>132797</v>
      </c>
      <c r="DX149" s="105">
        <f>GETPIVOTDATA(" New Jersey",'Population Migration by State'!$B$5,"Year",'Population Migration by State'!$C$3)</f>
        <v>132797</v>
      </c>
      <c r="DY149" s="92"/>
      <c r="DZ149" s="105"/>
      <c r="EA149" s="105"/>
      <c r="EB149" s="105"/>
      <c r="EC149" s="105"/>
      <c r="ED149" s="105"/>
      <c r="EE149" s="105"/>
      <c r="EF149" s="105"/>
      <c r="EG149" s="105"/>
      <c r="EH149" s="105"/>
      <c r="EI149" s="93"/>
      <c r="EJ149" s="93"/>
      <c r="EK149" s="93"/>
      <c r="EL149" s="93"/>
      <c r="EM149" s="105"/>
      <c r="EN149" s="105"/>
      <c r="EO149" s="105"/>
      <c r="EP149" s="105"/>
      <c r="EQ149" s="56"/>
      <c r="ER149" s="56"/>
      <c r="ES149" s="56"/>
      <c r="ET149" s="56"/>
      <c r="EU149" s="56"/>
      <c r="EV149" s="56"/>
      <c r="EW149" s="56"/>
      <c r="EX149" s="56"/>
      <c r="EY149" s="56"/>
      <c r="EZ149" s="56"/>
      <c r="FA149" s="56"/>
      <c r="FB149" s="56"/>
      <c r="FC149" s="56"/>
      <c r="FD149" s="56"/>
      <c r="FE149" s="56"/>
      <c r="FF149" s="56"/>
      <c r="FG149" s="56"/>
      <c r="FH149" s="56"/>
      <c r="FI149" s="56"/>
      <c r="FJ149" s="56"/>
      <c r="FK149" s="56"/>
      <c r="FL149" s="56"/>
      <c r="FM149" s="56"/>
      <c r="FN149" s="56"/>
      <c r="FO149" s="56"/>
      <c r="FP149" s="56"/>
      <c r="FQ149" s="56"/>
      <c r="FR149" s="56"/>
      <c r="FS149" s="56"/>
      <c r="FT149" s="56"/>
      <c r="FU149" s="56"/>
      <c r="FV149" s="56"/>
      <c r="FW149" s="56"/>
      <c r="FX149" s="56"/>
      <c r="FY149" s="56"/>
      <c r="FZ149" s="56"/>
      <c r="GA149" s="56"/>
      <c r="GB149" s="56"/>
      <c r="GC149" s="56"/>
      <c r="GD149" s="56"/>
      <c r="GE149" s="56"/>
      <c r="GF149" s="56"/>
      <c r="GG149" s="56"/>
      <c r="GH149" s="56"/>
      <c r="GI149" s="56"/>
      <c r="GJ149" s="56"/>
      <c r="GK149" s="56"/>
      <c r="GL149" s="56"/>
      <c r="GM149" s="56"/>
      <c r="GN149" s="56"/>
      <c r="GO149" s="56"/>
      <c r="GP149" s="56"/>
      <c r="GQ149" s="56"/>
      <c r="GR149" s="56"/>
      <c r="GS149" s="56"/>
      <c r="GT149" s="56"/>
      <c r="GU149" s="56"/>
      <c r="GV149" s="56"/>
      <c r="GW149" s="56"/>
      <c r="GX149" s="56"/>
      <c r="GY149" s="56"/>
      <c r="GZ149" s="56"/>
      <c r="HA149" s="56"/>
      <c r="HB149" s="56"/>
      <c r="HC149" s="56"/>
      <c r="HD149" s="56"/>
      <c r="HE149" s="56"/>
      <c r="HF149" s="56"/>
      <c r="HG149" s="56"/>
      <c r="HH149" s="217"/>
    </row>
    <row r="150" spans="2:216" ht="15" customHeight="1" thickBot="1" x14ac:dyDescent="0.3">
      <c r="B150" s="221"/>
      <c r="C150" s="56"/>
      <c r="D150" s="56"/>
      <c r="E150" s="105"/>
      <c r="F150" s="105"/>
      <c r="G150" s="105"/>
      <c r="H150" s="105"/>
      <c r="I150" s="105"/>
      <c r="J150" s="105"/>
      <c r="K150" s="105"/>
      <c r="L150" s="92">
        <f>GETPIVOTDATA(" California",'Population Migration by State'!$B$5,"Year",'Population Migration by State'!$C$3)</f>
        <v>495964</v>
      </c>
      <c r="M150" s="105">
        <f>GETPIVOTDATA(" California",'Population Migration by State'!$B$5,"Year",'Population Migration by State'!$C$3)</f>
        <v>495964</v>
      </c>
      <c r="N150" s="105">
        <f>GETPIVOTDATA(" California",'Population Migration by State'!$B$5,"Year",'Population Migration by State'!$C$3)</f>
        <v>495964</v>
      </c>
      <c r="O150" s="105">
        <f>GETPIVOTDATA(" California",'Population Migration by State'!$B$5,"Year",'Population Migration by State'!$C$3)</f>
        <v>495964</v>
      </c>
      <c r="P150" s="105">
        <f>GETPIVOTDATA(" California",'Population Migration by State'!$B$5,"Year",'Population Migration by State'!$C$3)</f>
        <v>495964</v>
      </c>
      <c r="Q150" s="105">
        <f>GETPIVOTDATA(" California",'Population Migration by State'!$B$5,"Year",'Population Migration by State'!$C$3)</f>
        <v>495964</v>
      </c>
      <c r="R150" s="105">
        <f>GETPIVOTDATA(" California",'Population Migration by State'!$B$5,"Year",'Population Migration by State'!$C$3)</f>
        <v>495964</v>
      </c>
      <c r="S150" s="105">
        <f>GETPIVOTDATA(" California",'Population Migration by State'!$B$5,"Year",'Population Migration by State'!$C$3)</f>
        <v>495964</v>
      </c>
      <c r="T150" s="92">
        <f>GETPIVOTDATA(" Nevada",'Population Migration by State'!$B$5,"Year",'Population Migration by State'!$C$3)</f>
        <v>124522</v>
      </c>
      <c r="U150" s="105">
        <f>GETPIVOTDATA(" Nevada",'Population Migration by State'!$B$5,"Year",'Population Migration by State'!$C$3)</f>
        <v>124522</v>
      </c>
      <c r="V150" s="105">
        <f>GETPIVOTDATA(" Nevada",'Population Migration by State'!$B$5,"Year",'Population Migration by State'!$C$3)</f>
        <v>124522</v>
      </c>
      <c r="W150" s="105">
        <f>GETPIVOTDATA(" Nevada",'Population Migration by State'!$B$5,"Year",'Population Migration by State'!$C$3)</f>
        <v>124522</v>
      </c>
      <c r="X150" s="105">
        <f>GETPIVOTDATA(" Nevada",'Population Migration by State'!$B$5,"Year",'Population Migration by State'!$C$3)</f>
        <v>124522</v>
      </c>
      <c r="Y150" s="105">
        <f>GETPIVOTDATA(" Nevada",'Population Migration by State'!$B$5,"Year",'Population Migration by State'!$C$3)</f>
        <v>124522</v>
      </c>
      <c r="Z150" s="105">
        <f>GETPIVOTDATA(" Nevada",'Population Migration by State'!$B$5,"Year",'Population Migration by State'!$C$3)</f>
        <v>124522</v>
      </c>
      <c r="AA150" s="105">
        <f>GETPIVOTDATA(" Nevada",'Population Migration by State'!$B$5,"Year",'Population Migration by State'!$C$3)</f>
        <v>124522</v>
      </c>
      <c r="AB150" s="105">
        <f>GETPIVOTDATA(" Nevada",'Population Migration by State'!$B$5,"Year",'Population Migration by State'!$C$3)</f>
        <v>124522</v>
      </c>
      <c r="AC150" s="92">
        <f>GETPIVOTDATA(" Utah",'Population Migration by State'!$B$5,"Year",'Population Migration by State'!$C$3)</f>
        <v>88109</v>
      </c>
      <c r="AD150" s="105">
        <f>GETPIVOTDATA(" Utah",'Population Migration by State'!$B$5,"Year",'Population Migration by State'!$C$3)</f>
        <v>88109</v>
      </c>
      <c r="AE150" s="105">
        <f>GETPIVOTDATA(" Utah",'Population Migration by State'!$B$5,"Year",'Population Migration by State'!$C$3)</f>
        <v>88109</v>
      </c>
      <c r="AF150" s="105">
        <f>GETPIVOTDATA(" Utah",'Population Migration by State'!$B$5,"Year",'Population Migration by State'!$C$3)</f>
        <v>88109</v>
      </c>
      <c r="AG150" s="105">
        <f>GETPIVOTDATA(" Utah",'Population Migration by State'!$B$5,"Year",'Population Migration by State'!$C$3)</f>
        <v>88109</v>
      </c>
      <c r="AH150" s="105">
        <f>GETPIVOTDATA(" Utah",'Population Migration by State'!$B$5,"Year",'Population Migration by State'!$C$3)</f>
        <v>88109</v>
      </c>
      <c r="AI150" s="105">
        <f>GETPIVOTDATA(" Utah",'Population Migration by State'!$B$5,"Year",'Population Migration by State'!$C$3)</f>
        <v>88109</v>
      </c>
      <c r="AJ150" s="105">
        <f>GETPIVOTDATA(" Utah",'Population Migration by State'!$B$5,"Year",'Population Migration by State'!$C$3)</f>
        <v>88109</v>
      </c>
      <c r="AK150" s="105">
        <f>GETPIVOTDATA(" Utah",'Population Migration by State'!$B$5,"Year",'Population Migration by State'!$C$3)</f>
        <v>88109</v>
      </c>
      <c r="AL150" s="105">
        <f>GETPIVOTDATA(" Utah",'Population Migration by State'!$B$5,"Year",'Population Migration by State'!$C$3)</f>
        <v>88109</v>
      </c>
      <c r="AM150" s="105">
        <f>GETPIVOTDATA(" Utah",'Population Migration by State'!$B$5,"Year",'Population Migration by State'!$C$3)</f>
        <v>88109</v>
      </c>
      <c r="AN150" s="105">
        <f>GETPIVOTDATA(" Utah",'Population Migration by State'!$B$5,"Year",'Population Migration by State'!$C$3)</f>
        <v>88109</v>
      </c>
      <c r="AO150" s="92">
        <f>GETPIVOTDATA(" Colorado",'Population Migration by State'!$B$5,"Year",'Population Migration by State'!$C$3)</f>
        <v>206204</v>
      </c>
      <c r="AP150" s="105">
        <f>GETPIVOTDATA(" Colorado",'Population Migration by State'!$B$5,"Year",'Population Migration by State'!$C$3)</f>
        <v>206204</v>
      </c>
      <c r="AQ150" s="105">
        <f>GETPIVOTDATA(" Colorado",'Population Migration by State'!$B$5,"Year",'Population Migration by State'!$C$3)</f>
        <v>206204</v>
      </c>
      <c r="AR150" s="105">
        <f>GETPIVOTDATA(" Colorado",'Population Migration by State'!$B$5,"Year",'Population Migration by State'!$C$3)</f>
        <v>206204</v>
      </c>
      <c r="AS150" s="105">
        <f>GETPIVOTDATA(" Colorado",'Population Migration by State'!$B$5,"Year",'Population Migration by State'!$C$3)</f>
        <v>206204</v>
      </c>
      <c r="AT150" s="105">
        <f>GETPIVOTDATA(" Colorado",'Population Migration by State'!$B$5,"Year",'Population Migration by State'!$C$3)</f>
        <v>206204</v>
      </c>
      <c r="AU150" s="105">
        <f>GETPIVOTDATA(" Colorado",'Population Migration by State'!$B$5,"Year",'Population Migration by State'!$C$3)</f>
        <v>206204</v>
      </c>
      <c r="AV150" s="105">
        <f>GETPIVOTDATA(" Colorado",'Population Migration by State'!$B$5,"Year",'Population Migration by State'!$C$3)</f>
        <v>206204</v>
      </c>
      <c r="AW150" s="105">
        <f>GETPIVOTDATA(" Colorado",'Population Migration by State'!$B$5,"Year",'Population Migration by State'!$C$3)</f>
        <v>206204</v>
      </c>
      <c r="AX150" s="105">
        <f>GETPIVOTDATA(" Colorado",'Population Migration by State'!$B$5,"Year",'Population Migration by State'!$C$3)</f>
        <v>206204</v>
      </c>
      <c r="AY150" s="105">
        <f>GETPIVOTDATA(" Colorado",'Population Migration by State'!$B$5,"Year",'Population Migration by State'!$C$3)</f>
        <v>206204</v>
      </c>
      <c r="AZ150" s="105">
        <f>GETPIVOTDATA(" Colorado",'Population Migration by State'!$B$5,"Year",'Population Migration by State'!$C$3)</f>
        <v>206204</v>
      </c>
      <c r="BA150" s="105">
        <f>GETPIVOTDATA(" Colorado",'Population Migration by State'!$B$5,"Year",'Population Migration by State'!$C$3)</f>
        <v>206204</v>
      </c>
      <c r="BB150" s="105">
        <f>GETPIVOTDATA(" Colorado",'Population Migration by State'!$B$5,"Year",'Population Migration by State'!$C$3)</f>
        <v>206204</v>
      </c>
      <c r="BC150" s="105">
        <f>GETPIVOTDATA(" Colorado",'Population Migration by State'!$B$5,"Year",'Population Migration by State'!$C$3)</f>
        <v>206204</v>
      </c>
      <c r="BD150" s="105">
        <f>GETPIVOTDATA(" Colorado",'Population Migration by State'!$B$5,"Year",'Population Migration by State'!$C$3)</f>
        <v>206204</v>
      </c>
      <c r="BE150" s="92">
        <f>GETPIVOTDATA(" Nebraska",'Population Migration by State'!$B$5,"Year",'Population Migration by State'!$C$3)</f>
        <v>43266</v>
      </c>
      <c r="BF150" s="105">
        <f>GETPIVOTDATA(" Nebraska",'Population Migration by State'!$B$5,"Year",'Population Migration by State'!$C$3)</f>
        <v>43266</v>
      </c>
      <c r="BG150" s="105">
        <f>GETPIVOTDATA(" Nebraska",'Population Migration by State'!$B$5,"Year",'Population Migration by State'!$C$3)</f>
        <v>43266</v>
      </c>
      <c r="BH150" s="105">
        <f>GETPIVOTDATA(" Nebraska",'Population Migration by State'!$B$5,"Year",'Population Migration by State'!$C$3)</f>
        <v>43266</v>
      </c>
      <c r="BI150" s="105">
        <f>GETPIVOTDATA(" Nebraska",'Population Migration by State'!$B$5,"Year",'Population Migration by State'!$C$3)</f>
        <v>43266</v>
      </c>
      <c r="BJ150" s="105">
        <f>GETPIVOTDATA(" Nebraska",'Population Migration by State'!$B$5,"Year",'Population Migration by State'!$C$3)</f>
        <v>43266</v>
      </c>
      <c r="BK150" s="105">
        <f>GETPIVOTDATA(" Nebraska",'Population Migration by State'!$B$5,"Year",'Population Migration by State'!$C$3)</f>
        <v>43266</v>
      </c>
      <c r="BL150" s="105">
        <f>GETPIVOTDATA(" Nebraska",'Population Migration by State'!$B$5,"Year",'Population Migration by State'!$C$3)</f>
        <v>43266</v>
      </c>
      <c r="BM150" s="105">
        <f>GETPIVOTDATA(" Nebraska",'Population Migration by State'!$B$5,"Year",'Population Migration by State'!$C$3)</f>
        <v>43266</v>
      </c>
      <c r="BN150" s="105">
        <f>GETPIVOTDATA(" Nebraska",'Population Migration by State'!$B$5,"Year",'Population Migration by State'!$C$3)</f>
        <v>43266</v>
      </c>
      <c r="BO150" s="105">
        <f>GETPIVOTDATA(" Nebraska",'Population Migration by State'!$B$5,"Year",'Population Migration by State'!$C$3)</f>
        <v>43266</v>
      </c>
      <c r="BP150" s="105">
        <f>GETPIVOTDATA(" Nebraska",'Population Migration by State'!$B$5,"Year",'Population Migration by State'!$C$3)</f>
        <v>43266</v>
      </c>
      <c r="BQ150" s="105">
        <f>GETPIVOTDATA(" Nebraska",'Population Migration by State'!$B$5,"Year",'Population Migration by State'!$C$3)</f>
        <v>43266</v>
      </c>
      <c r="BR150" s="105">
        <f>GETPIVOTDATA(" Nebraska",'Population Migration by State'!$B$5,"Year",'Population Migration by State'!$C$3)</f>
        <v>43266</v>
      </c>
      <c r="BS150" s="92">
        <f>GETPIVOTDATA(" Missouri",'Population Migration by State'!$B$5,"Year",'Population Migration by State'!$C$3)</f>
        <v>163756</v>
      </c>
      <c r="BT150" s="105">
        <f>GETPIVOTDATA(" Missouri",'Population Migration by State'!$B$5,"Year",'Population Migration by State'!$C$3)</f>
        <v>163756</v>
      </c>
      <c r="BU150" s="105">
        <f>GETPIVOTDATA(" Missouri",'Population Migration by State'!$B$5,"Year",'Population Migration by State'!$C$3)</f>
        <v>163756</v>
      </c>
      <c r="BV150" s="105">
        <f>GETPIVOTDATA(" Missouri",'Population Migration by State'!$B$5,"Year",'Population Migration by State'!$C$3)</f>
        <v>163756</v>
      </c>
      <c r="BW150" s="105">
        <f>GETPIVOTDATA(" Missouri",'Population Migration by State'!$B$5,"Year",'Population Migration by State'!$C$3)</f>
        <v>163756</v>
      </c>
      <c r="BX150" s="105">
        <f>GETPIVOTDATA(" Missouri",'Population Migration by State'!$B$5,"Year",'Population Migration by State'!$C$3)</f>
        <v>163756</v>
      </c>
      <c r="BY150" s="105">
        <f>GETPIVOTDATA(" Missouri",'Population Migration by State'!$B$5,"Year",'Population Migration by State'!$C$3)</f>
        <v>163756</v>
      </c>
      <c r="BZ150" s="105">
        <f>GETPIVOTDATA(" Missouri",'Population Migration by State'!$B$5,"Year",'Population Migration by State'!$C$3)</f>
        <v>163756</v>
      </c>
      <c r="CA150" s="105">
        <f>GETPIVOTDATA(" Missouri",'Population Migration by State'!$B$5,"Year",'Population Migration by State'!$C$3)</f>
        <v>163756</v>
      </c>
      <c r="CB150" s="105">
        <f>GETPIVOTDATA(" Missouri",'Population Migration by State'!$B$5,"Year",'Population Migration by State'!$C$3)</f>
        <v>163756</v>
      </c>
      <c r="CC150" s="105">
        <f>GETPIVOTDATA(" Missouri",'Population Migration by State'!$B$5,"Year",'Population Migration by State'!$C$3)</f>
        <v>163756</v>
      </c>
      <c r="CD150" s="105">
        <f>GETPIVOTDATA(" Missouri",'Population Migration by State'!$B$5,"Year",'Population Migration by State'!$C$3)</f>
        <v>163756</v>
      </c>
      <c r="CE150" s="105">
        <f>GETPIVOTDATA(" Missouri",'Population Migration by State'!$B$5,"Year",'Population Migration by State'!$C$3)</f>
        <v>163756</v>
      </c>
      <c r="CF150" s="92">
        <f>GETPIVOTDATA(" Illinois",'Population Migration by State'!$B$5,"Year",'Population Migration by State'!$C$3)</f>
        <v>210804</v>
      </c>
      <c r="CG150" s="105">
        <f>GETPIVOTDATA(" Illinois",'Population Migration by State'!$B$5,"Year",'Population Migration by State'!$C$3)</f>
        <v>210804</v>
      </c>
      <c r="CH150" s="105">
        <f>GETPIVOTDATA(" Illinois",'Population Migration by State'!$B$5,"Year",'Population Migration by State'!$C$3)</f>
        <v>210804</v>
      </c>
      <c r="CI150" s="105">
        <f>GETPIVOTDATA(" Illinois",'Population Migration by State'!$B$5,"Year",'Population Migration by State'!$C$3)</f>
        <v>210804</v>
      </c>
      <c r="CJ150" s="105">
        <f>GETPIVOTDATA(" Illinois",'Population Migration by State'!$B$5,"Year",'Population Migration by State'!$C$3)</f>
        <v>210804</v>
      </c>
      <c r="CK150" s="105">
        <f>GETPIVOTDATA(" Illinois",'Population Migration by State'!$B$5,"Year",'Population Migration by State'!$C$3)</f>
        <v>210804</v>
      </c>
      <c r="CL150" s="105">
        <f>GETPIVOTDATA(" Illinois",'Population Migration by State'!$B$5,"Year",'Population Migration by State'!$C$3)</f>
        <v>210804</v>
      </c>
      <c r="CM150" s="105">
        <f>GETPIVOTDATA(" Illinois",'Population Migration by State'!$B$5,"Year",'Population Migration by State'!$C$3)</f>
        <v>210804</v>
      </c>
      <c r="CN150" s="105">
        <f>GETPIVOTDATA(" Illinois",'Population Migration by State'!$B$5,"Year",'Population Migration by State'!$C$3)</f>
        <v>210804</v>
      </c>
      <c r="CO150" s="92">
        <f>GETPIVOTDATA(" Indiana",'Population Migration by State'!$B$5,"Year",'Population Migration by State'!$C$3)</f>
        <v>134273</v>
      </c>
      <c r="CP150" s="105">
        <f>GETPIVOTDATA(" Indiana",'Population Migration by State'!$B$5,"Year",'Population Migration by State'!$C$3)</f>
        <v>134273</v>
      </c>
      <c r="CQ150" s="105">
        <f>GETPIVOTDATA(" Indiana",'Population Migration by State'!$B$5,"Year",'Population Migration by State'!$C$3)</f>
        <v>134273</v>
      </c>
      <c r="CR150" s="105">
        <f>GETPIVOTDATA(" Indiana",'Population Migration by State'!$B$5,"Year",'Population Migration by State'!$C$3)</f>
        <v>134273</v>
      </c>
      <c r="CS150" s="105">
        <f>GETPIVOTDATA(" Indiana",'Population Migration by State'!$B$5,"Year",'Population Migration by State'!$C$3)</f>
        <v>134273</v>
      </c>
      <c r="CT150" s="105">
        <f>GETPIVOTDATA(" Indiana",'Population Migration by State'!$B$5,"Year",'Population Migration by State'!$C$3)</f>
        <v>134273</v>
      </c>
      <c r="CU150" s="92">
        <f>GETPIVOTDATA(" Ohio",'Population Migration by State'!$B$5,"Year",'Population Migration by State'!$C$3)</f>
        <v>197794</v>
      </c>
      <c r="CV150" s="105">
        <f>GETPIVOTDATA(" Ohio",'Population Migration by State'!$B$5,"Year",'Population Migration by State'!$C$3)</f>
        <v>197794</v>
      </c>
      <c r="CW150" s="105">
        <f>GETPIVOTDATA(" Ohio",'Population Migration by State'!$B$5,"Year",'Population Migration by State'!$C$3)</f>
        <v>197794</v>
      </c>
      <c r="CX150" s="105">
        <f>GETPIVOTDATA(" Ohio",'Population Migration by State'!$B$5,"Year",'Population Migration by State'!$C$3)</f>
        <v>197794</v>
      </c>
      <c r="CY150" s="105">
        <f>GETPIVOTDATA(" Ohio",'Population Migration by State'!$B$5,"Year",'Population Migration by State'!$C$3)</f>
        <v>197794</v>
      </c>
      <c r="CZ150" s="105">
        <f>GETPIVOTDATA(" Ohio",'Population Migration by State'!$B$5,"Year",'Population Migration by State'!$C$3)</f>
        <v>197794</v>
      </c>
      <c r="DA150" s="105">
        <f>GETPIVOTDATA(" Ohio",'Population Migration by State'!$B$5,"Year",'Population Migration by State'!$C$3)</f>
        <v>197794</v>
      </c>
      <c r="DB150" s="105">
        <f>GETPIVOTDATA(" Ohio",'Population Migration by State'!$B$5,"Year",'Population Migration by State'!$C$3)</f>
        <v>197794</v>
      </c>
      <c r="DC150" s="105">
        <f>GETPIVOTDATA(" Ohio",'Population Migration by State'!$B$5,"Year",'Population Migration by State'!$C$3)</f>
        <v>197794</v>
      </c>
      <c r="DD150" s="105">
        <f>GETPIVOTDATA(" Ohio",'Population Migration by State'!$B$5,"Year",'Population Migration by State'!$C$3)</f>
        <v>197794</v>
      </c>
      <c r="DE150" s="92">
        <f>GETPIVOTDATA(" West Virginia",'Population Migration by State'!$B$5,"Year",'Population Migration by State'!$C$3)</f>
        <v>47204</v>
      </c>
      <c r="DF150" s="92">
        <f>GETPIVOTDATA(" Pennsylvania",'Population Migration by State'!$B$5,"Year",'Population Migration by State'!$C$3)</f>
        <v>223347</v>
      </c>
      <c r="DG150" s="105">
        <f>GETPIVOTDATA(" Pennsylvania",'Population Migration by State'!$B$5,"Year",'Population Migration by State'!$C$3)</f>
        <v>223347</v>
      </c>
      <c r="DH150" s="105">
        <f>GETPIVOTDATA(" Pennsylvania",'Population Migration by State'!$B$5,"Year",'Population Migration by State'!$C$3)</f>
        <v>223347</v>
      </c>
      <c r="DI150" s="105">
        <f>GETPIVOTDATA(" Pennsylvania",'Population Migration by State'!$B$5,"Year",'Population Migration by State'!$C$3)</f>
        <v>223347</v>
      </c>
      <c r="DJ150" s="105">
        <f>GETPIVOTDATA(" Pennsylvania",'Population Migration by State'!$B$5,"Year",'Population Migration by State'!$C$3)</f>
        <v>223347</v>
      </c>
      <c r="DK150" s="105">
        <f>GETPIVOTDATA(" Pennsylvania",'Population Migration by State'!$B$5,"Year",'Population Migration by State'!$C$3)</f>
        <v>223347</v>
      </c>
      <c r="DL150" s="105">
        <f>GETPIVOTDATA(" Pennsylvania",'Population Migration by State'!$B$5,"Year",'Population Migration by State'!$C$3)</f>
        <v>223347</v>
      </c>
      <c r="DM150" s="105">
        <f>GETPIVOTDATA(" Pennsylvania",'Population Migration by State'!$B$5,"Year",'Population Migration by State'!$C$3)</f>
        <v>223347</v>
      </c>
      <c r="DN150" s="105">
        <f>GETPIVOTDATA(" Pennsylvania",'Population Migration by State'!$B$5,"Year",'Population Migration by State'!$C$3)</f>
        <v>223347</v>
      </c>
      <c r="DO150" s="105">
        <f>GETPIVOTDATA(" Pennsylvania",'Population Migration by State'!$B$5,"Year",'Population Migration by State'!$C$3)</f>
        <v>223347</v>
      </c>
      <c r="DP150" s="105">
        <f>GETPIVOTDATA(" Pennsylvania",'Population Migration by State'!$B$5,"Year",'Population Migration by State'!$C$3)</f>
        <v>223347</v>
      </c>
      <c r="DQ150" s="105">
        <f>GETPIVOTDATA(" Pennsylvania",'Population Migration by State'!$B$5,"Year",'Population Migration by State'!$C$3)</f>
        <v>223347</v>
      </c>
      <c r="DR150" s="105">
        <f>GETPIVOTDATA(" Pennsylvania",'Population Migration by State'!$B$5,"Year",'Population Migration by State'!$C$3)</f>
        <v>223347</v>
      </c>
      <c r="DS150" s="105">
        <f>GETPIVOTDATA(" Pennsylvania",'Population Migration by State'!$B$5,"Year",'Population Migration by State'!$C$3)</f>
        <v>223347</v>
      </c>
      <c r="DT150" s="97"/>
      <c r="DU150" s="97"/>
      <c r="DV150" s="105">
        <f>GETPIVOTDATA(" New Jersey",'Population Migration by State'!$B$5,"Year",'Population Migration by State'!$C$3)</f>
        <v>132797</v>
      </c>
      <c r="DW150" s="105">
        <f>GETPIVOTDATA(" New Jersey",'Population Migration by State'!$B$5,"Year",'Population Migration by State'!$C$3)</f>
        <v>132797</v>
      </c>
      <c r="DX150" s="105">
        <f>GETPIVOTDATA(" New Jersey",'Population Migration by State'!$B$5,"Year",'Population Migration by State'!$C$3)</f>
        <v>132797</v>
      </c>
      <c r="DY150" s="92"/>
      <c r="DZ150" s="105"/>
      <c r="EA150" s="105"/>
      <c r="EB150" s="105"/>
      <c r="EC150" s="105"/>
      <c r="ED150" s="105"/>
      <c r="EE150" s="105"/>
      <c r="EF150" s="105"/>
      <c r="EG150" s="105"/>
      <c r="EH150" s="105"/>
      <c r="EI150" s="105"/>
      <c r="EJ150" s="105"/>
      <c r="EK150" s="105"/>
      <c r="EL150" s="105"/>
      <c r="EM150" s="105"/>
      <c r="EN150" s="105"/>
      <c r="EO150" s="105"/>
      <c r="EP150" s="105"/>
      <c r="EQ150" s="56"/>
      <c r="ER150" s="56"/>
      <c r="ES150" s="56"/>
      <c r="ET150" s="56"/>
      <c r="EU150" s="56"/>
      <c r="EV150" s="56"/>
      <c r="EW150" s="56"/>
      <c r="EX150" s="56"/>
      <c r="EY150" s="56"/>
      <c r="EZ150" s="56"/>
      <c r="FA150" s="56"/>
      <c r="FB150" s="56"/>
      <c r="FC150" s="56"/>
      <c r="FD150" s="56"/>
      <c r="FE150" s="56"/>
      <c r="FF150" s="56"/>
      <c r="FG150" s="56"/>
      <c r="FH150" s="56"/>
      <c r="FI150" s="56"/>
      <c r="FJ150" s="56"/>
      <c r="FK150" s="56"/>
      <c r="FL150" s="56"/>
      <c r="FM150" s="56"/>
      <c r="FN150" s="56"/>
      <c r="FO150" s="56"/>
      <c r="FP150" s="56"/>
      <c r="FQ150" s="56"/>
      <c r="FR150" s="56"/>
      <c r="FS150" s="56"/>
      <c r="FT150" s="56"/>
      <c r="FU150" s="56"/>
      <c r="FV150" s="56"/>
      <c r="FW150" s="56"/>
      <c r="FX150" s="56"/>
      <c r="FY150" s="56"/>
      <c r="FZ150" s="56"/>
      <c r="GA150" s="56"/>
      <c r="GB150" s="56"/>
      <c r="GC150" s="56"/>
      <c r="GD150" s="56"/>
      <c r="GE150" s="56"/>
      <c r="GF150" s="56"/>
      <c r="GG150" s="56"/>
      <c r="GH150" s="56"/>
      <c r="GI150" s="56"/>
      <c r="GJ150" s="56"/>
      <c r="GK150" s="56"/>
      <c r="GL150" s="56"/>
      <c r="GM150" s="56"/>
      <c r="GN150" s="56"/>
      <c r="GO150" s="56"/>
      <c r="GP150" s="56"/>
      <c r="GQ150" s="56"/>
      <c r="GR150" s="56"/>
      <c r="GS150" s="56"/>
      <c r="GT150" s="56"/>
      <c r="GU150" s="56"/>
      <c r="GV150" s="56"/>
      <c r="GW150" s="56"/>
      <c r="GX150" s="56"/>
      <c r="GY150" s="56"/>
      <c r="GZ150" s="56"/>
      <c r="HA150" s="56"/>
      <c r="HB150" s="56"/>
      <c r="HC150" s="56"/>
      <c r="HD150" s="56"/>
      <c r="HE150" s="56"/>
      <c r="HF150" s="56"/>
      <c r="HG150" s="56"/>
      <c r="HH150" s="217"/>
    </row>
    <row r="151" spans="2:216" ht="15.75" customHeight="1" thickTop="1" thickBot="1" x14ac:dyDescent="0.3">
      <c r="B151" s="221"/>
      <c r="C151" s="56"/>
      <c r="D151" s="56"/>
      <c r="E151" s="105"/>
      <c r="F151" s="105"/>
      <c r="G151" s="105"/>
      <c r="H151" s="105"/>
      <c r="I151" s="105"/>
      <c r="J151" s="105"/>
      <c r="K151" s="105"/>
      <c r="L151" s="99"/>
      <c r="M151" s="105">
        <f>GETPIVOTDATA(" California",'Population Migration by State'!$B$5,"Year",'Population Migration by State'!$C$3)</f>
        <v>495964</v>
      </c>
      <c r="N151" s="105">
        <f>GETPIVOTDATA(" California",'Population Migration by State'!$B$5,"Year",'Population Migration by State'!$C$3)</f>
        <v>495964</v>
      </c>
      <c r="O151" s="105">
        <f>GETPIVOTDATA(" California",'Population Migration by State'!$B$5,"Year",'Population Migration by State'!$C$3)</f>
        <v>495964</v>
      </c>
      <c r="P151" s="105">
        <f>GETPIVOTDATA(" California",'Population Migration by State'!$B$5,"Year",'Population Migration by State'!$C$3)</f>
        <v>495964</v>
      </c>
      <c r="Q151" s="105">
        <f>GETPIVOTDATA(" California",'Population Migration by State'!$B$5,"Year",'Population Migration by State'!$C$3)</f>
        <v>495964</v>
      </c>
      <c r="R151" s="105">
        <f>GETPIVOTDATA(" California",'Population Migration by State'!$B$5,"Year",'Population Migration by State'!$C$3)</f>
        <v>495964</v>
      </c>
      <c r="S151" s="105">
        <f>GETPIVOTDATA(" California",'Population Migration by State'!$B$5,"Year",'Population Migration by State'!$C$3)</f>
        <v>495964</v>
      </c>
      <c r="T151" s="92">
        <f>GETPIVOTDATA(" Nevada",'Population Migration by State'!$B$5,"Year",'Population Migration by State'!$C$3)</f>
        <v>124522</v>
      </c>
      <c r="U151" s="105">
        <f>GETPIVOTDATA(" Nevada",'Population Migration by State'!$B$5,"Year",'Population Migration by State'!$C$3)</f>
        <v>124522</v>
      </c>
      <c r="V151" s="105">
        <f>GETPIVOTDATA(" Nevada",'Population Migration by State'!$B$5,"Year",'Population Migration by State'!$C$3)</f>
        <v>124522</v>
      </c>
      <c r="W151" s="105">
        <f>GETPIVOTDATA(" Nevada",'Population Migration by State'!$B$5,"Year",'Population Migration by State'!$C$3)</f>
        <v>124522</v>
      </c>
      <c r="X151" s="105">
        <f>GETPIVOTDATA(" Nevada",'Population Migration by State'!$B$5,"Year",'Population Migration by State'!$C$3)</f>
        <v>124522</v>
      </c>
      <c r="Y151" s="105">
        <f>GETPIVOTDATA(" Nevada",'Population Migration by State'!$B$5,"Year",'Population Migration by State'!$C$3)</f>
        <v>124522</v>
      </c>
      <c r="Z151" s="105">
        <f>GETPIVOTDATA(" Nevada",'Population Migration by State'!$B$5,"Year",'Population Migration by State'!$C$3)</f>
        <v>124522</v>
      </c>
      <c r="AA151" s="105">
        <f>GETPIVOTDATA(" Nevada",'Population Migration by State'!$B$5,"Year",'Population Migration by State'!$C$3)</f>
        <v>124522</v>
      </c>
      <c r="AB151" s="105">
        <f>GETPIVOTDATA(" Nevada",'Population Migration by State'!$B$5,"Year",'Population Migration by State'!$C$3)</f>
        <v>124522</v>
      </c>
      <c r="AC151" s="92">
        <f>GETPIVOTDATA(" Utah",'Population Migration by State'!$B$5,"Year",'Population Migration by State'!$C$3)</f>
        <v>88109</v>
      </c>
      <c r="AD151" s="105">
        <f>GETPIVOTDATA(" Utah",'Population Migration by State'!$B$5,"Year",'Population Migration by State'!$C$3)</f>
        <v>88109</v>
      </c>
      <c r="AE151" s="105">
        <f>GETPIVOTDATA(" Utah",'Population Migration by State'!$B$5,"Year",'Population Migration by State'!$C$3)</f>
        <v>88109</v>
      </c>
      <c r="AF151" s="105">
        <f>GETPIVOTDATA(" Utah",'Population Migration by State'!$B$5,"Year",'Population Migration by State'!$C$3)</f>
        <v>88109</v>
      </c>
      <c r="AG151" s="121">
        <f>GETPIVOTDATA(" Utah",'Population Migration by State'!$B$5,"Year",'Population Migration by State'!$C$3)</f>
        <v>88109</v>
      </c>
      <c r="AH151" s="121">
        <f>GETPIVOTDATA(" Utah",'Population Migration by State'!$B$5,"Year",'Population Migration by State'!$C$3)</f>
        <v>88109</v>
      </c>
      <c r="AI151" s="121">
        <f>GETPIVOTDATA(" Utah",'Population Migration by State'!$B$5,"Year",'Population Migration by State'!$C$3)</f>
        <v>88109</v>
      </c>
      <c r="AJ151" s="121">
        <f>GETPIVOTDATA(" Utah",'Population Migration by State'!$B$5,"Year",'Population Migration by State'!$C$3)</f>
        <v>88109</v>
      </c>
      <c r="AK151" s="105">
        <f>GETPIVOTDATA(" Utah",'Population Migration by State'!$B$5,"Year",'Population Migration by State'!$C$3)</f>
        <v>88109</v>
      </c>
      <c r="AL151" s="105">
        <f>GETPIVOTDATA(" Utah",'Population Migration by State'!$B$5,"Year",'Population Migration by State'!$C$3)</f>
        <v>88109</v>
      </c>
      <c r="AM151" s="105">
        <f>GETPIVOTDATA(" Utah",'Population Migration by State'!$B$5,"Year",'Population Migration by State'!$C$3)</f>
        <v>88109</v>
      </c>
      <c r="AN151" s="105">
        <f>GETPIVOTDATA(" Utah",'Population Migration by State'!$B$5,"Year",'Population Migration by State'!$C$3)</f>
        <v>88109</v>
      </c>
      <c r="AO151" s="92">
        <f>GETPIVOTDATA(" Colorado",'Population Migration by State'!$B$5,"Year",'Population Migration by State'!$C$3)</f>
        <v>206204</v>
      </c>
      <c r="AP151" s="105">
        <f>GETPIVOTDATA(" Colorado",'Population Migration by State'!$B$5,"Year",'Population Migration by State'!$C$3)</f>
        <v>206204</v>
      </c>
      <c r="AQ151" s="105">
        <f>GETPIVOTDATA(" Colorado",'Population Migration by State'!$B$5,"Year",'Population Migration by State'!$C$3)</f>
        <v>206204</v>
      </c>
      <c r="AR151" s="105">
        <f>GETPIVOTDATA(" Colorado",'Population Migration by State'!$B$5,"Year",'Population Migration by State'!$C$3)</f>
        <v>206204</v>
      </c>
      <c r="AS151" s="105">
        <f>GETPIVOTDATA(" Colorado",'Population Migration by State'!$B$5,"Year",'Population Migration by State'!$C$3)</f>
        <v>206204</v>
      </c>
      <c r="AT151" s="105">
        <f>GETPIVOTDATA(" Colorado",'Population Migration by State'!$B$5,"Year",'Population Migration by State'!$C$3)</f>
        <v>206204</v>
      </c>
      <c r="AU151" s="105">
        <f>GETPIVOTDATA(" Colorado",'Population Migration by State'!$B$5,"Year",'Population Migration by State'!$C$3)</f>
        <v>206204</v>
      </c>
      <c r="AV151" s="105">
        <f>GETPIVOTDATA(" Colorado",'Population Migration by State'!$B$5,"Year",'Population Migration by State'!$C$3)</f>
        <v>206204</v>
      </c>
      <c r="AW151" s="105">
        <f>GETPIVOTDATA(" Colorado",'Population Migration by State'!$B$5,"Year",'Population Migration by State'!$C$3)</f>
        <v>206204</v>
      </c>
      <c r="AX151" s="105">
        <f>GETPIVOTDATA(" Colorado",'Population Migration by State'!$B$5,"Year",'Population Migration by State'!$C$3)</f>
        <v>206204</v>
      </c>
      <c r="AY151" s="105">
        <f>GETPIVOTDATA(" Colorado",'Population Migration by State'!$B$5,"Year",'Population Migration by State'!$C$3)</f>
        <v>206204</v>
      </c>
      <c r="AZ151" s="105">
        <f>GETPIVOTDATA(" Colorado",'Population Migration by State'!$B$5,"Year",'Population Migration by State'!$C$3)</f>
        <v>206204</v>
      </c>
      <c r="BA151" s="105">
        <f>GETPIVOTDATA(" Colorado",'Population Migration by State'!$B$5,"Year",'Population Migration by State'!$C$3)</f>
        <v>206204</v>
      </c>
      <c r="BB151" s="105">
        <f>GETPIVOTDATA(" Colorado",'Population Migration by State'!$B$5,"Year",'Population Migration by State'!$C$3)</f>
        <v>206204</v>
      </c>
      <c r="BC151" s="105">
        <f>GETPIVOTDATA(" Colorado",'Population Migration by State'!$B$5,"Year",'Population Migration by State'!$C$3)</f>
        <v>206204</v>
      </c>
      <c r="BD151" s="105">
        <f>GETPIVOTDATA(" Colorado",'Population Migration by State'!$B$5,"Year",'Population Migration by State'!$C$3)</f>
        <v>206204</v>
      </c>
      <c r="BE151" s="95">
        <f>GETPIVOTDATA(" Kansas",'Population Migration by State'!$B$5,"Year",'Population Migration by State'!$C$3)</f>
        <v>88366</v>
      </c>
      <c r="BF151" s="101">
        <f>GETPIVOTDATA(" Kansas",'Population Migration by State'!$B$5,"Year",'Population Migration by State'!$C$3)</f>
        <v>88366</v>
      </c>
      <c r="BG151" s="101">
        <f>GETPIVOTDATA(" Kansas",'Population Migration by State'!$B$5,"Year",'Population Migration by State'!$C$3)</f>
        <v>88366</v>
      </c>
      <c r="BH151" s="101">
        <f>GETPIVOTDATA(" Kansas",'Population Migration by State'!$B$5,"Year",'Population Migration by State'!$C$3)</f>
        <v>88366</v>
      </c>
      <c r="BI151" s="101">
        <f>GETPIVOTDATA(" Kansas",'Population Migration by State'!$B$5,"Year",'Population Migration by State'!$C$3)</f>
        <v>88366</v>
      </c>
      <c r="BJ151" s="101">
        <f>GETPIVOTDATA(" Kansas",'Population Migration by State'!$B$5,"Year",'Population Migration by State'!$C$3)</f>
        <v>88366</v>
      </c>
      <c r="BK151" s="101">
        <f>GETPIVOTDATA(" Kansas",'Population Migration by State'!$B$5,"Year",'Population Migration by State'!$C$3)</f>
        <v>88366</v>
      </c>
      <c r="BL151" s="101">
        <f>GETPIVOTDATA(" Kansas",'Population Migration by State'!$B$5,"Year",'Population Migration by State'!$C$3)</f>
        <v>88366</v>
      </c>
      <c r="BM151" s="101">
        <f>GETPIVOTDATA(" Kansas",'Population Migration by State'!$B$5,"Year",'Population Migration by State'!$C$3)</f>
        <v>88366</v>
      </c>
      <c r="BN151" s="101">
        <f>GETPIVOTDATA(" Kansas",'Population Migration by State'!$B$5,"Year",'Population Migration by State'!$C$3)</f>
        <v>88366</v>
      </c>
      <c r="BO151" s="101">
        <f>GETPIVOTDATA(" Kansas",'Population Migration by State'!$B$5,"Year",'Population Migration by State'!$C$3)</f>
        <v>88366</v>
      </c>
      <c r="BP151" s="101">
        <f>GETPIVOTDATA(" Kansas",'Population Migration by State'!$B$5,"Year",'Population Migration by State'!$C$3)</f>
        <v>88366</v>
      </c>
      <c r="BQ151" s="101">
        <f>GETPIVOTDATA(" Kansas",'Population Migration by State'!$B$5,"Year",'Population Migration by State'!$C$3)</f>
        <v>88366</v>
      </c>
      <c r="BR151" s="101">
        <f>GETPIVOTDATA(" Kansas",'Population Migration by State'!$B$5,"Year",'Population Migration by State'!$C$3)</f>
        <v>88366</v>
      </c>
      <c r="BS151" s="99"/>
      <c r="BT151" s="105">
        <f>GETPIVOTDATA(" Missouri",'Population Migration by State'!$B$5,"Year",'Population Migration by State'!$C$3)</f>
        <v>163756</v>
      </c>
      <c r="BU151" s="105">
        <f>GETPIVOTDATA(" Missouri",'Population Migration by State'!$B$5,"Year",'Population Migration by State'!$C$3)</f>
        <v>163756</v>
      </c>
      <c r="BV151" s="105">
        <f>GETPIVOTDATA(" Missouri",'Population Migration by State'!$B$5,"Year",'Population Migration by State'!$C$3)</f>
        <v>163756</v>
      </c>
      <c r="BW151" s="105">
        <f>GETPIVOTDATA(" Missouri",'Population Migration by State'!$B$5,"Year",'Population Migration by State'!$C$3)</f>
        <v>163756</v>
      </c>
      <c r="BX151" s="105">
        <f>GETPIVOTDATA(" Missouri",'Population Migration by State'!$B$5,"Year",'Population Migration by State'!$C$3)</f>
        <v>163756</v>
      </c>
      <c r="BY151" s="105">
        <f>GETPIVOTDATA(" Missouri",'Population Migration by State'!$B$5,"Year",'Population Migration by State'!$C$3)</f>
        <v>163756</v>
      </c>
      <c r="BZ151" s="105">
        <f>GETPIVOTDATA(" Missouri",'Population Migration by State'!$B$5,"Year",'Population Migration by State'!$C$3)</f>
        <v>163756</v>
      </c>
      <c r="CA151" s="105">
        <f>GETPIVOTDATA(" Missouri",'Population Migration by State'!$B$5,"Year",'Population Migration by State'!$C$3)</f>
        <v>163756</v>
      </c>
      <c r="CB151" s="105">
        <f>GETPIVOTDATA(" Missouri",'Population Migration by State'!$B$5,"Year",'Population Migration by State'!$C$3)</f>
        <v>163756</v>
      </c>
      <c r="CC151" s="105">
        <f>GETPIVOTDATA(" Missouri",'Population Migration by State'!$B$5,"Year",'Population Migration by State'!$C$3)</f>
        <v>163756</v>
      </c>
      <c r="CD151" s="105">
        <f>GETPIVOTDATA(" Missouri",'Population Migration by State'!$B$5,"Year",'Population Migration by State'!$C$3)</f>
        <v>163756</v>
      </c>
      <c r="CE151" s="105">
        <f>GETPIVOTDATA(" Missouri",'Population Migration by State'!$B$5,"Year",'Population Migration by State'!$C$3)</f>
        <v>163756</v>
      </c>
      <c r="CF151" s="92">
        <f>GETPIVOTDATA(" Illinois",'Population Migration by State'!$B$5,"Year",'Population Migration by State'!$C$3)</f>
        <v>210804</v>
      </c>
      <c r="CG151" s="105">
        <f>GETPIVOTDATA(" Illinois",'Population Migration by State'!$B$5,"Year",'Population Migration by State'!$C$3)</f>
        <v>210804</v>
      </c>
      <c r="CH151" s="105">
        <f>GETPIVOTDATA(" Illinois",'Population Migration by State'!$B$5,"Year",'Population Migration by State'!$C$3)</f>
        <v>210804</v>
      </c>
      <c r="CI151" s="105">
        <f>GETPIVOTDATA(" Illinois",'Population Migration by State'!$B$5,"Year",'Population Migration by State'!$C$3)</f>
        <v>210804</v>
      </c>
      <c r="CJ151" s="105">
        <f>GETPIVOTDATA(" Illinois",'Population Migration by State'!$B$5,"Year",'Population Migration by State'!$C$3)</f>
        <v>210804</v>
      </c>
      <c r="CK151" s="105">
        <f>GETPIVOTDATA(" Illinois",'Population Migration by State'!$B$5,"Year",'Population Migration by State'!$C$3)</f>
        <v>210804</v>
      </c>
      <c r="CL151" s="105">
        <f>GETPIVOTDATA(" Illinois",'Population Migration by State'!$B$5,"Year",'Population Migration by State'!$C$3)</f>
        <v>210804</v>
      </c>
      <c r="CM151" s="105">
        <f>GETPIVOTDATA(" Illinois",'Population Migration by State'!$B$5,"Year",'Population Migration by State'!$C$3)</f>
        <v>210804</v>
      </c>
      <c r="CN151" s="105">
        <f>GETPIVOTDATA(" Illinois",'Population Migration by State'!$B$5,"Year",'Population Migration by State'!$C$3)</f>
        <v>210804</v>
      </c>
      <c r="CO151" s="92">
        <f>GETPIVOTDATA(" Indiana",'Population Migration by State'!$B$5,"Year",'Population Migration by State'!$C$3)</f>
        <v>134273</v>
      </c>
      <c r="CP151" s="105">
        <f>GETPIVOTDATA(" Indiana",'Population Migration by State'!$B$5,"Year",'Population Migration by State'!$C$3)</f>
        <v>134273</v>
      </c>
      <c r="CQ151" s="105">
        <f>GETPIVOTDATA(" Indiana",'Population Migration by State'!$B$5,"Year",'Population Migration by State'!$C$3)</f>
        <v>134273</v>
      </c>
      <c r="CR151" s="105">
        <f>GETPIVOTDATA(" Indiana",'Population Migration by State'!$B$5,"Year",'Population Migration by State'!$C$3)</f>
        <v>134273</v>
      </c>
      <c r="CS151" s="105">
        <f>GETPIVOTDATA(" Indiana",'Population Migration by State'!$B$5,"Year",'Population Migration by State'!$C$3)</f>
        <v>134273</v>
      </c>
      <c r="CT151" s="105">
        <f>GETPIVOTDATA(" Indiana",'Population Migration by State'!$B$5,"Year",'Population Migration by State'!$C$3)</f>
        <v>134273</v>
      </c>
      <c r="CU151" s="92">
        <f>GETPIVOTDATA(" Ohio",'Population Migration by State'!$B$5,"Year",'Population Migration by State'!$C$3)</f>
        <v>197794</v>
      </c>
      <c r="CV151" s="105">
        <f>GETPIVOTDATA(" Ohio",'Population Migration by State'!$B$5,"Year",'Population Migration by State'!$C$3)</f>
        <v>197794</v>
      </c>
      <c r="CW151" s="105">
        <f>GETPIVOTDATA(" Ohio",'Population Migration by State'!$B$5,"Year",'Population Migration by State'!$C$3)</f>
        <v>197794</v>
      </c>
      <c r="CX151" s="105">
        <f>GETPIVOTDATA(" Ohio",'Population Migration by State'!$B$5,"Year",'Population Migration by State'!$C$3)</f>
        <v>197794</v>
      </c>
      <c r="CY151" s="105">
        <f>GETPIVOTDATA(" Ohio",'Population Migration by State'!$B$5,"Year",'Population Migration by State'!$C$3)</f>
        <v>197794</v>
      </c>
      <c r="CZ151" s="105">
        <f>GETPIVOTDATA(" Ohio",'Population Migration by State'!$B$5,"Year",'Population Migration by State'!$C$3)</f>
        <v>197794</v>
      </c>
      <c r="DA151" s="105">
        <f>GETPIVOTDATA(" Ohio",'Population Migration by State'!$B$5,"Year",'Population Migration by State'!$C$3)</f>
        <v>197794</v>
      </c>
      <c r="DB151" s="105">
        <f>GETPIVOTDATA(" Ohio",'Population Migration by State'!$B$5,"Year",'Population Migration by State'!$C$3)</f>
        <v>197794</v>
      </c>
      <c r="DC151" s="105">
        <f>GETPIVOTDATA(" Ohio",'Population Migration by State'!$B$5,"Year",'Population Migration by State'!$C$3)</f>
        <v>197794</v>
      </c>
      <c r="DD151" s="105">
        <f>GETPIVOTDATA(" Ohio",'Population Migration by State'!$B$5,"Year",'Population Migration by State'!$C$3)</f>
        <v>197794</v>
      </c>
      <c r="DE151" s="92">
        <f>GETPIVOTDATA(" West Virginia",'Population Migration by State'!$B$5,"Year",'Population Migration by State'!$C$3)</f>
        <v>47204</v>
      </c>
      <c r="DF151" s="107">
        <f>GETPIVOTDATA(" Pennsylvania",'Population Migration by State'!$B$5,"Year",'Population Migration by State'!$C$3)</f>
        <v>223347</v>
      </c>
      <c r="DG151" s="103">
        <f>GETPIVOTDATA(" Pennsylvania",'Population Migration by State'!$B$5,"Year",'Population Migration by State'!$C$3)</f>
        <v>223347</v>
      </c>
      <c r="DH151" s="103">
        <f>GETPIVOTDATA(" Pennsylvania",'Population Migration by State'!$B$5,"Year",'Population Migration by State'!$C$3)</f>
        <v>223347</v>
      </c>
      <c r="DI151" s="103">
        <f>GETPIVOTDATA(" Pennsylvania",'Population Migration by State'!$B$5,"Year",'Population Migration by State'!$C$3)</f>
        <v>223347</v>
      </c>
      <c r="DJ151" s="103">
        <f>GETPIVOTDATA(" Pennsylvania",'Population Migration by State'!$B$5,"Year",'Population Migration by State'!$C$3)</f>
        <v>223347</v>
      </c>
      <c r="DK151" s="103">
        <f>GETPIVOTDATA(" Pennsylvania",'Population Migration by State'!$B$5,"Year",'Population Migration by State'!$C$3)</f>
        <v>223347</v>
      </c>
      <c r="DL151" s="103">
        <f>GETPIVOTDATA(" Pennsylvania",'Population Migration by State'!$B$5,"Year",'Population Migration by State'!$C$3)</f>
        <v>223347</v>
      </c>
      <c r="DM151" s="103">
        <f>GETPIVOTDATA(" Pennsylvania",'Population Migration by State'!$B$5,"Year",'Population Migration by State'!$C$3)</f>
        <v>223347</v>
      </c>
      <c r="DN151" s="103">
        <f>GETPIVOTDATA(" Pennsylvania",'Population Migration by State'!$B$5,"Year",'Population Migration by State'!$C$3)</f>
        <v>223347</v>
      </c>
      <c r="DO151" s="103">
        <f>GETPIVOTDATA(" Pennsylvania",'Population Migration by State'!$B$5,"Year",'Population Migration by State'!$C$3)</f>
        <v>223347</v>
      </c>
      <c r="DP151" s="103">
        <f>GETPIVOTDATA(" Pennsylvania",'Population Migration by State'!$B$5,"Year",'Population Migration by State'!$C$3)</f>
        <v>223347</v>
      </c>
      <c r="DQ151" s="103">
        <f>GETPIVOTDATA(" Pennsylvania",'Population Migration by State'!$B$5,"Year",'Population Migration by State'!$C$3)</f>
        <v>223347</v>
      </c>
      <c r="DR151" s="103">
        <f>GETPIVOTDATA(" Pennsylvania",'Population Migration by State'!$B$5,"Year",'Population Migration by State'!$C$3)</f>
        <v>223347</v>
      </c>
      <c r="DS151" s="97"/>
      <c r="DT151" s="92">
        <f>GETPIVOTDATA(" Delaware",'Population Migration by State'!$B$5,"Year",'Population Migration by State'!$C$3)</f>
        <v>34813</v>
      </c>
      <c r="DU151" s="92">
        <f>GETPIVOTDATA(" New Jersey",'Population Migration by State'!$B$5,"Year",'Population Migration by State'!$C$3)</f>
        <v>132797</v>
      </c>
      <c r="DV151" s="105">
        <f>GETPIVOTDATA(" New Jersey",'Population Migration by State'!$B$5,"Year",'Population Migration by State'!$C$3)</f>
        <v>132797</v>
      </c>
      <c r="DW151" s="105">
        <f>GETPIVOTDATA(" New Jersey",'Population Migration by State'!$B$5,"Year",'Population Migration by State'!$C$3)</f>
        <v>132797</v>
      </c>
      <c r="DX151" s="105">
        <f>GETPIVOTDATA(" New Jersey",'Population Migration by State'!$B$5,"Year",'Population Migration by State'!$C$3)</f>
        <v>132797</v>
      </c>
      <c r="DY151" s="92"/>
      <c r="DZ151" s="105"/>
      <c r="EA151" s="105"/>
      <c r="EB151" s="105"/>
      <c r="EC151" s="105"/>
      <c r="ED151" s="105"/>
      <c r="EE151" s="105"/>
      <c r="EF151" s="105"/>
      <c r="EG151" s="105"/>
      <c r="EH151" s="105"/>
      <c r="EI151" s="105"/>
      <c r="EJ151" s="105"/>
      <c r="EK151" s="105"/>
      <c r="EL151" s="105"/>
      <c r="EM151" s="105"/>
      <c r="EN151" s="105"/>
      <c r="EO151" s="105"/>
      <c r="EP151" s="105"/>
      <c r="EQ151" s="56"/>
      <c r="ER151" s="56"/>
      <c r="ES151" s="56"/>
      <c r="ET151" s="56"/>
      <c r="EU151" s="56"/>
      <c r="EV151" s="56"/>
      <c r="EW151" s="56"/>
      <c r="EX151" s="56"/>
      <c r="EY151" s="56"/>
      <c r="EZ151" s="56"/>
      <c r="FA151" s="56"/>
      <c r="FB151" s="56"/>
      <c r="FC151" s="56"/>
      <c r="FD151" s="56"/>
      <c r="FE151" s="56"/>
      <c r="FF151" s="56"/>
      <c r="FG151" s="56"/>
      <c r="FH151" s="56"/>
      <c r="FI151" s="56"/>
      <c r="FJ151" s="56"/>
      <c r="FK151" s="56"/>
      <c r="FL151" s="56"/>
      <c r="FM151" s="56"/>
      <c r="FN151" s="56"/>
      <c r="FO151" s="56"/>
      <c r="FP151" s="56"/>
      <c r="FQ151" s="56"/>
      <c r="FR151" s="56"/>
      <c r="FS151" s="56"/>
      <c r="FT151" s="56"/>
      <c r="FU151" s="56"/>
      <c r="FV151" s="56"/>
      <c r="FW151" s="56"/>
      <c r="FX151" s="56"/>
      <c r="FY151" s="56"/>
      <c r="FZ151" s="56"/>
      <c r="GA151" s="56"/>
      <c r="GB151" s="56"/>
      <c r="GC151" s="56"/>
      <c r="GD151" s="56"/>
      <c r="GE151" s="56"/>
      <c r="GF151" s="56"/>
      <c r="GG151" s="56"/>
      <c r="GH151" s="56"/>
      <c r="GI151" s="56"/>
      <c r="GJ151" s="56"/>
      <c r="GK151" s="56"/>
      <c r="GL151" s="56"/>
      <c r="GM151" s="56"/>
      <c r="GN151" s="56"/>
      <c r="GO151" s="56"/>
      <c r="GP151" s="56"/>
      <c r="GQ151" s="56"/>
      <c r="GR151" s="56"/>
      <c r="GS151" s="56"/>
      <c r="GT151" s="56"/>
      <c r="GU151" s="56"/>
      <c r="GV151" s="56"/>
      <c r="GW151" s="56"/>
      <c r="GX151" s="56"/>
      <c r="GY151" s="56"/>
      <c r="GZ151" s="56"/>
      <c r="HA151" s="56"/>
      <c r="HB151" s="56"/>
      <c r="HC151" s="56"/>
      <c r="HD151" s="56"/>
      <c r="HE151" s="56"/>
      <c r="HF151" s="56"/>
      <c r="HG151" s="56"/>
      <c r="HH151" s="217"/>
    </row>
    <row r="152" spans="2:216" ht="15.75" customHeight="1" thickTop="1" x14ac:dyDescent="0.25">
      <c r="B152" s="221"/>
      <c r="C152" s="56"/>
      <c r="D152" s="56"/>
      <c r="E152" s="105"/>
      <c r="F152" s="105"/>
      <c r="G152" s="105"/>
      <c r="H152" s="105"/>
      <c r="I152" s="105"/>
      <c r="J152" s="105"/>
      <c r="K152" s="105"/>
      <c r="L152" s="105"/>
      <c r="M152" s="92">
        <f>GETPIVOTDATA(" California",'Population Migration by State'!$B$5,"Year",'Population Migration by State'!$C$3)</f>
        <v>495964</v>
      </c>
      <c r="N152" s="105">
        <f>GETPIVOTDATA(" California",'Population Migration by State'!$B$5,"Year",'Population Migration by State'!$C$3)</f>
        <v>495964</v>
      </c>
      <c r="O152" s="105">
        <f>GETPIVOTDATA(" California",'Population Migration by State'!$B$5,"Year",'Population Migration by State'!$C$3)</f>
        <v>495964</v>
      </c>
      <c r="P152" s="105">
        <f>GETPIVOTDATA(" California",'Population Migration by State'!$B$5,"Year",'Population Migration by State'!$C$3)</f>
        <v>495964</v>
      </c>
      <c r="Q152" s="105">
        <f>GETPIVOTDATA(" California",'Population Migration by State'!$B$5,"Year",'Population Migration by State'!$C$3)</f>
        <v>495964</v>
      </c>
      <c r="R152" s="105">
        <f>GETPIVOTDATA(" California",'Population Migration by State'!$B$5,"Year",'Population Migration by State'!$C$3)</f>
        <v>495964</v>
      </c>
      <c r="S152" s="105">
        <f>GETPIVOTDATA(" California",'Population Migration by State'!$B$5,"Year",'Population Migration by State'!$C$3)</f>
        <v>495964</v>
      </c>
      <c r="T152" s="92">
        <f>GETPIVOTDATA(" Nevada",'Population Migration by State'!$B$5,"Year",'Population Migration by State'!$C$3)</f>
        <v>124522</v>
      </c>
      <c r="U152" s="105">
        <f>GETPIVOTDATA(" Nevada",'Population Migration by State'!$B$5,"Year",'Population Migration by State'!$C$3)</f>
        <v>124522</v>
      </c>
      <c r="V152" s="105">
        <f>GETPIVOTDATA(" Nevada",'Population Migration by State'!$B$5,"Year",'Population Migration by State'!$C$3)</f>
        <v>124522</v>
      </c>
      <c r="W152" s="105">
        <f>GETPIVOTDATA(" Nevada",'Population Migration by State'!$B$5,"Year",'Population Migration by State'!$C$3)</f>
        <v>124522</v>
      </c>
      <c r="X152" s="105">
        <f>GETPIVOTDATA(" Nevada",'Population Migration by State'!$B$5,"Year",'Population Migration by State'!$C$3)</f>
        <v>124522</v>
      </c>
      <c r="Y152" s="105">
        <f>GETPIVOTDATA(" Nevada",'Population Migration by State'!$B$5,"Year",'Population Migration by State'!$C$3)</f>
        <v>124522</v>
      </c>
      <c r="Z152" s="105">
        <f>GETPIVOTDATA(" Nevada",'Population Migration by State'!$B$5,"Year",'Population Migration by State'!$C$3)</f>
        <v>124522</v>
      </c>
      <c r="AA152" s="105">
        <f>GETPIVOTDATA(" Nevada",'Population Migration by State'!$B$5,"Year",'Population Migration by State'!$C$3)</f>
        <v>124522</v>
      </c>
      <c r="AB152" s="105">
        <f>GETPIVOTDATA(" Nevada",'Population Migration by State'!$B$5,"Year",'Population Migration by State'!$C$3)</f>
        <v>124522</v>
      </c>
      <c r="AC152" s="92">
        <f>GETPIVOTDATA(" Utah",'Population Migration by State'!$B$5,"Year",'Population Migration by State'!$C$3)</f>
        <v>88109</v>
      </c>
      <c r="AD152" s="105">
        <f>GETPIVOTDATA(" Utah",'Population Migration by State'!$B$5,"Year",'Population Migration by State'!$C$3)</f>
        <v>88109</v>
      </c>
      <c r="AE152" s="105">
        <f>GETPIVOTDATA(" Utah",'Population Migration by State'!$B$5,"Year",'Population Migration by State'!$C$3)</f>
        <v>88109</v>
      </c>
      <c r="AF152" s="105">
        <f>GETPIVOTDATA(" Utah",'Population Migration by State'!$B$5,"Year",'Population Migration by State'!$C$3)</f>
        <v>88109</v>
      </c>
      <c r="AG152" s="121">
        <f>GETPIVOTDATA(" Utah",'Population Migration by State'!$B$5,"Year",'Population Migration by State'!$C$3)</f>
        <v>88109</v>
      </c>
      <c r="AH152" s="121">
        <f>GETPIVOTDATA(" Utah",'Population Migration by State'!$B$5,"Year",'Population Migration by State'!$C$3)</f>
        <v>88109</v>
      </c>
      <c r="AI152" s="121">
        <f>GETPIVOTDATA(" Utah",'Population Migration by State'!$B$5,"Year",'Population Migration by State'!$C$3)</f>
        <v>88109</v>
      </c>
      <c r="AJ152" s="121">
        <f>GETPIVOTDATA(" Utah",'Population Migration by State'!$B$5,"Year",'Population Migration by State'!$C$3)</f>
        <v>88109</v>
      </c>
      <c r="AK152" s="105">
        <f>GETPIVOTDATA(" Utah",'Population Migration by State'!$B$5,"Year",'Population Migration by State'!$C$3)</f>
        <v>88109</v>
      </c>
      <c r="AL152" s="105">
        <f>GETPIVOTDATA(" Utah",'Population Migration by State'!$B$5,"Year",'Population Migration by State'!$C$3)</f>
        <v>88109</v>
      </c>
      <c r="AM152" s="105">
        <f>GETPIVOTDATA(" Utah",'Population Migration by State'!$B$5,"Year",'Population Migration by State'!$C$3)</f>
        <v>88109</v>
      </c>
      <c r="AN152" s="105">
        <f>GETPIVOTDATA(" Utah",'Population Migration by State'!$B$5,"Year",'Population Migration by State'!$C$3)</f>
        <v>88109</v>
      </c>
      <c r="AO152" s="92">
        <f>GETPIVOTDATA(" Colorado",'Population Migration by State'!$B$5,"Year",'Population Migration by State'!$C$3)</f>
        <v>206204</v>
      </c>
      <c r="AP152" s="105">
        <f>GETPIVOTDATA(" Colorado",'Population Migration by State'!$B$5,"Year",'Population Migration by State'!$C$3)</f>
        <v>206204</v>
      </c>
      <c r="AQ152" s="105">
        <f>GETPIVOTDATA(" Colorado",'Population Migration by State'!$B$5,"Year",'Population Migration by State'!$C$3)</f>
        <v>206204</v>
      </c>
      <c r="AR152" s="105">
        <f>GETPIVOTDATA(" Colorado",'Population Migration by State'!$B$5,"Year",'Population Migration by State'!$C$3)</f>
        <v>206204</v>
      </c>
      <c r="AS152" s="105">
        <f>GETPIVOTDATA(" Colorado",'Population Migration by State'!$B$5,"Year",'Population Migration by State'!$C$3)</f>
        <v>206204</v>
      </c>
      <c r="AT152" s="105">
        <f>GETPIVOTDATA(" Colorado",'Population Migration by State'!$B$5,"Year",'Population Migration by State'!$C$3)</f>
        <v>206204</v>
      </c>
      <c r="AU152" s="105">
        <f>GETPIVOTDATA(" Colorado",'Population Migration by State'!$B$5,"Year",'Population Migration by State'!$C$3)</f>
        <v>206204</v>
      </c>
      <c r="AV152" s="105">
        <f>GETPIVOTDATA(" Colorado",'Population Migration by State'!$B$5,"Year",'Population Migration by State'!$C$3)</f>
        <v>206204</v>
      </c>
      <c r="AW152" s="105">
        <f>GETPIVOTDATA(" Colorado",'Population Migration by State'!$B$5,"Year",'Population Migration by State'!$C$3)</f>
        <v>206204</v>
      </c>
      <c r="AX152" s="105">
        <f>GETPIVOTDATA(" Colorado",'Population Migration by State'!$B$5,"Year",'Population Migration by State'!$C$3)</f>
        <v>206204</v>
      </c>
      <c r="AY152" s="105">
        <f>GETPIVOTDATA(" Colorado",'Population Migration by State'!$B$5,"Year",'Population Migration by State'!$C$3)</f>
        <v>206204</v>
      </c>
      <c r="AZ152" s="105">
        <f>GETPIVOTDATA(" Colorado",'Population Migration by State'!$B$5,"Year",'Population Migration by State'!$C$3)</f>
        <v>206204</v>
      </c>
      <c r="BA152" s="105">
        <f>GETPIVOTDATA(" Colorado",'Population Migration by State'!$B$5,"Year",'Population Migration by State'!$C$3)</f>
        <v>206204</v>
      </c>
      <c r="BB152" s="105">
        <f>GETPIVOTDATA(" Colorado",'Population Migration by State'!$B$5,"Year",'Population Migration by State'!$C$3)</f>
        <v>206204</v>
      </c>
      <c r="BC152" s="105">
        <f>GETPIVOTDATA(" Colorado",'Population Migration by State'!$B$5,"Year",'Population Migration by State'!$C$3)</f>
        <v>206204</v>
      </c>
      <c r="BD152" s="105">
        <f>GETPIVOTDATA(" Colorado",'Population Migration by State'!$B$5,"Year",'Population Migration by State'!$C$3)</f>
        <v>206204</v>
      </c>
      <c r="BE152" s="92">
        <f>GETPIVOTDATA(" Kansas",'Population Migration by State'!$B$5,"Year",'Population Migration by State'!$C$3)</f>
        <v>88366</v>
      </c>
      <c r="BF152" s="105">
        <f>GETPIVOTDATA(" Kansas",'Population Migration by State'!$B$5,"Year",'Population Migration by State'!$C$3)</f>
        <v>88366</v>
      </c>
      <c r="BG152" s="105">
        <f>GETPIVOTDATA(" Kansas",'Population Migration by State'!$B$5,"Year",'Population Migration by State'!$C$3)</f>
        <v>88366</v>
      </c>
      <c r="BH152" s="105">
        <f>GETPIVOTDATA(" Kansas",'Population Migration by State'!$B$5,"Year",'Population Migration by State'!$C$3)</f>
        <v>88366</v>
      </c>
      <c r="BI152" s="105">
        <f>GETPIVOTDATA(" Kansas",'Population Migration by State'!$B$5,"Year",'Population Migration by State'!$C$3)</f>
        <v>88366</v>
      </c>
      <c r="BJ152" s="105">
        <f>GETPIVOTDATA(" Kansas",'Population Migration by State'!$B$5,"Year",'Population Migration by State'!$C$3)</f>
        <v>88366</v>
      </c>
      <c r="BK152" s="105">
        <f>GETPIVOTDATA(" Kansas",'Population Migration by State'!$B$5,"Year",'Population Migration by State'!$C$3)</f>
        <v>88366</v>
      </c>
      <c r="BL152" s="105">
        <f>GETPIVOTDATA(" Kansas",'Population Migration by State'!$B$5,"Year",'Population Migration by State'!$C$3)</f>
        <v>88366</v>
      </c>
      <c r="BM152" s="105">
        <f>GETPIVOTDATA(" Kansas",'Population Migration by State'!$B$5,"Year",'Population Migration by State'!$C$3)</f>
        <v>88366</v>
      </c>
      <c r="BN152" s="105">
        <f>GETPIVOTDATA(" Kansas",'Population Migration by State'!$B$5,"Year",'Population Migration by State'!$C$3)</f>
        <v>88366</v>
      </c>
      <c r="BO152" s="105">
        <f>GETPIVOTDATA(" Kansas",'Population Migration by State'!$B$5,"Year",'Population Migration by State'!$C$3)</f>
        <v>88366</v>
      </c>
      <c r="BP152" s="105">
        <f>GETPIVOTDATA(" Kansas",'Population Migration by State'!$B$5,"Year",'Population Migration by State'!$C$3)</f>
        <v>88366</v>
      </c>
      <c r="BQ152" s="105">
        <f>GETPIVOTDATA(" Kansas",'Population Migration by State'!$B$5,"Year",'Population Migration by State'!$C$3)</f>
        <v>88366</v>
      </c>
      <c r="BR152" s="105">
        <f>GETPIVOTDATA(" Kansas",'Population Migration by State'!$B$5,"Year",'Population Migration by State'!$C$3)</f>
        <v>88366</v>
      </c>
      <c r="BS152" s="97"/>
      <c r="BT152" s="105">
        <f>GETPIVOTDATA(" Missouri",'Population Migration by State'!$B$5,"Year",'Population Migration by State'!$C$3)</f>
        <v>163756</v>
      </c>
      <c r="BU152" s="105">
        <f>GETPIVOTDATA(" Missouri",'Population Migration by State'!$B$5,"Year",'Population Migration by State'!$C$3)</f>
        <v>163756</v>
      </c>
      <c r="BV152" s="105">
        <f>GETPIVOTDATA(" Missouri",'Population Migration by State'!$B$5,"Year",'Population Migration by State'!$C$3)</f>
        <v>163756</v>
      </c>
      <c r="BW152" s="105">
        <f>GETPIVOTDATA(" Missouri",'Population Migration by State'!$B$5,"Year",'Population Migration by State'!$C$3)</f>
        <v>163756</v>
      </c>
      <c r="BX152" s="105">
        <f>GETPIVOTDATA(" Missouri",'Population Migration by State'!$B$5,"Year",'Population Migration by State'!$C$3)</f>
        <v>163756</v>
      </c>
      <c r="BY152" s="105">
        <f>GETPIVOTDATA(" Missouri",'Population Migration by State'!$B$5,"Year",'Population Migration by State'!$C$3)</f>
        <v>163756</v>
      </c>
      <c r="BZ152" s="105">
        <f>GETPIVOTDATA(" Missouri",'Population Migration by State'!$B$5,"Year",'Population Migration by State'!$C$3)</f>
        <v>163756</v>
      </c>
      <c r="CA152" s="105">
        <f>GETPIVOTDATA(" Missouri",'Population Migration by State'!$B$5,"Year",'Population Migration by State'!$C$3)</f>
        <v>163756</v>
      </c>
      <c r="CB152" s="105">
        <f>GETPIVOTDATA(" Missouri",'Population Migration by State'!$B$5,"Year",'Population Migration by State'!$C$3)</f>
        <v>163756</v>
      </c>
      <c r="CC152" s="105">
        <f>GETPIVOTDATA(" Missouri",'Population Migration by State'!$B$5,"Year",'Population Migration by State'!$C$3)</f>
        <v>163756</v>
      </c>
      <c r="CD152" s="105">
        <f>GETPIVOTDATA(" Missouri",'Population Migration by State'!$B$5,"Year",'Population Migration by State'!$C$3)</f>
        <v>163756</v>
      </c>
      <c r="CE152" s="105">
        <f>GETPIVOTDATA(" Missouri",'Population Migration by State'!$B$5,"Year",'Population Migration by State'!$C$3)</f>
        <v>163756</v>
      </c>
      <c r="CF152" s="92">
        <f>GETPIVOTDATA(" Illinois",'Population Migration by State'!$B$5,"Year",'Population Migration by State'!$C$3)</f>
        <v>210804</v>
      </c>
      <c r="CG152" s="105">
        <f>GETPIVOTDATA(" Illinois",'Population Migration by State'!$B$5,"Year",'Population Migration by State'!$C$3)</f>
        <v>210804</v>
      </c>
      <c r="CH152" s="105">
        <f>GETPIVOTDATA(" Illinois",'Population Migration by State'!$B$5,"Year",'Population Migration by State'!$C$3)</f>
        <v>210804</v>
      </c>
      <c r="CI152" s="105">
        <f>GETPIVOTDATA(" Illinois",'Population Migration by State'!$B$5,"Year",'Population Migration by State'!$C$3)</f>
        <v>210804</v>
      </c>
      <c r="CJ152" s="105">
        <f>GETPIVOTDATA(" Illinois",'Population Migration by State'!$B$5,"Year",'Population Migration by State'!$C$3)</f>
        <v>210804</v>
      </c>
      <c r="CK152" s="105">
        <f>GETPIVOTDATA(" Illinois",'Population Migration by State'!$B$5,"Year",'Population Migration by State'!$C$3)</f>
        <v>210804</v>
      </c>
      <c r="CL152" s="105">
        <f>GETPIVOTDATA(" Illinois",'Population Migration by State'!$B$5,"Year",'Population Migration by State'!$C$3)</f>
        <v>210804</v>
      </c>
      <c r="CM152" s="105">
        <f>GETPIVOTDATA(" Illinois",'Population Migration by State'!$B$5,"Year",'Population Migration by State'!$C$3)</f>
        <v>210804</v>
      </c>
      <c r="CN152" s="105">
        <f>GETPIVOTDATA(" Illinois",'Population Migration by State'!$B$5,"Year",'Population Migration by State'!$C$3)</f>
        <v>210804</v>
      </c>
      <c r="CO152" s="92">
        <f>GETPIVOTDATA(" Indiana",'Population Migration by State'!$B$5,"Year",'Population Migration by State'!$C$3)</f>
        <v>134273</v>
      </c>
      <c r="CP152" s="105">
        <f>GETPIVOTDATA(" Indiana",'Population Migration by State'!$B$5,"Year",'Population Migration by State'!$C$3)</f>
        <v>134273</v>
      </c>
      <c r="CQ152" s="105">
        <f>GETPIVOTDATA(" Indiana",'Population Migration by State'!$B$5,"Year",'Population Migration by State'!$C$3)</f>
        <v>134273</v>
      </c>
      <c r="CR152" s="105">
        <f>GETPIVOTDATA(" Indiana",'Population Migration by State'!$B$5,"Year",'Population Migration by State'!$C$3)</f>
        <v>134273</v>
      </c>
      <c r="CS152" s="105">
        <f>GETPIVOTDATA(" Indiana",'Population Migration by State'!$B$5,"Year",'Population Migration by State'!$C$3)</f>
        <v>134273</v>
      </c>
      <c r="CT152" s="105">
        <f>GETPIVOTDATA(" Indiana",'Population Migration by State'!$B$5,"Year",'Population Migration by State'!$C$3)</f>
        <v>134273</v>
      </c>
      <c r="CU152" s="92">
        <f>GETPIVOTDATA(" Ohio",'Population Migration by State'!$B$5,"Year",'Population Migration by State'!$C$3)</f>
        <v>197794</v>
      </c>
      <c r="CV152" s="105">
        <f>GETPIVOTDATA(" Ohio",'Population Migration by State'!$B$5,"Year",'Population Migration by State'!$C$3)</f>
        <v>197794</v>
      </c>
      <c r="CW152" s="105">
        <f>GETPIVOTDATA(" Ohio",'Population Migration by State'!$B$5,"Year",'Population Migration by State'!$C$3)</f>
        <v>197794</v>
      </c>
      <c r="CX152" s="105">
        <f>GETPIVOTDATA(" Ohio",'Population Migration by State'!$B$5,"Year",'Population Migration by State'!$C$3)</f>
        <v>197794</v>
      </c>
      <c r="CY152" s="105">
        <f>GETPIVOTDATA(" Ohio",'Population Migration by State'!$B$5,"Year",'Population Migration by State'!$C$3)</f>
        <v>197794</v>
      </c>
      <c r="CZ152" s="105">
        <f>GETPIVOTDATA(" Ohio",'Population Migration by State'!$B$5,"Year",'Population Migration by State'!$C$3)</f>
        <v>197794</v>
      </c>
      <c r="DA152" s="105">
        <f>GETPIVOTDATA(" Ohio",'Population Migration by State'!$B$5,"Year",'Population Migration by State'!$C$3)</f>
        <v>197794</v>
      </c>
      <c r="DB152" s="105">
        <f>GETPIVOTDATA(" Ohio",'Population Migration by State'!$B$5,"Year",'Population Migration by State'!$C$3)</f>
        <v>197794</v>
      </c>
      <c r="DC152" s="105">
        <f>GETPIVOTDATA(" Ohio",'Population Migration by State'!$B$5,"Year",'Population Migration by State'!$C$3)</f>
        <v>197794</v>
      </c>
      <c r="DD152" s="97"/>
      <c r="DE152" s="105">
        <f>GETPIVOTDATA(" West Virginia",'Population Migration by State'!$B$5,"Year",'Population Migration by State'!$C$3)</f>
        <v>47204</v>
      </c>
      <c r="DF152" s="105">
        <f>GETPIVOTDATA(" West Virginia",'Population Migration by State'!$B$5,"Year",'Population Migration by State'!$C$3)</f>
        <v>47204</v>
      </c>
      <c r="DG152" s="105">
        <f>GETPIVOTDATA(" West Virginia",'Population Migration by State'!$B$5,"Year",'Population Migration by State'!$C$3)</f>
        <v>47204</v>
      </c>
      <c r="DH152" s="105">
        <f>GETPIVOTDATA(" West Virginia",'Population Migration by State'!$B$5,"Year",'Population Migration by State'!$C$3)</f>
        <v>47204</v>
      </c>
      <c r="DI152" s="95">
        <f>GETPIVOTDATA(" Maryland",'Population Migration by State'!$B$5,"Year",'Population Migration by State'!$C$3)</f>
        <v>155277</v>
      </c>
      <c r="DJ152" s="97"/>
      <c r="DK152" s="105">
        <f>GETPIVOTDATA(" West Virginia",'Population Migration by State'!$B$5,"Year",'Population Migration by State'!$C$3)</f>
        <v>47204</v>
      </c>
      <c r="DL152" s="95">
        <f>GETPIVOTDATA(" Maryland",'Population Migration by State'!$B$5,"Year",'Population Migration by State'!$C$3)</f>
        <v>155277</v>
      </c>
      <c r="DM152" s="105">
        <f>GETPIVOTDATA(" Maryland",'Population Migration by State'!$B$5,"Year",'Population Migration by State'!$C$3)</f>
        <v>155277</v>
      </c>
      <c r="DN152" s="105">
        <f>GETPIVOTDATA(" Maryland",'Population Migration by State'!$B$5,"Year",'Population Migration by State'!$C$3)</f>
        <v>155277</v>
      </c>
      <c r="DO152" s="105">
        <f>GETPIVOTDATA(" Maryland",'Population Migration by State'!$B$5,"Year",'Population Migration by State'!$C$3)</f>
        <v>155277</v>
      </c>
      <c r="DP152" s="105">
        <f>GETPIVOTDATA(" Maryland",'Population Migration by State'!$B$5,"Year",'Population Migration by State'!$C$3)</f>
        <v>155277</v>
      </c>
      <c r="DQ152" s="105">
        <f>GETPIVOTDATA(" Maryland",'Population Migration by State'!$B$5,"Year",'Population Migration by State'!$C$3)</f>
        <v>155277</v>
      </c>
      <c r="DR152" s="105">
        <f>GETPIVOTDATA(" Maryland",'Population Migration by State'!$B$5,"Year",'Population Migration by State'!$C$3)</f>
        <v>155277</v>
      </c>
      <c r="DS152" s="105">
        <f>GETPIVOTDATA(" Maryland",'Population Migration by State'!$B$5,"Year",'Population Migration by State'!$C$3)</f>
        <v>155277</v>
      </c>
      <c r="DT152" s="92">
        <f>GETPIVOTDATA(" Delaware",'Population Migration by State'!$B$5,"Year",'Population Migration by State'!$C$3)</f>
        <v>34813</v>
      </c>
      <c r="DU152" s="92">
        <f>GETPIVOTDATA(" New Jersey",'Population Migration by State'!$B$5,"Year",'Population Migration by State'!$C$3)</f>
        <v>132797</v>
      </c>
      <c r="DV152" s="105">
        <f>GETPIVOTDATA(" New Jersey",'Population Migration by State'!$B$5,"Year",'Population Migration by State'!$C$3)</f>
        <v>132797</v>
      </c>
      <c r="DW152" s="105">
        <f>GETPIVOTDATA(" New Jersey",'Population Migration by State'!$B$5,"Year",'Population Migration by State'!$C$3)</f>
        <v>132797</v>
      </c>
      <c r="DX152" s="105">
        <f>GETPIVOTDATA(" New Jersey",'Population Migration by State'!$B$5,"Year",'Population Migration by State'!$C$3)</f>
        <v>132797</v>
      </c>
      <c r="DY152" s="92"/>
      <c r="DZ152" s="105"/>
      <c r="EA152" s="105"/>
      <c r="EB152" s="105"/>
      <c r="EC152" s="105"/>
      <c r="ED152" s="105"/>
      <c r="EE152" s="105"/>
      <c r="EF152" s="105"/>
      <c r="EG152" s="105"/>
      <c r="EH152" s="105"/>
      <c r="EI152" s="105"/>
      <c r="EJ152" s="105"/>
      <c r="EK152" s="105"/>
      <c r="EL152" s="105"/>
      <c r="EM152" s="105"/>
      <c r="EN152" s="105"/>
      <c r="EO152" s="105"/>
      <c r="EP152" s="105"/>
      <c r="EQ152" s="56"/>
      <c r="ER152" s="56"/>
      <c r="ES152" s="56"/>
      <c r="ET152" s="56"/>
      <c r="EU152" s="56"/>
      <c r="EV152" s="56"/>
      <c r="EW152" s="56"/>
      <c r="EX152" s="56"/>
      <c r="EY152" s="56"/>
      <c r="EZ152" s="56"/>
      <c r="FA152" s="56"/>
      <c r="FB152" s="56"/>
      <c r="FC152" s="56"/>
      <c r="FD152" s="56"/>
      <c r="FE152" s="56"/>
      <c r="FF152" s="56"/>
      <c r="FG152" s="56"/>
      <c r="FH152" s="56"/>
      <c r="FI152" s="56"/>
      <c r="FJ152" s="56"/>
      <c r="FK152" s="56"/>
      <c r="FL152" s="56"/>
      <c r="FM152" s="56"/>
      <c r="FN152" s="56"/>
      <c r="FO152" s="56"/>
      <c r="FP152" s="56"/>
      <c r="FQ152" s="56"/>
      <c r="FR152" s="56"/>
      <c r="FS152" s="56"/>
      <c r="FT152" s="56"/>
      <c r="FU152" s="56"/>
      <c r="FV152" s="56"/>
      <c r="FW152" s="56"/>
      <c r="FX152" s="56"/>
      <c r="FY152" s="56"/>
      <c r="FZ152" s="56"/>
      <c r="GA152" s="56"/>
      <c r="GB152" s="56"/>
      <c r="GC152" s="56"/>
      <c r="GD152" s="56"/>
      <c r="GE152" s="56"/>
      <c r="GF152" s="56"/>
      <c r="GG152" s="56"/>
      <c r="GH152" s="56"/>
      <c r="GI152" s="56"/>
      <c r="GJ152" s="56"/>
      <c r="GK152" s="56"/>
      <c r="GL152" s="56"/>
      <c r="GM152" s="56"/>
      <c r="GN152" s="56"/>
      <c r="GO152" s="56"/>
      <c r="GP152" s="56"/>
      <c r="GQ152" s="56"/>
      <c r="GR152" s="56"/>
      <c r="GS152" s="56"/>
      <c r="GT152" s="56"/>
      <c r="GU152" s="56"/>
      <c r="GV152" s="56"/>
      <c r="GW152" s="56"/>
      <c r="GX152" s="56"/>
      <c r="GY152" s="56"/>
      <c r="GZ152" s="56"/>
      <c r="HA152" s="56"/>
      <c r="HB152" s="56"/>
      <c r="HC152" s="56"/>
      <c r="HD152" s="56"/>
      <c r="HE152" s="56"/>
      <c r="HF152" s="56"/>
      <c r="HG152" s="56"/>
      <c r="HH152" s="217"/>
    </row>
    <row r="153" spans="2:216" x14ac:dyDescent="0.25">
      <c r="B153" s="221"/>
      <c r="C153" s="56"/>
      <c r="D153" s="56"/>
      <c r="E153" s="105"/>
      <c r="F153" s="105"/>
      <c r="G153" s="105"/>
      <c r="H153" s="105"/>
      <c r="I153" s="105"/>
      <c r="J153" s="105"/>
      <c r="K153" s="105"/>
      <c r="L153" s="105"/>
      <c r="M153" s="92">
        <f>GETPIVOTDATA(" California",'Population Migration by State'!$B$5,"Year",'Population Migration by State'!$C$3)</f>
        <v>495964</v>
      </c>
      <c r="N153" s="105">
        <f>GETPIVOTDATA(" California",'Population Migration by State'!$B$5,"Year",'Population Migration by State'!$C$3)</f>
        <v>495964</v>
      </c>
      <c r="O153" s="105">
        <f>GETPIVOTDATA(" California",'Population Migration by State'!$B$5,"Year",'Population Migration by State'!$C$3)</f>
        <v>495964</v>
      </c>
      <c r="P153" s="105">
        <f>GETPIVOTDATA(" California",'Population Migration by State'!$B$5,"Year",'Population Migration by State'!$C$3)</f>
        <v>495964</v>
      </c>
      <c r="Q153" s="105">
        <f>GETPIVOTDATA(" California",'Population Migration by State'!$B$5,"Year",'Population Migration by State'!$C$3)</f>
        <v>495964</v>
      </c>
      <c r="R153" s="105">
        <f>GETPIVOTDATA(" California",'Population Migration by State'!$B$5,"Year",'Population Migration by State'!$C$3)</f>
        <v>495964</v>
      </c>
      <c r="S153" s="105">
        <f>GETPIVOTDATA(" California",'Population Migration by State'!$B$5,"Year",'Population Migration by State'!$C$3)</f>
        <v>495964</v>
      </c>
      <c r="T153" s="99"/>
      <c r="U153" s="105">
        <f>GETPIVOTDATA(" Nevada",'Population Migration by State'!$B$5,"Year",'Population Migration by State'!$C$3)</f>
        <v>124522</v>
      </c>
      <c r="V153" s="105">
        <f>GETPIVOTDATA(" Nevada",'Population Migration by State'!$B$5,"Year",'Population Migration by State'!$C$3)</f>
        <v>124522</v>
      </c>
      <c r="W153" s="105">
        <f>GETPIVOTDATA(" Nevada",'Population Migration by State'!$B$5,"Year",'Population Migration by State'!$C$3)</f>
        <v>124522</v>
      </c>
      <c r="X153" s="105">
        <f>GETPIVOTDATA(" Nevada",'Population Migration by State'!$B$5,"Year",'Population Migration by State'!$C$3)</f>
        <v>124522</v>
      </c>
      <c r="Y153" s="105">
        <f>GETPIVOTDATA(" Nevada",'Population Migration by State'!$B$5,"Year",'Population Migration by State'!$C$3)</f>
        <v>124522</v>
      </c>
      <c r="Z153" s="105">
        <f>GETPIVOTDATA(" Nevada",'Population Migration by State'!$B$5,"Year",'Population Migration by State'!$C$3)</f>
        <v>124522</v>
      </c>
      <c r="AA153" s="105">
        <f>GETPIVOTDATA(" Nevada",'Population Migration by State'!$B$5,"Year",'Population Migration by State'!$C$3)</f>
        <v>124522</v>
      </c>
      <c r="AB153" s="105">
        <f>GETPIVOTDATA(" Nevada",'Population Migration by State'!$B$5,"Year",'Population Migration by State'!$C$3)</f>
        <v>124522</v>
      </c>
      <c r="AC153" s="92">
        <f>GETPIVOTDATA(" Utah",'Population Migration by State'!$B$5,"Year",'Population Migration by State'!$C$3)</f>
        <v>88109</v>
      </c>
      <c r="AD153" s="105">
        <f>GETPIVOTDATA(" Utah",'Population Migration by State'!$B$5,"Year",'Population Migration by State'!$C$3)</f>
        <v>88109</v>
      </c>
      <c r="AE153" s="105">
        <f>GETPIVOTDATA(" Utah",'Population Migration by State'!$B$5,"Year",'Population Migration by State'!$C$3)</f>
        <v>88109</v>
      </c>
      <c r="AF153" s="105">
        <f>GETPIVOTDATA(" Utah",'Population Migration by State'!$B$5,"Year",'Population Migration by State'!$C$3)</f>
        <v>88109</v>
      </c>
      <c r="AG153" s="121">
        <f>GETPIVOTDATA(" Utah",'Population Migration by State'!$B$5,"Year",'Population Migration by State'!$C$3)</f>
        <v>88109</v>
      </c>
      <c r="AH153" s="121">
        <f>GETPIVOTDATA(" Utah",'Population Migration by State'!$B$5,"Year",'Population Migration by State'!$C$3)</f>
        <v>88109</v>
      </c>
      <c r="AI153" s="121">
        <f>GETPIVOTDATA(" Utah",'Population Migration by State'!$B$5,"Year",'Population Migration by State'!$C$3)</f>
        <v>88109</v>
      </c>
      <c r="AJ153" s="121">
        <f>GETPIVOTDATA(" Utah",'Population Migration by State'!$B$5,"Year",'Population Migration by State'!$C$3)</f>
        <v>88109</v>
      </c>
      <c r="AK153" s="105">
        <f>GETPIVOTDATA(" Utah",'Population Migration by State'!$B$5,"Year",'Population Migration by State'!$C$3)</f>
        <v>88109</v>
      </c>
      <c r="AL153" s="105">
        <f>GETPIVOTDATA(" Utah",'Population Migration by State'!$B$5,"Year",'Population Migration by State'!$C$3)</f>
        <v>88109</v>
      </c>
      <c r="AM153" s="105">
        <f>GETPIVOTDATA(" Utah",'Population Migration by State'!$B$5,"Year",'Population Migration by State'!$C$3)</f>
        <v>88109</v>
      </c>
      <c r="AN153" s="105">
        <f>GETPIVOTDATA(" Utah",'Population Migration by State'!$B$5,"Year",'Population Migration by State'!$C$3)</f>
        <v>88109</v>
      </c>
      <c r="AO153" s="92">
        <f>GETPIVOTDATA(" Colorado",'Population Migration by State'!$B$5,"Year",'Population Migration by State'!$C$3)</f>
        <v>206204</v>
      </c>
      <c r="AP153" s="105">
        <f>GETPIVOTDATA(" Colorado",'Population Migration by State'!$B$5,"Year",'Population Migration by State'!$C$3)</f>
        <v>206204</v>
      </c>
      <c r="AQ153" s="105">
        <f>GETPIVOTDATA(" Colorado",'Population Migration by State'!$B$5,"Year",'Population Migration by State'!$C$3)</f>
        <v>206204</v>
      </c>
      <c r="AR153" s="105">
        <f>GETPIVOTDATA(" Colorado",'Population Migration by State'!$B$5,"Year",'Population Migration by State'!$C$3)</f>
        <v>206204</v>
      </c>
      <c r="AS153" s="105">
        <f>GETPIVOTDATA(" Colorado",'Population Migration by State'!$B$5,"Year",'Population Migration by State'!$C$3)</f>
        <v>206204</v>
      </c>
      <c r="AT153" s="105">
        <f>GETPIVOTDATA(" Colorado",'Population Migration by State'!$B$5,"Year",'Population Migration by State'!$C$3)</f>
        <v>206204</v>
      </c>
      <c r="AU153" s="105">
        <f>GETPIVOTDATA(" Colorado",'Population Migration by State'!$B$5,"Year",'Population Migration by State'!$C$3)</f>
        <v>206204</v>
      </c>
      <c r="AV153" s="105">
        <f>GETPIVOTDATA(" Colorado",'Population Migration by State'!$B$5,"Year",'Population Migration by State'!$C$3)</f>
        <v>206204</v>
      </c>
      <c r="AW153" s="105">
        <f>GETPIVOTDATA(" Colorado",'Population Migration by State'!$B$5,"Year",'Population Migration by State'!$C$3)</f>
        <v>206204</v>
      </c>
      <c r="AX153" s="105">
        <f>GETPIVOTDATA(" Colorado",'Population Migration by State'!$B$5,"Year",'Population Migration by State'!$C$3)</f>
        <v>206204</v>
      </c>
      <c r="AY153" s="105">
        <f>GETPIVOTDATA(" Colorado",'Population Migration by State'!$B$5,"Year",'Population Migration by State'!$C$3)</f>
        <v>206204</v>
      </c>
      <c r="AZ153" s="105">
        <f>GETPIVOTDATA(" Colorado",'Population Migration by State'!$B$5,"Year",'Population Migration by State'!$C$3)</f>
        <v>206204</v>
      </c>
      <c r="BA153" s="105">
        <f>GETPIVOTDATA(" Colorado",'Population Migration by State'!$B$5,"Year",'Population Migration by State'!$C$3)</f>
        <v>206204</v>
      </c>
      <c r="BB153" s="105">
        <f>GETPIVOTDATA(" Colorado",'Population Migration by State'!$B$5,"Year",'Population Migration by State'!$C$3)</f>
        <v>206204</v>
      </c>
      <c r="BC153" s="105">
        <f>GETPIVOTDATA(" Colorado",'Population Migration by State'!$B$5,"Year",'Population Migration by State'!$C$3)</f>
        <v>206204</v>
      </c>
      <c r="BD153" s="105">
        <f>GETPIVOTDATA(" Colorado",'Population Migration by State'!$B$5,"Year",'Population Migration by State'!$C$3)</f>
        <v>206204</v>
      </c>
      <c r="BE153" s="92">
        <f>GETPIVOTDATA(" Kansas",'Population Migration by State'!$B$5,"Year",'Population Migration by State'!$C$3)</f>
        <v>88366</v>
      </c>
      <c r="BF153" s="105">
        <f>GETPIVOTDATA(" Kansas",'Population Migration by State'!$B$5,"Year",'Population Migration by State'!$C$3)</f>
        <v>88366</v>
      </c>
      <c r="BG153" s="105">
        <f>GETPIVOTDATA(" Kansas",'Population Migration by State'!$B$5,"Year",'Population Migration by State'!$C$3)</f>
        <v>88366</v>
      </c>
      <c r="BH153" s="105">
        <f>GETPIVOTDATA(" Kansas",'Population Migration by State'!$B$5,"Year",'Population Migration by State'!$C$3)</f>
        <v>88366</v>
      </c>
      <c r="BI153" s="105">
        <f>GETPIVOTDATA(" Kansas",'Population Migration by State'!$B$5,"Year",'Population Migration by State'!$C$3)</f>
        <v>88366</v>
      </c>
      <c r="BJ153" s="105">
        <f>GETPIVOTDATA(" Kansas",'Population Migration by State'!$B$5,"Year",'Population Migration by State'!$C$3)</f>
        <v>88366</v>
      </c>
      <c r="BK153" s="105">
        <f>GETPIVOTDATA(" Kansas",'Population Migration by State'!$B$5,"Year",'Population Migration by State'!$C$3)</f>
        <v>88366</v>
      </c>
      <c r="BL153" s="105">
        <f>GETPIVOTDATA(" Kansas",'Population Migration by State'!$B$5,"Year",'Population Migration by State'!$C$3)</f>
        <v>88366</v>
      </c>
      <c r="BM153" s="105">
        <f>GETPIVOTDATA(" Kansas",'Population Migration by State'!$B$5,"Year",'Population Migration by State'!$C$3)</f>
        <v>88366</v>
      </c>
      <c r="BN153" s="105">
        <f>GETPIVOTDATA(" Kansas",'Population Migration by State'!$B$5,"Year",'Population Migration by State'!$C$3)</f>
        <v>88366</v>
      </c>
      <c r="BO153" s="105">
        <f>GETPIVOTDATA(" Kansas",'Population Migration by State'!$B$5,"Year",'Population Migration by State'!$C$3)</f>
        <v>88366</v>
      </c>
      <c r="BP153" s="105">
        <f>GETPIVOTDATA(" Kansas",'Population Migration by State'!$B$5,"Year",'Population Migration by State'!$C$3)</f>
        <v>88366</v>
      </c>
      <c r="BQ153" s="105">
        <f>GETPIVOTDATA(" Kansas",'Population Migration by State'!$B$5,"Year",'Population Migration by State'!$C$3)</f>
        <v>88366</v>
      </c>
      <c r="BR153" s="97"/>
      <c r="BS153" s="105">
        <f>GETPIVOTDATA(" Missouri",'Population Migration by State'!$B$5,"Year",'Population Migration by State'!$C$3)</f>
        <v>163756</v>
      </c>
      <c r="BT153" s="105">
        <f>GETPIVOTDATA(" Missouri",'Population Migration by State'!$B$5,"Year",'Population Migration by State'!$C$3)</f>
        <v>163756</v>
      </c>
      <c r="BU153" s="105">
        <f>GETPIVOTDATA(" Missouri",'Population Migration by State'!$B$5,"Year",'Population Migration by State'!$C$3)</f>
        <v>163756</v>
      </c>
      <c r="BV153" s="105">
        <f>GETPIVOTDATA(" Missouri",'Population Migration by State'!$B$5,"Year",'Population Migration by State'!$C$3)</f>
        <v>163756</v>
      </c>
      <c r="BW153" s="105">
        <f>GETPIVOTDATA(" Missouri",'Population Migration by State'!$B$5,"Year",'Population Migration by State'!$C$3)</f>
        <v>163756</v>
      </c>
      <c r="BX153" s="105">
        <f>GETPIVOTDATA(" Missouri",'Population Migration by State'!$B$5,"Year",'Population Migration by State'!$C$3)</f>
        <v>163756</v>
      </c>
      <c r="BY153" s="105">
        <f>GETPIVOTDATA(" Missouri",'Population Migration by State'!$B$5,"Year",'Population Migration by State'!$C$3)</f>
        <v>163756</v>
      </c>
      <c r="BZ153" s="105">
        <f>GETPIVOTDATA(" Missouri",'Population Migration by State'!$B$5,"Year",'Population Migration by State'!$C$3)</f>
        <v>163756</v>
      </c>
      <c r="CA153" s="105">
        <f>GETPIVOTDATA(" Missouri",'Population Migration by State'!$B$5,"Year",'Population Migration by State'!$C$3)</f>
        <v>163756</v>
      </c>
      <c r="CB153" s="105">
        <f>GETPIVOTDATA(" Missouri",'Population Migration by State'!$B$5,"Year",'Population Migration by State'!$C$3)</f>
        <v>163756</v>
      </c>
      <c r="CC153" s="105">
        <f>GETPIVOTDATA(" Missouri",'Population Migration by State'!$B$5,"Year",'Population Migration by State'!$C$3)</f>
        <v>163756</v>
      </c>
      <c r="CD153" s="105">
        <f>GETPIVOTDATA(" Missouri",'Population Migration by State'!$B$5,"Year",'Population Migration by State'!$C$3)</f>
        <v>163756</v>
      </c>
      <c r="CE153" s="105">
        <f>GETPIVOTDATA(" Missouri",'Population Migration by State'!$B$5,"Year",'Population Migration by State'!$C$3)</f>
        <v>163756</v>
      </c>
      <c r="CF153" s="92">
        <f>GETPIVOTDATA(" Illinois",'Population Migration by State'!$B$5,"Year",'Population Migration by State'!$C$3)</f>
        <v>210804</v>
      </c>
      <c r="CG153" s="105">
        <f>GETPIVOTDATA(" Illinois",'Population Migration by State'!$B$5,"Year",'Population Migration by State'!$C$3)</f>
        <v>210804</v>
      </c>
      <c r="CH153" s="105">
        <f>GETPIVOTDATA(" Illinois",'Population Migration by State'!$B$5,"Year",'Population Migration by State'!$C$3)</f>
        <v>210804</v>
      </c>
      <c r="CI153" s="105">
        <f>GETPIVOTDATA(" Illinois",'Population Migration by State'!$B$5,"Year",'Population Migration by State'!$C$3)</f>
        <v>210804</v>
      </c>
      <c r="CJ153" s="105">
        <f>GETPIVOTDATA(" Illinois",'Population Migration by State'!$B$5,"Year",'Population Migration by State'!$C$3)</f>
        <v>210804</v>
      </c>
      <c r="CK153" s="105">
        <f>GETPIVOTDATA(" Illinois",'Population Migration by State'!$B$5,"Year",'Population Migration by State'!$C$3)</f>
        <v>210804</v>
      </c>
      <c r="CL153" s="105">
        <f>GETPIVOTDATA(" Illinois",'Population Migration by State'!$B$5,"Year",'Population Migration by State'!$C$3)</f>
        <v>210804</v>
      </c>
      <c r="CM153" s="105">
        <f>GETPIVOTDATA(" Illinois",'Population Migration by State'!$B$5,"Year",'Population Migration by State'!$C$3)</f>
        <v>210804</v>
      </c>
      <c r="CN153" s="105">
        <f>GETPIVOTDATA(" Illinois",'Population Migration by State'!$B$5,"Year",'Population Migration by State'!$C$3)</f>
        <v>210804</v>
      </c>
      <c r="CO153" s="92">
        <f>GETPIVOTDATA(" Indiana",'Population Migration by State'!$B$5,"Year",'Population Migration by State'!$C$3)</f>
        <v>134273</v>
      </c>
      <c r="CP153" s="105">
        <f>GETPIVOTDATA(" Indiana",'Population Migration by State'!$B$5,"Year",'Population Migration by State'!$C$3)</f>
        <v>134273</v>
      </c>
      <c r="CQ153" s="105">
        <f>GETPIVOTDATA(" Indiana",'Population Migration by State'!$B$5,"Year",'Population Migration by State'!$C$3)</f>
        <v>134273</v>
      </c>
      <c r="CR153" s="105">
        <f>GETPIVOTDATA(" Indiana",'Population Migration by State'!$B$5,"Year",'Population Migration by State'!$C$3)</f>
        <v>134273</v>
      </c>
      <c r="CS153" s="105">
        <f>GETPIVOTDATA(" Indiana",'Population Migration by State'!$B$5,"Year",'Population Migration by State'!$C$3)</f>
        <v>134273</v>
      </c>
      <c r="CT153" s="105">
        <f>GETPIVOTDATA(" Indiana",'Population Migration by State'!$B$5,"Year",'Population Migration by State'!$C$3)</f>
        <v>134273</v>
      </c>
      <c r="CU153" s="92">
        <f>GETPIVOTDATA(" Ohio",'Population Migration by State'!$B$5,"Year",'Population Migration by State'!$C$3)</f>
        <v>197794</v>
      </c>
      <c r="CV153" s="105">
        <f>GETPIVOTDATA(" Ohio",'Population Migration by State'!$B$5,"Year",'Population Migration by State'!$C$3)</f>
        <v>197794</v>
      </c>
      <c r="CW153" s="105">
        <f>GETPIVOTDATA(" Ohio",'Population Migration by State'!$B$5,"Year",'Population Migration by State'!$C$3)</f>
        <v>197794</v>
      </c>
      <c r="CX153" s="105">
        <f>GETPIVOTDATA(" Ohio",'Population Migration by State'!$B$5,"Year",'Population Migration by State'!$C$3)</f>
        <v>197794</v>
      </c>
      <c r="CY153" s="105">
        <f>GETPIVOTDATA(" Ohio",'Population Migration by State'!$B$5,"Year",'Population Migration by State'!$C$3)</f>
        <v>197794</v>
      </c>
      <c r="CZ153" s="105">
        <f>GETPIVOTDATA(" Ohio",'Population Migration by State'!$B$5,"Year",'Population Migration by State'!$C$3)</f>
        <v>197794</v>
      </c>
      <c r="DA153" s="105">
        <f>GETPIVOTDATA(" Ohio",'Population Migration by State'!$B$5,"Year",'Population Migration by State'!$C$3)</f>
        <v>197794</v>
      </c>
      <c r="DB153" s="105">
        <f>GETPIVOTDATA(" Ohio",'Population Migration by State'!$B$5,"Year",'Population Migration by State'!$C$3)</f>
        <v>197794</v>
      </c>
      <c r="DC153" s="97"/>
      <c r="DD153" s="105">
        <f>GETPIVOTDATA(" West Virginia",'Population Migration by State'!$B$5,"Year",'Population Migration by State'!$C$3)</f>
        <v>47204</v>
      </c>
      <c r="DE153" s="105">
        <f>GETPIVOTDATA(" West Virginia",'Population Migration by State'!$B$5,"Year",'Population Migration by State'!$C$3)</f>
        <v>47204</v>
      </c>
      <c r="DF153" s="105">
        <f>GETPIVOTDATA(" West Virginia",'Population Migration by State'!$B$5,"Year",'Population Migration by State'!$C$3)</f>
        <v>47204</v>
      </c>
      <c r="DG153" s="105">
        <f>GETPIVOTDATA(" West Virginia",'Population Migration by State'!$B$5,"Year",'Population Migration by State'!$C$3)</f>
        <v>47204</v>
      </c>
      <c r="DH153" s="105">
        <f>GETPIVOTDATA(" West Virginia",'Population Migration by State'!$B$5,"Year",'Population Migration by State'!$C$3)</f>
        <v>47204</v>
      </c>
      <c r="DI153" s="102"/>
      <c r="DJ153" s="105">
        <f>GETPIVOTDATA(" West Virginia",'Population Migration by State'!$B$5,"Year",'Population Migration by State'!$C$3)</f>
        <v>47204</v>
      </c>
      <c r="DK153" s="97"/>
      <c r="DL153" s="99"/>
      <c r="DM153" s="105">
        <f>GETPIVOTDATA(" Maryland",'Population Migration by State'!$B$5,"Year",'Population Migration by State'!$C$3)</f>
        <v>155277</v>
      </c>
      <c r="DN153" s="105">
        <f>GETPIVOTDATA(" Maryland",'Population Migration by State'!$B$5,"Year",'Population Migration by State'!$C$3)</f>
        <v>155277</v>
      </c>
      <c r="DO153" s="105">
        <f>GETPIVOTDATA(" Maryland",'Population Migration by State'!$B$5,"Year",'Population Migration by State'!$C$3)</f>
        <v>155277</v>
      </c>
      <c r="DP153" s="105">
        <f>GETPIVOTDATA(" Maryland",'Population Migration by State'!$B$5,"Year",'Population Migration by State'!$C$3)</f>
        <v>155277</v>
      </c>
      <c r="DQ153" s="105">
        <f>GETPIVOTDATA(" Maryland",'Population Migration by State'!$B$5,"Year",'Population Migration by State'!$C$3)</f>
        <v>155277</v>
      </c>
      <c r="DR153" s="105">
        <f>GETPIVOTDATA(" Maryland",'Population Migration by State'!$B$5,"Year",'Population Migration by State'!$C$3)</f>
        <v>155277</v>
      </c>
      <c r="DS153" s="105">
        <f>GETPIVOTDATA(" Maryland",'Population Migration by State'!$B$5,"Year",'Population Migration by State'!$C$3)</f>
        <v>155277</v>
      </c>
      <c r="DT153" s="92">
        <f>GETPIVOTDATA(" Delaware",'Population Migration by State'!$B$5,"Year",'Population Migration by State'!$C$3)</f>
        <v>34813</v>
      </c>
      <c r="DU153" s="92">
        <f>GETPIVOTDATA(" New Jersey",'Population Migration by State'!$B$5,"Year",'Population Migration by State'!$C$3)</f>
        <v>132797</v>
      </c>
      <c r="DV153" s="105">
        <f>GETPIVOTDATA(" New Jersey",'Population Migration by State'!$B$5,"Year",'Population Migration by State'!$C$3)</f>
        <v>132797</v>
      </c>
      <c r="DW153" s="105">
        <f>GETPIVOTDATA(" New Jersey",'Population Migration by State'!$B$5,"Year",'Population Migration by State'!$C$3)</f>
        <v>132797</v>
      </c>
      <c r="DX153" s="105">
        <f>GETPIVOTDATA(" New Jersey",'Population Migration by State'!$B$5,"Year",'Population Migration by State'!$C$3)</f>
        <v>132797</v>
      </c>
      <c r="DY153" s="92"/>
      <c r="DZ153" s="105"/>
      <c r="EA153" s="105"/>
      <c r="EB153" s="105"/>
      <c r="EC153" s="105"/>
      <c r="ED153" s="105"/>
      <c r="EE153" s="105"/>
      <c r="EF153" s="105"/>
      <c r="EG153" s="105"/>
      <c r="EH153" s="105"/>
      <c r="EI153" s="105"/>
      <c r="EJ153" s="105"/>
      <c r="EK153" s="105"/>
      <c r="EL153" s="105"/>
      <c r="EM153" s="105"/>
      <c r="EN153" s="105"/>
      <c r="EO153" s="105"/>
      <c r="EP153" s="105"/>
      <c r="EQ153" s="56"/>
      <c r="ER153" s="56"/>
      <c r="ES153" s="56"/>
      <c r="ET153" s="56"/>
      <c r="EU153" s="56"/>
      <c r="EV153" s="56"/>
      <c r="EW153" s="56"/>
      <c r="EX153" s="56"/>
      <c r="EY153" s="56"/>
      <c r="EZ153" s="56"/>
      <c r="FA153" s="56"/>
      <c r="FB153" s="56"/>
      <c r="FC153" s="56"/>
      <c r="FD153" s="56"/>
      <c r="FE153" s="56"/>
      <c r="FF153" s="56"/>
      <c r="FG153" s="56"/>
      <c r="FH153" s="56"/>
      <c r="FI153" s="56"/>
      <c r="FJ153" s="56"/>
      <c r="FK153" s="56"/>
      <c r="FL153" s="56"/>
      <c r="FM153" s="56"/>
      <c r="FN153" s="56"/>
      <c r="FO153" s="56"/>
      <c r="FP153" s="56"/>
      <c r="FQ153" s="56"/>
      <c r="FR153" s="56"/>
      <c r="FS153" s="56"/>
      <c r="FT153" s="56"/>
      <c r="FU153" s="56"/>
      <c r="FV153" s="56"/>
      <c r="FW153" s="56"/>
      <c r="FX153" s="56"/>
      <c r="FY153" s="56"/>
      <c r="FZ153" s="56"/>
      <c r="GA153" s="56"/>
      <c r="GB153" s="56"/>
      <c r="GC153" s="56"/>
      <c r="GD153" s="56"/>
      <c r="GE153" s="56"/>
      <c r="GF153" s="56"/>
      <c r="GG153" s="56"/>
      <c r="GH153" s="56"/>
      <c r="GI153" s="56"/>
      <c r="GJ153" s="56"/>
      <c r="GK153" s="56"/>
      <c r="GL153" s="56"/>
      <c r="GM153" s="56"/>
      <c r="GN153" s="56"/>
      <c r="GO153" s="56"/>
      <c r="GP153" s="56"/>
      <c r="GQ153" s="56"/>
      <c r="GR153" s="56"/>
      <c r="GS153" s="56"/>
      <c r="GT153" s="56"/>
      <c r="GU153" s="56"/>
      <c r="GV153" s="56"/>
      <c r="GW153" s="56"/>
      <c r="GX153" s="56"/>
      <c r="GY153" s="56"/>
      <c r="GZ153" s="56"/>
      <c r="HA153" s="56"/>
      <c r="HB153" s="56"/>
      <c r="HC153" s="56"/>
      <c r="HD153" s="56"/>
      <c r="HE153" s="56"/>
      <c r="HF153" s="56"/>
      <c r="HG153" s="56"/>
      <c r="HH153" s="217"/>
    </row>
    <row r="154" spans="2:216" x14ac:dyDescent="0.25">
      <c r="B154" s="221"/>
      <c r="C154" s="56"/>
      <c r="D154" s="56"/>
      <c r="E154" s="105"/>
      <c r="F154" s="105"/>
      <c r="G154" s="105"/>
      <c r="H154" s="105"/>
      <c r="I154" s="105"/>
      <c r="J154" s="105"/>
      <c r="K154" s="105"/>
      <c r="L154" s="105"/>
      <c r="M154" s="92">
        <f>GETPIVOTDATA(" California",'Population Migration by State'!$B$5,"Year",'Population Migration by State'!$C$3)</f>
        <v>495964</v>
      </c>
      <c r="N154" s="105">
        <f>GETPIVOTDATA(" California",'Population Migration by State'!$B$5,"Year",'Population Migration by State'!$C$3)</f>
        <v>495964</v>
      </c>
      <c r="O154" s="105">
        <f>GETPIVOTDATA(" California",'Population Migration by State'!$B$5,"Year",'Population Migration by State'!$C$3)</f>
        <v>495964</v>
      </c>
      <c r="P154" s="105">
        <f>GETPIVOTDATA(" California",'Population Migration by State'!$B$5,"Year",'Population Migration by State'!$C$3)</f>
        <v>495964</v>
      </c>
      <c r="Q154" s="105">
        <f>GETPIVOTDATA(" California",'Population Migration by State'!$B$5,"Year",'Population Migration by State'!$C$3)</f>
        <v>495964</v>
      </c>
      <c r="R154" s="105">
        <f>GETPIVOTDATA(" California",'Population Migration by State'!$B$5,"Year",'Population Migration by State'!$C$3)</f>
        <v>495964</v>
      </c>
      <c r="S154" s="105">
        <f>GETPIVOTDATA(" California",'Population Migration by State'!$B$5,"Year",'Population Migration by State'!$C$3)</f>
        <v>495964</v>
      </c>
      <c r="T154" s="105">
        <f>GETPIVOTDATA(" California",'Population Migration by State'!$B$5,"Year",'Population Migration by State'!$C$3)</f>
        <v>495964</v>
      </c>
      <c r="U154" s="92">
        <f>GETPIVOTDATA(" Nevada",'Population Migration by State'!$B$5,"Year",'Population Migration by State'!$C$3)</f>
        <v>124522</v>
      </c>
      <c r="V154" s="105">
        <f>GETPIVOTDATA(" Nevada",'Population Migration by State'!$B$5,"Year",'Population Migration by State'!$C$3)</f>
        <v>124522</v>
      </c>
      <c r="W154" s="105">
        <f>GETPIVOTDATA(" Nevada",'Population Migration by State'!$B$5,"Year",'Population Migration by State'!$C$3)</f>
        <v>124522</v>
      </c>
      <c r="X154" s="105">
        <f>GETPIVOTDATA(" Nevada",'Population Migration by State'!$B$5,"Year",'Population Migration by State'!$C$3)</f>
        <v>124522</v>
      </c>
      <c r="Y154" s="105">
        <f>GETPIVOTDATA(" Nevada",'Population Migration by State'!$B$5,"Year",'Population Migration by State'!$C$3)</f>
        <v>124522</v>
      </c>
      <c r="Z154" s="105">
        <f>GETPIVOTDATA(" Nevada",'Population Migration by State'!$B$5,"Year",'Population Migration by State'!$C$3)</f>
        <v>124522</v>
      </c>
      <c r="AA154" s="105">
        <f>GETPIVOTDATA(" Nevada",'Population Migration by State'!$B$5,"Year",'Population Migration by State'!$C$3)</f>
        <v>124522</v>
      </c>
      <c r="AB154" s="105">
        <f>GETPIVOTDATA(" Nevada",'Population Migration by State'!$B$5,"Year",'Population Migration by State'!$C$3)</f>
        <v>124522</v>
      </c>
      <c r="AC154" s="92">
        <f>GETPIVOTDATA(" Utah",'Population Migration by State'!$B$5,"Year",'Population Migration by State'!$C$3)</f>
        <v>88109</v>
      </c>
      <c r="AD154" s="105">
        <f>GETPIVOTDATA(" Utah",'Population Migration by State'!$B$5,"Year",'Population Migration by State'!$C$3)</f>
        <v>88109</v>
      </c>
      <c r="AE154" s="105">
        <f>GETPIVOTDATA(" Utah",'Population Migration by State'!$B$5,"Year",'Population Migration by State'!$C$3)</f>
        <v>88109</v>
      </c>
      <c r="AF154" s="105">
        <f>GETPIVOTDATA(" Utah",'Population Migration by State'!$B$5,"Year",'Population Migration by State'!$C$3)</f>
        <v>88109</v>
      </c>
      <c r="AG154" s="121">
        <f>GETPIVOTDATA(" Utah",'Population Migration by State'!$B$5,"Year",'Population Migration by State'!$C$3)</f>
        <v>88109</v>
      </c>
      <c r="AH154" s="121">
        <f>GETPIVOTDATA(" Utah",'Population Migration by State'!$B$5,"Year",'Population Migration by State'!$C$3)</f>
        <v>88109</v>
      </c>
      <c r="AI154" s="121">
        <f>GETPIVOTDATA(" Utah",'Population Migration by State'!$B$5,"Year",'Population Migration by State'!$C$3)</f>
        <v>88109</v>
      </c>
      <c r="AJ154" s="121">
        <f>GETPIVOTDATA(" Utah",'Population Migration by State'!$B$5,"Year",'Population Migration by State'!$C$3)</f>
        <v>88109</v>
      </c>
      <c r="AK154" s="105">
        <f>GETPIVOTDATA(" Utah",'Population Migration by State'!$B$5,"Year",'Population Migration by State'!$C$3)</f>
        <v>88109</v>
      </c>
      <c r="AL154" s="105">
        <f>GETPIVOTDATA(" Utah",'Population Migration by State'!$B$5,"Year",'Population Migration by State'!$C$3)</f>
        <v>88109</v>
      </c>
      <c r="AM154" s="105">
        <f>GETPIVOTDATA(" Utah",'Population Migration by State'!$B$5,"Year",'Population Migration by State'!$C$3)</f>
        <v>88109</v>
      </c>
      <c r="AN154" s="105">
        <f>GETPIVOTDATA(" Utah",'Population Migration by State'!$B$5,"Year",'Population Migration by State'!$C$3)</f>
        <v>88109</v>
      </c>
      <c r="AO154" s="92">
        <f>GETPIVOTDATA(" Colorado",'Population Migration by State'!$B$5,"Year",'Population Migration by State'!$C$3)</f>
        <v>206204</v>
      </c>
      <c r="AP154" s="105">
        <f>GETPIVOTDATA(" Colorado",'Population Migration by State'!$B$5,"Year",'Population Migration by State'!$C$3)</f>
        <v>206204</v>
      </c>
      <c r="AQ154" s="105">
        <f>GETPIVOTDATA(" Colorado",'Population Migration by State'!$B$5,"Year",'Population Migration by State'!$C$3)</f>
        <v>206204</v>
      </c>
      <c r="AR154" s="105">
        <f>GETPIVOTDATA(" Colorado",'Population Migration by State'!$B$5,"Year",'Population Migration by State'!$C$3)</f>
        <v>206204</v>
      </c>
      <c r="AS154" s="105">
        <f>GETPIVOTDATA(" Colorado",'Population Migration by State'!$B$5,"Year",'Population Migration by State'!$C$3)</f>
        <v>206204</v>
      </c>
      <c r="AT154" s="105">
        <f>GETPIVOTDATA(" Colorado",'Population Migration by State'!$B$5,"Year",'Population Migration by State'!$C$3)</f>
        <v>206204</v>
      </c>
      <c r="AU154" s="149">
        <f>GETPIVOTDATA(" Colorado",'Population Migration by State'!$B$5,"Year",'Population Migration by State'!$C$3)</f>
        <v>206204</v>
      </c>
      <c r="AV154" s="149">
        <f>GETPIVOTDATA(" Colorado",'Population Migration by State'!$B$5,"Year",'Population Migration by State'!$C$3)</f>
        <v>206204</v>
      </c>
      <c r="AW154" s="149">
        <f>GETPIVOTDATA(" Colorado",'Population Migration by State'!$B$5,"Year",'Population Migration by State'!$C$3)</f>
        <v>206204</v>
      </c>
      <c r="AX154" s="149">
        <f>GETPIVOTDATA(" Colorado",'Population Migration by State'!$B$5,"Year",'Population Migration by State'!$C$3)</f>
        <v>206204</v>
      </c>
      <c r="AY154" s="105">
        <f>GETPIVOTDATA(" Colorado",'Population Migration by State'!$B$5,"Year",'Population Migration by State'!$C$3)</f>
        <v>206204</v>
      </c>
      <c r="AZ154" s="105">
        <f>GETPIVOTDATA(" Colorado",'Population Migration by State'!$B$5,"Year",'Population Migration by State'!$C$3)</f>
        <v>206204</v>
      </c>
      <c r="BA154" s="105">
        <f>GETPIVOTDATA(" Colorado",'Population Migration by State'!$B$5,"Year",'Population Migration by State'!$C$3)</f>
        <v>206204</v>
      </c>
      <c r="BB154" s="105">
        <f>GETPIVOTDATA(" Colorado",'Population Migration by State'!$B$5,"Year",'Population Migration by State'!$C$3)</f>
        <v>206204</v>
      </c>
      <c r="BC154" s="105">
        <f>GETPIVOTDATA(" Colorado",'Population Migration by State'!$B$5,"Year",'Population Migration by State'!$C$3)</f>
        <v>206204</v>
      </c>
      <c r="BD154" s="105">
        <f>GETPIVOTDATA(" Colorado",'Population Migration by State'!$B$5,"Year",'Population Migration by State'!$C$3)</f>
        <v>206204</v>
      </c>
      <c r="BE154" s="92">
        <f>GETPIVOTDATA(" Kansas",'Population Migration by State'!$B$5,"Year",'Population Migration by State'!$C$3)</f>
        <v>88366</v>
      </c>
      <c r="BF154" s="105">
        <f>GETPIVOTDATA(" Kansas",'Population Migration by State'!$B$5,"Year",'Population Migration by State'!$C$3)</f>
        <v>88366</v>
      </c>
      <c r="BG154" s="105">
        <f>GETPIVOTDATA(" Kansas",'Population Migration by State'!$B$5,"Year",'Population Migration by State'!$C$3)</f>
        <v>88366</v>
      </c>
      <c r="BH154" s="105">
        <f>GETPIVOTDATA(" Kansas",'Population Migration by State'!$B$5,"Year",'Population Migration by State'!$C$3)</f>
        <v>88366</v>
      </c>
      <c r="BI154" s="105">
        <f>GETPIVOTDATA(" Kansas",'Population Migration by State'!$B$5,"Year",'Population Migration by State'!$C$3)</f>
        <v>88366</v>
      </c>
      <c r="BJ154" s="105">
        <f>GETPIVOTDATA(" Kansas",'Population Migration by State'!$B$5,"Year",'Population Migration by State'!$C$3)</f>
        <v>88366</v>
      </c>
      <c r="BK154" s="105">
        <f>GETPIVOTDATA(" Kansas",'Population Migration by State'!$B$5,"Year",'Population Migration by State'!$C$3)</f>
        <v>88366</v>
      </c>
      <c r="BL154" s="105">
        <f>GETPIVOTDATA(" Kansas",'Population Migration by State'!$B$5,"Year",'Population Migration by State'!$C$3)</f>
        <v>88366</v>
      </c>
      <c r="BM154" s="105">
        <f>GETPIVOTDATA(" Kansas",'Population Migration by State'!$B$5,"Year",'Population Migration by State'!$C$3)</f>
        <v>88366</v>
      </c>
      <c r="BN154" s="105">
        <f>GETPIVOTDATA(" Kansas",'Population Migration by State'!$B$5,"Year",'Population Migration by State'!$C$3)</f>
        <v>88366</v>
      </c>
      <c r="BO154" s="105">
        <f>GETPIVOTDATA(" Kansas",'Population Migration by State'!$B$5,"Year",'Population Migration by State'!$C$3)</f>
        <v>88366</v>
      </c>
      <c r="BP154" s="105">
        <f>GETPIVOTDATA(" Kansas",'Population Migration by State'!$B$5,"Year",'Population Migration by State'!$C$3)</f>
        <v>88366</v>
      </c>
      <c r="BQ154" s="105">
        <f>GETPIVOTDATA(" Kansas",'Population Migration by State'!$B$5,"Year",'Population Migration by State'!$C$3)</f>
        <v>88366</v>
      </c>
      <c r="BR154" s="99"/>
      <c r="BS154" s="105">
        <f>GETPIVOTDATA(" Missouri",'Population Migration by State'!$B$5,"Year",'Population Migration by State'!$C$3)</f>
        <v>163756</v>
      </c>
      <c r="BT154" s="105">
        <f>GETPIVOTDATA(" Missouri",'Population Migration by State'!$B$5,"Year",'Population Migration by State'!$C$3)</f>
        <v>163756</v>
      </c>
      <c r="BU154" s="105">
        <f>GETPIVOTDATA(" Missouri",'Population Migration by State'!$B$5,"Year",'Population Migration by State'!$C$3)</f>
        <v>163756</v>
      </c>
      <c r="BV154" s="105">
        <f>GETPIVOTDATA(" Missouri",'Population Migration by State'!$B$5,"Year",'Population Migration by State'!$C$3)</f>
        <v>163756</v>
      </c>
      <c r="BW154" s="105">
        <f>GETPIVOTDATA(" Missouri",'Population Migration by State'!$B$5,"Year",'Population Migration by State'!$C$3)</f>
        <v>163756</v>
      </c>
      <c r="BX154" s="105">
        <f>GETPIVOTDATA(" Missouri",'Population Migration by State'!$B$5,"Year",'Population Migration by State'!$C$3)</f>
        <v>163756</v>
      </c>
      <c r="BY154" s="105">
        <f>GETPIVOTDATA(" Missouri",'Population Migration by State'!$B$5,"Year",'Population Migration by State'!$C$3)</f>
        <v>163756</v>
      </c>
      <c r="BZ154" s="105">
        <f>GETPIVOTDATA(" Missouri",'Population Migration by State'!$B$5,"Year",'Population Migration by State'!$C$3)</f>
        <v>163756</v>
      </c>
      <c r="CA154" s="105">
        <f>GETPIVOTDATA(" Missouri",'Population Migration by State'!$B$5,"Year",'Population Migration by State'!$C$3)</f>
        <v>163756</v>
      </c>
      <c r="CB154" s="105">
        <f>GETPIVOTDATA(" Missouri",'Population Migration by State'!$B$5,"Year",'Population Migration by State'!$C$3)</f>
        <v>163756</v>
      </c>
      <c r="CC154" s="105">
        <f>GETPIVOTDATA(" Missouri",'Population Migration by State'!$B$5,"Year",'Population Migration by State'!$C$3)</f>
        <v>163756</v>
      </c>
      <c r="CD154" s="105">
        <f>GETPIVOTDATA(" Missouri",'Population Migration by State'!$B$5,"Year",'Population Migration by State'!$C$3)</f>
        <v>163756</v>
      </c>
      <c r="CE154" s="105">
        <f>GETPIVOTDATA(" Missouri",'Population Migration by State'!$B$5,"Year",'Population Migration by State'!$C$3)</f>
        <v>163756</v>
      </c>
      <c r="CF154" s="92">
        <f>GETPIVOTDATA(" Illinois",'Population Migration by State'!$B$5,"Year",'Population Migration by State'!$C$3)</f>
        <v>210804</v>
      </c>
      <c r="CG154" s="105">
        <f>GETPIVOTDATA(" Illinois",'Population Migration by State'!$B$5,"Year",'Population Migration by State'!$C$3)</f>
        <v>210804</v>
      </c>
      <c r="CH154" s="105">
        <f>GETPIVOTDATA(" Illinois",'Population Migration by State'!$B$5,"Year",'Population Migration by State'!$C$3)</f>
        <v>210804</v>
      </c>
      <c r="CI154" s="105">
        <f>GETPIVOTDATA(" Illinois",'Population Migration by State'!$B$5,"Year",'Population Migration by State'!$C$3)</f>
        <v>210804</v>
      </c>
      <c r="CJ154" s="105">
        <f>GETPIVOTDATA(" Illinois",'Population Migration by State'!$B$5,"Year",'Population Migration by State'!$C$3)</f>
        <v>210804</v>
      </c>
      <c r="CK154" s="105">
        <f>GETPIVOTDATA(" Illinois",'Population Migration by State'!$B$5,"Year",'Population Migration by State'!$C$3)</f>
        <v>210804</v>
      </c>
      <c r="CL154" s="105">
        <f>GETPIVOTDATA(" Illinois",'Population Migration by State'!$B$5,"Year",'Population Migration by State'!$C$3)</f>
        <v>210804</v>
      </c>
      <c r="CM154" s="105">
        <f>GETPIVOTDATA(" Illinois",'Population Migration by State'!$B$5,"Year",'Population Migration by State'!$C$3)</f>
        <v>210804</v>
      </c>
      <c r="CN154" s="105">
        <f>GETPIVOTDATA(" Illinois",'Population Migration by State'!$B$5,"Year",'Population Migration by State'!$C$3)</f>
        <v>210804</v>
      </c>
      <c r="CO154" s="92">
        <f>GETPIVOTDATA(" Indiana",'Population Migration by State'!$B$5,"Year",'Population Migration by State'!$C$3)</f>
        <v>134273</v>
      </c>
      <c r="CP154" s="105">
        <f>GETPIVOTDATA(" Indiana",'Population Migration by State'!$B$5,"Year",'Population Migration by State'!$C$3)</f>
        <v>134273</v>
      </c>
      <c r="CQ154" s="105">
        <f>GETPIVOTDATA(" Indiana",'Population Migration by State'!$B$5,"Year",'Population Migration by State'!$C$3)</f>
        <v>134273</v>
      </c>
      <c r="CR154" s="105">
        <f>GETPIVOTDATA(" Indiana",'Population Migration by State'!$B$5,"Year",'Population Migration by State'!$C$3)</f>
        <v>134273</v>
      </c>
      <c r="CS154" s="105">
        <f>GETPIVOTDATA(" Indiana",'Population Migration by State'!$B$5,"Year",'Population Migration by State'!$C$3)</f>
        <v>134273</v>
      </c>
      <c r="CT154" s="105">
        <f>GETPIVOTDATA(" Indiana",'Population Migration by State'!$B$5,"Year",'Population Migration by State'!$C$3)</f>
        <v>134273</v>
      </c>
      <c r="CU154" s="92">
        <f>GETPIVOTDATA(" Ohio",'Population Migration by State'!$B$5,"Year",'Population Migration by State'!$C$3)</f>
        <v>197794</v>
      </c>
      <c r="CV154" s="105">
        <f>GETPIVOTDATA(" Ohio",'Population Migration by State'!$B$5,"Year",'Population Migration by State'!$C$3)</f>
        <v>197794</v>
      </c>
      <c r="CW154" s="105">
        <f>GETPIVOTDATA(" Ohio",'Population Migration by State'!$B$5,"Year",'Population Migration by State'!$C$3)</f>
        <v>197794</v>
      </c>
      <c r="CX154" s="105">
        <f>GETPIVOTDATA(" Ohio",'Population Migration by State'!$B$5,"Year",'Population Migration by State'!$C$3)</f>
        <v>197794</v>
      </c>
      <c r="CY154" s="105">
        <f>GETPIVOTDATA(" Ohio",'Population Migration by State'!$B$5,"Year",'Population Migration by State'!$C$3)</f>
        <v>197794</v>
      </c>
      <c r="CZ154" s="105">
        <f>GETPIVOTDATA(" Ohio",'Population Migration by State'!$B$5,"Year",'Population Migration by State'!$C$3)</f>
        <v>197794</v>
      </c>
      <c r="DA154" s="105">
        <f>GETPIVOTDATA(" Ohio",'Population Migration by State'!$B$5,"Year",'Population Migration by State'!$C$3)</f>
        <v>197794</v>
      </c>
      <c r="DB154" s="105">
        <f>GETPIVOTDATA(" Ohio",'Population Migration by State'!$B$5,"Year",'Population Migration by State'!$C$3)</f>
        <v>197794</v>
      </c>
      <c r="DC154" s="92">
        <f>GETPIVOTDATA(" West Virginia",'Population Migration by State'!$B$5,"Year",'Population Migration by State'!$C$3)</f>
        <v>47204</v>
      </c>
      <c r="DD154" s="121">
        <f>GETPIVOTDATA(" West Virginia",'Population Migration by State'!$B$5,"Year",'Population Migration by State'!$C$3)</f>
        <v>47204</v>
      </c>
      <c r="DE154" s="121">
        <f>GETPIVOTDATA(" West Virginia",'Population Migration by State'!$B$5,"Year",'Population Migration by State'!$C$3)</f>
        <v>47204</v>
      </c>
      <c r="DF154" s="121">
        <f>GETPIVOTDATA(" West Virginia",'Population Migration by State'!$B$5,"Year",'Population Migration by State'!$C$3)</f>
        <v>47204</v>
      </c>
      <c r="DG154" s="121">
        <f>GETPIVOTDATA(" West Virginia",'Population Migration by State'!$B$5,"Year",'Population Migration by State'!$C$3)</f>
        <v>47204</v>
      </c>
      <c r="DH154" s="105">
        <f>GETPIVOTDATA(" West Virginia",'Population Migration by State'!$B$5,"Year",'Population Migration by State'!$C$3)</f>
        <v>47204</v>
      </c>
      <c r="DI154" s="105">
        <f>GETPIVOTDATA(" West Virginia",'Population Migration by State'!$B$5,"Year",'Population Migration by State'!$C$3)</f>
        <v>47204</v>
      </c>
      <c r="DJ154" s="105">
        <f>GETPIVOTDATA(" West Virginia",'Population Migration by State'!$B$5,"Year",'Population Migration by State'!$C$3)</f>
        <v>47204</v>
      </c>
      <c r="DK154" s="92">
        <f>GETPIVOTDATA(" Virginia",'Population Migration by State'!$B$5,"Year",'Population Migration by State'!$C$3)</f>
        <v>251169</v>
      </c>
      <c r="DL154" s="105">
        <f>GETPIVOTDATA(" Virginia",'Population Migration by State'!$B$5,"Year",'Population Migration by State'!$C$3)</f>
        <v>251169</v>
      </c>
      <c r="DM154" s="99"/>
      <c r="DN154" s="105">
        <f>GETPIVOTDATA(" Maryland",'Population Migration by State'!$B$5,"Year",'Population Migration by State'!$C$3)</f>
        <v>155277</v>
      </c>
      <c r="DO154" s="105">
        <f>GETPIVOTDATA(" Maryland",'Population Migration by State'!$B$5,"Year",'Population Migration by State'!$C$3)</f>
        <v>155277</v>
      </c>
      <c r="DP154" s="105">
        <f>GETPIVOTDATA(" Maryland",'Population Migration by State'!$B$5,"Year",'Population Migration by State'!$C$3)</f>
        <v>155277</v>
      </c>
      <c r="DQ154" s="105">
        <f>GETPIVOTDATA(" Maryland",'Population Migration by State'!$B$5,"Year",'Population Migration by State'!$C$3)</f>
        <v>155277</v>
      </c>
      <c r="DR154" s="105">
        <f>GETPIVOTDATA(" Maryland",'Population Migration by State'!$B$5,"Year",'Population Migration by State'!$C$3)</f>
        <v>155277</v>
      </c>
      <c r="DS154" s="105">
        <f>GETPIVOTDATA(" Maryland",'Population Migration by State'!$B$5,"Year",'Population Migration by State'!$C$3)</f>
        <v>155277</v>
      </c>
      <c r="DT154" s="92">
        <f>GETPIVOTDATA(" Delaware",'Population Migration by State'!$B$5,"Year",'Population Migration by State'!$C$3)</f>
        <v>34813</v>
      </c>
      <c r="DU154" s="104"/>
      <c r="DV154" s="105">
        <f>GETPIVOTDATA(" New Jersey",'Population Migration by State'!$B$5,"Year",'Population Migration by State'!$C$3)</f>
        <v>132797</v>
      </c>
      <c r="DW154" s="105">
        <f>GETPIVOTDATA(" New Jersey",'Population Migration by State'!$B$5,"Year",'Population Migration by State'!$C$3)</f>
        <v>132797</v>
      </c>
      <c r="DX154" s="105">
        <f>GETPIVOTDATA(" New Jersey",'Population Migration by State'!$B$5,"Year",'Population Migration by State'!$C$3)</f>
        <v>132797</v>
      </c>
      <c r="DY154" s="92"/>
      <c r="DZ154" s="105"/>
      <c r="EA154" s="105"/>
      <c r="EB154" s="105"/>
      <c r="EC154" s="105"/>
      <c r="ED154" s="105"/>
      <c r="EE154" s="105"/>
      <c r="EF154" s="105"/>
      <c r="EG154" s="105"/>
      <c r="EH154" s="105"/>
      <c r="EI154" s="105"/>
      <c r="EJ154" s="105"/>
      <c r="EK154" s="105"/>
      <c r="EL154" s="105"/>
      <c r="EM154" s="105"/>
      <c r="EN154" s="105"/>
      <c r="EO154" s="105"/>
      <c r="EP154" s="105"/>
      <c r="EQ154" s="56"/>
      <c r="ER154" s="56"/>
      <c r="ES154" s="56"/>
      <c r="ET154" s="56"/>
      <c r="EU154" s="56"/>
      <c r="EV154" s="56"/>
      <c r="EW154" s="56"/>
      <c r="EX154" s="56"/>
      <c r="EY154" s="56"/>
      <c r="EZ154" s="56"/>
      <c r="FA154" s="56"/>
      <c r="FB154" s="56"/>
      <c r="FC154" s="56"/>
      <c r="FD154" s="56"/>
      <c r="FE154" s="56"/>
      <c r="FF154" s="56"/>
      <c r="FG154" s="56"/>
      <c r="FH154" s="56"/>
      <c r="FI154" s="56"/>
      <c r="FJ154" s="56"/>
      <c r="FK154" s="56"/>
      <c r="FL154" s="56"/>
      <c r="FM154" s="56"/>
      <c r="FN154" s="56"/>
      <c r="FO154" s="56"/>
      <c r="FP154" s="56"/>
      <c r="FQ154" s="56"/>
      <c r="FR154" s="56"/>
      <c r="FS154" s="56"/>
      <c r="FT154" s="56"/>
      <c r="FU154" s="56"/>
      <c r="FV154" s="56"/>
      <c r="FW154" s="56"/>
      <c r="FX154" s="56"/>
      <c r="FY154" s="56"/>
      <c r="FZ154" s="56"/>
      <c r="GA154" s="56"/>
      <c r="GB154" s="56"/>
      <c r="GC154" s="56"/>
      <c r="GD154" s="56"/>
      <c r="GE154" s="56"/>
      <c r="GF154" s="56"/>
      <c r="GG154" s="56"/>
      <c r="GH154" s="56"/>
      <c r="GI154" s="56"/>
      <c r="GJ154" s="56"/>
      <c r="GK154" s="56"/>
      <c r="GL154" s="56"/>
      <c r="GM154" s="56"/>
      <c r="GN154" s="56"/>
      <c r="GO154" s="56"/>
      <c r="GP154" s="56"/>
      <c r="GQ154" s="56"/>
      <c r="GR154" s="56"/>
      <c r="GS154" s="56"/>
      <c r="GT154" s="56"/>
      <c r="GU154" s="56"/>
      <c r="GV154" s="56"/>
      <c r="GW154" s="56"/>
      <c r="GX154" s="56"/>
      <c r="GY154" s="56"/>
      <c r="GZ154" s="56"/>
      <c r="HA154" s="56"/>
      <c r="HB154" s="56"/>
      <c r="HC154" s="56"/>
      <c r="HD154" s="56"/>
      <c r="HE154" s="56"/>
      <c r="HF154" s="56"/>
      <c r="HG154" s="56"/>
      <c r="HH154" s="217"/>
    </row>
    <row r="155" spans="2:216" ht="15" customHeight="1" thickBot="1" x14ac:dyDescent="0.3">
      <c r="B155" s="221"/>
      <c r="C155" s="56"/>
      <c r="D155" s="56"/>
      <c r="E155" s="105"/>
      <c r="F155" s="105"/>
      <c r="G155" s="105"/>
      <c r="H155" s="105"/>
      <c r="I155" s="105"/>
      <c r="J155" s="105"/>
      <c r="K155" s="105"/>
      <c r="L155" s="105"/>
      <c r="M155" s="92">
        <f>GETPIVOTDATA(" California",'Population Migration by State'!$B$5,"Year",'Population Migration by State'!$C$3)</f>
        <v>495964</v>
      </c>
      <c r="N155" s="105">
        <f>GETPIVOTDATA(" California",'Population Migration by State'!$B$5,"Year",'Population Migration by State'!$C$3)</f>
        <v>495964</v>
      </c>
      <c r="O155" s="105">
        <f>GETPIVOTDATA(" California",'Population Migration by State'!$B$5,"Year",'Population Migration by State'!$C$3)</f>
        <v>495964</v>
      </c>
      <c r="P155" s="105">
        <f>GETPIVOTDATA(" California",'Population Migration by State'!$B$5,"Year",'Population Migration by State'!$C$3)</f>
        <v>495964</v>
      </c>
      <c r="Q155" s="105">
        <f>GETPIVOTDATA(" California",'Population Migration by State'!$B$5,"Year",'Population Migration by State'!$C$3)</f>
        <v>495964</v>
      </c>
      <c r="R155" s="105">
        <f>GETPIVOTDATA(" California",'Population Migration by State'!$B$5,"Year",'Population Migration by State'!$C$3)</f>
        <v>495964</v>
      </c>
      <c r="S155" s="105">
        <f>GETPIVOTDATA(" California",'Population Migration by State'!$B$5,"Year",'Population Migration by State'!$C$3)</f>
        <v>495964</v>
      </c>
      <c r="T155" s="105">
        <f>GETPIVOTDATA(" California",'Population Migration by State'!$B$5,"Year",'Population Migration by State'!$C$3)</f>
        <v>495964</v>
      </c>
      <c r="U155" s="92">
        <f>GETPIVOTDATA(" Nevada",'Population Migration by State'!$B$5,"Year",'Population Migration by State'!$C$3)</f>
        <v>124522</v>
      </c>
      <c r="V155" s="105">
        <f>GETPIVOTDATA(" Nevada",'Population Migration by State'!$B$5,"Year",'Population Migration by State'!$C$3)</f>
        <v>124522</v>
      </c>
      <c r="W155" s="105">
        <f>GETPIVOTDATA(" Nevada",'Population Migration by State'!$B$5,"Year",'Population Migration by State'!$C$3)</f>
        <v>124522</v>
      </c>
      <c r="X155" s="105">
        <f>GETPIVOTDATA(" Nevada",'Population Migration by State'!$B$5,"Year",'Population Migration by State'!$C$3)</f>
        <v>124522</v>
      </c>
      <c r="Y155" s="105">
        <f>GETPIVOTDATA(" Nevada",'Population Migration by State'!$B$5,"Year",'Population Migration by State'!$C$3)</f>
        <v>124522</v>
      </c>
      <c r="Z155" s="105">
        <f>GETPIVOTDATA(" Nevada",'Population Migration by State'!$B$5,"Year",'Population Migration by State'!$C$3)</f>
        <v>124522</v>
      </c>
      <c r="AA155" s="105">
        <f>GETPIVOTDATA(" Nevada",'Population Migration by State'!$B$5,"Year",'Population Migration by State'!$C$3)</f>
        <v>124522</v>
      </c>
      <c r="AB155" s="105">
        <f>GETPIVOTDATA(" Nevada",'Population Migration by State'!$B$5,"Year",'Population Migration by State'!$C$3)</f>
        <v>124522</v>
      </c>
      <c r="AC155" s="92">
        <f>GETPIVOTDATA(" Utah",'Population Migration by State'!$B$5,"Year",'Population Migration by State'!$C$3)</f>
        <v>88109</v>
      </c>
      <c r="AD155" s="105">
        <f>GETPIVOTDATA(" Utah",'Population Migration by State'!$B$5,"Year",'Population Migration by State'!$C$3)</f>
        <v>88109</v>
      </c>
      <c r="AE155" s="105">
        <f>GETPIVOTDATA(" Utah",'Population Migration by State'!$B$5,"Year",'Population Migration by State'!$C$3)</f>
        <v>88109</v>
      </c>
      <c r="AF155" s="105">
        <f>GETPIVOTDATA(" Utah",'Population Migration by State'!$B$5,"Year",'Population Migration by State'!$C$3)</f>
        <v>88109</v>
      </c>
      <c r="AG155" s="121">
        <f>GETPIVOTDATA(" Utah",'Population Migration by State'!$B$5,"Year",'Population Migration by State'!$C$3)</f>
        <v>88109</v>
      </c>
      <c r="AH155" s="121">
        <f>GETPIVOTDATA(" Utah",'Population Migration by State'!$B$5,"Year",'Population Migration by State'!$C$3)</f>
        <v>88109</v>
      </c>
      <c r="AI155" s="121">
        <f>GETPIVOTDATA(" Utah",'Population Migration by State'!$B$5,"Year",'Population Migration by State'!$C$3)</f>
        <v>88109</v>
      </c>
      <c r="AJ155" s="121">
        <f>GETPIVOTDATA(" Utah",'Population Migration by State'!$B$5,"Year",'Population Migration by State'!$C$3)</f>
        <v>88109</v>
      </c>
      <c r="AK155" s="105">
        <f>GETPIVOTDATA(" Utah",'Population Migration by State'!$B$5,"Year",'Population Migration by State'!$C$3)</f>
        <v>88109</v>
      </c>
      <c r="AL155" s="105">
        <f>GETPIVOTDATA(" Utah",'Population Migration by State'!$B$5,"Year",'Population Migration by State'!$C$3)</f>
        <v>88109</v>
      </c>
      <c r="AM155" s="105">
        <f>GETPIVOTDATA(" Utah",'Population Migration by State'!$B$5,"Year",'Population Migration by State'!$C$3)</f>
        <v>88109</v>
      </c>
      <c r="AN155" s="105">
        <f>GETPIVOTDATA(" Utah",'Population Migration by State'!$B$5,"Year",'Population Migration by State'!$C$3)</f>
        <v>88109</v>
      </c>
      <c r="AO155" s="92">
        <f>GETPIVOTDATA(" Colorado",'Population Migration by State'!$B$5,"Year",'Population Migration by State'!$C$3)</f>
        <v>206204</v>
      </c>
      <c r="AP155" s="105">
        <f>GETPIVOTDATA(" Colorado",'Population Migration by State'!$B$5,"Year",'Population Migration by State'!$C$3)</f>
        <v>206204</v>
      </c>
      <c r="AQ155" s="105">
        <f>GETPIVOTDATA(" Colorado",'Population Migration by State'!$B$5,"Year",'Population Migration by State'!$C$3)</f>
        <v>206204</v>
      </c>
      <c r="AR155" s="105">
        <f>GETPIVOTDATA(" Colorado",'Population Migration by State'!$B$5,"Year",'Population Migration by State'!$C$3)</f>
        <v>206204</v>
      </c>
      <c r="AS155" s="105">
        <f>GETPIVOTDATA(" Colorado",'Population Migration by State'!$B$5,"Year",'Population Migration by State'!$C$3)</f>
        <v>206204</v>
      </c>
      <c r="AT155" s="105">
        <f>GETPIVOTDATA(" Colorado",'Population Migration by State'!$B$5,"Year",'Population Migration by State'!$C$3)</f>
        <v>206204</v>
      </c>
      <c r="AU155" s="149">
        <f>GETPIVOTDATA(" Colorado",'Population Migration by State'!$B$5,"Year",'Population Migration by State'!$C$3)</f>
        <v>206204</v>
      </c>
      <c r="AV155" s="149">
        <f>GETPIVOTDATA(" Colorado",'Population Migration by State'!$B$5,"Year",'Population Migration by State'!$C$3)</f>
        <v>206204</v>
      </c>
      <c r="AW155" s="149">
        <f>GETPIVOTDATA(" Colorado",'Population Migration by State'!$B$5,"Year",'Population Migration by State'!$C$3)</f>
        <v>206204</v>
      </c>
      <c r="AX155" s="149">
        <f>GETPIVOTDATA(" Colorado",'Population Migration by State'!$B$5,"Year",'Population Migration by State'!$C$3)</f>
        <v>206204</v>
      </c>
      <c r="AY155" s="105">
        <f>GETPIVOTDATA(" Colorado",'Population Migration by State'!$B$5,"Year",'Population Migration by State'!$C$3)</f>
        <v>206204</v>
      </c>
      <c r="AZ155" s="105">
        <f>GETPIVOTDATA(" Colorado",'Population Migration by State'!$B$5,"Year",'Population Migration by State'!$C$3)</f>
        <v>206204</v>
      </c>
      <c r="BA155" s="105">
        <f>GETPIVOTDATA(" Colorado",'Population Migration by State'!$B$5,"Year",'Population Migration by State'!$C$3)</f>
        <v>206204</v>
      </c>
      <c r="BB155" s="105">
        <f>GETPIVOTDATA(" Colorado",'Population Migration by State'!$B$5,"Year",'Population Migration by State'!$C$3)</f>
        <v>206204</v>
      </c>
      <c r="BC155" s="105">
        <f>GETPIVOTDATA(" Colorado",'Population Migration by State'!$B$5,"Year",'Population Migration by State'!$C$3)</f>
        <v>206204</v>
      </c>
      <c r="BD155" s="105">
        <f>GETPIVOTDATA(" Colorado",'Population Migration by State'!$B$5,"Year",'Population Migration by State'!$C$3)</f>
        <v>206204</v>
      </c>
      <c r="BE155" s="92">
        <f>GETPIVOTDATA(" Kansas",'Population Migration by State'!$B$5,"Year",'Population Migration by State'!$C$3)</f>
        <v>88366</v>
      </c>
      <c r="BF155" s="105">
        <f>GETPIVOTDATA(" Kansas",'Population Migration by State'!$B$5,"Year",'Population Migration by State'!$C$3)</f>
        <v>88366</v>
      </c>
      <c r="BG155" s="105">
        <f>GETPIVOTDATA(" Kansas",'Population Migration by State'!$B$5,"Year",'Population Migration by State'!$C$3)</f>
        <v>88366</v>
      </c>
      <c r="BH155" s="105">
        <f>GETPIVOTDATA(" Kansas",'Population Migration by State'!$B$5,"Year",'Population Migration by State'!$C$3)</f>
        <v>88366</v>
      </c>
      <c r="BI155" s="105">
        <f>GETPIVOTDATA(" Kansas",'Population Migration by State'!$B$5,"Year",'Population Migration by State'!$C$3)</f>
        <v>88366</v>
      </c>
      <c r="BJ155" s="105">
        <f>GETPIVOTDATA(" Kansas",'Population Migration by State'!$B$5,"Year",'Population Migration by State'!$C$3)</f>
        <v>88366</v>
      </c>
      <c r="BK155" s="105">
        <f>GETPIVOTDATA(" Kansas",'Population Migration by State'!$B$5,"Year",'Population Migration by State'!$C$3)</f>
        <v>88366</v>
      </c>
      <c r="BL155" s="105">
        <f>GETPIVOTDATA(" Kansas",'Population Migration by State'!$B$5,"Year",'Population Migration by State'!$C$3)</f>
        <v>88366</v>
      </c>
      <c r="BM155" s="105">
        <f>GETPIVOTDATA(" Kansas",'Population Migration by State'!$B$5,"Year",'Population Migration by State'!$C$3)</f>
        <v>88366</v>
      </c>
      <c r="BN155" s="105">
        <f>GETPIVOTDATA(" Kansas",'Population Migration by State'!$B$5,"Year",'Population Migration by State'!$C$3)</f>
        <v>88366</v>
      </c>
      <c r="BO155" s="105">
        <f>GETPIVOTDATA(" Kansas",'Population Migration by State'!$B$5,"Year",'Population Migration by State'!$C$3)</f>
        <v>88366</v>
      </c>
      <c r="BP155" s="105">
        <f>GETPIVOTDATA(" Kansas",'Population Migration by State'!$B$5,"Year",'Population Migration by State'!$C$3)</f>
        <v>88366</v>
      </c>
      <c r="BQ155" s="105">
        <f>GETPIVOTDATA(" Kansas",'Population Migration by State'!$B$5,"Year",'Population Migration by State'!$C$3)</f>
        <v>88366</v>
      </c>
      <c r="BR155" s="105">
        <f>GETPIVOTDATA(" Kansas",'Population Migration by State'!$B$5,"Year",'Population Migration by State'!$C$3)</f>
        <v>88366</v>
      </c>
      <c r="BS155" s="92">
        <f>GETPIVOTDATA(" Missouri",'Population Migration by State'!$B$5,"Year",'Population Migration by State'!$C$3)</f>
        <v>163756</v>
      </c>
      <c r="BT155" s="105">
        <f>GETPIVOTDATA(" Missouri",'Population Migration by State'!$B$5,"Year",'Population Migration by State'!$C$3)</f>
        <v>163756</v>
      </c>
      <c r="BU155" s="105">
        <f>GETPIVOTDATA(" Missouri",'Population Migration by State'!$B$5,"Year",'Population Migration by State'!$C$3)</f>
        <v>163756</v>
      </c>
      <c r="BV155" s="105">
        <f>GETPIVOTDATA(" Missouri",'Population Migration by State'!$B$5,"Year",'Population Migration by State'!$C$3)</f>
        <v>163756</v>
      </c>
      <c r="BW155" s="105">
        <f>GETPIVOTDATA(" Missouri",'Population Migration by State'!$B$5,"Year",'Population Migration by State'!$C$3)</f>
        <v>163756</v>
      </c>
      <c r="BX155" s="105">
        <f>GETPIVOTDATA(" Missouri",'Population Migration by State'!$B$5,"Year",'Population Migration by State'!$C$3)</f>
        <v>163756</v>
      </c>
      <c r="BY155" s="105">
        <f>GETPIVOTDATA(" Missouri",'Population Migration by State'!$B$5,"Year",'Population Migration by State'!$C$3)</f>
        <v>163756</v>
      </c>
      <c r="BZ155" s="105">
        <f>GETPIVOTDATA(" Missouri",'Population Migration by State'!$B$5,"Year",'Population Migration by State'!$C$3)</f>
        <v>163756</v>
      </c>
      <c r="CA155" s="105">
        <f>GETPIVOTDATA(" Missouri",'Population Migration by State'!$B$5,"Year",'Population Migration by State'!$C$3)</f>
        <v>163756</v>
      </c>
      <c r="CB155" s="105">
        <f>GETPIVOTDATA(" Missouri",'Population Migration by State'!$B$5,"Year",'Population Migration by State'!$C$3)</f>
        <v>163756</v>
      </c>
      <c r="CC155" s="105">
        <f>GETPIVOTDATA(" Missouri",'Population Migration by State'!$B$5,"Year",'Population Migration by State'!$C$3)</f>
        <v>163756</v>
      </c>
      <c r="CD155" s="105">
        <f>GETPIVOTDATA(" Missouri",'Population Migration by State'!$B$5,"Year",'Population Migration by State'!$C$3)</f>
        <v>163756</v>
      </c>
      <c r="CE155" s="105">
        <f>GETPIVOTDATA(" Missouri",'Population Migration by State'!$B$5,"Year",'Population Migration by State'!$C$3)</f>
        <v>163756</v>
      </c>
      <c r="CF155" s="99"/>
      <c r="CG155" s="105">
        <f>GETPIVOTDATA(" Illinois",'Population Migration by State'!$B$5,"Year",'Population Migration by State'!$C$3)</f>
        <v>210804</v>
      </c>
      <c r="CH155" s="105">
        <f>GETPIVOTDATA(" Illinois",'Population Migration by State'!$B$5,"Year",'Population Migration by State'!$C$3)</f>
        <v>210804</v>
      </c>
      <c r="CI155" s="105">
        <f>GETPIVOTDATA(" Illinois",'Population Migration by State'!$B$5,"Year",'Population Migration by State'!$C$3)</f>
        <v>210804</v>
      </c>
      <c r="CJ155" s="105">
        <f>GETPIVOTDATA(" Illinois",'Population Migration by State'!$B$5,"Year",'Population Migration by State'!$C$3)</f>
        <v>210804</v>
      </c>
      <c r="CK155" s="105">
        <f>GETPIVOTDATA(" Illinois",'Population Migration by State'!$B$5,"Year",'Population Migration by State'!$C$3)</f>
        <v>210804</v>
      </c>
      <c r="CL155" s="105">
        <f>GETPIVOTDATA(" Illinois",'Population Migration by State'!$B$5,"Year",'Population Migration by State'!$C$3)</f>
        <v>210804</v>
      </c>
      <c r="CM155" s="105">
        <f>GETPIVOTDATA(" Illinois",'Population Migration by State'!$B$5,"Year",'Population Migration by State'!$C$3)</f>
        <v>210804</v>
      </c>
      <c r="CN155" s="105">
        <f>GETPIVOTDATA(" Illinois",'Population Migration by State'!$B$5,"Year",'Population Migration by State'!$C$3)</f>
        <v>210804</v>
      </c>
      <c r="CO155" s="92">
        <f>GETPIVOTDATA(" Indiana",'Population Migration by State'!$B$5,"Year",'Population Migration by State'!$C$3)</f>
        <v>134273</v>
      </c>
      <c r="CP155" s="105">
        <f>GETPIVOTDATA(" Indiana",'Population Migration by State'!$B$5,"Year",'Population Migration by State'!$C$3)</f>
        <v>134273</v>
      </c>
      <c r="CQ155" s="105">
        <f>GETPIVOTDATA(" Indiana",'Population Migration by State'!$B$5,"Year",'Population Migration by State'!$C$3)</f>
        <v>134273</v>
      </c>
      <c r="CR155" s="105">
        <f>GETPIVOTDATA(" Indiana",'Population Migration by State'!$B$5,"Year",'Population Migration by State'!$C$3)</f>
        <v>134273</v>
      </c>
      <c r="CS155" s="105">
        <f>GETPIVOTDATA(" Indiana",'Population Migration by State'!$B$5,"Year",'Population Migration by State'!$C$3)</f>
        <v>134273</v>
      </c>
      <c r="CT155" s="105">
        <f>GETPIVOTDATA(" Indiana",'Population Migration by State'!$B$5,"Year",'Population Migration by State'!$C$3)</f>
        <v>134273</v>
      </c>
      <c r="CU155" s="92">
        <f>GETPIVOTDATA(" Ohio",'Population Migration by State'!$B$5,"Year",'Population Migration by State'!$C$3)</f>
        <v>197794</v>
      </c>
      <c r="CV155" s="105">
        <f>GETPIVOTDATA(" Ohio",'Population Migration by State'!$B$5,"Year",'Population Migration by State'!$C$3)</f>
        <v>197794</v>
      </c>
      <c r="CW155" s="105">
        <f>GETPIVOTDATA(" Ohio",'Population Migration by State'!$B$5,"Year",'Population Migration by State'!$C$3)</f>
        <v>197794</v>
      </c>
      <c r="CX155" s="105">
        <f>GETPIVOTDATA(" Ohio",'Population Migration by State'!$B$5,"Year",'Population Migration by State'!$C$3)</f>
        <v>197794</v>
      </c>
      <c r="CY155" s="105">
        <f>GETPIVOTDATA(" Ohio",'Population Migration by State'!$B$5,"Year",'Population Migration by State'!$C$3)</f>
        <v>197794</v>
      </c>
      <c r="CZ155" s="105">
        <f>GETPIVOTDATA(" Ohio",'Population Migration by State'!$B$5,"Year",'Population Migration by State'!$C$3)</f>
        <v>197794</v>
      </c>
      <c r="DA155" s="105">
        <f>GETPIVOTDATA(" Ohio",'Population Migration by State'!$B$5,"Year",'Population Migration by State'!$C$3)</f>
        <v>197794</v>
      </c>
      <c r="DB155" s="97"/>
      <c r="DC155" s="105">
        <f>GETPIVOTDATA(" West Virginia",'Population Migration by State'!$B$5,"Year",'Population Migration by State'!$C$3)</f>
        <v>47204</v>
      </c>
      <c r="DD155" s="121">
        <f>GETPIVOTDATA(" West Virginia",'Population Migration by State'!$B$5,"Year",'Population Migration by State'!$C$3)</f>
        <v>47204</v>
      </c>
      <c r="DE155" s="121">
        <f>GETPIVOTDATA(" West Virginia",'Population Migration by State'!$B$5,"Year",'Population Migration by State'!$C$3)</f>
        <v>47204</v>
      </c>
      <c r="DF155" s="121">
        <f>GETPIVOTDATA(" West Virginia",'Population Migration by State'!$B$5,"Year",'Population Migration by State'!$C$3)</f>
        <v>47204</v>
      </c>
      <c r="DG155" s="121">
        <f>GETPIVOTDATA(" West Virginia",'Population Migration by State'!$B$5,"Year",'Population Migration by State'!$C$3)</f>
        <v>47204</v>
      </c>
      <c r="DH155" s="105">
        <f>GETPIVOTDATA(" West Virginia",'Population Migration by State'!$B$5,"Year",'Population Migration by State'!$C$3)</f>
        <v>47204</v>
      </c>
      <c r="DI155" s="105">
        <f>GETPIVOTDATA(" West Virginia",'Population Migration by State'!$B$5,"Year",'Population Migration by State'!$C$3)</f>
        <v>47204</v>
      </c>
      <c r="DJ155" s="97"/>
      <c r="DK155" s="105">
        <f>GETPIVOTDATA(" Virginia",'Population Migration by State'!$B$5,"Year",'Population Migration by State'!$C$3)</f>
        <v>251169</v>
      </c>
      <c r="DL155" s="105">
        <f>GETPIVOTDATA(" Virginia",'Population Migration by State'!$B$5,"Year",'Population Migration by State'!$C$3)</f>
        <v>251169</v>
      </c>
      <c r="DM155" s="105">
        <f>GETPIVOTDATA(" Virginia",'Population Migration by State'!$B$5,"Year",'Population Migration by State'!$C$3)</f>
        <v>251169</v>
      </c>
      <c r="DN155" s="99"/>
      <c r="DO155" s="105">
        <f>GETPIVOTDATA(" Maryland",'Population Migration by State'!$B$5,"Year",'Population Migration by State'!$C$3)</f>
        <v>155277</v>
      </c>
      <c r="DP155" s="105">
        <f>GETPIVOTDATA(" Maryland",'Population Migration by State'!$B$5,"Year",'Population Migration by State'!$C$3)</f>
        <v>155277</v>
      </c>
      <c r="DQ155" s="105">
        <f>GETPIVOTDATA(" Maryland",'Population Migration by State'!$B$5,"Year",'Population Migration by State'!$C$3)</f>
        <v>155277</v>
      </c>
      <c r="DR155" s="105">
        <f>GETPIVOTDATA(" Maryland",'Population Migration by State'!$B$5,"Year",'Population Migration by State'!$C$3)</f>
        <v>155277</v>
      </c>
      <c r="DS155" s="105">
        <f>GETPIVOTDATA(" Maryland",'Population Migration by State'!$B$5,"Year",'Population Migration by State'!$C$3)</f>
        <v>155277</v>
      </c>
      <c r="DT155" s="92">
        <f>GETPIVOTDATA(" Delaware",'Population Migration by State'!$B$5,"Year",'Population Migration by State'!$C$3)</f>
        <v>34813</v>
      </c>
      <c r="DU155" s="92"/>
      <c r="DV155" s="99"/>
      <c r="DW155" s="105">
        <f>GETPIVOTDATA(" New Jersey",'Population Migration by State'!$B$5,"Year",'Population Migration by State'!$C$3)</f>
        <v>132797</v>
      </c>
      <c r="DX155" s="97"/>
      <c r="DY155" s="105"/>
      <c r="DZ155" s="105"/>
      <c r="EA155" s="105"/>
      <c r="EB155" s="105"/>
      <c r="EC155" s="105"/>
      <c r="ED155" s="105"/>
      <c r="EE155" s="105"/>
      <c r="EF155" s="105"/>
      <c r="EG155" s="105"/>
      <c r="EH155" s="105"/>
      <c r="EI155" s="105"/>
      <c r="EJ155" s="105"/>
      <c r="EK155" s="105"/>
      <c r="EL155" s="105"/>
      <c r="EM155" s="105"/>
      <c r="EN155" s="105"/>
      <c r="EO155" s="105"/>
      <c r="EP155" s="105"/>
      <c r="EQ155" s="56"/>
      <c r="ER155" s="56"/>
      <c r="ES155" s="56"/>
      <c r="ET155" s="56"/>
      <c r="EU155" s="56"/>
      <c r="EV155" s="56"/>
      <c r="EW155" s="56"/>
      <c r="EX155" s="56"/>
      <c r="EY155" s="56"/>
      <c r="EZ155" s="56"/>
      <c r="FA155" s="56"/>
      <c r="FB155" s="56"/>
      <c r="FC155" s="56"/>
      <c r="FD155" s="56"/>
      <c r="FE155" s="56"/>
      <c r="FF155" s="56"/>
      <c r="FG155" s="56"/>
      <c r="FH155" s="56"/>
      <c r="FI155" s="56"/>
      <c r="FJ155" s="56"/>
      <c r="FK155" s="56"/>
      <c r="FL155" s="56"/>
      <c r="FM155" s="56"/>
      <c r="FN155" s="56"/>
      <c r="FO155" s="56"/>
      <c r="FP155" s="56"/>
      <c r="FQ155" s="56"/>
      <c r="FR155" s="56"/>
      <c r="FS155" s="56"/>
      <c r="FT155" s="56"/>
      <c r="FU155" s="56"/>
      <c r="FV155" s="56"/>
      <c r="FW155" s="56"/>
      <c r="FX155" s="56"/>
      <c r="FY155" s="56"/>
      <c r="FZ155" s="56"/>
      <c r="GA155" s="56"/>
      <c r="GB155" s="56"/>
      <c r="GC155" s="56"/>
      <c r="GD155" s="56"/>
      <c r="GE155" s="56"/>
      <c r="GF155" s="56"/>
      <c r="GG155" s="56"/>
      <c r="GH155" s="56"/>
      <c r="GI155" s="56"/>
      <c r="GJ155" s="56"/>
      <c r="GK155" s="56"/>
      <c r="GL155" s="56"/>
      <c r="GM155" s="56"/>
      <c r="GN155" s="56"/>
      <c r="GO155" s="56"/>
      <c r="GP155" s="56"/>
      <c r="GQ155" s="56"/>
      <c r="GR155" s="56"/>
      <c r="GS155" s="56"/>
      <c r="GT155" s="56"/>
      <c r="GU155" s="56"/>
      <c r="GV155" s="56"/>
      <c r="GW155" s="56"/>
      <c r="GX155" s="56"/>
      <c r="GY155" s="56"/>
      <c r="GZ155" s="56"/>
      <c r="HA155" s="56"/>
      <c r="HB155" s="56"/>
      <c r="HC155" s="56"/>
      <c r="HD155" s="56"/>
      <c r="HE155" s="56"/>
      <c r="HF155" s="56"/>
      <c r="HG155" s="56"/>
      <c r="HH155" s="217"/>
    </row>
    <row r="156" spans="2:216" ht="15" customHeight="1" thickTop="1" thickBot="1" x14ac:dyDescent="0.3">
      <c r="B156" s="221"/>
      <c r="C156" s="56"/>
      <c r="D156" s="56"/>
      <c r="E156" s="105"/>
      <c r="F156" s="105"/>
      <c r="G156" s="105"/>
      <c r="H156" s="105"/>
      <c r="I156" s="105"/>
      <c r="J156" s="105"/>
      <c r="K156" s="105"/>
      <c r="L156" s="105"/>
      <c r="M156" s="99"/>
      <c r="N156" s="105">
        <f>GETPIVOTDATA(" California",'Population Migration by State'!$B$5,"Year",'Population Migration by State'!$C$3)</f>
        <v>495964</v>
      </c>
      <c r="O156" s="105">
        <f>GETPIVOTDATA(" California",'Population Migration by State'!$B$5,"Year",'Population Migration by State'!$C$3)</f>
        <v>495964</v>
      </c>
      <c r="P156" s="105">
        <f>GETPIVOTDATA(" California",'Population Migration by State'!$B$5,"Year",'Population Migration by State'!$C$3)</f>
        <v>495964</v>
      </c>
      <c r="Q156" s="105">
        <f>GETPIVOTDATA(" California",'Population Migration by State'!$B$5,"Year",'Population Migration by State'!$C$3)</f>
        <v>495964</v>
      </c>
      <c r="R156" s="105">
        <f>GETPIVOTDATA(" California",'Population Migration by State'!$B$5,"Year",'Population Migration by State'!$C$3)</f>
        <v>495964</v>
      </c>
      <c r="S156" s="105">
        <f>GETPIVOTDATA(" California",'Population Migration by State'!$B$5,"Year",'Population Migration by State'!$C$3)</f>
        <v>495964</v>
      </c>
      <c r="T156" s="105">
        <f>GETPIVOTDATA(" California",'Population Migration by State'!$B$5,"Year",'Population Migration by State'!$C$3)</f>
        <v>495964</v>
      </c>
      <c r="U156" s="99"/>
      <c r="V156" s="105">
        <f>GETPIVOTDATA(" Nevada",'Population Migration by State'!$B$5,"Year",'Population Migration by State'!$C$3)</f>
        <v>124522</v>
      </c>
      <c r="W156" s="105">
        <f>GETPIVOTDATA(" Nevada",'Population Migration by State'!$B$5,"Year",'Population Migration by State'!$C$3)</f>
        <v>124522</v>
      </c>
      <c r="X156" s="105">
        <f>GETPIVOTDATA(" Nevada",'Population Migration by State'!$B$5,"Year",'Population Migration by State'!$C$3)</f>
        <v>124522</v>
      </c>
      <c r="Y156" s="105">
        <f>GETPIVOTDATA(" Nevada",'Population Migration by State'!$B$5,"Year",'Population Migration by State'!$C$3)</f>
        <v>124522</v>
      </c>
      <c r="Z156" s="105">
        <f>GETPIVOTDATA(" Nevada",'Population Migration by State'!$B$5,"Year",'Population Migration by State'!$C$3)</f>
        <v>124522</v>
      </c>
      <c r="AA156" s="105">
        <f>GETPIVOTDATA(" Nevada",'Population Migration by State'!$B$5,"Year",'Population Migration by State'!$C$3)</f>
        <v>124522</v>
      </c>
      <c r="AB156" s="105">
        <f>GETPIVOTDATA(" Nevada",'Population Migration by State'!$B$5,"Year",'Population Migration by State'!$C$3)</f>
        <v>124522</v>
      </c>
      <c r="AC156" s="92">
        <f>GETPIVOTDATA(" Utah",'Population Migration by State'!$B$5,"Year",'Population Migration by State'!$C$3)</f>
        <v>88109</v>
      </c>
      <c r="AD156" s="105">
        <f>GETPIVOTDATA(" Utah",'Population Migration by State'!$B$5,"Year",'Population Migration by State'!$C$3)</f>
        <v>88109</v>
      </c>
      <c r="AE156" s="105">
        <f>GETPIVOTDATA(" Utah",'Population Migration by State'!$B$5,"Year",'Population Migration by State'!$C$3)</f>
        <v>88109</v>
      </c>
      <c r="AF156" s="105">
        <f>GETPIVOTDATA(" Utah",'Population Migration by State'!$B$5,"Year",'Population Migration by State'!$C$3)</f>
        <v>88109</v>
      </c>
      <c r="AG156" s="121">
        <f>GETPIVOTDATA(" Utah",'Population Migration by State'!$B$5,"Year",'Population Migration by State'!$C$3)</f>
        <v>88109</v>
      </c>
      <c r="AH156" s="121">
        <f>GETPIVOTDATA(" Utah",'Population Migration by State'!$B$5,"Year",'Population Migration by State'!$C$3)</f>
        <v>88109</v>
      </c>
      <c r="AI156" s="121">
        <f>GETPIVOTDATA(" Utah",'Population Migration by State'!$B$5,"Year",'Population Migration by State'!$C$3)</f>
        <v>88109</v>
      </c>
      <c r="AJ156" s="121">
        <f>GETPIVOTDATA(" Utah",'Population Migration by State'!$B$5,"Year",'Population Migration by State'!$C$3)</f>
        <v>88109</v>
      </c>
      <c r="AK156" s="105">
        <f>GETPIVOTDATA(" Utah",'Population Migration by State'!$B$5,"Year",'Population Migration by State'!$C$3)</f>
        <v>88109</v>
      </c>
      <c r="AL156" s="105">
        <f>GETPIVOTDATA(" Utah",'Population Migration by State'!$B$5,"Year",'Population Migration by State'!$C$3)</f>
        <v>88109</v>
      </c>
      <c r="AM156" s="105">
        <f>GETPIVOTDATA(" Utah",'Population Migration by State'!$B$5,"Year",'Population Migration by State'!$C$3)</f>
        <v>88109</v>
      </c>
      <c r="AN156" s="105">
        <f>GETPIVOTDATA(" Utah",'Population Migration by State'!$B$5,"Year",'Population Migration by State'!$C$3)</f>
        <v>88109</v>
      </c>
      <c r="AO156" s="92">
        <f>GETPIVOTDATA(" Colorado",'Population Migration by State'!$B$5,"Year",'Population Migration by State'!$C$3)</f>
        <v>206204</v>
      </c>
      <c r="AP156" s="105">
        <f>GETPIVOTDATA(" Colorado",'Population Migration by State'!$B$5,"Year",'Population Migration by State'!$C$3)</f>
        <v>206204</v>
      </c>
      <c r="AQ156" s="105">
        <f>GETPIVOTDATA(" Colorado",'Population Migration by State'!$B$5,"Year",'Population Migration by State'!$C$3)</f>
        <v>206204</v>
      </c>
      <c r="AR156" s="105">
        <f>GETPIVOTDATA(" Colorado",'Population Migration by State'!$B$5,"Year",'Population Migration by State'!$C$3)</f>
        <v>206204</v>
      </c>
      <c r="AS156" s="105">
        <f>GETPIVOTDATA(" Colorado",'Population Migration by State'!$B$5,"Year",'Population Migration by State'!$C$3)</f>
        <v>206204</v>
      </c>
      <c r="AT156" s="105">
        <f>GETPIVOTDATA(" Colorado",'Population Migration by State'!$B$5,"Year",'Population Migration by State'!$C$3)</f>
        <v>206204</v>
      </c>
      <c r="AU156" s="149">
        <f>GETPIVOTDATA(" Colorado",'Population Migration by State'!$B$5,"Year",'Population Migration by State'!$C$3)</f>
        <v>206204</v>
      </c>
      <c r="AV156" s="149">
        <f>GETPIVOTDATA(" Colorado",'Population Migration by State'!$B$5,"Year",'Population Migration by State'!$C$3)</f>
        <v>206204</v>
      </c>
      <c r="AW156" s="149">
        <f>GETPIVOTDATA(" Colorado",'Population Migration by State'!$B$5,"Year",'Population Migration by State'!$C$3)</f>
        <v>206204</v>
      </c>
      <c r="AX156" s="149">
        <f>GETPIVOTDATA(" Colorado",'Population Migration by State'!$B$5,"Year",'Population Migration by State'!$C$3)</f>
        <v>206204</v>
      </c>
      <c r="AY156" s="105">
        <f>GETPIVOTDATA(" Colorado",'Population Migration by State'!$B$5,"Year",'Population Migration by State'!$C$3)</f>
        <v>206204</v>
      </c>
      <c r="AZ156" s="105">
        <f>GETPIVOTDATA(" Colorado",'Population Migration by State'!$B$5,"Year",'Population Migration by State'!$C$3)</f>
        <v>206204</v>
      </c>
      <c r="BA156" s="105">
        <f>GETPIVOTDATA(" Colorado",'Population Migration by State'!$B$5,"Year",'Population Migration by State'!$C$3)</f>
        <v>206204</v>
      </c>
      <c r="BB156" s="105">
        <f>GETPIVOTDATA(" Colorado",'Population Migration by State'!$B$5,"Year",'Population Migration by State'!$C$3)</f>
        <v>206204</v>
      </c>
      <c r="BC156" s="105">
        <f>GETPIVOTDATA(" Colorado",'Population Migration by State'!$B$5,"Year",'Population Migration by State'!$C$3)</f>
        <v>206204</v>
      </c>
      <c r="BD156" s="105">
        <f>GETPIVOTDATA(" Colorado",'Population Migration by State'!$B$5,"Year",'Population Migration by State'!$C$3)</f>
        <v>206204</v>
      </c>
      <c r="BE156" s="92">
        <f>GETPIVOTDATA(" Kansas",'Population Migration by State'!$B$5,"Year",'Population Migration by State'!$C$3)</f>
        <v>88366</v>
      </c>
      <c r="BF156" s="105">
        <f>GETPIVOTDATA(" Kansas",'Population Migration by State'!$B$5,"Year",'Population Migration by State'!$C$3)</f>
        <v>88366</v>
      </c>
      <c r="BG156" s="105">
        <f>GETPIVOTDATA(" Kansas",'Population Migration by State'!$B$5,"Year",'Population Migration by State'!$C$3)</f>
        <v>88366</v>
      </c>
      <c r="BH156" s="105">
        <f>GETPIVOTDATA(" Kansas",'Population Migration by State'!$B$5,"Year",'Population Migration by State'!$C$3)</f>
        <v>88366</v>
      </c>
      <c r="BI156" s="105">
        <f>GETPIVOTDATA(" Kansas",'Population Migration by State'!$B$5,"Year",'Population Migration by State'!$C$3)</f>
        <v>88366</v>
      </c>
      <c r="BJ156" s="105">
        <f>GETPIVOTDATA(" Kansas",'Population Migration by State'!$B$5,"Year",'Population Migration by State'!$C$3)</f>
        <v>88366</v>
      </c>
      <c r="BK156" s="105">
        <f>GETPIVOTDATA(" Kansas",'Population Migration by State'!$B$5,"Year",'Population Migration by State'!$C$3)</f>
        <v>88366</v>
      </c>
      <c r="BL156" s="105">
        <f>GETPIVOTDATA(" Kansas",'Population Migration by State'!$B$5,"Year",'Population Migration by State'!$C$3)</f>
        <v>88366</v>
      </c>
      <c r="BM156" s="105">
        <f>GETPIVOTDATA(" Kansas",'Population Migration by State'!$B$5,"Year",'Population Migration by State'!$C$3)</f>
        <v>88366</v>
      </c>
      <c r="BN156" s="105">
        <f>GETPIVOTDATA(" Kansas",'Population Migration by State'!$B$5,"Year",'Population Migration by State'!$C$3)</f>
        <v>88366</v>
      </c>
      <c r="BO156" s="105">
        <f>GETPIVOTDATA(" Kansas",'Population Migration by State'!$B$5,"Year",'Population Migration by State'!$C$3)</f>
        <v>88366</v>
      </c>
      <c r="BP156" s="105">
        <f>GETPIVOTDATA(" Kansas",'Population Migration by State'!$B$5,"Year",'Population Migration by State'!$C$3)</f>
        <v>88366</v>
      </c>
      <c r="BQ156" s="105">
        <f>GETPIVOTDATA(" Kansas",'Population Migration by State'!$B$5,"Year",'Population Migration by State'!$C$3)</f>
        <v>88366</v>
      </c>
      <c r="BR156" s="105">
        <f>GETPIVOTDATA(" Kansas",'Population Migration by State'!$B$5,"Year",'Population Migration by State'!$C$3)</f>
        <v>88366</v>
      </c>
      <c r="BS156" s="92">
        <f>GETPIVOTDATA(" Missouri",'Population Migration by State'!$B$5,"Year",'Population Migration by State'!$C$3)</f>
        <v>163756</v>
      </c>
      <c r="BT156" s="105">
        <f>GETPIVOTDATA(" Missouri",'Population Migration by State'!$B$5,"Year",'Population Migration by State'!$C$3)</f>
        <v>163756</v>
      </c>
      <c r="BU156" s="105">
        <f>GETPIVOTDATA(" Missouri",'Population Migration by State'!$B$5,"Year",'Population Migration by State'!$C$3)</f>
        <v>163756</v>
      </c>
      <c r="BV156" s="105">
        <f>GETPIVOTDATA(" Missouri",'Population Migration by State'!$B$5,"Year",'Population Migration by State'!$C$3)</f>
        <v>163756</v>
      </c>
      <c r="BW156" s="105">
        <f>GETPIVOTDATA(" Missouri",'Population Migration by State'!$B$5,"Year",'Population Migration by State'!$C$3)</f>
        <v>163756</v>
      </c>
      <c r="BX156" s="105">
        <f>GETPIVOTDATA(" Missouri",'Population Migration by State'!$B$5,"Year",'Population Migration by State'!$C$3)</f>
        <v>163756</v>
      </c>
      <c r="BY156" s="105">
        <f>GETPIVOTDATA(" Missouri",'Population Migration by State'!$B$5,"Year",'Population Migration by State'!$C$3)</f>
        <v>163756</v>
      </c>
      <c r="BZ156" s="105">
        <f>GETPIVOTDATA(" Missouri",'Population Migration by State'!$B$5,"Year",'Population Migration by State'!$C$3)</f>
        <v>163756</v>
      </c>
      <c r="CA156" s="105">
        <f>GETPIVOTDATA(" Missouri",'Population Migration by State'!$B$5,"Year",'Population Migration by State'!$C$3)</f>
        <v>163756</v>
      </c>
      <c r="CB156" s="105">
        <f>GETPIVOTDATA(" Missouri",'Population Migration by State'!$B$5,"Year",'Population Migration by State'!$C$3)</f>
        <v>163756</v>
      </c>
      <c r="CC156" s="105">
        <f>GETPIVOTDATA(" Missouri",'Population Migration by State'!$B$5,"Year",'Population Migration by State'!$C$3)</f>
        <v>163756</v>
      </c>
      <c r="CD156" s="105">
        <f>GETPIVOTDATA(" Missouri",'Population Migration by State'!$B$5,"Year",'Population Migration by State'!$C$3)</f>
        <v>163756</v>
      </c>
      <c r="CE156" s="105">
        <f>GETPIVOTDATA(" Missouri",'Population Migration by State'!$B$5,"Year",'Population Migration by State'!$C$3)</f>
        <v>163756</v>
      </c>
      <c r="CF156" s="105">
        <f>GETPIVOTDATA(" Missouri",'Population Migration by State'!$B$5,"Year",'Population Migration by State'!$C$3)</f>
        <v>163756</v>
      </c>
      <c r="CG156" s="92">
        <f>GETPIVOTDATA(" Illinois",'Population Migration by State'!$B$5,"Year",'Population Migration by State'!$C$3)</f>
        <v>210804</v>
      </c>
      <c r="CH156" s="105">
        <f>GETPIVOTDATA(" Illinois",'Population Migration by State'!$B$5,"Year",'Population Migration by State'!$C$3)</f>
        <v>210804</v>
      </c>
      <c r="CI156" s="105">
        <f>GETPIVOTDATA(" Illinois",'Population Migration by State'!$B$5,"Year",'Population Migration by State'!$C$3)</f>
        <v>210804</v>
      </c>
      <c r="CJ156" s="105">
        <f>GETPIVOTDATA(" Illinois",'Population Migration by State'!$B$5,"Year",'Population Migration by State'!$C$3)</f>
        <v>210804</v>
      </c>
      <c r="CK156" s="105">
        <f>GETPIVOTDATA(" Illinois",'Population Migration by State'!$B$5,"Year",'Population Migration by State'!$C$3)</f>
        <v>210804</v>
      </c>
      <c r="CL156" s="105">
        <f>GETPIVOTDATA(" Illinois",'Population Migration by State'!$B$5,"Year",'Population Migration by State'!$C$3)</f>
        <v>210804</v>
      </c>
      <c r="CM156" s="105">
        <f>GETPIVOTDATA(" Illinois",'Population Migration by State'!$B$5,"Year",'Population Migration by State'!$C$3)</f>
        <v>210804</v>
      </c>
      <c r="CN156" s="105">
        <f>GETPIVOTDATA(" Illinois",'Population Migration by State'!$B$5,"Year",'Population Migration by State'!$C$3)</f>
        <v>210804</v>
      </c>
      <c r="CO156" s="92">
        <f>GETPIVOTDATA(" Indiana",'Population Migration by State'!$B$5,"Year",'Population Migration by State'!$C$3)</f>
        <v>134273</v>
      </c>
      <c r="CP156" s="105">
        <f>GETPIVOTDATA(" Indiana",'Population Migration by State'!$B$5,"Year",'Population Migration by State'!$C$3)</f>
        <v>134273</v>
      </c>
      <c r="CQ156" s="105">
        <f>GETPIVOTDATA(" Indiana",'Population Migration by State'!$B$5,"Year",'Population Migration by State'!$C$3)</f>
        <v>134273</v>
      </c>
      <c r="CR156" s="105">
        <f>GETPIVOTDATA(" Indiana",'Population Migration by State'!$B$5,"Year",'Population Migration by State'!$C$3)</f>
        <v>134273</v>
      </c>
      <c r="CS156" s="105">
        <f>GETPIVOTDATA(" Indiana",'Population Migration by State'!$B$5,"Year",'Population Migration by State'!$C$3)</f>
        <v>134273</v>
      </c>
      <c r="CT156" s="105">
        <f>GETPIVOTDATA(" Indiana",'Population Migration by State'!$B$5,"Year",'Population Migration by State'!$C$3)</f>
        <v>134273</v>
      </c>
      <c r="CU156" s="102"/>
      <c r="CV156" s="99"/>
      <c r="CW156" s="105">
        <f>GETPIVOTDATA(" Ohio",'Population Migration by State'!$B$5,"Year",'Population Migration by State'!$C$3)</f>
        <v>197794</v>
      </c>
      <c r="CX156" s="105">
        <f>GETPIVOTDATA(" Ohio",'Population Migration by State'!$B$5,"Year",'Population Migration by State'!$C$3)</f>
        <v>197794</v>
      </c>
      <c r="CY156" s="105">
        <f>GETPIVOTDATA(" Ohio",'Population Migration by State'!$B$5,"Year",'Population Migration by State'!$C$3)</f>
        <v>197794</v>
      </c>
      <c r="CZ156" s="97"/>
      <c r="DA156" s="101">
        <f>GETPIVOTDATA(" West Virginia",'Population Migration by State'!$B$5,"Year",'Population Migration by State'!$C$3)</f>
        <v>47204</v>
      </c>
      <c r="DB156" s="105">
        <f>GETPIVOTDATA(" West Virginia",'Population Migration by State'!$B$5,"Year",'Population Migration by State'!$C$3)</f>
        <v>47204</v>
      </c>
      <c r="DC156" s="105">
        <f>GETPIVOTDATA(" West Virginia",'Population Migration by State'!$B$5,"Year",'Population Migration by State'!$C$3)</f>
        <v>47204</v>
      </c>
      <c r="DD156" s="121">
        <f>GETPIVOTDATA(" West Virginia",'Population Migration by State'!$B$5,"Year",'Population Migration by State'!$C$3)</f>
        <v>47204</v>
      </c>
      <c r="DE156" s="121">
        <f>GETPIVOTDATA(" West Virginia",'Population Migration by State'!$B$5,"Year",'Population Migration by State'!$C$3)</f>
        <v>47204</v>
      </c>
      <c r="DF156" s="121">
        <f>GETPIVOTDATA(" West Virginia",'Population Migration by State'!$B$5,"Year",'Population Migration by State'!$C$3)</f>
        <v>47204</v>
      </c>
      <c r="DG156" s="121">
        <f>GETPIVOTDATA(" West Virginia",'Population Migration by State'!$B$5,"Year",'Population Migration by State'!$C$3)</f>
        <v>47204</v>
      </c>
      <c r="DH156" s="105">
        <f>GETPIVOTDATA(" West Virginia",'Population Migration by State'!$B$5,"Year",'Population Migration by State'!$C$3)</f>
        <v>47204</v>
      </c>
      <c r="DI156" s="105">
        <f>GETPIVOTDATA(" West Virginia",'Population Migration by State'!$B$5,"Year",'Population Migration by State'!$C$3)</f>
        <v>47204</v>
      </c>
      <c r="DJ156" s="92">
        <f>GETPIVOTDATA(" Virginia",'Population Migration by State'!$B$5,"Year",'Population Migration by State'!$C$3)</f>
        <v>251169</v>
      </c>
      <c r="DK156" s="105">
        <f>GETPIVOTDATA(" Virginia",'Population Migration by State'!$B$5,"Year",'Population Migration by State'!$C$3)</f>
        <v>251169</v>
      </c>
      <c r="DL156" s="105">
        <f>GETPIVOTDATA(" Virginia",'Population Migration by State'!$B$5,"Year",'Population Migration by State'!$C$3)</f>
        <v>251169</v>
      </c>
      <c r="DM156" s="105">
        <f>GETPIVOTDATA(" Virginia",'Population Migration by State'!$B$5,"Year",'Population Migration by State'!$C$3)</f>
        <v>251169</v>
      </c>
      <c r="DN156" s="105">
        <f>GETPIVOTDATA(" Virginia",'Population Migration by State'!$B$5,"Year",'Population Migration by State'!$C$3)</f>
        <v>251169</v>
      </c>
      <c r="DO156" s="99"/>
      <c r="DP156" s="105">
        <f>GETPIVOTDATA(" Maryland",'Population Migration by State'!$B$5,"Year",'Population Migration by State'!$C$3)</f>
        <v>155277</v>
      </c>
      <c r="DQ156" s="105">
        <f>GETPIVOTDATA(" Maryland",'Population Migration by State'!$B$5,"Year",'Population Migration by State'!$C$3)</f>
        <v>155277</v>
      </c>
      <c r="DR156" s="105">
        <f>GETPIVOTDATA(" Maryland",'Population Migration by State'!$B$5,"Year",'Population Migration by State'!$C$3)</f>
        <v>155277</v>
      </c>
      <c r="DS156" s="105">
        <f>GETPIVOTDATA(" Maryland",'Population Migration by State'!$B$5,"Year",'Population Migration by State'!$C$3)</f>
        <v>155277</v>
      </c>
      <c r="DT156" s="92">
        <f>GETPIVOTDATA(" Delaware",'Population Migration by State'!$B$5,"Year",'Population Migration by State'!$C$3)</f>
        <v>34813</v>
      </c>
      <c r="DU156" s="99"/>
      <c r="DV156" s="105"/>
      <c r="DW156" s="102"/>
      <c r="DX156" s="105"/>
      <c r="DY156" s="105"/>
      <c r="DZ156" s="105"/>
      <c r="EA156" s="105"/>
      <c r="EB156" s="105"/>
      <c r="EC156" s="105"/>
      <c r="ED156" s="105"/>
      <c r="EE156" s="105"/>
      <c r="EF156" s="93"/>
      <c r="EG156" s="93"/>
      <c r="EH156" s="93"/>
      <c r="EI156" s="93"/>
      <c r="EJ156" s="105"/>
      <c r="EK156" s="105"/>
      <c r="EL156" s="105"/>
      <c r="EM156" s="105"/>
      <c r="EN156" s="105"/>
      <c r="EO156" s="105"/>
      <c r="EP156" s="105"/>
      <c r="EQ156" s="56"/>
      <c r="ER156" s="56"/>
      <c r="ES156" s="56"/>
      <c r="ET156" s="56"/>
      <c r="EU156" s="56"/>
      <c r="EV156" s="56"/>
      <c r="EW156" s="56"/>
      <c r="EX156" s="56"/>
      <c r="EY156" s="56"/>
      <c r="EZ156" s="56"/>
      <c r="FA156" s="56"/>
      <c r="FB156" s="56"/>
      <c r="FC156" s="56"/>
      <c r="FD156" s="56"/>
      <c r="FE156" s="56"/>
      <c r="FF156" s="56"/>
      <c r="FG156" s="56"/>
      <c r="FH156" s="56"/>
      <c r="FI156" s="56"/>
      <c r="FJ156" s="56"/>
      <c r="FK156" s="56"/>
      <c r="FL156" s="56"/>
      <c r="FM156" s="56"/>
      <c r="FN156" s="56"/>
      <c r="FO156" s="56"/>
      <c r="FP156" s="56"/>
      <c r="FQ156" s="56"/>
      <c r="FR156" s="56"/>
      <c r="FS156" s="56"/>
      <c r="FT156" s="56"/>
      <c r="FU156" s="56"/>
      <c r="FV156" s="56"/>
      <c r="FW156" s="56"/>
      <c r="FX156" s="56"/>
      <c r="FY156" s="56"/>
      <c r="FZ156" s="56"/>
      <c r="GA156" s="56"/>
      <c r="GB156" s="56"/>
      <c r="GC156" s="56"/>
      <c r="GD156" s="56"/>
      <c r="GE156" s="56"/>
      <c r="GF156" s="56"/>
      <c r="GG156" s="56"/>
      <c r="GH156" s="56"/>
      <c r="GI156" s="56"/>
      <c r="GJ156" s="56"/>
      <c r="GK156" s="56"/>
      <c r="GL156" s="56"/>
      <c r="GM156" s="56"/>
      <c r="GN156" s="56"/>
      <c r="GO156" s="56"/>
      <c r="GP156" s="56"/>
      <c r="GQ156" s="56"/>
      <c r="GR156" s="56"/>
      <c r="GS156" s="56"/>
      <c r="GT156" s="56"/>
      <c r="GU156" s="56"/>
      <c r="GV156" s="56"/>
      <c r="GW156" s="56"/>
      <c r="GX156" s="56"/>
      <c r="GY156" s="56"/>
      <c r="GZ156" s="56"/>
      <c r="HA156" s="56"/>
      <c r="HB156" s="56"/>
      <c r="HC156" s="56"/>
      <c r="HD156" s="56"/>
      <c r="HE156" s="56"/>
      <c r="HF156" s="56"/>
      <c r="HG156" s="56"/>
      <c r="HH156" s="217"/>
    </row>
    <row r="157" spans="2:216" ht="15" customHeight="1" thickTop="1" x14ac:dyDescent="0.25">
      <c r="B157" s="221"/>
      <c r="C157" s="56"/>
      <c r="D157" s="56"/>
      <c r="E157" s="105"/>
      <c r="F157" s="105"/>
      <c r="G157" s="105"/>
      <c r="H157" s="105"/>
      <c r="I157" s="105"/>
      <c r="J157" s="105"/>
      <c r="K157" s="105"/>
      <c r="L157" s="105"/>
      <c r="M157" s="105"/>
      <c r="N157" s="92">
        <f>GETPIVOTDATA(" California",'Population Migration by State'!$B$5,"Year",'Population Migration by State'!$C$3)</f>
        <v>495964</v>
      </c>
      <c r="O157" s="105">
        <f>GETPIVOTDATA(" California",'Population Migration by State'!$B$5,"Year",'Population Migration by State'!$C$3)</f>
        <v>495964</v>
      </c>
      <c r="P157" s="105">
        <f>GETPIVOTDATA(" California",'Population Migration by State'!$B$5,"Year",'Population Migration by State'!$C$3)</f>
        <v>495964</v>
      </c>
      <c r="Q157" s="105">
        <f>GETPIVOTDATA(" California",'Population Migration by State'!$B$5,"Year",'Population Migration by State'!$C$3)</f>
        <v>495964</v>
      </c>
      <c r="R157" s="105">
        <f>GETPIVOTDATA(" California",'Population Migration by State'!$B$5,"Year",'Population Migration by State'!$C$3)</f>
        <v>495964</v>
      </c>
      <c r="S157" s="105">
        <f>GETPIVOTDATA(" California",'Population Migration by State'!$B$5,"Year",'Population Migration by State'!$C$3)</f>
        <v>495964</v>
      </c>
      <c r="T157" s="105">
        <f>GETPIVOTDATA(" California",'Population Migration by State'!$B$5,"Year",'Population Migration by State'!$C$3)</f>
        <v>495964</v>
      </c>
      <c r="U157" s="105">
        <f>GETPIVOTDATA(" California",'Population Migration by State'!$B$5,"Year",'Population Migration by State'!$C$3)</f>
        <v>495964</v>
      </c>
      <c r="V157" s="92">
        <f>GETPIVOTDATA(" Nevada",'Population Migration by State'!$B$5,"Year",'Population Migration by State'!$C$3)</f>
        <v>124522</v>
      </c>
      <c r="W157" s="105">
        <f>GETPIVOTDATA(" Nevada",'Population Migration by State'!$B$5,"Year",'Population Migration by State'!$C$3)</f>
        <v>124522</v>
      </c>
      <c r="X157" s="105">
        <f>GETPIVOTDATA(" Nevada",'Population Migration by State'!$B$5,"Year",'Population Migration by State'!$C$3)</f>
        <v>124522</v>
      </c>
      <c r="Y157" s="105">
        <f>GETPIVOTDATA(" Nevada",'Population Migration by State'!$B$5,"Year",'Population Migration by State'!$C$3)</f>
        <v>124522</v>
      </c>
      <c r="Z157" s="105">
        <f>GETPIVOTDATA(" Nevada",'Population Migration by State'!$B$5,"Year",'Population Migration by State'!$C$3)</f>
        <v>124522</v>
      </c>
      <c r="AA157" s="105">
        <f>GETPIVOTDATA(" Nevada",'Population Migration by State'!$B$5,"Year",'Population Migration by State'!$C$3)</f>
        <v>124522</v>
      </c>
      <c r="AB157" s="105">
        <f>GETPIVOTDATA(" Nevada",'Population Migration by State'!$B$5,"Year",'Population Migration by State'!$C$3)</f>
        <v>124522</v>
      </c>
      <c r="AC157" s="92">
        <f>GETPIVOTDATA(" Utah",'Population Migration by State'!$B$5,"Year",'Population Migration by State'!$C$3)</f>
        <v>88109</v>
      </c>
      <c r="AD157" s="105">
        <f>GETPIVOTDATA(" Utah",'Population Migration by State'!$B$5,"Year",'Population Migration by State'!$C$3)</f>
        <v>88109</v>
      </c>
      <c r="AE157" s="105">
        <f>GETPIVOTDATA(" Utah",'Population Migration by State'!$B$5,"Year",'Population Migration by State'!$C$3)</f>
        <v>88109</v>
      </c>
      <c r="AF157" s="105">
        <f>GETPIVOTDATA(" Utah",'Population Migration by State'!$B$5,"Year",'Population Migration by State'!$C$3)</f>
        <v>88109</v>
      </c>
      <c r="AG157" s="105">
        <f>GETPIVOTDATA(" Utah",'Population Migration by State'!$B$5,"Year",'Population Migration by State'!$C$3)</f>
        <v>88109</v>
      </c>
      <c r="AH157" s="105">
        <f>GETPIVOTDATA(" Utah",'Population Migration by State'!$B$5,"Year",'Population Migration by State'!$C$3)</f>
        <v>88109</v>
      </c>
      <c r="AI157" s="105">
        <f>GETPIVOTDATA(" Utah",'Population Migration by State'!$B$5,"Year",'Population Migration by State'!$C$3)</f>
        <v>88109</v>
      </c>
      <c r="AJ157" s="105">
        <f>GETPIVOTDATA(" Utah",'Population Migration by State'!$B$5,"Year",'Population Migration by State'!$C$3)</f>
        <v>88109</v>
      </c>
      <c r="AK157" s="105">
        <f>GETPIVOTDATA(" Utah",'Population Migration by State'!$B$5,"Year",'Population Migration by State'!$C$3)</f>
        <v>88109</v>
      </c>
      <c r="AL157" s="105">
        <f>GETPIVOTDATA(" Utah",'Population Migration by State'!$B$5,"Year",'Population Migration by State'!$C$3)</f>
        <v>88109</v>
      </c>
      <c r="AM157" s="105">
        <f>GETPIVOTDATA(" Utah",'Population Migration by State'!$B$5,"Year",'Population Migration by State'!$C$3)</f>
        <v>88109</v>
      </c>
      <c r="AN157" s="105">
        <f>GETPIVOTDATA(" Utah",'Population Migration by State'!$B$5,"Year",'Population Migration by State'!$C$3)</f>
        <v>88109</v>
      </c>
      <c r="AO157" s="92">
        <f>GETPIVOTDATA(" Colorado",'Population Migration by State'!$B$5,"Year",'Population Migration by State'!$C$3)</f>
        <v>206204</v>
      </c>
      <c r="AP157" s="105">
        <f>GETPIVOTDATA(" Colorado",'Population Migration by State'!$B$5,"Year",'Population Migration by State'!$C$3)</f>
        <v>206204</v>
      </c>
      <c r="AQ157" s="105">
        <f>GETPIVOTDATA(" Colorado",'Population Migration by State'!$B$5,"Year",'Population Migration by State'!$C$3)</f>
        <v>206204</v>
      </c>
      <c r="AR157" s="105">
        <f>GETPIVOTDATA(" Colorado",'Population Migration by State'!$B$5,"Year",'Population Migration by State'!$C$3)</f>
        <v>206204</v>
      </c>
      <c r="AS157" s="105">
        <f>GETPIVOTDATA(" Colorado",'Population Migration by State'!$B$5,"Year",'Population Migration by State'!$C$3)</f>
        <v>206204</v>
      </c>
      <c r="AT157" s="105">
        <f>GETPIVOTDATA(" Colorado",'Population Migration by State'!$B$5,"Year",'Population Migration by State'!$C$3)</f>
        <v>206204</v>
      </c>
      <c r="AU157" s="149">
        <f>GETPIVOTDATA(" Colorado",'Population Migration by State'!$B$5,"Year",'Population Migration by State'!$C$3)</f>
        <v>206204</v>
      </c>
      <c r="AV157" s="149">
        <f>GETPIVOTDATA(" Colorado",'Population Migration by State'!$B$5,"Year",'Population Migration by State'!$C$3)</f>
        <v>206204</v>
      </c>
      <c r="AW157" s="149">
        <f>GETPIVOTDATA(" Colorado",'Population Migration by State'!$B$5,"Year",'Population Migration by State'!$C$3)</f>
        <v>206204</v>
      </c>
      <c r="AX157" s="149">
        <f>GETPIVOTDATA(" Colorado",'Population Migration by State'!$B$5,"Year",'Population Migration by State'!$C$3)</f>
        <v>206204</v>
      </c>
      <c r="AY157" s="105">
        <f>GETPIVOTDATA(" Colorado",'Population Migration by State'!$B$5,"Year",'Population Migration by State'!$C$3)</f>
        <v>206204</v>
      </c>
      <c r="AZ157" s="105">
        <f>GETPIVOTDATA(" Colorado",'Population Migration by State'!$B$5,"Year",'Population Migration by State'!$C$3)</f>
        <v>206204</v>
      </c>
      <c r="BA157" s="105">
        <f>GETPIVOTDATA(" Colorado",'Population Migration by State'!$B$5,"Year",'Population Migration by State'!$C$3)</f>
        <v>206204</v>
      </c>
      <c r="BB157" s="105">
        <f>GETPIVOTDATA(" Colorado",'Population Migration by State'!$B$5,"Year",'Population Migration by State'!$C$3)</f>
        <v>206204</v>
      </c>
      <c r="BC157" s="105">
        <f>GETPIVOTDATA(" Colorado",'Population Migration by State'!$B$5,"Year",'Population Migration by State'!$C$3)</f>
        <v>206204</v>
      </c>
      <c r="BD157" s="105">
        <f>GETPIVOTDATA(" Colorado",'Population Migration by State'!$B$5,"Year",'Population Migration by State'!$C$3)</f>
        <v>206204</v>
      </c>
      <c r="BE157" s="92">
        <f>GETPIVOTDATA(" Kansas",'Population Migration by State'!$B$5,"Year",'Population Migration by State'!$C$3)</f>
        <v>88366</v>
      </c>
      <c r="BF157" s="105">
        <f>GETPIVOTDATA(" Kansas",'Population Migration by State'!$B$5,"Year",'Population Migration by State'!$C$3)</f>
        <v>88366</v>
      </c>
      <c r="BG157" s="105">
        <f>GETPIVOTDATA(" Kansas",'Population Migration by State'!$B$5,"Year",'Population Migration by State'!$C$3)</f>
        <v>88366</v>
      </c>
      <c r="BH157" s="105">
        <f>GETPIVOTDATA(" Kansas",'Population Migration by State'!$B$5,"Year",'Population Migration by State'!$C$3)</f>
        <v>88366</v>
      </c>
      <c r="BI157" s="105">
        <f>GETPIVOTDATA(" Kansas",'Population Migration by State'!$B$5,"Year",'Population Migration by State'!$C$3)</f>
        <v>88366</v>
      </c>
      <c r="BJ157" s="105">
        <f>GETPIVOTDATA(" Kansas",'Population Migration by State'!$B$5,"Year",'Population Migration by State'!$C$3)</f>
        <v>88366</v>
      </c>
      <c r="BK157" s="105">
        <f>GETPIVOTDATA(" Kansas",'Population Migration by State'!$B$5,"Year",'Population Migration by State'!$C$3)</f>
        <v>88366</v>
      </c>
      <c r="BL157" s="105">
        <f>GETPIVOTDATA(" Kansas",'Population Migration by State'!$B$5,"Year",'Population Migration by State'!$C$3)</f>
        <v>88366</v>
      </c>
      <c r="BM157" s="105">
        <f>GETPIVOTDATA(" Kansas",'Population Migration by State'!$B$5,"Year",'Population Migration by State'!$C$3)</f>
        <v>88366</v>
      </c>
      <c r="BN157" s="105">
        <f>GETPIVOTDATA(" Kansas",'Population Migration by State'!$B$5,"Year",'Population Migration by State'!$C$3)</f>
        <v>88366</v>
      </c>
      <c r="BO157" s="105">
        <f>GETPIVOTDATA(" Kansas",'Population Migration by State'!$B$5,"Year",'Population Migration by State'!$C$3)</f>
        <v>88366</v>
      </c>
      <c r="BP157" s="105">
        <f>GETPIVOTDATA(" Kansas",'Population Migration by State'!$B$5,"Year",'Population Migration by State'!$C$3)</f>
        <v>88366</v>
      </c>
      <c r="BQ157" s="105">
        <f>GETPIVOTDATA(" Kansas",'Population Migration by State'!$B$5,"Year",'Population Migration by State'!$C$3)</f>
        <v>88366</v>
      </c>
      <c r="BR157" s="105">
        <f>GETPIVOTDATA(" Kansas",'Population Migration by State'!$B$5,"Year",'Population Migration by State'!$C$3)</f>
        <v>88366</v>
      </c>
      <c r="BS157" s="92">
        <f>GETPIVOTDATA(" Missouri",'Population Migration by State'!$B$5,"Year",'Population Migration by State'!$C$3)</f>
        <v>163756</v>
      </c>
      <c r="BT157" s="105">
        <f>GETPIVOTDATA(" Missouri",'Population Migration by State'!$B$5,"Year",'Population Migration by State'!$C$3)</f>
        <v>163756</v>
      </c>
      <c r="BU157" s="105">
        <f>GETPIVOTDATA(" Missouri",'Population Migration by State'!$B$5,"Year",'Population Migration by State'!$C$3)</f>
        <v>163756</v>
      </c>
      <c r="BV157" s="105">
        <f>GETPIVOTDATA(" Missouri",'Population Migration by State'!$B$5,"Year",'Population Migration by State'!$C$3)</f>
        <v>163756</v>
      </c>
      <c r="BW157" s="105">
        <f>GETPIVOTDATA(" Missouri",'Population Migration by State'!$B$5,"Year",'Population Migration by State'!$C$3)</f>
        <v>163756</v>
      </c>
      <c r="BX157" s="121">
        <f>GETPIVOTDATA(" Missouri",'Population Migration by State'!$B$5,"Year",'Population Migration by State'!$C$3)</f>
        <v>163756</v>
      </c>
      <c r="BY157" s="121">
        <f>GETPIVOTDATA(" Missouri",'Population Migration by State'!$B$5,"Year",'Population Migration by State'!$C$3)</f>
        <v>163756</v>
      </c>
      <c r="BZ157" s="121">
        <f>GETPIVOTDATA(" Missouri",'Population Migration by State'!$B$5,"Year",'Population Migration by State'!$C$3)</f>
        <v>163756</v>
      </c>
      <c r="CA157" s="121">
        <f>GETPIVOTDATA(" Missouri",'Population Migration by State'!$B$5,"Year",'Population Migration by State'!$C$3)</f>
        <v>163756</v>
      </c>
      <c r="CB157" s="105">
        <f>GETPIVOTDATA(" Missouri",'Population Migration by State'!$B$5,"Year",'Population Migration by State'!$C$3)</f>
        <v>163756</v>
      </c>
      <c r="CC157" s="105">
        <f>GETPIVOTDATA(" Missouri",'Population Migration by State'!$B$5,"Year",'Population Migration by State'!$C$3)</f>
        <v>163756</v>
      </c>
      <c r="CD157" s="105">
        <f>GETPIVOTDATA(" Missouri",'Population Migration by State'!$B$5,"Year",'Population Migration by State'!$C$3)</f>
        <v>163756</v>
      </c>
      <c r="CE157" s="105">
        <f>GETPIVOTDATA(" Missouri",'Population Migration by State'!$B$5,"Year",'Population Migration by State'!$C$3)</f>
        <v>163756</v>
      </c>
      <c r="CF157" s="105">
        <f>GETPIVOTDATA(" Missouri",'Population Migration by State'!$B$5,"Year",'Population Migration by State'!$C$3)</f>
        <v>163756</v>
      </c>
      <c r="CG157" s="92">
        <f>GETPIVOTDATA(" Illinois",'Population Migration by State'!$B$5,"Year",'Population Migration by State'!$C$3)</f>
        <v>210804</v>
      </c>
      <c r="CH157" s="105">
        <f>GETPIVOTDATA(" Illinois",'Population Migration by State'!$B$5,"Year",'Population Migration by State'!$C$3)</f>
        <v>210804</v>
      </c>
      <c r="CI157" s="105">
        <f>GETPIVOTDATA(" Illinois",'Population Migration by State'!$B$5,"Year",'Population Migration by State'!$C$3)</f>
        <v>210804</v>
      </c>
      <c r="CJ157" s="105">
        <f>GETPIVOTDATA(" Illinois",'Population Migration by State'!$B$5,"Year",'Population Migration by State'!$C$3)</f>
        <v>210804</v>
      </c>
      <c r="CK157" s="105">
        <f>GETPIVOTDATA(" Illinois",'Population Migration by State'!$B$5,"Year",'Population Migration by State'!$C$3)</f>
        <v>210804</v>
      </c>
      <c r="CL157" s="105">
        <f>GETPIVOTDATA(" Illinois",'Population Migration by State'!$B$5,"Year",'Population Migration by State'!$C$3)</f>
        <v>210804</v>
      </c>
      <c r="CM157" s="105">
        <f>GETPIVOTDATA(" Illinois",'Population Migration by State'!$B$5,"Year",'Population Migration by State'!$C$3)</f>
        <v>210804</v>
      </c>
      <c r="CN157" s="105">
        <f>GETPIVOTDATA(" Illinois",'Population Migration by State'!$B$5,"Year",'Population Migration by State'!$C$3)</f>
        <v>210804</v>
      </c>
      <c r="CO157" s="92">
        <f>GETPIVOTDATA(" Indiana",'Population Migration by State'!$B$5,"Year",'Population Migration by State'!$C$3)</f>
        <v>134273</v>
      </c>
      <c r="CP157" s="105">
        <f>GETPIVOTDATA(" Indiana",'Population Migration by State'!$B$5,"Year",'Population Migration by State'!$C$3)</f>
        <v>134273</v>
      </c>
      <c r="CQ157" s="105">
        <f>GETPIVOTDATA(" Indiana",'Population Migration by State'!$B$5,"Year",'Population Migration by State'!$C$3)</f>
        <v>134273</v>
      </c>
      <c r="CR157" s="105">
        <f>GETPIVOTDATA(" Indiana",'Population Migration by State'!$B$5,"Year",'Population Migration by State'!$C$3)</f>
        <v>134273</v>
      </c>
      <c r="CS157" s="105">
        <f>GETPIVOTDATA(" Indiana",'Population Migration by State'!$B$5,"Year",'Population Migration by State'!$C$3)</f>
        <v>134273</v>
      </c>
      <c r="CT157" s="105">
        <f>GETPIVOTDATA(" Indiana",'Population Migration by State'!$B$5,"Year",'Population Migration by State'!$C$3)</f>
        <v>134273</v>
      </c>
      <c r="CU157" s="92">
        <f>GETPIVOTDATA(" Kentucky",'Population Migration by State'!$B$5,"Year",'Population Migration by State'!$C$3)</f>
        <v>112957</v>
      </c>
      <c r="CV157" s="105">
        <f>GETPIVOTDATA(" Kentucky",'Population Migration by State'!$B$5,"Year",'Population Migration by State'!$C$3)</f>
        <v>112957</v>
      </c>
      <c r="CW157" s="101">
        <f>GETPIVOTDATA(" Kentucky",'Population Migration by State'!$B$5,"Year",'Population Migration by State'!$C$3)</f>
        <v>112957</v>
      </c>
      <c r="CX157" s="99"/>
      <c r="CY157" s="105">
        <f>GETPIVOTDATA(" Ohio",'Population Migration by State'!$B$5,"Year",'Population Migration by State'!$C$3)</f>
        <v>197794</v>
      </c>
      <c r="CZ157" s="92">
        <f>GETPIVOTDATA(" West Virginia",'Population Migration by State'!$B$5,"Year",'Population Migration by State'!$C$3)</f>
        <v>47204</v>
      </c>
      <c r="DA157" s="105">
        <f>GETPIVOTDATA(" West Virginia",'Population Migration by State'!$B$5,"Year",'Population Migration by State'!$C$3)</f>
        <v>47204</v>
      </c>
      <c r="DB157" s="105">
        <f>GETPIVOTDATA(" West Virginia",'Population Migration by State'!$B$5,"Year",'Population Migration by State'!$C$3)</f>
        <v>47204</v>
      </c>
      <c r="DC157" s="105">
        <f>GETPIVOTDATA(" West Virginia",'Population Migration by State'!$B$5,"Year",'Population Migration by State'!$C$3)</f>
        <v>47204</v>
      </c>
      <c r="DD157" s="121">
        <f>GETPIVOTDATA(" West Virginia",'Population Migration by State'!$B$5,"Year",'Population Migration by State'!$C$3)</f>
        <v>47204</v>
      </c>
      <c r="DE157" s="121">
        <f>GETPIVOTDATA(" West Virginia",'Population Migration by State'!$B$5,"Year",'Population Migration by State'!$C$3)</f>
        <v>47204</v>
      </c>
      <c r="DF157" s="121">
        <f>GETPIVOTDATA(" West Virginia",'Population Migration by State'!$B$5,"Year",'Population Migration by State'!$C$3)</f>
        <v>47204</v>
      </c>
      <c r="DG157" s="121">
        <f>GETPIVOTDATA(" West Virginia",'Population Migration by State'!$B$5,"Year",'Population Migration by State'!$C$3)</f>
        <v>47204</v>
      </c>
      <c r="DH157" s="105">
        <f>GETPIVOTDATA(" West Virginia",'Population Migration by State'!$B$5,"Year",'Population Migration by State'!$C$3)</f>
        <v>47204</v>
      </c>
      <c r="DI157" s="97"/>
      <c r="DJ157" s="105">
        <f>GETPIVOTDATA(" Virginia",'Population Migration by State'!$B$5,"Year",'Population Migration by State'!$C$3)</f>
        <v>251169</v>
      </c>
      <c r="DK157" s="105">
        <f>GETPIVOTDATA(" Virginia",'Population Migration by State'!$B$5,"Year",'Population Migration by State'!$C$3)</f>
        <v>251169</v>
      </c>
      <c r="DL157" s="105">
        <f>GETPIVOTDATA(" Virginia",'Population Migration by State'!$B$5,"Year",'Population Migration by State'!$C$3)</f>
        <v>251169</v>
      </c>
      <c r="DM157" s="105">
        <f>GETPIVOTDATA(" Virginia",'Population Migration by State'!$B$5,"Year",'Population Migration by State'!$C$3)</f>
        <v>251169</v>
      </c>
      <c r="DN157" s="105">
        <f>GETPIVOTDATA(" Virginia",'Population Migration by State'!$B$5,"Year",'Population Migration by State'!$C$3)</f>
        <v>251169</v>
      </c>
      <c r="DO157" s="105">
        <f>GETPIVOTDATA(" Virginia",'Population Migration by State'!$B$5,"Year",'Population Migration by State'!$C$3)</f>
        <v>251169</v>
      </c>
      <c r="DP157" s="122">
        <f>GETPIVOTDATA(" District of Columbia ",'Population Migration by State'!$B$5,"Year",'Population Migration by State'!$C$3)</f>
        <v>53830</v>
      </c>
      <c r="DQ157" s="123">
        <f>GETPIVOTDATA(" District of Columbia ",'Population Migration by State'!$B$5,"Year",'Population Migration by State'!$C$3)</f>
        <v>53830</v>
      </c>
      <c r="DR157" s="105">
        <f>GETPIVOTDATA(" Maryland",'Population Migration by State'!$B$5,"Year",'Population Migration by State'!$C$3)</f>
        <v>155277</v>
      </c>
      <c r="DS157" s="105">
        <f>GETPIVOTDATA(" Maryland",'Population Migration by State'!$B$5,"Year",'Population Migration by State'!$C$3)</f>
        <v>155277</v>
      </c>
      <c r="DT157" s="92">
        <f>GETPIVOTDATA(" Delaware",'Population Migration by State'!$B$5,"Year",'Population Migration by State'!$C$3)</f>
        <v>34813</v>
      </c>
      <c r="DU157" s="105">
        <f>GETPIVOTDATA(" Delaware",'Population Migration by State'!$B$5,"Year",'Population Migration by State'!$C$3)</f>
        <v>34813</v>
      </c>
      <c r="DV157" s="99"/>
      <c r="DW157" s="105"/>
      <c r="DX157" s="105"/>
      <c r="DY157" s="105"/>
      <c r="DZ157" s="105"/>
      <c r="EA157" s="105"/>
      <c r="EB157" s="105"/>
      <c r="EC157" s="105"/>
      <c r="ED157" s="105"/>
      <c r="EE157" s="105"/>
      <c r="EF157" s="93"/>
      <c r="EG157" s="93"/>
      <c r="EH157" s="93"/>
      <c r="EI157" s="93"/>
      <c r="EJ157" s="105"/>
      <c r="EK157" s="105"/>
      <c r="EL157" s="105"/>
      <c r="EM157" s="105"/>
      <c r="EN157" s="105"/>
      <c r="EO157" s="105"/>
      <c r="EP157" s="105"/>
      <c r="EQ157" s="56"/>
      <c r="ER157" s="56"/>
      <c r="ES157" s="56"/>
      <c r="ET157" s="56"/>
      <c r="EU157" s="56"/>
      <c r="EV157" s="56"/>
      <c r="EW157" s="56"/>
      <c r="EX157" s="56"/>
      <c r="EY157" s="56"/>
      <c r="EZ157" s="56"/>
      <c r="FA157" s="56"/>
      <c r="FB157" s="56"/>
      <c r="FC157" s="56"/>
      <c r="FD157" s="56"/>
      <c r="FE157" s="56"/>
      <c r="FF157" s="56"/>
      <c r="FG157" s="56"/>
      <c r="FH157" s="56"/>
      <c r="FI157" s="56"/>
      <c r="FJ157" s="56"/>
      <c r="FK157" s="56"/>
      <c r="FL157" s="56"/>
      <c r="FM157" s="56"/>
      <c r="FN157" s="56"/>
      <c r="FO157" s="56"/>
      <c r="FP157" s="56"/>
      <c r="FQ157" s="56"/>
      <c r="FR157" s="56"/>
      <c r="FS157" s="56"/>
      <c r="FT157" s="56"/>
      <c r="FU157" s="56"/>
      <c r="FV157" s="56"/>
      <c r="FW157" s="56"/>
      <c r="FX157" s="56"/>
      <c r="FY157" s="56"/>
      <c r="FZ157" s="56"/>
      <c r="GA157" s="56"/>
      <c r="GB157" s="56"/>
      <c r="GC157" s="56"/>
      <c r="GD157" s="56"/>
      <c r="GE157" s="56"/>
      <c r="GF157" s="56"/>
      <c r="GG157" s="56"/>
      <c r="GH157" s="56"/>
      <c r="GI157" s="56"/>
      <c r="GJ157" s="56"/>
      <c r="GK157" s="56"/>
      <c r="GL157" s="56"/>
      <c r="GM157" s="56"/>
      <c r="GN157" s="56"/>
      <c r="GO157" s="56"/>
      <c r="GP157" s="56"/>
      <c r="GQ157" s="56"/>
      <c r="GR157" s="56"/>
      <c r="GS157" s="56"/>
      <c r="GT157" s="56"/>
      <c r="GU157" s="56"/>
      <c r="GV157" s="56"/>
      <c r="GW157" s="56"/>
      <c r="GX157" s="56"/>
      <c r="GY157" s="56"/>
      <c r="GZ157" s="56"/>
      <c r="HA157" s="56"/>
      <c r="HB157" s="56"/>
      <c r="HC157" s="56"/>
      <c r="HD157" s="56"/>
      <c r="HE157" s="56"/>
      <c r="HF157" s="56"/>
      <c r="HG157" s="56"/>
      <c r="HH157" s="217"/>
    </row>
    <row r="158" spans="2:216" ht="15.75" customHeight="1" thickBot="1" x14ac:dyDescent="0.3">
      <c r="B158" s="221"/>
      <c r="C158" s="56"/>
      <c r="D158" s="56"/>
      <c r="E158" s="105"/>
      <c r="F158" s="105"/>
      <c r="G158" s="105"/>
      <c r="H158" s="105"/>
      <c r="I158" s="105"/>
      <c r="J158" s="105"/>
      <c r="K158" s="105"/>
      <c r="L158" s="105"/>
      <c r="M158" s="105"/>
      <c r="N158" s="92">
        <f>GETPIVOTDATA(" California",'Population Migration by State'!$B$5,"Year",'Population Migration by State'!$C$3)</f>
        <v>495964</v>
      </c>
      <c r="O158" s="105">
        <f>GETPIVOTDATA(" California",'Population Migration by State'!$B$5,"Year",'Population Migration by State'!$C$3)</f>
        <v>495964</v>
      </c>
      <c r="P158" s="105">
        <f>GETPIVOTDATA(" California",'Population Migration by State'!$B$5,"Year",'Population Migration by State'!$C$3)</f>
        <v>495964</v>
      </c>
      <c r="Q158" s="105">
        <f>GETPIVOTDATA(" California",'Population Migration by State'!$B$5,"Year",'Population Migration by State'!$C$3)</f>
        <v>495964</v>
      </c>
      <c r="R158" s="105">
        <f>GETPIVOTDATA(" California",'Population Migration by State'!$B$5,"Year",'Population Migration by State'!$C$3)</f>
        <v>495964</v>
      </c>
      <c r="S158" s="105">
        <f>GETPIVOTDATA(" California",'Population Migration by State'!$B$5,"Year",'Population Migration by State'!$C$3)</f>
        <v>495964</v>
      </c>
      <c r="T158" s="105">
        <f>GETPIVOTDATA(" California",'Population Migration by State'!$B$5,"Year",'Population Migration by State'!$C$3)</f>
        <v>495964</v>
      </c>
      <c r="U158" s="105">
        <f>GETPIVOTDATA(" California",'Population Migration by State'!$B$5,"Year",'Population Migration by State'!$C$3)</f>
        <v>495964</v>
      </c>
      <c r="V158" s="92">
        <f>GETPIVOTDATA(" Nevada",'Population Migration by State'!$B$5,"Year",'Population Migration by State'!$C$3)</f>
        <v>124522</v>
      </c>
      <c r="W158" s="105">
        <f>GETPIVOTDATA(" Nevada",'Population Migration by State'!$B$5,"Year",'Population Migration by State'!$C$3)</f>
        <v>124522</v>
      </c>
      <c r="X158" s="105">
        <f>GETPIVOTDATA(" Nevada",'Population Migration by State'!$B$5,"Year",'Population Migration by State'!$C$3)</f>
        <v>124522</v>
      </c>
      <c r="Y158" s="105">
        <f>GETPIVOTDATA(" Nevada",'Population Migration by State'!$B$5,"Year",'Population Migration by State'!$C$3)</f>
        <v>124522</v>
      </c>
      <c r="Z158" s="105">
        <f>GETPIVOTDATA(" Nevada",'Population Migration by State'!$B$5,"Year",'Population Migration by State'!$C$3)</f>
        <v>124522</v>
      </c>
      <c r="AA158" s="105">
        <f>GETPIVOTDATA(" Nevada",'Population Migration by State'!$B$5,"Year",'Population Migration by State'!$C$3)</f>
        <v>124522</v>
      </c>
      <c r="AB158" s="105">
        <f>GETPIVOTDATA(" Nevada",'Population Migration by State'!$B$5,"Year",'Population Migration by State'!$C$3)</f>
        <v>124522</v>
      </c>
      <c r="AC158" s="92">
        <f>GETPIVOTDATA(" Utah",'Population Migration by State'!$B$5,"Year",'Population Migration by State'!$C$3)</f>
        <v>88109</v>
      </c>
      <c r="AD158" s="105">
        <f>GETPIVOTDATA(" Utah",'Population Migration by State'!$B$5,"Year",'Population Migration by State'!$C$3)</f>
        <v>88109</v>
      </c>
      <c r="AE158" s="105">
        <f>GETPIVOTDATA(" Utah",'Population Migration by State'!$B$5,"Year",'Population Migration by State'!$C$3)</f>
        <v>88109</v>
      </c>
      <c r="AF158" s="105">
        <f>GETPIVOTDATA(" Utah",'Population Migration by State'!$B$5,"Year",'Population Migration by State'!$C$3)</f>
        <v>88109</v>
      </c>
      <c r="AG158" s="105">
        <f>GETPIVOTDATA(" Utah",'Population Migration by State'!$B$5,"Year",'Population Migration by State'!$C$3)</f>
        <v>88109</v>
      </c>
      <c r="AH158" s="105">
        <f>GETPIVOTDATA(" Utah",'Population Migration by State'!$B$5,"Year",'Population Migration by State'!$C$3)</f>
        <v>88109</v>
      </c>
      <c r="AI158" s="105">
        <f>GETPIVOTDATA(" Utah",'Population Migration by State'!$B$5,"Year",'Population Migration by State'!$C$3)</f>
        <v>88109</v>
      </c>
      <c r="AJ158" s="105">
        <f>GETPIVOTDATA(" Utah",'Population Migration by State'!$B$5,"Year",'Population Migration by State'!$C$3)</f>
        <v>88109</v>
      </c>
      <c r="AK158" s="105">
        <f>GETPIVOTDATA(" Utah",'Population Migration by State'!$B$5,"Year",'Population Migration by State'!$C$3)</f>
        <v>88109</v>
      </c>
      <c r="AL158" s="105">
        <f>GETPIVOTDATA(" Utah",'Population Migration by State'!$B$5,"Year",'Population Migration by State'!$C$3)</f>
        <v>88109</v>
      </c>
      <c r="AM158" s="105">
        <f>GETPIVOTDATA(" Utah",'Population Migration by State'!$B$5,"Year",'Population Migration by State'!$C$3)</f>
        <v>88109</v>
      </c>
      <c r="AN158" s="105">
        <f>GETPIVOTDATA(" Utah",'Population Migration by State'!$B$5,"Year",'Population Migration by State'!$C$3)</f>
        <v>88109</v>
      </c>
      <c r="AO158" s="92">
        <f>GETPIVOTDATA(" Colorado",'Population Migration by State'!$B$5,"Year",'Population Migration by State'!$C$3)</f>
        <v>206204</v>
      </c>
      <c r="AP158" s="105">
        <f>GETPIVOTDATA(" Colorado",'Population Migration by State'!$B$5,"Year",'Population Migration by State'!$C$3)</f>
        <v>206204</v>
      </c>
      <c r="AQ158" s="105">
        <f>GETPIVOTDATA(" Colorado",'Population Migration by State'!$B$5,"Year",'Population Migration by State'!$C$3)</f>
        <v>206204</v>
      </c>
      <c r="AR158" s="105">
        <f>GETPIVOTDATA(" Colorado",'Population Migration by State'!$B$5,"Year",'Population Migration by State'!$C$3)</f>
        <v>206204</v>
      </c>
      <c r="AS158" s="105">
        <f>GETPIVOTDATA(" Colorado",'Population Migration by State'!$B$5,"Year",'Population Migration by State'!$C$3)</f>
        <v>206204</v>
      </c>
      <c r="AT158" s="105">
        <f>GETPIVOTDATA(" Colorado",'Population Migration by State'!$B$5,"Year",'Population Migration by State'!$C$3)</f>
        <v>206204</v>
      </c>
      <c r="AU158" s="149">
        <f>GETPIVOTDATA(" Colorado",'Population Migration by State'!$B$5,"Year",'Population Migration by State'!$C$3)</f>
        <v>206204</v>
      </c>
      <c r="AV158" s="149">
        <f>GETPIVOTDATA(" Colorado",'Population Migration by State'!$B$5,"Year",'Population Migration by State'!$C$3)</f>
        <v>206204</v>
      </c>
      <c r="AW158" s="149">
        <f>GETPIVOTDATA(" Colorado",'Population Migration by State'!$B$5,"Year",'Population Migration by State'!$C$3)</f>
        <v>206204</v>
      </c>
      <c r="AX158" s="149">
        <f>GETPIVOTDATA(" Colorado",'Population Migration by State'!$B$5,"Year",'Population Migration by State'!$C$3)</f>
        <v>206204</v>
      </c>
      <c r="AY158" s="105">
        <f>GETPIVOTDATA(" Colorado",'Population Migration by State'!$B$5,"Year",'Population Migration by State'!$C$3)</f>
        <v>206204</v>
      </c>
      <c r="AZ158" s="105">
        <f>GETPIVOTDATA(" Colorado",'Population Migration by State'!$B$5,"Year",'Population Migration by State'!$C$3)</f>
        <v>206204</v>
      </c>
      <c r="BA158" s="105">
        <f>GETPIVOTDATA(" Colorado",'Population Migration by State'!$B$5,"Year",'Population Migration by State'!$C$3)</f>
        <v>206204</v>
      </c>
      <c r="BB158" s="105">
        <f>GETPIVOTDATA(" Colorado",'Population Migration by State'!$B$5,"Year",'Population Migration by State'!$C$3)</f>
        <v>206204</v>
      </c>
      <c r="BC158" s="105">
        <f>GETPIVOTDATA(" Colorado",'Population Migration by State'!$B$5,"Year",'Population Migration by State'!$C$3)</f>
        <v>206204</v>
      </c>
      <c r="BD158" s="105">
        <f>GETPIVOTDATA(" Colorado",'Population Migration by State'!$B$5,"Year",'Population Migration by State'!$C$3)</f>
        <v>206204</v>
      </c>
      <c r="BE158" s="92">
        <f>GETPIVOTDATA(" Kansas",'Population Migration by State'!$B$5,"Year",'Population Migration by State'!$C$3)</f>
        <v>88366</v>
      </c>
      <c r="BF158" s="105">
        <f>GETPIVOTDATA(" Kansas",'Population Migration by State'!$B$5,"Year",'Population Migration by State'!$C$3)</f>
        <v>88366</v>
      </c>
      <c r="BG158" s="105">
        <f>GETPIVOTDATA(" Kansas",'Population Migration by State'!$B$5,"Year",'Population Migration by State'!$C$3)</f>
        <v>88366</v>
      </c>
      <c r="BH158" s="105">
        <f>GETPIVOTDATA(" Kansas",'Population Migration by State'!$B$5,"Year",'Population Migration by State'!$C$3)</f>
        <v>88366</v>
      </c>
      <c r="BI158" s="105">
        <f>GETPIVOTDATA(" Kansas",'Population Migration by State'!$B$5,"Year",'Population Migration by State'!$C$3)</f>
        <v>88366</v>
      </c>
      <c r="BJ158" s="105">
        <f>GETPIVOTDATA(" Kansas",'Population Migration by State'!$B$5,"Year",'Population Migration by State'!$C$3)</f>
        <v>88366</v>
      </c>
      <c r="BK158" s="105">
        <f>GETPIVOTDATA(" Kansas",'Population Migration by State'!$B$5,"Year",'Population Migration by State'!$C$3)</f>
        <v>88366</v>
      </c>
      <c r="BL158" s="121">
        <f>GETPIVOTDATA(" Kansas",'Population Migration by State'!$B$5,"Year",'Population Migration by State'!$C$3)</f>
        <v>88366</v>
      </c>
      <c r="BM158" s="105">
        <f>GETPIVOTDATA(" Kansas",'Population Migration by State'!$B$5,"Year",'Population Migration by State'!$C$3)</f>
        <v>88366</v>
      </c>
      <c r="BN158" s="105">
        <f>GETPIVOTDATA(" Kansas",'Population Migration by State'!$B$5,"Year",'Population Migration by State'!$C$3)</f>
        <v>88366</v>
      </c>
      <c r="BO158" s="105">
        <f>GETPIVOTDATA(" Kansas",'Population Migration by State'!$B$5,"Year",'Population Migration by State'!$C$3)</f>
        <v>88366</v>
      </c>
      <c r="BP158" s="105">
        <f>GETPIVOTDATA(" Kansas",'Population Migration by State'!$B$5,"Year",'Population Migration by State'!$C$3)</f>
        <v>88366</v>
      </c>
      <c r="BQ158" s="105">
        <f>GETPIVOTDATA(" Kansas",'Population Migration by State'!$B$5,"Year",'Population Migration by State'!$C$3)</f>
        <v>88366</v>
      </c>
      <c r="BR158" s="105">
        <f>GETPIVOTDATA(" Kansas",'Population Migration by State'!$B$5,"Year",'Population Migration by State'!$C$3)</f>
        <v>88366</v>
      </c>
      <c r="BS158" s="92">
        <f>GETPIVOTDATA(" Missouri",'Population Migration by State'!$B$5,"Year",'Population Migration by State'!$C$3)</f>
        <v>163756</v>
      </c>
      <c r="BT158" s="105">
        <f>GETPIVOTDATA(" Missouri",'Population Migration by State'!$B$5,"Year",'Population Migration by State'!$C$3)</f>
        <v>163756</v>
      </c>
      <c r="BU158" s="105">
        <f>GETPIVOTDATA(" Missouri",'Population Migration by State'!$B$5,"Year",'Population Migration by State'!$C$3)</f>
        <v>163756</v>
      </c>
      <c r="BV158" s="105">
        <f>GETPIVOTDATA(" Missouri",'Population Migration by State'!$B$5,"Year",'Population Migration by State'!$C$3)</f>
        <v>163756</v>
      </c>
      <c r="BW158" s="105">
        <f>GETPIVOTDATA(" Missouri",'Population Migration by State'!$B$5,"Year",'Population Migration by State'!$C$3)</f>
        <v>163756</v>
      </c>
      <c r="BX158" s="121">
        <f>GETPIVOTDATA(" Missouri",'Population Migration by State'!$B$5,"Year",'Population Migration by State'!$C$3)</f>
        <v>163756</v>
      </c>
      <c r="BY158" s="121">
        <f>GETPIVOTDATA(" Missouri",'Population Migration by State'!$B$5,"Year",'Population Migration by State'!$C$3)</f>
        <v>163756</v>
      </c>
      <c r="BZ158" s="121">
        <f>GETPIVOTDATA(" Missouri",'Population Migration by State'!$B$5,"Year",'Population Migration by State'!$C$3)</f>
        <v>163756</v>
      </c>
      <c r="CA158" s="121">
        <f>GETPIVOTDATA(" Missouri",'Population Migration by State'!$B$5,"Year",'Population Migration by State'!$C$3)</f>
        <v>163756</v>
      </c>
      <c r="CB158" s="105">
        <f>GETPIVOTDATA(" Missouri",'Population Migration by State'!$B$5,"Year",'Population Migration by State'!$C$3)</f>
        <v>163756</v>
      </c>
      <c r="CC158" s="105">
        <f>GETPIVOTDATA(" Missouri",'Population Migration by State'!$B$5,"Year",'Population Migration by State'!$C$3)</f>
        <v>163756</v>
      </c>
      <c r="CD158" s="105">
        <f>GETPIVOTDATA(" Missouri",'Population Migration by State'!$B$5,"Year",'Population Migration by State'!$C$3)</f>
        <v>163756</v>
      </c>
      <c r="CE158" s="105">
        <f>GETPIVOTDATA(" Missouri",'Population Migration by State'!$B$5,"Year",'Population Migration by State'!$C$3)</f>
        <v>163756</v>
      </c>
      <c r="CF158" s="105">
        <f>GETPIVOTDATA(" Missouri",'Population Migration by State'!$B$5,"Year",'Population Migration by State'!$C$3)</f>
        <v>163756</v>
      </c>
      <c r="CG158" s="92">
        <f>GETPIVOTDATA(" Illinois",'Population Migration by State'!$B$5,"Year",'Population Migration by State'!$C$3)</f>
        <v>210804</v>
      </c>
      <c r="CH158" s="105">
        <f>GETPIVOTDATA(" Illinois",'Population Migration by State'!$B$5,"Year",'Population Migration by State'!$C$3)</f>
        <v>210804</v>
      </c>
      <c r="CI158" s="105">
        <f>GETPIVOTDATA(" Illinois",'Population Migration by State'!$B$5,"Year",'Population Migration by State'!$C$3)</f>
        <v>210804</v>
      </c>
      <c r="CJ158" s="105">
        <f>GETPIVOTDATA(" Illinois",'Population Migration by State'!$B$5,"Year",'Population Migration by State'!$C$3)</f>
        <v>210804</v>
      </c>
      <c r="CK158" s="105">
        <f>GETPIVOTDATA(" Illinois",'Population Migration by State'!$B$5,"Year",'Population Migration by State'!$C$3)</f>
        <v>210804</v>
      </c>
      <c r="CL158" s="105">
        <f>GETPIVOTDATA(" Illinois",'Population Migration by State'!$B$5,"Year",'Population Migration by State'!$C$3)</f>
        <v>210804</v>
      </c>
      <c r="CM158" s="105">
        <f>GETPIVOTDATA(" Illinois",'Population Migration by State'!$B$5,"Year",'Population Migration by State'!$C$3)</f>
        <v>210804</v>
      </c>
      <c r="CN158" s="105">
        <f>GETPIVOTDATA(" Illinois",'Population Migration by State'!$B$5,"Year",'Population Migration by State'!$C$3)</f>
        <v>210804</v>
      </c>
      <c r="CO158" s="92">
        <f>GETPIVOTDATA(" Indiana",'Population Migration by State'!$B$5,"Year",'Population Migration by State'!$C$3)</f>
        <v>134273</v>
      </c>
      <c r="CP158" s="105">
        <f>GETPIVOTDATA(" Indiana",'Population Migration by State'!$B$5,"Year",'Population Migration by State'!$C$3)</f>
        <v>134273</v>
      </c>
      <c r="CQ158" s="105">
        <f>GETPIVOTDATA(" Indiana",'Population Migration by State'!$B$5,"Year",'Population Migration by State'!$C$3)</f>
        <v>134273</v>
      </c>
      <c r="CR158" s="105">
        <f>GETPIVOTDATA(" Indiana",'Population Migration by State'!$B$5,"Year",'Population Migration by State'!$C$3)</f>
        <v>134273</v>
      </c>
      <c r="CS158" s="105">
        <f>GETPIVOTDATA(" Indiana",'Population Migration by State'!$B$5,"Year",'Population Migration by State'!$C$3)</f>
        <v>134273</v>
      </c>
      <c r="CT158" s="105">
        <f>GETPIVOTDATA(" Indiana",'Population Migration by State'!$B$5,"Year",'Population Migration by State'!$C$3)</f>
        <v>134273</v>
      </c>
      <c r="CU158" s="92">
        <f>GETPIVOTDATA(" Kentucky",'Population Migration by State'!$B$5,"Year",'Population Migration by State'!$C$3)</f>
        <v>112957</v>
      </c>
      <c r="CV158" s="105">
        <f>GETPIVOTDATA(" Kentucky",'Population Migration by State'!$B$5,"Year",'Population Migration by State'!$C$3)</f>
        <v>112957</v>
      </c>
      <c r="CW158" s="105">
        <f>GETPIVOTDATA(" Kentucky",'Population Migration by State'!$B$5,"Year",'Population Migration by State'!$C$3)</f>
        <v>112957</v>
      </c>
      <c r="CX158" s="105">
        <f>GETPIVOTDATA(" Kentucky",'Population Migration by State'!$B$5,"Year",'Population Migration by State'!$C$3)</f>
        <v>112957</v>
      </c>
      <c r="CY158" s="102"/>
      <c r="CZ158" s="105">
        <f>GETPIVOTDATA(" West Virginia",'Population Migration by State'!$B$5,"Year",'Population Migration by State'!$C$3)</f>
        <v>47204</v>
      </c>
      <c r="DA158" s="105">
        <f>GETPIVOTDATA(" West Virginia",'Population Migration by State'!$B$5,"Year",'Population Migration by State'!$C$3)</f>
        <v>47204</v>
      </c>
      <c r="DB158" s="105">
        <f>GETPIVOTDATA(" West Virginia",'Population Migration by State'!$B$5,"Year",'Population Migration by State'!$C$3)</f>
        <v>47204</v>
      </c>
      <c r="DC158" s="105">
        <f>GETPIVOTDATA(" West Virginia",'Population Migration by State'!$B$5,"Year",'Population Migration by State'!$C$3)</f>
        <v>47204</v>
      </c>
      <c r="DD158" s="121">
        <f>GETPIVOTDATA(" West Virginia",'Population Migration by State'!$B$5,"Year",'Population Migration by State'!$C$3)</f>
        <v>47204</v>
      </c>
      <c r="DE158" s="121">
        <f>GETPIVOTDATA(" West Virginia",'Population Migration by State'!$B$5,"Year",'Population Migration by State'!$C$3)</f>
        <v>47204</v>
      </c>
      <c r="DF158" s="121">
        <f>GETPIVOTDATA(" West Virginia",'Population Migration by State'!$B$5,"Year",'Population Migration by State'!$C$3)</f>
        <v>47204</v>
      </c>
      <c r="DG158" s="121">
        <f>GETPIVOTDATA(" West Virginia",'Population Migration by State'!$B$5,"Year",'Population Migration by State'!$C$3)</f>
        <v>47204</v>
      </c>
      <c r="DH158" s="105">
        <f>GETPIVOTDATA(" West Virginia",'Population Migration by State'!$B$5,"Year",'Population Migration by State'!$C$3)</f>
        <v>47204</v>
      </c>
      <c r="DI158" s="92">
        <f>GETPIVOTDATA(" Virginia",'Population Migration by State'!$B$5,"Year",'Population Migration by State'!$C$3)</f>
        <v>251169</v>
      </c>
      <c r="DJ158" s="105">
        <f>GETPIVOTDATA(" Virginia",'Population Migration by State'!$B$5,"Year",'Population Migration by State'!$C$3)</f>
        <v>251169</v>
      </c>
      <c r="DK158" s="105">
        <f>GETPIVOTDATA(" Virginia",'Population Migration by State'!$B$5,"Year",'Population Migration by State'!$C$3)</f>
        <v>251169</v>
      </c>
      <c r="DL158" s="105">
        <f>GETPIVOTDATA(" Virginia",'Population Migration by State'!$B$5,"Year",'Population Migration by State'!$C$3)</f>
        <v>251169</v>
      </c>
      <c r="DM158" s="105">
        <f>GETPIVOTDATA(" Virginia",'Population Migration by State'!$B$5,"Year",'Population Migration by State'!$C$3)</f>
        <v>251169</v>
      </c>
      <c r="DN158" s="105">
        <f>GETPIVOTDATA(" Virginia",'Population Migration by State'!$B$5,"Year",'Population Migration by State'!$C$3)</f>
        <v>251169</v>
      </c>
      <c r="DO158" s="105">
        <f>GETPIVOTDATA(" Virginia",'Population Migration by State'!$B$5,"Year",'Population Migration by State'!$C$3)</f>
        <v>251169</v>
      </c>
      <c r="DP158" s="124">
        <f>GETPIVOTDATA(" District of Columbia ",'Population Migration by State'!$B$5,"Year",'Population Migration by State'!$C$3)</f>
        <v>53830</v>
      </c>
      <c r="DQ158" s="125">
        <f>GETPIVOTDATA(" District of Columbia ",'Population Migration by State'!$B$5,"Year",'Population Migration by State'!$C$3)</f>
        <v>53830</v>
      </c>
      <c r="DR158" s="105">
        <f>GETPIVOTDATA(" Maryland",'Population Migration by State'!$B$5,"Year",'Population Migration by State'!$C$3)</f>
        <v>155277</v>
      </c>
      <c r="DS158" s="105">
        <f>GETPIVOTDATA(" Maryland",'Population Migration by State'!$B$5,"Year",'Population Migration by State'!$C$3)</f>
        <v>155277</v>
      </c>
      <c r="DT158" s="92">
        <f>GETPIVOTDATA(" Delaware",'Population Migration by State'!$B$5,"Year",'Population Migration by State'!$C$3)</f>
        <v>34813</v>
      </c>
      <c r="DU158" s="105">
        <f>GETPIVOTDATA(" Delaware",'Population Migration by State'!$B$5,"Year",'Population Migration by State'!$C$3)</f>
        <v>34813</v>
      </c>
      <c r="DV158" s="114">
        <f>GETPIVOTDATA(" Delaware",'Population Migration by State'!$B$5,"Year",'Population Migration by State'!$C$3)</f>
        <v>34813</v>
      </c>
      <c r="DW158" s="105"/>
      <c r="DX158" s="105"/>
      <c r="DY158" s="105"/>
      <c r="DZ158" s="105"/>
      <c r="EA158" s="105"/>
      <c r="EB158" s="105"/>
      <c r="EC158" s="105"/>
      <c r="ED158" s="105"/>
      <c r="EE158" s="105"/>
      <c r="EF158" s="93"/>
      <c r="EG158" s="93"/>
      <c r="EH158" s="93"/>
      <c r="EI158" s="93"/>
      <c r="EJ158" s="105"/>
      <c r="EK158" s="105"/>
      <c r="EL158" s="105"/>
      <c r="EM158" s="105"/>
      <c r="EN158" s="105"/>
      <c r="EO158" s="105"/>
      <c r="EP158" s="105"/>
      <c r="EQ158" s="56"/>
      <c r="ER158" s="56"/>
      <c r="ES158" s="56"/>
      <c r="ET158" s="56"/>
      <c r="EU158" s="56"/>
      <c r="EV158" s="56"/>
      <c r="EW158" s="56"/>
      <c r="EX158" s="56"/>
      <c r="EY158" s="56"/>
      <c r="EZ158" s="56"/>
      <c r="FA158" s="56"/>
      <c r="FB158" s="56"/>
      <c r="FC158" s="56"/>
      <c r="FD158" s="56"/>
      <c r="FE158" s="56"/>
      <c r="FF158" s="56"/>
      <c r="FG158" s="56"/>
      <c r="FH158" s="56"/>
      <c r="FI158" s="56"/>
      <c r="FJ158" s="56"/>
      <c r="FK158" s="56"/>
      <c r="FL158" s="56"/>
      <c r="FM158" s="56"/>
      <c r="FN158" s="56"/>
      <c r="FO158" s="56"/>
      <c r="FP158" s="56"/>
      <c r="FQ158" s="56"/>
      <c r="FR158" s="56"/>
      <c r="FS158" s="56"/>
      <c r="FT158" s="56"/>
      <c r="FU158" s="56"/>
      <c r="FV158" s="56"/>
      <c r="FW158" s="56"/>
      <c r="FX158" s="56"/>
      <c r="FY158" s="56"/>
      <c r="FZ158" s="56"/>
      <c r="GA158" s="56"/>
      <c r="GB158" s="56"/>
      <c r="GC158" s="56"/>
      <c r="GD158" s="56"/>
      <c r="GE158" s="56"/>
      <c r="GF158" s="56"/>
      <c r="GG158" s="56"/>
      <c r="GH158" s="56"/>
      <c r="GI158" s="56"/>
      <c r="GJ158" s="56"/>
      <c r="GK158" s="56"/>
      <c r="GL158" s="56"/>
      <c r="GM158" s="56"/>
      <c r="GN158" s="56"/>
      <c r="GO158" s="56"/>
      <c r="GP158" s="56"/>
      <c r="GQ158" s="56"/>
      <c r="GR158" s="56"/>
      <c r="GS158" s="56"/>
      <c r="GT158" s="56"/>
      <c r="GU158" s="56"/>
      <c r="GV158" s="56"/>
      <c r="GW158" s="56"/>
      <c r="GX158" s="56"/>
      <c r="GY158" s="56"/>
      <c r="GZ158" s="56"/>
      <c r="HA158" s="56"/>
      <c r="HB158" s="56"/>
      <c r="HC158" s="56"/>
      <c r="HD158" s="56"/>
      <c r="HE158" s="56"/>
      <c r="HF158" s="56"/>
      <c r="HG158" s="56"/>
      <c r="HH158" s="217"/>
    </row>
    <row r="159" spans="2:216" ht="15.75" customHeight="1" thickTop="1" x14ac:dyDescent="0.25">
      <c r="B159" s="221"/>
      <c r="C159" s="56"/>
      <c r="D159" s="56"/>
      <c r="E159" s="105"/>
      <c r="F159" s="105"/>
      <c r="G159" s="105"/>
      <c r="H159" s="105"/>
      <c r="I159" s="105"/>
      <c r="J159" s="105"/>
      <c r="K159" s="105"/>
      <c r="L159" s="105"/>
      <c r="M159" s="105"/>
      <c r="N159" s="92">
        <f>GETPIVOTDATA(" California",'Population Migration by State'!$B$5,"Year",'Population Migration by State'!$C$3)</f>
        <v>495964</v>
      </c>
      <c r="O159" s="105">
        <f>GETPIVOTDATA(" California",'Population Migration by State'!$B$5,"Year",'Population Migration by State'!$C$3)</f>
        <v>495964</v>
      </c>
      <c r="P159" s="105">
        <f>GETPIVOTDATA(" California",'Population Migration by State'!$B$5,"Year",'Population Migration by State'!$C$3)</f>
        <v>495964</v>
      </c>
      <c r="Q159" s="105">
        <f>GETPIVOTDATA(" California",'Population Migration by State'!$B$5,"Year",'Population Migration by State'!$C$3)</f>
        <v>495964</v>
      </c>
      <c r="R159" s="105">
        <f>GETPIVOTDATA(" California",'Population Migration by State'!$B$5,"Year",'Population Migration by State'!$C$3)</f>
        <v>495964</v>
      </c>
      <c r="S159" s="105">
        <f>GETPIVOTDATA(" California",'Population Migration by State'!$B$5,"Year",'Population Migration by State'!$C$3)</f>
        <v>495964</v>
      </c>
      <c r="T159" s="105">
        <f>GETPIVOTDATA(" California",'Population Migration by State'!$B$5,"Year",'Population Migration by State'!$C$3)</f>
        <v>495964</v>
      </c>
      <c r="U159" s="105">
        <f>GETPIVOTDATA(" California",'Population Migration by State'!$B$5,"Year",'Population Migration by State'!$C$3)</f>
        <v>495964</v>
      </c>
      <c r="V159" s="99"/>
      <c r="W159" s="105">
        <f>GETPIVOTDATA(" Nevada",'Population Migration by State'!$B$5,"Year",'Population Migration by State'!$C$3)</f>
        <v>124522</v>
      </c>
      <c r="X159" s="105">
        <f>GETPIVOTDATA(" Nevada",'Population Migration by State'!$B$5,"Year",'Population Migration by State'!$C$3)</f>
        <v>124522</v>
      </c>
      <c r="Y159" s="105">
        <f>GETPIVOTDATA(" Nevada",'Population Migration by State'!$B$5,"Year",'Population Migration by State'!$C$3)</f>
        <v>124522</v>
      </c>
      <c r="Z159" s="105">
        <f>GETPIVOTDATA(" Nevada",'Population Migration by State'!$B$5,"Year",'Population Migration by State'!$C$3)</f>
        <v>124522</v>
      </c>
      <c r="AA159" s="105">
        <f>GETPIVOTDATA(" Nevada",'Population Migration by State'!$B$5,"Year",'Population Migration by State'!$C$3)</f>
        <v>124522</v>
      </c>
      <c r="AB159" s="105">
        <f>GETPIVOTDATA(" Nevada",'Population Migration by State'!$B$5,"Year",'Population Migration by State'!$C$3)</f>
        <v>124522</v>
      </c>
      <c r="AC159" s="92">
        <f>GETPIVOTDATA(" Utah",'Population Migration by State'!$B$5,"Year",'Population Migration by State'!$C$3)</f>
        <v>88109</v>
      </c>
      <c r="AD159" s="105">
        <f>GETPIVOTDATA(" Utah",'Population Migration by State'!$B$5,"Year",'Population Migration by State'!$C$3)</f>
        <v>88109</v>
      </c>
      <c r="AE159" s="105">
        <f>GETPIVOTDATA(" Utah",'Population Migration by State'!$B$5,"Year",'Population Migration by State'!$C$3)</f>
        <v>88109</v>
      </c>
      <c r="AF159" s="105">
        <f>GETPIVOTDATA(" Utah",'Population Migration by State'!$B$5,"Year",'Population Migration by State'!$C$3)</f>
        <v>88109</v>
      </c>
      <c r="AG159" s="105">
        <f>GETPIVOTDATA(" Utah",'Population Migration by State'!$B$5,"Year",'Population Migration by State'!$C$3)</f>
        <v>88109</v>
      </c>
      <c r="AH159" s="105">
        <f>GETPIVOTDATA(" Utah",'Population Migration by State'!$B$5,"Year",'Population Migration by State'!$C$3)</f>
        <v>88109</v>
      </c>
      <c r="AI159" s="105">
        <f>GETPIVOTDATA(" Utah",'Population Migration by State'!$B$5,"Year",'Population Migration by State'!$C$3)</f>
        <v>88109</v>
      </c>
      <c r="AJ159" s="105">
        <f>GETPIVOTDATA(" Utah",'Population Migration by State'!$B$5,"Year",'Population Migration by State'!$C$3)</f>
        <v>88109</v>
      </c>
      <c r="AK159" s="105">
        <f>GETPIVOTDATA(" Utah",'Population Migration by State'!$B$5,"Year",'Population Migration by State'!$C$3)</f>
        <v>88109</v>
      </c>
      <c r="AL159" s="105">
        <f>GETPIVOTDATA(" Utah",'Population Migration by State'!$B$5,"Year",'Population Migration by State'!$C$3)</f>
        <v>88109</v>
      </c>
      <c r="AM159" s="105">
        <f>GETPIVOTDATA(" Utah",'Population Migration by State'!$B$5,"Year",'Population Migration by State'!$C$3)</f>
        <v>88109</v>
      </c>
      <c r="AN159" s="105">
        <f>GETPIVOTDATA(" Utah",'Population Migration by State'!$B$5,"Year",'Population Migration by State'!$C$3)</f>
        <v>88109</v>
      </c>
      <c r="AO159" s="92">
        <f>GETPIVOTDATA(" Colorado",'Population Migration by State'!$B$5,"Year",'Population Migration by State'!$C$3)</f>
        <v>206204</v>
      </c>
      <c r="AP159" s="105">
        <f>GETPIVOTDATA(" Colorado",'Population Migration by State'!$B$5,"Year",'Population Migration by State'!$C$3)</f>
        <v>206204</v>
      </c>
      <c r="AQ159" s="105">
        <f>GETPIVOTDATA(" Colorado",'Population Migration by State'!$B$5,"Year",'Population Migration by State'!$C$3)</f>
        <v>206204</v>
      </c>
      <c r="AR159" s="105">
        <f>GETPIVOTDATA(" Colorado",'Population Migration by State'!$B$5,"Year",'Population Migration by State'!$C$3)</f>
        <v>206204</v>
      </c>
      <c r="AS159" s="105">
        <f>GETPIVOTDATA(" Colorado",'Population Migration by State'!$B$5,"Year",'Population Migration by State'!$C$3)</f>
        <v>206204</v>
      </c>
      <c r="AT159" s="105">
        <f>GETPIVOTDATA(" Colorado",'Population Migration by State'!$B$5,"Year",'Population Migration by State'!$C$3)</f>
        <v>206204</v>
      </c>
      <c r="AU159" s="149">
        <f>GETPIVOTDATA(" Colorado",'Population Migration by State'!$B$5,"Year",'Population Migration by State'!$C$3)</f>
        <v>206204</v>
      </c>
      <c r="AV159" s="149">
        <f>GETPIVOTDATA(" Colorado",'Population Migration by State'!$B$5,"Year",'Population Migration by State'!$C$3)</f>
        <v>206204</v>
      </c>
      <c r="AW159" s="149">
        <f>GETPIVOTDATA(" Colorado",'Population Migration by State'!$B$5,"Year",'Population Migration by State'!$C$3)</f>
        <v>206204</v>
      </c>
      <c r="AX159" s="149">
        <f>GETPIVOTDATA(" Colorado",'Population Migration by State'!$B$5,"Year",'Population Migration by State'!$C$3)</f>
        <v>206204</v>
      </c>
      <c r="AY159" s="105">
        <f>GETPIVOTDATA(" Colorado",'Population Migration by State'!$B$5,"Year",'Population Migration by State'!$C$3)</f>
        <v>206204</v>
      </c>
      <c r="AZ159" s="105">
        <f>GETPIVOTDATA(" Colorado",'Population Migration by State'!$B$5,"Year",'Population Migration by State'!$C$3)</f>
        <v>206204</v>
      </c>
      <c r="BA159" s="105">
        <f>GETPIVOTDATA(" Colorado",'Population Migration by State'!$B$5,"Year",'Population Migration by State'!$C$3)</f>
        <v>206204</v>
      </c>
      <c r="BB159" s="105">
        <f>GETPIVOTDATA(" Colorado",'Population Migration by State'!$B$5,"Year",'Population Migration by State'!$C$3)</f>
        <v>206204</v>
      </c>
      <c r="BC159" s="105">
        <f>GETPIVOTDATA(" Colorado",'Population Migration by State'!$B$5,"Year",'Population Migration by State'!$C$3)</f>
        <v>206204</v>
      </c>
      <c r="BD159" s="105">
        <f>GETPIVOTDATA(" Colorado",'Population Migration by State'!$B$5,"Year",'Population Migration by State'!$C$3)</f>
        <v>206204</v>
      </c>
      <c r="BE159" s="92">
        <f>GETPIVOTDATA(" Kansas",'Population Migration by State'!$B$5,"Year",'Population Migration by State'!$C$3)</f>
        <v>88366</v>
      </c>
      <c r="BF159" s="105">
        <f>GETPIVOTDATA(" Kansas",'Population Migration by State'!$B$5,"Year",'Population Migration by State'!$C$3)</f>
        <v>88366</v>
      </c>
      <c r="BG159" s="105">
        <f>GETPIVOTDATA(" Kansas",'Population Migration by State'!$B$5,"Year",'Population Migration by State'!$C$3)</f>
        <v>88366</v>
      </c>
      <c r="BH159" s="105">
        <f>GETPIVOTDATA(" Kansas",'Population Migration by State'!$B$5,"Year",'Population Migration by State'!$C$3)</f>
        <v>88366</v>
      </c>
      <c r="BI159" s="105">
        <f>GETPIVOTDATA(" Kansas",'Population Migration by State'!$B$5,"Year",'Population Migration by State'!$C$3)</f>
        <v>88366</v>
      </c>
      <c r="BJ159" s="105">
        <f>GETPIVOTDATA(" Kansas",'Population Migration by State'!$B$5,"Year",'Population Migration by State'!$C$3)</f>
        <v>88366</v>
      </c>
      <c r="BK159" s="105">
        <f>GETPIVOTDATA(" Kansas",'Population Migration by State'!$B$5,"Year",'Population Migration by State'!$C$3)</f>
        <v>88366</v>
      </c>
      <c r="BL159" s="121">
        <f>GETPIVOTDATA(" Kansas",'Population Migration by State'!$B$5,"Year",'Population Migration by State'!$C$3)</f>
        <v>88366</v>
      </c>
      <c r="BM159" s="105">
        <f>GETPIVOTDATA(" Kansas",'Population Migration by State'!$B$5,"Year",'Population Migration by State'!$C$3)</f>
        <v>88366</v>
      </c>
      <c r="BN159" s="105">
        <f>GETPIVOTDATA(" Kansas",'Population Migration by State'!$B$5,"Year",'Population Migration by State'!$C$3)</f>
        <v>88366</v>
      </c>
      <c r="BO159" s="105">
        <f>GETPIVOTDATA(" Kansas",'Population Migration by State'!$B$5,"Year",'Population Migration by State'!$C$3)</f>
        <v>88366</v>
      </c>
      <c r="BP159" s="105">
        <f>GETPIVOTDATA(" Kansas",'Population Migration by State'!$B$5,"Year",'Population Migration by State'!$C$3)</f>
        <v>88366</v>
      </c>
      <c r="BQ159" s="105">
        <f>GETPIVOTDATA(" Kansas",'Population Migration by State'!$B$5,"Year",'Population Migration by State'!$C$3)</f>
        <v>88366</v>
      </c>
      <c r="BR159" s="105">
        <f>GETPIVOTDATA(" Kansas",'Population Migration by State'!$B$5,"Year",'Population Migration by State'!$C$3)</f>
        <v>88366</v>
      </c>
      <c r="BS159" s="92">
        <f>GETPIVOTDATA(" Missouri",'Population Migration by State'!$B$5,"Year",'Population Migration by State'!$C$3)</f>
        <v>163756</v>
      </c>
      <c r="BT159" s="105">
        <f>GETPIVOTDATA(" Missouri",'Population Migration by State'!$B$5,"Year",'Population Migration by State'!$C$3)</f>
        <v>163756</v>
      </c>
      <c r="BU159" s="105">
        <f>GETPIVOTDATA(" Missouri",'Population Migration by State'!$B$5,"Year",'Population Migration by State'!$C$3)</f>
        <v>163756</v>
      </c>
      <c r="BV159" s="105">
        <f>GETPIVOTDATA(" Missouri",'Population Migration by State'!$B$5,"Year",'Population Migration by State'!$C$3)</f>
        <v>163756</v>
      </c>
      <c r="BW159" s="105">
        <f>GETPIVOTDATA(" Missouri",'Population Migration by State'!$B$5,"Year",'Population Migration by State'!$C$3)</f>
        <v>163756</v>
      </c>
      <c r="BX159" s="121">
        <f>GETPIVOTDATA(" Missouri",'Population Migration by State'!$B$5,"Year",'Population Migration by State'!$C$3)</f>
        <v>163756</v>
      </c>
      <c r="BY159" s="121">
        <f>GETPIVOTDATA(" Missouri",'Population Migration by State'!$B$5,"Year",'Population Migration by State'!$C$3)</f>
        <v>163756</v>
      </c>
      <c r="BZ159" s="121">
        <f>GETPIVOTDATA(" Missouri",'Population Migration by State'!$B$5,"Year",'Population Migration by State'!$C$3)</f>
        <v>163756</v>
      </c>
      <c r="CA159" s="121">
        <f>GETPIVOTDATA(" Missouri",'Population Migration by State'!$B$5,"Year",'Population Migration by State'!$C$3)</f>
        <v>163756</v>
      </c>
      <c r="CB159" s="105">
        <f>GETPIVOTDATA(" Missouri",'Population Migration by State'!$B$5,"Year",'Population Migration by State'!$C$3)</f>
        <v>163756</v>
      </c>
      <c r="CC159" s="105">
        <f>GETPIVOTDATA(" Missouri",'Population Migration by State'!$B$5,"Year",'Population Migration by State'!$C$3)</f>
        <v>163756</v>
      </c>
      <c r="CD159" s="105">
        <f>GETPIVOTDATA(" Missouri",'Population Migration by State'!$B$5,"Year",'Population Migration by State'!$C$3)</f>
        <v>163756</v>
      </c>
      <c r="CE159" s="105">
        <f>GETPIVOTDATA(" Missouri",'Population Migration by State'!$B$5,"Year",'Population Migration by State'!$C$3)</f>
        <v>163756</v>
      </c>
      <c r="CF159" s="105">
        <f>GETPIVOTDATA(" Missouri",'Population Migration by State'!$B$5,"Year",'Population Migration by State'!$C$3)</f>
        <v>163756</v>
      </c>
      <c r="CG159" s="92">
        <f>GETPIVOTDATA(" Illinois",'Population Migration by State'!$B$5,"Year",'Population Migration by State'!$C$3)</f>
        <v>210804</v>
      </c>
      <c r="CH159" s="105">
        <f>GETPIVOTDATA(" Illinois",'Population Migration by State'!$B$5,"Year",'Population Migration by State'!$C$3)</f>
        <v>210804</v>
      </c>
      <c r="CI159" s="105">
        <f>GETPIVOTDATA(" Illinois",'Population Migration by State'!$B$5,"Year",'Population Migration by State'!$C$3)</f>
        <v>210804</v>
      </c>
      <c r="CJ159" s="105">
        <f>GETPIVOTDATA(" Illinois",'Population Migration by State'!$B$5,"Year",'Population Migration by State'!$C$3)</f>
        <v>210804</v>
      </c>
      <c r="CK159" s="105">
        <f>GETPIVOTDATA(" Illinois",'Population Migration by State'!$B$5,"Year",'Population Migration by State'!$C$3)</f>
        <v>210804</v>
      </c>
      <c r="CL159" s="105">
        <f>GETPIVOTDATA(" Illinois",'Population Migration by State'!$B$5,"Year",'Population Migration by State'!$C$3)</f>
        <v>210804</v>
      </c>
      <c r="CM159" s="105">
        <f>GETPIVOTDATA(" Illinois",'Population Migration by State'!$B$5,"Year",'Population Migration by State'!$C$3)</f>
        <v>210804</v>
      </c>
      <c r="CN159" s="105">
        <f>GETPIVOTDATA(" Illinois",'Population Migration by State'!$B$5,"Year",'Population Migration by State'!$C$3)</f>
        <v>210804</v>
      </c>
      <c r="CO159" s="92">
        <f>GETPIVOTDATA(" Indiana",'Population Migration by State'!$B$5,"Year",'Population Migration by State'!$C$3)</f>
        <v>134273</v>
      </c>
      <c r="CP159" s="105">
        <f>GETPIVOTDATA(" Indiana",'Population Migration by State'!$B$5,"Year",'Population Migration by State'!$C$3)</f>
        <v>134273</v>
      </c>
      <c r="CQ159" s="105">
        <f>GETPIVOTDATA(" Indiana",'Population Migration by State'!$B$5,"Year",'Population Migration by State'!$C$3)</f>
        <v>134273</v>
      </c>
      <c r="CR159" s="105">
        <f>GETPIVOTDATA(" Indiana",'Population Migration by State'!$B$5,"Year",'Population Migration by State'!$C$3)</f>
        <v>134273</v>
      </c>
      <c r="CS159" s="105">
        <f>GETPIVOTDATA(" Indiana",'Population Migration by State'!$B$5,"Year",'Population Migration by State'!$C$3)</f>
        <v>134273</v>
      </c>
      <c r="CT159" s="97"/>
      <c r="CU159" s="105">
        <f>GETPIVOTDATA(" Kentucky",'Population Migration by State'!$B$5,"Year",'Population Migration by State'!$C$3)</f>
        <v>112957</v>
      </c>
      <c r="CV159" s="105">
        <f>GETPIVOTDATA(" Kentucky",'Population Migration by State'!$B$5,"Year",'Population Migration by State'!$C$3)</f>
        <v>112957</v>
      </c>
      <c r="CW159" s="105">
        <f>GETPIVOTDATA(" Kentucky",'Population Migration by State'!$B$5,"Year",'Population Migration by State'!$C$3)</f>
        <v>112957</v>
      </c>
      <c r="CX159" s="105">
        <f>GETPIVOTDATA(" Kentucky",'Population Migration by State'!$B$5,"Year",'Population Migration by State'!$C$3)</f>
        <v>112957</v>
      </c>
      <c r="CY159" s="92">
        <f>GETPIVOTDATA(" West Virginia",'Population Migration by State'!$B$5,"Year",'Population Migration by State'!$C$3)</f>
        <v>47204</v>
      </c>
      <c r="CZ159" s="105">
        <f>GETPIVOTDATA(" West Virginia",'Population Migration by State'!$B$5,"Year",'Population Migration by State'!$C$3)</f>
        <v>47204</v>
      </c>
      <c r="DA159" s="105">
        <f>GETPIVOTDATA(" West Virginia",'Population Migration by State'!$B$5,"Year",'Population Migration by State'!$C$3)</f>
        <v>47204</v>
      </c>
      <c r="DB159" s="105">
        <f>GETPIVOTDATA(" West Virginia",'Population Migration by State'!$B$5,"Year",'Population Migration by State'!$C$3)</f>
        <v>47204</v>
      </c>
      <c r="DC159" s="105">
        <f>GETPIVOTDATA(" West Virginia",'Population Migration by State'!$B$5,"Year",'Population Migration by State'!$C$3)</f>
        <v>47204</v>
      </c>
      <c r="DD159" s="121">
        <f>GETPIVOTDATA(" West Virginia",'Population Migration by State'!$B$5,"Year",'Population Migration by State'!$C$3)</f>
        <v>47204</v>
      </c>
      <c r="DE159" s="121">
        <f>GETPIVOTDATA(" West Virginia",'Population Migration by State'!$B$5,"Year",'Population Migration by State'!$C$3)</f>
        <v>47204</v>
      </c>
      <c r="DF159" s="121">
        <f>GETPIVOTDATA(" West Virginia",'Population Migration by State'!$B$5,"Year",'Population Migration by State'!$C$3)</f>
        <v>47204</v>
      </c>
      <c r="DG159" s="121">
        <f>GETPIVOTDATA(" West Virginia",'Population Migration by State'!$B$5,"Year",'Population Migration by State'!$C$3)</f>
        <v>47204</v>
      </c>
      <c r="DH159" s="97"/>
      <c r="DI159" s="105">
        <f>GETPIVOTDATA(" Virginia",'Population Migration by State'!$B$5,"Year",'Population Migration by State'!$C$3)</f>
        <v>251169</v>
      </c>
      <c r="DJ159" s="105">
        <f>GETPIVOTDATA(" Virginia",'Population Migration by State'!$B$5,"Year",'Population Migration by State'!$C$3)</f>
        <v>251169</v>
      </c>
      <c r="DK159" s="105">
        <f>GETPIVOTDATA(" Virginia",'Population Migration by State'!$B$5,"Year",'Population Migration by State'!$C$3)</f>
        <v>251169</v>
      </c>
      <c r="DL159" s="105">
        <f>GETPIVOTDATA(" Virginia",'Population Migration by State'!$B$5,"Year",'Population Migration by State'!$C$3)</f>
        <v>251169</v>
      </c>
      <c r="DM159" s="105">
        <f>GETPIVOTDATA(" Virginia",'Population Migration by State'!$B$5,"Year",'Population Migration by State'!$C$3)</f>
        <v>251169</v>
      </c>
      <c r="DN159" s="105">
        <f>GETPIVOTDATA(" Virginia",'Population Migration by State'!$B$5,"Year",'Population Migration by State'!$C$3)</f>
        <v>251169</v>
      </c>
      <c r="DO159" s="105">
        <f>GETPIVOTDATA(" Virginia",'Population Migration by State'!$B$5,"Year",'Population Migration by State'!$C$3)</f>
        <v>251169</v>
      </c>
      <c r="DP159" s="105">
        <f>GETPIVOTDATA(" Virginia",'Population Migration by State'!$B$5,"Year",'Population Migration by State'!$C$3)</f>
        <v>251169</v>
      </c>
      <c r="DQ159" s="92">
        <f>GETPIVOTDATA(" Maryland",'Population Migration by State'!$B$5,"Year",'Population Migration by State'!$C$3)</f>
        <v>155277</v>
      </c>
      <c r="DR159" s="105">
        <f>GETPIVOTDATA(" Maryland",'Population Migration by State'!$B$5,"Year",'Population Migration by State'!$C$3)</f>
        <v>155277</v>
      </c>
      <c r="DS159" s="105">
        <f>GETPIVOTDATA(" Maryland",'Population Migration by State'!$B$5,"Year",'Population Migration by State'!$C$3)</f>
        <v>155277</v>
      </c>
      <c r="DT159" s="92">
        <f>GETPIVOTDATA(" Delaware",'Population Migration by State'!$B$5,"Year",'Population Migration by State'!$C$3)</f>
        <v>34813</v>
      </c>
      <c r="DU159" s="105">
        <f>GETPIVOTDATA(" Delaware",'Population Migration by State'!$B$5,"Year",'Population Migration by State'!$C$3)</f>
        <v>34813</v>
      </c>
      <c r="DV159" s="114">
        <f>GETPIVOTDATA(" Delaware",'Population Migration by State'!$B$5,"Year",'Population Migration by State'!$C$3)</f>
        <v>34813</v>
      </c>
      <c r="DW159" s="105"/>
      <c r="DX159" s="105"/>
      <c r="DY159" s="105"/>
      <c r="DZ159" s="105"/>
      <c r="EA159" s="105"/>
      <c r="EB159" s="105"/>
      <c r="EC159" s="105"/>
      <c r="ED159" s="105"/>
      <c r="EE159" s="105"/>
      <c r="EF159" s="93"/>
      <c r="EG159" s="93"/>
      <c r="EH159" s="93"/>
      <c r="EI159" s="93"/>
      <c r="EJ159" s="105"/>
      <c r="EK159" s="105"/>
      <c r="EL159" s="105"/>
      <c r="EM159" s="105"/>
      <c r="EN159" s="105"/>
      <c r="EO159" s="105"/>
      <c r="EP159" s="105"/>
      <c r="EQ159" s="56"/>
      <c r="ER159" s="56"/>
      <c r="ES159" s="56"/>
      <c r="ET159" s="56"/>
      <c r="EU159" s="56"/>
      <c r="EV159" s="56"/>
      <c r="EW159" s="56"/>
      <c r="EX159" s="56"/>
      <c r="EY159" s="56"/>
      <c r="EZ159" s="56"/>
      <c r="FA159" s="56"/>
      <c r="FB159" s="56"/>
      <c r="FC159" s="56"/>
      <c r="FD159" s="56"/>
      <c r="FE159" s="56"/>
      <c r="FF159" s="56"/>
      <c r="FG159" s="56"/>
      <c r="FH159" s="56"/>
      <c r="FI159" s="56"/>
      <c r="FJ159" s="56"/>
      <c r="FK159" s="56"/>
      <c r="FL159" s="56"/>
      <c r="FM159" s="56"/>
      <c r="FN159" s="56"/>
      <c r="FO159" s="56"/>
      <c r="FP159" s="56"/>
      <c r="FQ159" s="56"/>
      <c r="FR159" s="56"/>
      <c r="FS159" s="56"/>
      <c r="FT159" s="56"/>
      <c r="FU159" s="56"/>
      <c r="FV159" s="56"/>
      <c r="FW159" s="56"/>
      <c r="FX159" s="56"/>
      <c r="FY159" s="56"/>
      <c r="FZ159" s="56"/>
      <c r="GA159" s="56"/>
      <c r="GB159" s="56"/>
      <c r="GC159" s="56"/>
      <c r="GD159" s="56"/>
      <c r="GE159" s="56"/>
      <c r="GF159" s="56"/>
      <c r="GG159" s="56"/>
      <c r="GH159" s="56"/>
      <c r="GI159" s="56"/>
      <c r="GJ159" s="56"/>
      <c r="GK159" s="56"/>
      <c r="GL159" s="56"/>
      <c r="GM159" s="56"/>
      <c r="GN159" s="56"/>
      <c r="GO159" s="56"/>
      <c r="GP159" s="56"/>
      <c r="GQ159" s="56"/>
      <c r="GR159" s="56"/>
      <c r="GS159" s="56"/>
      <c r="GT159" s="56"/>
      <c r="GU159" s="56"/>
      <c r="GV159" s="56"/>
      <c r="GW159" s="56"/>
      <c r="GX159" s="56"/>
      <c r="GY159" s="56"/>
      <c r="GZ159" s="56"/>
      <c r="HA159" s="56"/>
      <c r="HB159" s="56"/>
      <c r="HC159" s="56"/>
      <c r="HD159" s="56"/>
      <c r="HE159" s="56"/>
      <c r="HF159" s="56"/>
      <c r="HG159" s="56"/>
      <c r="HH159" s="217"/>
    </row>
    <row r="160" spans="2:216" ht="15" customHeight="1" x14ac:dyDescent="0.25">
      <c r="B160" s="221"/>
      <c r="C160" s="56"/>
      <c r="D160" s="56"/>
      <c r="E160" s="105"/>
      <c r="F160" s="105"/>
      <c r="G160" s="105"/>
      <c r="H160" s="105"/>
      <c r="I160" s="105"/>
      <c r="J160" s="105"/>
      <c r="K160" s="105"/>
      <c r="L160" s="105"/>
      <c r="M160" s="105"/>
      <c r="N160" s="92">
        <f>GETPIVOTDATA(" California",'Population Migration by State'!$B$5,"Year",'Population Migration by State'!$C$3)</f>
        <v>495964</v>
      </c>
      <c r="O160" s="105">
        <f>GETPIVOTDATA(" California",'Population Migration by State'!$B$5,"Year",'Population Migration by State'!$C$3)</f>
        <v>495964</v>
      </c>
      <c r="P160" s="105">
        <f>GETPIVOTDATA(" California",'Population Migration by State'!$B$5,"Year",'Population Migration by State'!$C$3)</f>
        <v>495964</v>
      </c>
      <c r="Q160" s="105">
        <f>GETPIVOTDATA(" California",'Population Migration by State'!$B$5,"Year",'Population Migration by State'!$C$3)</f>
        <v>495964</v>
      </c>
      <c r="R160" s="105">
        <f>GETPIVOTDATA(" California",'Population Migration by State'!$B$5,"Year",'Population Migration by State'!$C$3)</f>
        <v>495964</v>
      </c>
      <c r="S160" s="105">
        <f>GETPIVOTDATA(" California",'Population Migration by State'!$B$5,"Year",'Population Migration by State'!$C$3)</f>
        <v>495964</v>
      </c>
      <c r="T160" s="105">
        <f>GETPIVOTDATA(" California",'Population Migration by State'!$B$5,"Year",'Population Migration by State'!$C$3)</f>
        <v>495964</v>
      </c>
      <c r="U160" s="105">
        <f>GETPIVOTDATA(" California",'Population Migration by State'!$B$5,"Year",'Population Migration by State'!$C$3)</f>
        <v>495964</v>
      </c>
      <c r="V160" s="105">
        <f>GETPIVOTDATA(" California",'Population Migration by State'!$B$5,"Year",'Population Migration by State'!$C$3)</f>
        <v>495964</v>
      </c>
      <c r="W160" s="92">
        <f>GETPIVOTDATA(" Nevada",'Population Migration by State'!$B$5,"Year",'Population Migration by State'!$C$3)</f>
        <v>124522</v>
      </c>
      <c r="X160" s="105">
        <f>GETPIVOTDATA(" Nevada",'Population Migration by State'!$B$5,"Year",'Population Migration by State'!$C$3)</f>
        <v>124522</v>
      </c>
      <c r="Y160" s="105">
        <f>GETPIVOTDATA(" Nevada",'Population Migration by State'!$B$5,"Year",'Population Migration by State'!$C$3)</f>
        <v>124522</v>
      </c>
      <c r="Z160" s="105">
        <f>GETPIVOTDATA(" Nevada",'Population Migration by State'!$B$5,"Year",'Population Migration by State'!$C$3)</f>
        <v>124522</v>
      </c>
      <c r="AA160" s="105">
        <f>GETPIVOTDATA(" Nevada",'Population Migration by State'!$B$5,"Year",'Population Migration by State'!$C$3)</f>
        <v>124522</v>
      </c>
      <c r="AB160" s="105">
        <f>GETPIVOTDATA(" Nevada",'Population Migration by State'!$B$5,"Year",'Population Migration by State'!$C$3)</f>
        <v>124522</v>
      </c>
      <c r="AC160" s="92">
        <f>GETPIVOTDATA(" Utah",'Population Migration by State'!$B$5,"Year",'Population Migration by State'!$C$3)</f>
        <v>88109</v>
      </c>
      <c r="AD160" s="105">
        <f>GETPIVOTDATA(" Utah",'Population Migration by State'!$B$5,"Year",'Population Migration by State'!$C$3)</f>
        <v>88109</v>
      </c>
      <c r="AE160" s="105">
        <f>GETPIVOTDATA(" Utah",'Population Migration by State'!$B$5,"Year",'Population Migration by State'!$C$3)</f>
        <v>88109</v>
      </c>
      <c r="AF160" s="105">
        <f>GETPIVOTDATA(" Utah",'Population Migration by State'!$B$5,"Year",'Population Migration by State'!$C$3)</f>
        <v>88109</v>
      </c>
      <c r="AG160" s="105">
        <f>GETPIVOTDATA(" Utah",'Population Migration by State'!$B$5,"Year",'Population Migration by State'!$C$3)</f>
        <v>88109</v>
      </c>
      <c r="AH160" s="105">
        <f>GETPIVOTDATA(" Utah",'Population Migration by State'!$B$5,"Year",'Population Migration by State'!$C$3)</f>
        <v>88109</v>
      </c>
      <c r="AI160" s="105">
        <f>GETPIVOTDATA(" Utah",'Population Migration by State'!$B$5,"Year",'Population Migration by State'!$C$3)</f>
        <v>88109</v>
      </c>
      <c r="AJ160" s="105">
        <f>GETPIVOTDATA(" Utah",'Population Migration by State'!$B$5,"Year",'Population Migration by State'!$C$3)</f>
        <v>88109</v>
      </c>
      <c r="AK160" s="105">
        <f>GETPIVOTDATA(" Utah",'Population Migration by State'!$B$5,"Year",'Population Migration by State'!$C$3)</f>
        <v>88109</v>
      </c>
      <c r="AL160" s="105">
        <f>GETPIVOTDATA(" Utah",'Population Migration by State'!$B$5,"Year",'Population Migration by State'!$C$3)</f>
        <v>88109</v>
      </c>
      <c r="AM160" s="105">
        <f>GETPIVOTDATA(" Utah",'Population Migration by State'!$B$5,"Year",'Population Migration by State'!$C$3)</f>
        <v>88109</v>
      </c>
      <c r="AN160" s="105">
        <f>GETPIVOTDATA(" Utah",'Population Migration by State'!$B$5,"Year",'Population Migration by State'!$C$3)</f>
        <v>88109</v>
      </c>
      <c r="AO160" s="92">
        <f>GETPIVOTDATA(" Colorado",'Population Migration by State'!$B$5,"Year",'Population Migration by State'!$C$3)</f>
        <v>206204</v>
      </c>
      <c r="AP160" s="105">
        <f>GETPIVOTDATA(" Colorado",'Population Migration by State'!$B$5,"Year",'Population Migration by State'!$C$3)</f>
        <v>206204</v>
      </c>
      <c r="AQ160" s="105">
        <f>GETPIVOTDATA(" Colorado",'Population Migration by State'!$B$5,"Year",'Population Migration by State'!$C$3)</f>
        <v>206204</v>
      </c>
      <c r="AR160" s="105">
        <f>GETPIVOTDATA(" Colorado",'Population Migration by State'!$B$5,"Year",'Population Migration by State'!$C$3)</f>
        <v>206204</v>
      </c>
      <c r="AS160" s="105">
        <f>GETPIVOTDATA(" Colorado",'Population Migration by State'!$B$5,"Year",'Population Migration by State'!$C$3)</f>
        <v>206204</v>
      </c>
      <c r="AT160" s="105">
        <f>GETPIVOTDATA(" Colorado",'Population Migration by State'!$B$5,"Year",'Population Migration by State'!$C$3)</f>
        <v>206204</v>
      </c>
      <c r="AU160" s="105">
        <f>GETPIVOTDATA(" Colorado",'Population Migration by State'!$B$5,"Year",'Population Migration by State'!$C$3)</f>
        <v>206204</v>
      </c>
      <c r="AV160" s="105">
        <f>GETPIVOTDATA(" Colorado",'Population Migration by State'!$B$5,"Year",'Population Migration by State'!$C$3)</f>
        <v>206204</v>
      </c>
      <c r="AW160" s="105">
        <f>GETPIVOTDATA(" Colorado",'Population Migration by State'!$B$5,"Year",'Population Migration by State'!$C$3)</f>
        <v>206204</v>
      </c>
      <c r="AX160" s="105">
        <f>GETPIVOTDATA(" Colorado",'Population Migration by State'!$B$5,"Year",'Population Migration by State'!$C$3)</f>
        <v>206204</v>
      </c>
      <c r="AY160" s="105">
        <f>GETPIVOTDATA(" Colorado",'Population Migration by State'!$B$5,"Year",'Population Migration by State'!$C$3)</f>
        <v>206204</v>
      </c>
      <c r="AZ160" s="105">
        <f>GETPIVOTDATA(" Colorado",'Population Migration by State'!$B$5,"Year",'Population Migration by State'!$C$3)</f>
        <v>206204</v>
      </c>
      <c r="BA160" s="105">
        <f>GETPIVOTDATA(" Colorado",'Population Migration by State'!$B$5,"Year",'Population Migration by State'!$C$3)</f>
        <v>206204</v>
      </c>
      <c r="BB160" s="105">
        <f>GETPIVOTDATA(" Colorado",'Population Migration by State'!$B$5,"Year",'Population Migration by State'!$C$3)</f>
        <v>206204</v>
      </c>
      <c r="BC160" s="105">
        <f>GETPIVOTDATA(" Colorado",'Population Migration by State'!$B$5,"Year",'Population Migration by State'!$C$3)</f>
        <v>206204</v>
      </c>
      <c r="BD160" s="105">
        <f>GETPIVOTDATA(" Colorado",'Population Migration by State'!$B$5,"Year",'Population Migration by State'!$C$3)</f>
        <v>206204</v>
      </c>
      <c r="BE160" s="92">
        <f>GETPIVOTDATA(" Kansas",'Population Migration by State'!$B$5,"Year",'Population Migration by State'!$C$3)</f>
        <v>88366</v>
      </c>
      <c r="BF160" s="105">
        <f>GETPIVOTDATA(" Kansas",'Population Migration by State'!$B$5,"Year",'Population Migration by State'!$C$3)</f>
        <v>88366</v>
      </c>
      <c r="BG160" s="105">
        <f>GETPIVOTDATA(" Kansas",'Population Migration by State'!$B$5,"Year",'Population Migration by State'!$C$3)</f>
        <v>88366</v>
      </c>
      <c r="BH160" s="105">
        <f>GETPIVOTDATA(" Kansas",'Population Migration by State'!$B$5,"Year",'Population Migration by State'!$C$3)</f>
        <v>88366</v>
      </c>
      <c r="BI160" s="105">
        <f>GETPIVOTDATA(" Kansas",'Population Migration by State'!$B$5,"Year",'Population Migration by State'!$C$3)</f>
        <v>88366</v>
      </c>
      <c r="BJ160" s="105">
        <f>GETPIVOTDATA(" Kansas",'Population Migration by State'!$B$5,"Year",'Population Migration by State'!$C$3)</f>
        <v>88366</v>
      </c>
      <c r="BK160" s="105">
        <f>GETPIVOTDATA(" Kansas",'Population Migration by State'!$B$5,"Year",'Population Migration by State'!$C$3)</f>
        <v>88366</v>
      </c>
      <c r="BL160" s="121">
        <f>GETPIVOTDATA(" Kansas",'Population Migration by State'!$B$5,"Year",'Population Migration by State'!$C$3)</f>
        <v>88366</v>
      </c>
      <c r="BM160" s="105">
        <f>GETPIVOTDATA(" Kansas",'Population Migration by State'!$B$5,"Year",'Population Migration by State'!$C$3)</f>
        <v>88366</v>
      </c>
      <c r="BN160" s="105">
        <f>GETPIVOTDATA(" Kansas",'Population Migration by State'!$B$5,"Year",'Population Migration by State'!$C$3)</f>
        <v>88366</v>
      </c>
      <c r="BO160" s="105">
        <f>GETPIVOTDATA(" Kansas",'Population Migration by State'!$B$5,"Year",'Population Migration by State'!$C$3)</f>
        <v>88366</v>
      </c>
      <c r="BP160" s="105">
        <f>GETPIVOTDATA(" Kansas",'Population Migration by State'!$B$5,"Year",'Population Migration by State'!$C$3)</f>
        <v>88366</v>
      </c>
      <c r="BQ160" s="105">
        <f>GETPIVOTDATA(" Kansas",'Population Migration by State'!$B$5,"Year",'Population Migration by State'!$C$3)</f>
        <v>88366</v>
      </c>
      <c r="BR160" s="105">
        <f>GETPIVOTDATA(" Kansas",'Population Migration by State'!$B$5,"Year",'Population Migration by State'!$C$3)</f>
        <v>88366</v>
      </c>
      <c r="BS160" s="92">
        <f>GETPIVOTDATA(" Missouri",'Population Migration by State'!$B$5,"Year",'Population Migration by State'!$C$3)</f>
        <v>163756</v>
      </c>
      <c r="BT160" s="105">
        <f>GETPIVOTDATA(" Missouri",'Population Migration by State'!$B$5,"Year",'Population Migration by State'!$C$3)</f>
        <v>163756</v>
      </c>
      <c r="BU160" s="105">
        <f>GETPIVOTDATA(" Missouri",'Population Migration by State'!$B$5,"Year",'Population Migration by State'!$C$3)</f>
        <v>163756</v>
      </c>
      <c r="BV160" s="105">
        <f>GETPIVOTDATA(" Missouri",'Population Migration by State'!$B$5,"Year",'Population Migration by State'!$C$3)</f>
        <v>163756</v>
      </c>
      <c r="BW160" s="105">
        <f>GETPIVOTDATA(" Missouri",'Population Migration by State'!$B$5,"Year",'Population Migration by State'!$C$3)</f>
        <v>163756</v>
      </c>
      <c r="BX160" s="121">
        <f>GETPIVOTDATA(" Missouri",'Population Migration by State'!$B$5,"Year",'Population Migration by State'!$C$3)</f>
        <v>163756</v>
      </c>
      <c r="BY160" s="121">
        <f>GETPIVOTDATA(" Missouri",'Population Migration by State'!$B$5,"Year",'Population Migration by State'!$C$3)</f>
        <v>163756</v>
      </c>
      <c r="BZ160" s="121">
        <f>GETPIVOTDATA(" Missouri",'Population Migration by State'!$B$5,"Year",'Population Migration by State'!$C$3)</f>
        <v>163756</v>
      </c>
      <c r="CA160" s="121">
        <f>GETPIVOTDATA(" Missouri",'Population Migration by State'!$B$5,"Year",'Population Migration by State'!$C$3)</f>
        <v>163756</v>
      </c>
      <c r="CB160" s="105">
        <f>GETPIVOTDATA(" Missouri",'Population Migration by State'!$B$5,"Year",'Population Migration by State'!$C$3)</f>
        <v>163756</v>
      </c>
      <c r="CC160" s="105">
        <f>GETPIVOTDATA(" Missouri",'Population Migration by State'!$B$5,"Year",'Population Migration by State'!$C$3)</f>
        <v>163756</v>
      </c>
      <c r="CD160" s="105">
        <f>GETPIVOTDATA(" Missouri",'Population Migration by State'!$B$5,"Year",'Population Migration by State'!$C$3)</f>
        <v>163756</v>
      </c>
      <c r="CE160" s="105">
        <f>GETPIVOTDATA(" Missouri",'Population Migration by State'!$B$5,"Year",'Population Migration by State'!$C$3)</f>
        <v>163756</v>
      </c>
      <c r="CF160" s="105">
        <f>GETPIVOTDATA(" Missouri",'Population Migration by State'!$B$5,"Year",'Population Migration by State'!$C$3)</f>
        <v>163756</v>
      </c>
      <c r="CG160" s="92">
        <f>GETPIVOTDATA(" Illinois",'Population Migration by State'!$B$5,"Year",'Population Migration by State'!$C$3)</f>
        <v>210804</v>
      </c>
      <c r="CH160" s="105">
        <f>GETPIVOTDATA(" Illinois",'Population Migration by State'!$B$5,"Year",'Population Migration by State'!$C$3)</f>
        <v>210804</v>
      </c>
      <c r="CI160" s="105">
        <f>GETPIVOTDATA(" Illinois",'Population Migration by State'!$B$5,"Year",'Population Migration by State'!$C$3)</f>
        <v>210804</v>
      </c>
      <c r="CJ160" s="105">
        <f>GETPIVOTDATA(" Illinois",'Population Migration by State'!$B$5,"Year",'Population Migration by State'!$C$3)</f>
        <v>210804</v>
      </c>
      <c r="CK160" s="105">
        <f>GETPIVOTDATA(" Illinois",'Population Migration by State'!$B$5,"Year",'Population Migration by State'!$C$3)</f>
        <v>210804</v>
      </c>
      <c r="CL160" s="105">
        <f>GETPIVOTDATA(" Illinois",'Population Migration by State'!$B$5,"Year",'Population Migration by State'!$C$3)</f>
        <v>210804</v>
      </c>
      <c r="CM160" s="105">
        <f>GETPIVOTDATA(" Illinois",'Population Migration by State'!$B$5,"Year",'Population Migration by State'!$C$3)</f>
        <v>210804</v>
      </c>
      <c r="CN160" s="105">
        <f>GETPIVOTDATA(" Illinois",'Population Migration by State'!$B$5,"Year",'Population Migration by State'!$C$3)</f>
        <v>210804</v>
      </c>
      <c r="CO160" s="92">
        <f>GETPIVOTDATA(" Indiana",'Population Migration by State'!$B$5,"Year",'Population Migration by State'!$C$3)</f>
        <v>134273</v>
      </c>
      <c r="CP160" s="105">
        <f>GETPIVOTDATA(" Indiana",'Population Migration by State'!$B$5,"Year",'Population Migration by State'!$C$3)</f>
        <v>134273</v>
      </c>
      <c r="CQ160" s="105">
        <f>GETPIVOTDATA(" Indiana",'Population Migration by State'!$B$5,"Year",'Population Migration by State'!$C$3)</f>
        <v>134273</v>
      </c>
      <c r="CR160" s="105">
        <f>GETPIVOTDATA(" Indiana",'Population Migration by State'!$B$5,"Year",'Population Migration by State'!$C$3)</f>
        <v>134273</v>
      </c>
      <c r="CS160" s="97"/>
      <c r="CT160" s="105">
        <f>GETPIVOTDATA(" Kentucky",'Population Migration by State'!$B$5,"Year",'Population Migration by State'!$C$3)</f>
        <v>112957</v>
      </c>
      <c r="CU160" s="105">
        <f>GETPIVOTDATA(" Kentucky",'Population Migration by State'!$B$5,"Year",'Population Migration by State'!$C$3)</f>
        <v>112957</v>
      </c>
      <c r="CV160" s="105">
        <f>GETPIVOTDATA(" Kentucky",'Population Migration by State'!$B$5,"Year",'Population Migration by State'!$C$3)</f>
        <v>112957</v>
      </c>
      <c r="CW160" s="105">
        <f>GETPIVOTDATA(" Kentucky",'Population Migration by State'!$B$5,"Year",'Population Migration by State'!$C$3)</f>
        <v>112957</v>
      </c>
      <c r="CX160" s="105">
        <f>GETPIVOTDATA(" Kentucky",'Population Migration by State'!$B$5,"Year",'Population Migration by State'!$C$3)</f>
        <v>112957</v>
      </c>
      <c r="CY160" s="99"/>
      <c r="CZ160" s="105">
        <f>GETPIVOTDATA(" West Virginia",'Population Migration by State'!$B$5,"Year",'Population Migration by State'!$C$3)</f>
        <v>47204</v>
      </c>
      <c r="DA160" s="105">
        <f>GETPIVOTDATA(" West Virginia",'Population Migration by State'!$B$5,"Year",'Population Migration by State'!$C$3)</f>
        <v>47204</v>
      </c>
      <c r="DB160" s="105">
        <f>GETPIVOTDATA(" West Virginia",'Population Migration by State'!$B$5,"Year",'Population Migration by State'!$C$3)</f>
        <v>47204</v>
      </c>
      <c r="DC160" s="105">
        <f>GETPIVOTDATA(" West Virginia",'Population Migration by State'!$B$5,"Year",'Population Migration by State'!$C$3)</f>
        <v>47204</v>
      </c>
      <c r="DD160" s="105">
        <f>GETPIVOTDATA(" West Virginia",'Population Migration by State'!$B$5,"Year",'Population Migration by State'!$C$3)</f>
        <v>47204</v>
      </c>
      <c r="DE160" s="105">
        <f>GETPIVOTDATA(" West Virginia",'Population Migration by State'!$B$5,"Year",'Population Migration by State'!$C$3)</f>
        <v>47204</v>
      </c>
      <c r="DF160" s="105">
        <f>GETPIVOTDATA(" West Virginia",'Population Migration by State'!$B$5,"Year",'Population Migration by State'!$C$3)</f>
        <v>47204</v>
      </c>
      <c r="DG160" s="105">
        <f>GETPIVOTDATA(" West Virginia",'Population Migration by State'!$B$5,"Year",'Population Migration by State'!$C$3)</f>
        <v>47204</v>
      </c>
      <c r="DH160" s="92">
        <f>GETPIVOTDATA(" Virginia",'Population Migration by State'!$B$5,"Year",'Population Migration by State'!$C$3)</f>
        <v>251169</v>
      </c>
      <c r="DI160" s="105">
        <f>GETPIVOTDATA(" Virginia",'Population Migration by State'!$B$5,"Year",'Population Migration by State'!$C$3)</f>
        <v>251169</v>
      </c>
      <c r="DJ160" s="105">
        <f>GETPIVOTDATA(" Virginia",'Population Migration by State'!$B$5,"Year",'Population Migration by State'!$C$3)</f>
        <v>251169</v>
      </c>
      <c r="DK160" s="105">
        <f>GETPIVOTDATA(" Virginia",'Population Migration by State'!$B$5,"Year",'Population Migration by State'!$C$3)</f>
        <v>251169</v>
      </c>
      <c r="DL160" s="105">
        <f>GETPIVOTDATA(" Virginia",'Population Migration by State'!$B$5,"Year",'Population Migration by State'!$C$3)</f>
        <v>251169</v>
      </c>
      <c r="DM160" s="105">
        <f>GETPIVOTDATA(" Virginia",'Population Migration by State'!$B$5,"Year",'Population Migration by State'!$C$3)</f>
        <v>251169</v>
      </c>
      <c r="DN160" s="105">
        <f>GETPIVOTDATA(" Virginia",'Population Migration by State'!$B$5,"Year",'Population Migration by State'!$C$3)</f>
        <v>251169</v>
      </c>
      <c r="DO160" s="105">
        <f>GETPIVOTDATA(" Virginia",'Population Migration by State'!$B$5,"Year",'Population Migration by State'!$C$3)</f>
        <v>251169</v>
      </c>
      <c r="DP160" s="105">
        <f>GETPIVOTDATA(" Virginia",'Population Migration by State'!$B$5,"Year",'Population Migration by State'!$C$3)</f>
        <v>251169</v>
      </c>
      <c r="DQ160" s="92">
        <f>GETPIVOTDATA(" Maryland",'Population Migration by State'!$B$5,"Year",'Population Migration by State'!$C$3)</f>
        <v>155277</v>
      </c>
      <c r="DR160" s="105">
        <f>GETPIVOTDATA(" Maryland",'Population Migration by State'!$B$5,"Year",'Population Migration by State'!$C$3)</f>
        <v>155277</v>
      </c>
      <c r="DS160" s="105">
        <f>GETPIVOTDATA(" Maryland",'Population Migration by State'!$B$5,"Year",'Population Migration by State'!$C$3)</f>
        <v>155277</v>
      </c>
      <c r="DT160" s="92">
        <f>GETPIVOTDATA(" Delaware",'Population Migration by State'!$B$5,"Year",'Population Migration by State'!$C$3)</f>
        <v>34813</v>
      </c>
      <c r="DU160" s="105">
        <f>GETPIVOTDATA(" Delaware",'Population Migration by State'!$B$5,"Year",'Population Migration by State'!$C$3)</f>
        <v>34813</v>
      </c>
      <c r="DV160" s="114">
        <f>GETPIVOTDATA(" Delaware",'Population Migration by State'!$B$5,"Year",'Population Migration by State'!$C$3)</f>
        <v>34813</v>
      </c>
      <c r="DW160" s="105"/>
      <c r="DX160" s="105"/>
      <c r="DY160" s="105"/>
      <c r="DZ160" s="93"/>
      <c r="EA160" s="93"/>
      <c r="EB160" s="93"/>
      <c r="EC160" s="93"/>
      <c r="ED160" s="105"/>
      <c r="EE160" s="105"/>
      <c r="EF160" s="93"/>
      <c r="EG160" s="93"/>
      <c r="EH160" s="93"/>
      <c r="EI160" s="93"/>
      <c r="EJ160" s="105"/>
      <c r="EK160" s="105"/>
      <c r="EL160" s="105"/>
      <c r="EM160" s="105"/>
      <c r="EN160" s="105"/>
      <c r="EO160" s="105"/>
      <c r="EP160" s="105"/>
      <c r="EQ160" s="56"/>
      <c r="ER160" s="56"/>
      <c r="ES160" s="56"/>
      <c r="ET160" s="56"/>
      <c r="EU160" s="56"/>
      <c r="EV160" s="56"/>
      <c r="EW160" s="56"/>
      <c r="EX160" s="56"/>
      <c r="EY160" s="56"/>
      <c r="EZ160" s="56"/>
      <c r="FA160" s="56"/>
      <c r="FB160" s="56"/>
      <c r="FC160" s="56"/>
      <c r="FD160" s="56"/>
      <c r="FE160" s="56"/>
      <c r="FF160" s="56"/>
      <c r="FG160" s="56"/>
      <c r="FH160" s="56"/>
      <c r="FI160" s="56"/>
      <c r="FJ160" s="56"/>
      <c r="FK160" s="56"/>
      <c r="FL160" s="56"/>
      <c r="FM160" s="56"/>
      <c r="FN160" s="56"/>
      <c r="FO160" s="56"/>
      <c r="FP160" s="56"/>
      <c r="FQ160" s="56"/>
      <c r="FR160" s="56"/>
      <c r="FS160" s="56"/>
      <c r="FT160" s="56"/>
      <c r="FU160" s="56"/>
      <c r="FV160" s="56"/>
      <c r="FW160" s="56"/>
      <c r="FX160" s="56"/>
      <c r="FY160" s="56"/>
      <c r="FZ160" s="56"/>
      <c r="GA160" s="56"/>
      <c r="GB160" s="56"/>
      <c r="GC160" s="56"/>
      <c r="GD160" s="56"/>
      <c r="GE160" s="56"/>
      <c r="GF160" s="56"/>
      <c r="GG160" s="56"/>
      <c r="GH160" s="56"/>
      <c r="GI160" s="56"/>
      <c r="GJ160" s="56"/>
      <c r="GK160" s="56"/>
      <c r="GL160" s="56"/>
      <c r="GM160" s="56"/>
      <c r="GN160" s="56"/>
      <c r="GO160" s="56"/>
      <c r="GP160" s="56"/>
      <c r="GQ160" s="56"/>
      <c r="GR160" s="56"/>
      <c r="GS160" s="56"/>
      <c r="GT160" s="56"/>
      <c r="GU160" s="56"/>
      <c r="GV160" s="56"/>
      <c r="GW160" s="56"/>
      <c r="GX160" s="56"/>
      <c r="GY160" s="56"/>
      <c r="GZ160" s="56"/>
      <c r="HA160" s="56"/>
      <c r="HB160" s="56"/>
      <c r="HC160" s="56"/>
      <c r="HD160" s="56"/>
      <c r="HE160" s="56"/>
      <c r="HF160" s="56"/>
      <c r="HG160" s="56"/>
      <c r="HH160" s="217"/>
    </row>
    <row r="161" spans="2:216" ht="15.75" thickBot="1" x14ac:dyDescent="0.3">
      <c r="B161" s="221"/>
      <c r="C161" s="56"/>
      <c r="D161" s="56"/>
      <c r="E161" s="105"/>
      <c r="F161" s="105"/>
      <c r="G161" s="105"/>
      <c r="H161" s="105"/>
      <c r="I161" s="105"/>
      <c r="J161" s="105"/>
      <c r="K161" s="105"/>
      <c r="L161" s="105"/>
      <c r="M161" s="105"/>
      <c r="N161" s="92">
        <f>GETPIVOTDATA(" California",'Population Migration by State'!$B$5,"Year",'Population Migration by State'!$C$3)</f>
        <v>495964</v>
      </c>
      <c r="O161" s="105">
        <f>GETPIVOTDATA(" California",'Population Migration by State'!$B$5,"Year",'Population Migration by State'!$C$3)</f>
        <v>495964</v>
      </c>
      <c r="P161" s="105">
        <f>GETPIVOTDATA(" California",'Population Migration by State'!$B$5,"Year",'Population Migration by State'!$C$3)</f>
        <v>495964</v>
      </c>
      <c r="Q161" s="105">
        <f>GETPIVOTDATA(" California",'Population Migration by State'!$B$5,"Year",'Population Migration by State'!$C$3)</f>
        <v>495964</v>
      </c>
      <c r="R161" s="105">
        <f>GETPIVOTDATA(" California",'Population Migration by State'!$B$5,"Year",'Population Migration by State'!$C$3)</f>
        <v>495964</v>
      </c>
      <c r="S161" s="105">
        <f>GETPIVOTDATA(" California",'Population Migration by State'!$B$5,"Year",'Population Migration by State'!$C$3)</f>
        <v>495964</v>
      </c>
      <c r="T161" s="105">
        <f>GETPIVOTDATA(" California",'Population Migration by State'!$B$5,"Year",'Population Migration by State'!$C$3)</f>
        <v>495964</v>
      </c>
      <c r="U161" s="105">
        <f>GETPIVOTDATA(" California",'Population Migration by State'!$B$5,"Year",'Population Migration by State'!$C$3)</f>
        <v>495964</v>
      </c>
      <c r="V161" s="105">
        <f>GETPIVOTDATA(" California",'Population Migration by State'!$B$5,"Year",'Population Migration by State'!$C$3)</f>
        <v>495964</v>
      </c>
      <c r="W161" s="92">
        <f>GETPIVOTDATA(" Nevada",'Population Migration by State'!$B$5,"Year",'Population Migration by State'!$C$3)</f>
        <v>124522</v>
      </c>
      <c r="X161" s="105">
        <f>GETPIVOTDATA(" Nevada",'Population Migration by State'!$B$5,"Year",'Population Migration by State'!$C$3)</f>
        <v>124522</v>
      </c>
      <c r="Y161" s="105">
        <f>GETPIVOTDATA(" Nevada",'Population Migration by State'!$B$5,"Year",'Population Migration by State'!$C$3)</f>
        <v>124522</v>
      </c>
      <c r="Z161" s="105">
        <f>GETPIVOTDATA(" Nevada",'Population Migration by State'!$B$5,"Year",'Population Migration by State'!$C$3)</f>
        <v>124522</v>
      </c>
      <c r="AA161" s="105">
        <f>GETPIVOTDATA(" Nevada",'Population Migration by State'!$B$5,"Year",'Population Migration by State'!$C$3)</f>
        <v>124522</v>
      </c>
      <c r="AB161" s="105">
        <f>GETPIVOTDATA(" Nevada",'Population Migration by State'!$B$5,"Year",'Population Migration by State'!$C$3)</f>
        <v>124522</v>
      </c>
      <c r="AC161" s="92">
        <f>GETPIVOTDATA(" Utah",'Population Migration by State'!$B$5,"Year",'Population Migration by State'!$C$3)</f>
        <v>88109</v>
      </c>
      <c r="AD161" s="105">
        <f>GETPIVOTDATA(" Utah",'Population Migration by State'!$B$5,"Year",'Population Migration by State'!$C$3)</f>
        <v>88109</v>
      </c>
      <c r="AE161" s="105">
        <f>GETPIVOTDATA(" Utah",'Population Migration by State'!$B$5,"Year",'Population Migration by State'!$C$3)</f>
        <v>88109</v>
      </c>
      <c r="AF161" s="105">
        <f>GETPIVOTDATA(" Utah",'Population Migration by State'!$B$5,"Year",'Population Migration by State'!$C$3)</f>
        <v>88109</v>
      </c>
      <c r="AG161" s="105">
        <f>GETPIVOTDATA(" Utah",'Population Migration by State'!$B$5,"Year",'Population Migration by State'!$C$3)</f>
        <v>88109</v>
      </c>
      <c r="AH161" s="105">
        <f>GETPIVOTDATA(" Utah",'Population Migration by State'!$B$5,"Year",'Population Migration by State'!$C$3)</f>
        <v>88109</v>
      </c>
      <c r="AI161" s="105">
        <f>GETPIVOTDATA(" Utah",'Population Migration by State'!$B$5,"Year",'Population Migration by State'!$C$3)</f>
        <v>88109</v>
      </c>
      <c r="AJ161" s="105">
        <f>GETPIVOTDATA(" Utah",'Population Migration by State'!$B$5,"Year",'Population Migration by State'!$C$3)</f>
        <v>88109</v>
      </c>
      <c r="AK161" s="105">
        <f>GETPIVOTDATA(" Utah",'Population Migration by State'!$B$5,"Year",'Population Migration by State'!$C$3)</f>
        <v>88109</v>
      </c>
      <c r="AL161" s="105">
        <f>GETPIVOTDATA(" Utah",'Population Migration by State'!$B$5,"Year",'Population Migration by State'!$C$3)</f>
        <v>88109</v>
      </c>
      <c r="AM161" s="105">
        <f>GETPIVOTDATA(" Utah",'Population Migration by State'!$B$5,"Year",'Population Migration by State'!$C$3)</f>
        <v>88109</v>
      </c>
      <c r="AN161" s="105">
        <f>GETPIVOTDATA(" Utah",'Population Migration by State'!$B$5,"Year",'Population Migration by State'!$C$3)</f>
        <v>88109</v>
      </c>
      <c r="AO161" s="92">
        <f>GETPIVOTDATA(" Colorado",'Population Migration by State'!$B$5,"Year",'Population Migration by State'!$C$3)</f>
        <v>206204</v>
      </c>
      <c r="AP161" s="105">
        <f>GETPIVOTDATA(" Colorado",'Population Migration by State'!$B$5,"Year",'Population Migration by State'!$C$3)</f>
        <v>206204</v>
      </c>
      <c r="AQ161" s="105">
        <f>GETPIVOTDATA(" Colorado",'Population Migration by State'!$B$5,"Year",'Population Migration by State'!$C$3)</f>
        <v>206204</v>
      </c>
      <c r="AR161" s="105">
        <f>GETPIVOTDATA(" Colorado",'Population Migration by State'!$B$5,"Year",'Population Migration by State'!$C$3)</f>
        <v>206204</v>
      </c>
      <c r="AS161" s="105">
        <f>GETPIVOTDATA(" Colorado",'Population Migration by State'!$B$5,"Year",'Population Migration by State'!$C$3)</f>
        <v>206204</v>
      </c>
      <c r="AT161" s="105">
        <f>GETPIVOTDATA(" Colorado",'Population Migration by State'!$B$5,"Year",'Population Migration by State'!$C$3)</f>
        <v>206204</v>
      </c>
      <c r="AU161" s="105">
        <f>GETPIVOTDATA(" Colorado",'Population Migration by State'!$B$5,"Year",'Population Migration by State'!$C$3)</f>
        <v>206204</v>
      </c>
      <c r="AV161" s="105">
        <f>GETPIVOTDATA(" Colorado",'Population Migration by State'!$B$5,"Year",'Population Migration by State'!$C$3)</f>
        <v>206204</v>
      </c>
      <c r="AW161" s="105">
        <f>GETPIVOTDATA(" Colorado",'Population Migration by State'!$B$5,"Year",'Population Migration by State'!$C$3)</f>
        <v>206204</v>
      </c>
      <c r="AX161" s="105">
        <f>GETPIVOTDATA(" Colorado",'Population Migration by State'!$B$5,"Year",'Population Migration by State'!$C$3)</f>
        <v>206204</v>
      </c>
      <c r="AY161" s="105">
        <f>GETPIVOTDATA(" Colorado",'Population Migration by State'!$B$5,"Year",'Population Migration by State'!$C$3)</f>
        <v>206204</v>
      </c>
      <c r="AZ161" s="105">
        <f>GETPIVOTDATA(" Colorado",'Population Migration by State'!$B$5,"Year",'Population Migration by State'!$C$3)</f>
        <v>206204</v>
      </c>
      <c r="BA161" s="105">
        <f>GETPIVOTDATA(" Colorado",'Population Migration by State'!$B$5,"Year",'Population Migration by State'!$C$3)</f>
        <v>206204</v>
      </c>
      <c r="BB161" s="105">
        <f>GETPIVOTDATA(" Colorado",'Population Migration by State'!$B$5,"Year",'Population Migration by State'!$C$3)</f>
        <v>206204</v>
      </c>
      <c r="BC161" s="105">
        <f>GETPIVOTDATA(" Colorado",'Population Migration by State'!$B$5,"Year",'Population Migration by State'!$C$3)</f>
        <v>206204</v>
      </c>
      <c r="BD161" s="105">
        <f>GETPIVOTDATA(" Colorado",'Population Migration by State'!$B$5,"Year",'Population Migration by State'!$C$3)</f>
        <v>206204</v>
      </c>
      <c r="BE161" s="92">
        <f>GETPIVOTDATA(" Kansas",'Population Migration by State'!$B$5,"Year",'Population Migration by State'!$C$3)</f>
        <v>88366</v>
      </c>
      <c r="BF161" s="105">
        <f>GETPIVOTDATA(" Kansas",'Population Migration by State'!$B$5,"Year",'Population Migration by State'!$C$3)</f>
        <v>88366</v>
      </c>
      <c r="BG161" s="105">
        <f>GETPIVOTDATA(" Kansas",'Population Migration by State'!$B$5,"Year",'Population Migration by State'!$C$3)</f>
        <v>88366</v>
      </c>
      <c r="BH161" s="105">
        <f>GETPIVOTDATA(" Kansas",'Population Migration by State'!$B$5,"Year",'Population Migration by State'!$C$3)</f>
        <v>88366</v>
      </c>
      <c r="BI161" s="105">
        <f>GETPIVOTDATA(" Kansas",'Population Migration by State'!$B$5,"Year",'Population Migration by State'!$C$3)</f>
        <v>88366</v>
      </c>
      <c r="BJ161" s="105">
        <f>GETPIVOTDATA(" Kansas",'Population Migration by State'!$B$5,"Year",'Population Migration by State'!$C$3)</f>
        <v>88366</v>
      </c>
      <c r="BK161" s="105">
        <f>GETPIVOTDATA(" Kansas",'Population Migration by State'!$B$5,"Year",'Population Migration by State'!$C$3)</f>
        <v>88366</v>
      </c>
      <c r="BL161" s="121">
        <f>GETPIVOTDATA(" Kansas",'Population Migration by State'!$B$5,"Year",'Population Migration by State'!$C$3)</f>
        <v>88366</v>
      </c>
      <c r="BM161" s="105">
        <f>GETPIVOTDATA(" Kansas",'Population Migration by State'!$B$5,"Year",'Population Migration by State'!$C$3)</f>
        <v>88366</v>
      </c>
      <c r="BN161" s="105">
        <f>GETPIVOTDATA(" Kansas",'Population Migration by State'!$B$5,"Year",'Population Migration by State'!$C$3)</f>
        <v>88366</v>
      </c>
      <c r="BO161" s="105">
        <f>GETPIVOTDATA(" Kansas",'Population Migration by State'!$B$5,"Year",'Population Migration by State'!$C$3)</f>
        <v>88366</v>
      </c>
      <c r="BP161" s="105">
        <f>GETPIVOTDATA(" Kansas",'Population Migration by State'!$B$5,"Year",'Population Migration by State'!$C$3)</f>
        <v>88366</v>
      </c>
      <c r="BQ161" s="105">
        <f>GETPIVOTDATA(" Kansas",'Population Migration by State'!$B$5,"Year",'Population Migration by State'!$C$3)</f>
        <v>88366</v>
      </c>
      <c r="BR161" s="105">
        <f>GETPIVOTDATA(" Kansas",'Population Migration by State'!$B$5,"Year",'Population Migration by State'!$C$3)</f>
        <v>88366</v>
      </c>
      <c r="BS161" s="92">
        <f>GETPIVOTDATA(" Missouri",'Population Migration by State'!$B$5,"Year",'Population Migration by State'!$C$3)</f>
        <v>163756</v>
      </c>
      <c r="BT161" s="105">
        <f>GETPIVOTDATA(" Missouri",'Population Migration by State'!$B$5,"Year",'Population Migration by State'!$C$3)</f>
        <v>163756</v>
      </c>
      <c r="BU161" s="105">
        <f>GETPIVOTDATA(" Missouri",'Population Migration by State'!$B$5,"Year",'Population Migration by State'!$C$3)</f>
        <v>163756</v>
      </c>
      <c r="BV161" s="105">
        <f>GETPIVOTDATA(" Missouri",'Population Migration by State'!$B$5,"Year",'Population Migration by State'!$C$3)</f>
        <v>163756</v>
      </c>
      <c r="BW161" s="105">
        <f>GETPIVOTDATA(" Missouri",'Population Migration by State'!$B$5,"Year",'Population Migration by State'!$C$3)</f>
        <v>163756</v>
      </c>
      <c r="BX161" s="121">
        <f>GETPIVOTDATA(" Missouri",'Population Migration by State'!$B$5,"Year",'Population Migration by State'!$C$3)</f>
        <v>163756</v>
      </c>
      <c r="BY161" s="121">
        <f>GETPIVOTDATA(" Missouri",'Population Migration by State'!$B$5,"Year",'Population Migration by State'!$C$3)</f>
        <v>163756</v>
      </c>
      <c r="BZ161" s="121">
        <f>GETPIVOTDATA(" Missouri",'Population Migration by State'!$B$5,"Year",'Population Migration by State'!$C$3)</f>
        <v>163756</v>
      </c>
      <c r="CA161" s="121">
        <f>GETPIVOTDATA(" Missouri",'Population Migration by State'!$B$5,"Year",'Population Migration by State'!$C$3)</f>
        <v>163756</v>
      </c>
      <c r="CB161" s="105">
        <f>GETPIVOTDATA(" Missouri",'Population Migration by State'!$B$5,"Year",'Population Migration by State'!$C$3)</f>
        <v>163756</v>
      </c>
      <c r="CC161" s="105">
        <f>GETPIVOTDATA(" Missouri",'Population Migration by State'!$B$5,"Year",'Population Migration by State'!$C$3)</f>
        <v>163756</v>
      </c>
      <c r="CD161" s="105">
        <f>GETPIVOTDATA(" Missouri",'Population Migration by State'!$B$5,"Year",'Population Migration by State'!$C$3)</f>
        <v>163756</v>
      </c>
      <c r="CE161" s="105">
        <f>GETPIVOTDATA(" Missouri",'Population Migration by State'!$B$5,"Year",'Population Migration by State'!$C$3)</f>
        <v>163756</v>
      </c>
      <c r="CF161" s="105">
        <f>GETPIVOTDATA(" Missouri",'Population Migration by State'!$B$5,"Year",'Population Migration by State'!$C$3)</f>
        <v>163756</v>
      </c>
      <c r="CG161" s="99"/>
      <c r="CH161" s="105">
        <f>GETPIVOTDATA(" Illinois",'Population Migration by State'!$B$5,"Year",'Population Migration by State'!$C$3)</f>
        <v>210804</v>
      </c>
      <c r="CI161" s="105">
        <f>GETPIVOTDATA(" Illinois",'Population Migration by State'!$B$5,"Year",'Population Migration by State'!$C$3)</f>
        <v>210804</v>
      </c>
      <c r="CJ161" s="105">
        <f>GETPIVOTDATA(" Illinois",'Population Migration by State'!$B$5,"Year",'Population Migration by State'!$C$3)</f>
        <v>210804</v>
      </c>
      <c r="CK161" s="105">
        <f>GETPIVOTDATA(" Illinois",'Population Migration by State'!$B$5,"Year",'Population Migration by State'!$C$3)</f>
        <v>210804</v>
      </c>
      <c r="CL161" s="105">
        <f>GETPIVOTDATA(" Illinois",'Population Migration by State'!$B$5,"Year",'Population Migration by State'!$C$3)</f>
        <v>210804</v>
      </c>
      <c r="CM161" s="105">
        <f>GETPIVOTDATA(" Illinois",'Population Migration by State'!$B$5,"Year",'Population Migration by State'!$C$3)</f>
        <v>210804</v>
      </c>
      <c r="CN161" s="105">
        <f>GETPIVOTDATA(" Illinois",'Population Migration by State'!$B$5,"Year",'Population Migration by State'!$C$3)</f>
        <v>210804</v>
      </c>
      <c r="CO161" s="92">
        <f>GETPIVOTDATA(" Indiana",'Population Migration by State'!$B$5,"Year",'Population Migration by State'!$C$3)</f>
        <v>134273</v>
      </c>
      <c r="CP161" s="105">
        <f>GETPIVOTDATA(" Indiana",'Population Migration by State'!$B$5,"Year",'Population Migration by State'!$C$3)</f>
        <v>134273</v>
      </c>
      <c r="CQ161" s="105">
        <f>GETPIVOTDATA(" Indiana",'Population Migration by State'!$B$5,"Year",'Population Migration by State'!$C$3)</f>
        <v>134273</v>
      </c>
      <c r="CR161" s="105">
        <f>GETPIVOTDATA(" Indiana",'Population Migration by State'!$B$5,"Year",'Population Migration by State'!$C$3)</f>
        <v>134273</v>
      </c>
      <c r="CS161" s="92">
        <f>GETPIVOTDATA(" Kentucky",'Population Migration by State'!$B$5,"Year",'Population Migration by State'!$C$3)</f>
        <v>112957</v>
      </c>
      <c r="CT161" s="105">
        <f>GETPIVOTDATA(" Kentucky",'Population Migration by State'!$B$5,"Year",'Population Migration by State'!$C$3)</f>
        <v>112957</v>
      </c>
      <c r="CU161" s="105">
        <f>GETPIVOTDATA(" Kentucky",'Population Migration by State'!$B$5,"Year",'Population Migration by State'!$C$3)</f>
        <v>112957</v>
      </c>
      <c r="CV161" s="105">
        <f>GETPIVOTDATA(" Kentucky",'Population Migration by State'!$B$5,"Year",'Population Migration by State'!$C$3)</f>
        <v>112957</v>
      </c>
      <c r="CW161" s="105">
        <f>GETPIVOTDATA(" Kentucky",'Population Migration by State'!$B$5,"Year",'Population Migration by State'!$C$3)</f>
        <v>112957</v>
      </c>
      <c r="CX161" s="105">
        <f>GETPIVOTDATA(" Kentucky",'Population Migration by State'!$B$5,"Year",'Population Migration by State'!$C$3)</f>
        <v>112957</v>
      </c>
      <c r="CY161" s="105">
        <f>GETPIVOTDATA(" Kentucky",'Population Migration by State'!$B$5,"Year",'Population Migration by State'!$C$3)</f>
        <v>112957</v>
      </c>
      <c r="CZ161" s="92">
        <f>GETPIVOTDATA(" West Virginia",'Population Migration by State'!$B$5,"Year",'Population Migration by State'!$C$3)</f>
        <v>47204</v>
      </c>
      <c r="DA161" s="105">
        <f>GETPIVOTDATA(" West Virginia",'Population Migration by State'!$B$5,"Year",'Population Migration by State'!$C$3)</f>
        <v>47204</v>
      </c>
      <c r="DB161" s="105">
        <f>GETPIVOTDATA(" West Virginia",'Population Migration by State'!$B$5,"Year",'Population Migration by State'!$C$3)</f>
        <v>47204</v>
      </c>
      <c r="DC161" s="105">
        <f>GETPIVOTDATA(" West Virginia",'Population Migration by State'!$B$5,"Year",'Population Migration by State'!$C$3)</f>
        <v>47204</v>
      </c>
      <c r="DD161" s="105">
        <f>GETPIVOTDATA(" West Virginia",'Population Migration by State'!$B$5,"Year",'Population Migration by State'!$C$3)</f>
        <v>47204</v>
      </c>
      <c r="DE161" s="105">
        <f>GETPIVOTDATA(" West Virginia",'Population Migration by State'!$B$5,"Year",'Population Migration by State'!$C$3)</f>
        <v>47204</v>
      </c>
      <c r="DF161" s="105">
        <f>GETPIVOTDATA(" West Virginia",'Population Migration by State'!$B$5,"Year",'Population Migration by State'!$C$3)</f>
        <v>47204</v>
      </c>
      <c r="DG161" s="105">
        <f>GETPIVOTDATA(" West Virginia",'Population Migration by State'!$B$5,"Year",'Population Migration by State'!$C$3)</f>
        <v>47204</v>
      </c>
      <c r="DH161" s="92">
        <f>GETPIVOTDATA(" Virginia",'Population Migration by State'!$B$5,"Year",'Population Migration by State'!$C$3)</f>
        <v>251169</v>
      </c>
      <c r="DI161" s="105">
        <f>GETPIVOTDATA(" Virginia",'Population Migration by State'!$B$5,"Year",'Population Migration by State'!$C$3)</f>
        <v>251169</v>
      </c>
      <c r="DJ161" s="105">
        <f>GETPIVOTDATA(" Virginia",'Population Migration by State'!$B$5,"Year",'Population Migration by State'!$C$3)</f>
        <v>251169</v>
      </c>
      <c r="DK161" s="105">
        <f>GETPIVOTDATA(" Virginia",'Population Migration by State'!$B$5,"Year",'Population Migration by State'!$C$3)</f>
        <v>251169</v>
      </c>
      <c r="DL161" s="105">
        <f>GETPIVOTDATA(" Virginia",'Population Migration by State'!$B$5,"Year",'Population Migration by State'!$C$3)</f>
        <v>251169</v>
      </c>
      <c r="DM161" s="105">
        <f>GETPIVOTDATA(" Virginia",'Population Migration by State'!$B$5,"Year",'Population Migration by State'!$C$3)</f>
        <v>251169</v>
      </c>
      <c r="DN161" s="105">
        <f>GETPIVOTDATA(" Virginia",'Population Migration by State'!$B$5,"Year",'Population Migration by State'!$C$3)</f>
        <v>251169</v>
      </c>
      <c r="DO161" s="105">
        <f>GETPIVOTDATA(" Virginia",'Population Migration by State'!$B$5,"Year",'Population Migration by State'!$C$3)</f>
        <v>251169</v>
      </c>
      <c r="DP161" s="105">
        <f>GETPIVOTDATA(" Virginia",'Population Migration by State'!$B$5,"Year",'Population Migration by State'!$C$3)</f>
        <v>251169</v>
      </c>
      <c r="DQ161" s="92">
        <f>GETPIVOTDATA(" Maryland",'Population Migration by State'!$B$5,"Year",'Population Migration by State'!$C$3)</f>
        <v>155277</v>
      </c>
      <c r="DR161" s="105">
        <f>GETPIVOTDATA(" Maryland",'Population Migration by State'!$B$5,"Year",'Population Migration by State'!$C$3)</f>
        <v>155277</v>
      </c>
      <c r="DS161" s="105">
        <f>GETPIVOTDATA(" Maryland",'Population Migration by State'!$B$5,"Year",'Population Migration by State'!$C$3)</f>
        <v>155277</v>
      </c>
      <c r="DT161" s="107">
        <f>GETPIVOTDATA(" Delaware",'Population Migration by State'!$B$5,"Year",'Population Migration by State'!$C$3)</f>
        <v>34813</v>
      </c>
      <c r="DU161" s="103">
        <f>GETPIVOTDATA(" Delaware",'Population Migration by State'!$B$5,"Year",'Population Migration by State'!$C$3)</f>
        <v>34813</v>
      </c>
      <c r="DV161" s="108">
        <f>GETPIVOTDATA(" Delaware",'Population Migration by State'!$B$5,"Year",'Population Migration by State'!$C$3)</f>
        <v>34813</v>
      </c>
      <c r="DW161" s="105"/>
      <c r="DX161" s="105"/>
      <c r="DY161" s="105"/>
      <c r="DZ161" s="93"/>
      <c r="EA161" s="93"/>
      <c r="EB161" s="93"/>
      <c r="EC161" s="93"/>
      <c r="ED161" s="105"/>
      <c r="EE161" s="105"/>
      <c r="EF161" s="93"/>
      <c r="EG161" s="93"/>
      <c r="EH161" s="93"/>
      <c r="EI161" s="93"/>
      <c r="EJ161" s="105"/>
      <c r="EK161" s="105"/>
      <c r="EL161" s="105"/>
      <c r="EM161" s="105"/>
      <c r="EN161" s="105"/>
      <c r="EO161" s="105"/>
      <c r="EP161" s="105"/>
      <c r="EQ161" s="56"/>
      <c r="ER161" s="56"/>
      <c r="ES161" s="56"/>
      <c r="ET161" s="56"/>
      <c r="EU161" s="56"/>
      <c r="EV161" s="56"/>
      <c r="EW161" s="56"/>
      <c r="EX161" s="56"/>
      <c r="EY161" s="56"/>
      <c r="EZ161" s="56"/>
      <c r="FA161" s="56"/>
      <c r="FB161" s="56"/>
      <c r="FC161" s="56"/>
      <c r="FD161" s="56"/>
      <c r="FE161" s="56"/>
      <c r="FF161" s="56"/>
      <c r="FG161" s="56"/>
      <c r="FH161" s="56"/>
      <c r="FI161" s="56"/>
      <c r="FJ161" s="56"/>
      <c r="FK161" s="56"/>
      <c r="FL161" s="56"/>
      <c r="FM161" s="56"/>
      <c r="FN161" s="56"/>
      <c r="FO161" s="56"/>
      <c r="FP161" s="56"/>
      <c r="FQ161" s="56"/>
      <c r="FR161" s="56"/>
      <c r="FS161" s="56"/>
      <c r="FT161" s="56"/>
      <c r="FU161" s="56"/>
      <c r="FV161" s="56"/>
      <c r="FW161" s="56"/>
      <c r="FX161" s="56"/>
      <c r="FY161" s="56"/>
      <c r="FZ161" s="56"/>
      <c r="GA161" s="56"/>
      <c r="GB161" s="56"/>
      <c r="GC161" s="56"/>
      <c r="GD161" s="56"/>
      <c r="GE161" s="56"/>
      <c r="GF161" s="56"/>
      <c r="GG161" s="56"/>
      <c r="GH161" s="56"/>
      <c r="GI161" s="56"/>
      <c r="GJ161" s="56"/>
      <c r="GK161" s="56"/>
      <c r="GL161" s="56"/>
      <c r="GM161" s="56"/>
      <c r="GN161" s="56"/>
      <c r="GO161" s="56"/>
      <c r="GP161" s="56"/>
      <c r="GQ161" s="56"/>
      <c r="GR161" s="56"/>
      <c r="GS161" s="56"/>
      <c r="GT161" s="56"/>
      <c r="GU161" s="56"/>
      <c r="GV161" s="56"/>
      <c r="GW161" s="56"/>
      <c r="GX161" s="56"/>
      <c r="GY161" s="56"/>
      <c r="GZ161" s="56"/>
      <c r="HA161" s="56"/>
      <c r="HB161" s="56"/>
      <c r="HC161" s="56"/>
      <c r="HD161" s="56"/>
      <c r="HE161" s="56"/>
      <c r="HF161" s="56"/>
      <c r="HG161" s="56"/>
      <c r="HH161" s="217"/>
    </row>
    <row r="162" spans="2:216" ht="15.75" thickTop="1" x14ac:dyDescent="0.25">
      <c r="B162" s="221"/>
      <c r="C162" s="56"/>
      <c r="D162" s="56"/>
      <c r="E162" s="105"/>
      <c r="F162" s="105"/>
      <c r="G162" s="105"/>
      <c r="H162" s="105"/>
      <c r="I162" s="105"/>
      <c r="J162" s="105"/>
      <c r="K162" s="105"/>
      <c r="L162" s="105"/>
      <c r="M162" s="105"/>
      <c r="N162" s="92">
        <f>GETPIVOTDATA(" California",'Population Migration by State'!$B$5,"Year",'Population Migration by State'!$C$3)</f>
        <v>495964</v>
      </c>
      <c r="O162" s="105">
        <f>GETPIVOTDATA(" California",'Population Migration by State'!$B$5,"Year",'Population Migration by State'!$C$3)</f>
        <v>495964</v>
      </c>
      <c r="P162" s="105">
        <f>GETPIVOTDATA(" California",'Population Migration by State'!$B$5,"Year",'Population Migration by State'!$C$3)</f>
        <v>495964</v>
      </c>
      <c r="Q162" s="105">
        <f>GETPIVOTDATA(" California",'Population Migration by State'!$B$5,"Year",'Population Migration by State'!$C$3)</f>
        <v>495964</v>
      </c>
      <c r="R162" s="105">
        <f>GETPIVOTDATA(" California",'Population Migration by State'!$B$5,"Year",'Population Migration by State'!$C$3)</f>
        <v>495964</v>
      </c>
      <c r="S162" s="105">
        <f>GETPIVOTDATA(" California",'Population Migration by State'!$B$5,"Year",'Population Migration by State'!$C$3)</f>
        <v>495964</v>
      </c>
      <c r="T162" s="105">
        <f>GETPIVOTDATA(" California",'Population Migration by State'!$B$5,"Year",'Population Migration by State'!$C$3)</f>
        <v>495964</v>
      </c>
      <c r="U162" s="105">
        <f>GETPIVOTDATA(" California",'Population Migration by State'!$B$5,"Year",'Population Migration by State'!$C$3)</f>
        <v>495964</v>
      </c>
      <c r="V162" s="105">
        <f>GETPIVOTDATA(" California",'Population Migration by State'!$B$5,"Year",'Population Migration by State'!$C$3)</f>
        <v>495964</v>
      </c>
      <c r="W162" s="99"/>
      <c r="X162" s="105">
        <f>GETPIVOTDATA(" Nevada",'Population Migration by State'!$B$5,"Year",'Population Migration by State'!$C$3)</f>
        <v>124522</v>
      </c>
      <c r="Y162" s="105">
        <f>GETPIVOTDATA(" Nevada",'Population Migration by State'!$B$5,"Year",'Population Migration by State'!$C$3)</f>
        <v>124522</v>
      </c>
      <c r="Z162" s="105">
        <f>GETPIVOTDATA(" Nevada",'Population Migration by State'!$B$5,"Year",'Population Migration by State'!$C$3)</f>
        <v>124522</v>
      </c>
      <c r="AA162" s="105">
        <f>GETPIVOTDATA(" Nevada",'Population Migration by State'!$B$5,"Year",'Population Migration by State'!$C$3)</f>
        <v>124522</v>
      </c>
      <c r="AB162" s="105">
        <f>GETPIVOTDATA(" Nevada",'Population Migration by State'!$B$5,"Year",'Population Migration by State'!$C$3)</f>
        <v>124522</v>
      </c>
      <c r="AC162" s="92">
        <f>GETPIVOTDATA(" Utah",'Population Migration by State'!$B$5,"Year",'Population Migration by State'!$C$3)</f>
        <v>88109</v>
      </c>
      <c r="AD162" s="105">
        <f>GETPIVOTDATA(" Utah",'Population Migration by State'!$B$5,"Year",'Population Migration by State'!$C$3)</f>
        <v>88109</v>
      </c>
      <c r="AE162" s="105">
        <f>GETPIVOTDATA(" Utah",'Population Migration by State'!$B$5,"Year",'Population Migration by State'!$C$3)</f>
        <v>88109</v>
      </c>
      <c r="AF162" s="105">
        <f>GETPIVOTDATA(" Utah",'Population Migration by State'!$B$5,"Year",'Population Migration by State'!$C$3)</f>
        <v>88109</v>
      </c>
      <c r="AG162" s="105">
        <f>GETPIVOTDATA(" Utah",'Population Migration by State'!$B$5,"Year",'Population Migration by State'!$C$3)</f>
        <v>88109</v>
      </c>
      <c r="AH162" s="105">
        <f>GETPIVOTDATA(" Utah",'Population Migration by State'!$B$5,"Year",'Population Migration by State'!$C$3)</f>
        <v>88109</v>
      </c>
      <c r="AI162" s="105">
        <f>GETPIVOTDATA(" Utah",'Population Migration by State'!$B$5,"Year",'Population Migration by State'!$C$3)</f>
        <v>88109</v>
      </c>
      <c r="AJ162" s="105">
        <f>GETPIVOTDATA(" Utah",'Population Migration by State'!$B$5,"Year",'Population Migration by State'!$C$3)</f>
        <v>88109</v>
      </c>
      <c r="AK162" s="105">
        <f>GETPIVOTDATA(" Utah",'Population Migration by State'!$B$5,"Year",'Population Migration by State'!$C$3)</f>
        <v>88109</v>
      </c>
      <c r="AL162" s="105">
        <f>GETPIVOTDATA(" Utah",'Population Migration by State'!$B$5,"Year",'Population Migration by State'!$C$3)</f>
        <v>88109</v>
      </c>
      <c r="AM162" s="105">
        <f>GETPIVOTDATA(" Utah",'Population Migration by State'!$B$5,"Year",'Population Migration by State'!$C$3)</f>
        <v>88109</v>
      </c>
      <c r="AN162" s="105">
        <f>GETPIVOTDATA(" Utah",'Population Migration by State'!$B$5,"Year",'Population Migration by State'!$C$3)</f>
        <v>88109</v>
      </c>
      <c r="AO162" s="92">
        <f>GETPIVOTDATA(" Colorado",'Population Migration by State'!$B$5,"Year",'Population Migration by State'!$C$3)</f>
        <v>206204</v>
      </c>
      <c r="AP162" s="105">
        <f>GETPIVOTDATA(" Colorado",'Population Migration by State'!$B$5,"Year",'Population Migration by State'!$C$3)</f>
        <v>206204</v>
      </c>
      <c r="AQ162" s="105">
        <f>GETPIVOTDATA(" Colorado",'Population Migration by State'!$B$5,"Year",'Population Migration by State'!$C$3)</f>
        <v>206204</v>
      </c>
      <c r="AR162" s="105">
        <f>GETPIVOTDATA(" Colorado",'Population Migration by State'!$B$5,"Year",'Population Migration by State'!$C$3)</f>
        <v>206204</v>
      </c>
      <c r="AS162" s="105">
        <f>GETPIVOTDATA(" Colorado",'Population Migration by State'!$B$5,"Year",'Population Migration by State'!$C$3)</f>
        <v>206204</v>
      </c>
      <c r="AT162" s="105">
        <f>GETPIVOTDATA(" Colorado",'Population Migration by State'!$B$5,"Year",'Population Migration by State'!$C$3)</f>
        <v>206204</v>
      </c>
      <c r="AU162" s="105">
        <f>GETPIVOTDATA(" Colorado",'Population Migration by State'!$B$5,"Year",'Population Migration by State'!$C$3)</f>
        <v>206204</v>
      </c>
      <c r="AV162" s="105">
        <f>GETPIVOTDATA(" Colorado",'Population Migration by State'!$B$5,"Year",'Population Migration by State'!$C$3)</f>
        <v>206204</v>
      </c>
      <c r="AW162" s="105">
        <f>GETPIVOTDATA(" Colorado",'Population Migration by State'!$B$5,"Year",'Population Migration by State'!$C$3)</f>
        <v>206204</v>
      </c>
      <c r="AX162" s="105">
        <f>GETPIVOTDATA(" Colorado",'Population Migration by State'!$B$5,"Year",'Population Migration by State'!$C$3)</f>
        <v>206204</v>
      </c>
      <c r="AY162" s="105">
        <f>GETPIVOTDATA(" Colorado",'Population Migration by State'!$B$5,"Year",'Population Migration by State'!$C$3)</f>
        <v>206204</v>
      </c>
      <c r="AZ162" s="105">
        <f>GETPIVOTDATA(" Colorado",'Population Migration by State'!$B$5,"Year",'Population Migration by State'!$C$3)</f>
        <v>206204</v>
      </c>
      <c r="BA162" s="105">
        <f>GETPIVOTDATA(" Colorado",'Population Migration by State'!$B$5,"Year",'Population Migration by State'!$C$3)</f>
        <v>206204</v>
      </c>
      <c r="BB162" s="105">
        <f>GETPIVOTDATA(" Colorado",'Population Migration by State'!$B$5,"Year",'Population Migration by State'!$C$3)</f>
        <v>206204</v>
      </c>
      <c r="BC162" s="105">
        <f>GETPIVOTDATA(" Colorado",'Population Migration by State'!$B$5,"Year",'Population Migration by State'!$C$3)</f>
        <v>206204</v>
      </c>
      <c r="BD162" s="105">
        <f>GETPIVOTDATA(" Colorado",'Population Migration by State'!$B$5,"Year",'Population Migration by State'!$C$3)</f>
        <v>206204</v>
      </c>
      <c r="BE162" s="92">
        <f>GETPIVOTDATA(" Kansas",'Population Migration by State'!$B$5,"Year",'Population Migration by State'!$C$3)</f>
        <v>88366</v>
      </c>
      <c r="BF162" s="105">
        <f>GETPIVOTDATA(" Kansas",'Population Migration by State'!$B$5,"Year",'Population Migration by State'!$C$3)</f>
        <v>88366</v>
      </c>
      <c r="BG162" s="105">
        <f>GETPIVOTDATA(" Kansas",'Population Migration by State'!$B$5,"Year",'Population Migration by State'!$C$3)</f>
        <v>88366</v>
      </c>
      <c r="BH162" s="105">
        <f>GETPIVOTDATA(" Kansas",'Population Migration by State'!$B$5,"Year",'Population Migration by State'!$C$3)</f>
        <v>88366</v>
      </c>
      <c r="BI162" s="105">
        <f>GETPIVOTDATA(" Kansas",'Population Migration by State'!$B$5,"Year",'Population Migration by State'!$C$3)</f>
        <v>88366</v>
      </c>
      <c r="BJ162" s="105">
        <f>GETPIVOTDATA(" Kansas",'Population Migration by State'!$B$5,"Year",'Population Migration by State'!$C$3)</f>
        <v>88366</v>
      </c>
      <c r="BK162" s="105">
        <f>GETPIVOTDATA(" Kansas",'Population Migration by State'!$B$5,"Year",'Population Migration by State'!$C$3)</f>
        <v>88366</v>
      </c>
      <c r="BL162" s="121">
        <f>GETPIVOTDATA(" Kansas",'Population Migration by State'!$B$5,"Year",'Population Migration by State'!$C$3)</f>
        <v>88366</v>
      </c>
      <c r="BM162" s="105">
        <f>GETPIVOTDATA(" Kansas",'Population Migration by State'!$B$5,"Year",'Population Migration by State'!$C$3)</f>
        <v>88366</v>
      </c>
      <c r="BN162" s="105">
        <f>GETPIVOTDATA(" Kansas",'Population Migration by State'!$B$5,"Year",'Population Migration by State'!$C$3)</f>
        <v>88366</v>
      </c>
      <c r="BO162" s="105">
        <f>GETPIVOTDATA(" Kansas",'Population Migration by State'!$B$5,"Year",'Population Migration by State'!$C$3)</f>
        <v>88366</v>
      </c>
      <c r="BP162" s="105">
        <f>GETPIVOTDATA(" Kansas",'Population Migration by State'!$B$5,"Year",'Population Migration by State'!$C$3)</f>
        <v>88366</v>
      </c>
      <c r="BQ162" s="105">
        <f>GETPIVOTDATA(" Kansas",'Population Migration by State'!$B$5,"Year",'Population Migration by State'!$C$3)</f>
        <v>88366</v>
      </c>
      <c r="BR162" s="105">
        <f>GETPIVOTDATA(" Kansas",'Population Migration by State'!$B$5,"Year",'Population Migration by State'!$C$3)</f>
        <v>88366</v>
      </c>
      <c r="BS162" s="92">
        <f>GETPIVOTDATA(" Missouri",'Population Migration by State'!$B$5,"Year",'Population Migration by State'!$C$3)</f>
        <v>163756</v>
      </c>
      <c r="BT162" s="105">
        <f>GETPIVOTDATA(" Missouri",'Population Migration by State'!$B$5,"Year",'Population Migration by State'!$C$3)</f>
        <v>163756</v>
      </c>
      <c r="BU162" s="105">
        <f>GETPIVOTDATA(" Missouri",'Population Migration by State'!$B$5,"Year",'Population Migration by State'!$C$3)</f>
        <v>163756</v>
      </c>
      <c r="BV162" s="105">
        <f>GETPIVOTDATA(" Missouri",'Population Migration by State'!$B$5,"Year",'Population Migration by State'!$C$3)</f>
        <v>163756</v>
      </c>
      <c r="BW162" s="105">
        <f>GETPIVOTDATA(" Missouri",'Population Migration by State'!$B$5,"Year",'Population Migration by State'!$C$3)</f>
        <v>163756</v>
      </c>
      <c r="BX162" s="121">
        <f>GETPIVOTDATA(" Missouri",'Population Migration by State'!$B$5,"Year",'Population Migration by State'!$C$3)</f>
        <v>163756</v>
      </c>
      <c r="BY162" s="121">
        <f>GETPIVOTDATA(" Missouri",'Population Migration by State'!$B$5,"Year",'Population Migration by State'!$C$3)</f>
        <v>163756</v>
      </c>
      <c r="BZ162" s="121">
        <f>GETPIVOTDATA(" Missouri",'Population Migration by State'!$B$5,"Year",'Population Migration by State'!$C$3)</f>
        <v>163756</v>
      </c>
      <c r="CA162" s="121">
        <f>GETPIVOTDATA(" Missouri",'Population Migration by State'!$B$5,"Year",'Population Migration by State'!$C$3)</f>
        <v>163756</v>
      </c>
      <c r="CB162" s="105">
        <f>GETPIVOTDATA(" Missouri",'Population Migration by State'!$B$5,"Year",'Population Migration by State'!$C$3)</f>
        <v>163756</v>
      </c>
      <c r="CC162" s="105">
        <f>GETPIVOTDATA(" Missouri",'Population Migration by State'!$B$5,"Year",'Population Migration by State'!$C$3)</f>
        <v>163756</v>
      </c>
      <c r="CD162" s="105">
        <f>GETPIVOTDATA(" Missouri",'Population Migration by State'!$B$5,"Year",'Population Migration by State'!$C$3)</f>
        <v>163756</v>
      </c>
      <c r="CE162" s="105">
        <f>GETPIVOTDATA(" Missouri",'Population Migration by State'!$B$5,"Year",'Population Migration by State'!$C$3)</f>
        <v>163756</v>
      </c>
      <c r="CF162" s="105">
        <f>GETPIVOTDATA(" Missouri",'Population Migration by State'!$B$5,"Year",'Population Migration by State'!$C$3)</f>
        <v>163756</v>
      </c>
      <c r="CG162" s="105">
        <f>GETPIVOTDATA(" Missouri",'Population Migration by State'!$B$5,"Year",'Population Migration by State'!$C$3)</f>
        <v>163756</v>
      </c>
      <c r="CH162" s="92">
        <f>GETPIVOTDATA(" Illinois",'Population Migration by State'!$B$5,"Year",'Population Migration by State'!$C$3)</f>
        <v>210804</v>
      </c>
      <c r="CI162" s="105">
        <f>GETPIVOTDATA(" Illinois",'Population Migration by State'!$B$5,"Year",'Population Migration by State'!$C$3)</f>
        <v>210804</v>
      </c>
      <c r="CJ162" s="105">
        <f>GETPIVOTDATA(" Illinois",'Population Migration by State'!$B$5,"Year",'Population Migration by State'!$C$3)</f>
        <v>210804</v>
      </c>
      <c r="CK162" s="105">
        <f>GETPIVOTDATA(" Illinois",'Population Migration by State'!$B$5,"Year",'Population Migration by State'!$C$3)</f>
        <v>210804</v>
      </c>
      <c r="CL162" s="105">
        <f>GETPIVOTDATA(" Illinois",'Population Migration by State'!$B$5,"Year",'Population Migration by State'!$C$3)</f>
        <v>210804</v>
      </c>
      <c r="CM162" s="105">
        <f>GETPIVOTDATA(" Illinois",'Population Migration by State'!$B$5,"Year",'Population Migration by State'!$C$3)</f>
        <v>210804</v>
      </c>
      <c r="CN162" s="105">
        <f>GETPIVOTDATA(" Illinois",'Population Migration by State'!$B$5,"Year",'Population Migration by State'!$C$3)</f>
        <v>210804</v>
      </c>
      <c r="CO162" s="92">
        <f>GETPIVOTDATA(" Indiana",'Population Migration by State'!$B$5,"Year",'Population Migration by State'!$C$3)</f>
        <v>134273</v>
      </c>
      <c r="CP162" s="105">
        <f>GETPIVOTDATA(" Indiana",'Population Migration by State'!$B$5,"Year",'Population Migration by State'!$C$3)</f>
        <v>134273</v>
      </c>
      <c r="CQ162" s="105">
        <f>GETPIVOTDATA(" Indiana",'Population Migration by State'!$B$5,"Year",'Population Migration by State'!$C$3)</f>
        <v>134273</v>
      </c>
      <c r="CR162" s="105">
        <f>GETPIVOTDATA(" Indiana",'Population Migration by State'!$B$5,"Year",'Population Migration by State'!$C$3)</f>
        <v>134273</v>
      </c>
      <c r="CS162" s="92">
        <f>GETPIVOTDATA(" Kentucky",'Population Migration by State'!$B$5,"Year",'Population Migration by State'!$C$3)</f>
        <v>112957</v>
      </c>
      <c r="CT162" s="105">
        <f>GETPIVOTDATA(" Kentucky",'Population Migration by State'!$B$5,"Year",'Population Migration by State'!$C$3)</f>
        <v>112957</v>
      </c>
      <c r="CU162" s="105">
        <f>GETPIVOTDATA(" Kentucky",'Population Migration by State'!$B$5,"Year",'Population Migration by State'!$C$3)</f>
        <v>112957</v>
      </c>
      <c r="CV162" s="105">
        <f>GETPIVOTDATA(" Kentucky",'Population Migration by State'!$B$5,"Year",'Population Migration by State'!$C$3)</f>
        <v>112957</v>
      </c>
      <c r="CW162" s="105">
        <f>GETPIVOTDATA(" Kentucky",'Population Migration by State'!$B$5,"Year",'Population Migration by State'!$C$3)</f>
        <v>112957</v>
      </c>
      <c r="CX162" s="105">
        <f>GETPIVOTDATA(" Kentucky",'Population Migration by State'!$B$5,"Year",'Population Migration by State'!$C$3)</f>
        <v>112957</v>
      </c>
      <c r="CY162" s="105">
        <f>GETPIVOTDATA(" Kentucky",'Population Migration by State'!$B$5,"Year",'Population Migration by State'!$C$3)</f>
        <v>112957</v>
      </c>
      <c r="CZ162" s="92">
        <f>GETPIVOTDATA(" West Virginia",'Population Migration by State'!$B$5,"Year",'Population Migration by State'!$C$3)</f>
        <v>47204</v>
      </c>
      <c r="DA162" s="105">
        <f>GETPIVOTDATA(" West Virginia",'Population Migration by State'!$B$5,"Year",'Population Migration by State'!$C$3)</f>
        <v>47204</v>
      </c>
      <c r="DB162" s="105">
        <f>GETPIVOTDATA(" West Virginia",'Population Migration by State'!$B$5,"Year",'Population Migration by State'!$C$3)</f>
        <v>47204</v>
      </c>
      <c r="DC162" s="105">
        <f>GETPIVOTDATA(" West Virginia",'Population Migration by State'!$B$5,"Year",'Population Migration by State'!$C$3)</f>
        <v>47204</v>
      </c>
      <c r="DD162" s="105">
        <f>GETPIVOTDATA(" West Virginia",'Population Migration by State'!$B$5,"Year",'Population Migration by State'!$C$3)</f>
        <v>47204</v>
      </c>
      <c r="DE162" s="105">
        <f>GETPIVOTDATA(" West Virginia",'Population Migration by State'!$B$5,"Year",'Population Migration by State'!$C$3)</f>
        <v>47204</v>
      </c>
      <c r="DF162" s="105">
        <f>GETPIVOTDATA(" West Virginia",'Population Migration by State'!$B$5,"Year",'Population Migration by State'!$C$3)</f>
        <v>47204</v>
      </c>
      <c r="DG162" s="97"/>
      <c r="DH162" s="105">
        <f>GETPIVOTDATA(" Virginia",'Population Migration by State'!$B$5,"Year",'Population Migration by State'!$C$3)</f>
        <v>251169</v>
      </c>
      <c r="DI162" s="105">
        <f>GETPIVOTDATA(" Virginia",'Population Migration by State'!$B$5,"Year",'Population Migration by State'!$C$3)</f>
        <v>251169</v>
      </c>
      <c r="DJ162" s="105">
        <f>GETPIVOTDATA(" Virginia",'Population Migration by State'!$B$5,"Year",'Population Migration by State'!$C$3)</f>
        <v>251169</v>
      </c>
      <c r="DK162" s="105">
        <f>GETPIVOTDATA(" Virginia",'Population Migration by State'!$B$5,"Year",'Population Migration by State'!$C$3)</f>
        <v>251169</v>
      </c>
      <c r="DL162" s="105">
        <f>GETPIVOTDATA(" Virginia",'Population Migration by State'!$B$5,"Year",'Population Migration by State'!$C$3)</f>
        <v>251169</v>
      </c>
      <c r="DM162" s="105">
        <f>GETPIVOTDATA(" Virginia",'Population Migration by State'!$B$5,"Year",'Population Migration by State'!$C$3)</f>
        <v>251169</v>
      </c>
      <c r="DN162" s="105">
        <f>GETPIVOTDATA(" Virginia",'Population Migration by State'!$B$5,"Year",'Population Migration by State'!$C$3)</f>
        <v>251169</v>
      </c>
      <c r="DO162" s="105">
        <f>GETPIVOTDATA(" Virginia",'Population Migration by State'!$B$5,"Year",'Population Migration by State'!$C$3)</f>
        <v>251169</v>
      </c>
      <c r="DP162" s="105">
        <f>GETPIVOTDATA(" Virginia",'Population Migration by State'!$B$5,"Year",'Population Migration by State'!$C$3)</f>
        <v>251169</v>
      </c>
      <c r="DQ162" s="92">
        <f>GETPIVOTDATA(" Maryland",'Population Migration by State'!$B$5,"Year",'Population Migration by State'!$C$3)</f>
        <v>155277</v>
      </c>
      <c r="DR162" s="105">
        <f>GETPIVOTDATA(" Maryland",'Population Migration by State'!$B$5,"Year",'Population Migration by State'!$C$3)</f>
        <v>155277</v>
      </c>
      <c r="DS162" s="105">
        <f>GETPIVOTDATA(" Maryland",'Population Migration by State'!$B$5,"Year",'Population Migration by State'!$C$3)</f>
        <v>155277</v>
      </c>
      <c r="DT162" s="105">
        <f>GETPIVOTDATA(" Maryland",'Population Migration by State'!$B$5,"Year",'Population Migration by State'!$C$3)</f>
        <v>155277</v>
      </c>
      <c r="DU162" s="105">
        <f>GETPIVOTDATA(" Maryland",'Population Migration by State'!$B$5,"Year",'Population Migration by State'!$C$3)</f>
        <v>155277</v>
      </c>
      <c r="DV162" s="114">
        <f>GETPIVOTDATA(" Maryland",'Population Migration by State'!$B$5,"Year",'Population Migration by State'!$C$3)</f>
        <v>155277</v>
      </c>
      <c r="DW162" s="105"/>
      <c r="DX162" s="105"/>
      <c r="DY162" s="105"/>
      <c r="DZ162" s="93"/>
      <c r="EA162" s="93"/>
      <c r="EB162" s="93"/>
      <c r="EC162" s="93"/>
      <c r="ED162" s="105"/>
      <c r="EE162" s="105"/>
      <c r="EF162" s="105"/>
      <c r="EG162" s="105"/>
      <c r="EH162" s="105"/>
      <c r="EI162" s="105"/>
      <c r="EJ162" s="105"/>
      <c r="EK162" s="105"/>
      <c r="EL162" s="105"/>
      <c r="EM162" s="105"/>
      <c r="EN162" s="105"/>
      <c r="EO162" s="105"/>
      <c r="EP162" s="105"/>
      <c r="EQ162" s="56"/>
      <c r="ER162" s="56"/>
      <c r="ES162" s="56"/>
      <c r="ET162" s="56"/>
      <c r="EU162" s="56"/>
      <c r="EV162" s="56"/>
      <c r="EW162" s="56"/>
      <c r="EX162" s="56"/>
      <c r="EY162" s="56"/>
      <c r="EZ162" s="56"/>
      <c r="FA162" s="56"/>
      <c r="FB162" s="56"/>
      <c r="FC162" s="56"/>
      <c r="FD162" s="56"/>
      <c r="FE162" s="56"/>
      <c r="FF162" s="56"/>
      <c r="FG162" s="56"/>
      <c r="FH162" s="56"/>
      <c r="FI162" s="56"/>
      <c r="FJ162" s="56"/>
      <c r="FK162" s="56"/>
      <c r="FL162" s="56"/>
      <c r="FM162" s="56"/>
      <c r="FN162" s="56"/>
      <c r="FO162" s="56"/>
      <c r="FP162" s="56"/>
      <c r="FQ162" s="56"/>
      <c r="FR162" s="56"/>
      <c r="FS162" s="56"/>
      <c r="FT162" s="56"/>
      <c r="FU162" s="56"/>
      <c r="FV162" s="56"/>
      <c r="FW162" s="56"/>
      <c r="FX162" s="56"/>
      <c r="FY162" s="56"/>
      <c r="FZ162" s="56"/>
      <c r="GA162" s="56"/>
      <c r="GB162" s="56"/>
      <c r="GC162" s="56"/>
      <c r="GD162" s="56"/>
      <c r="GE162" s="56"/>
      <c r="GF162" s="56"/>
      <c r="GG162" s="56"/>
      <c r="GH162" s="56"/>
      <c r="GI162" s="56"/>
      <c r="GJ162" s="56"/>
      <c r="GK162" s="56"/>
      <c r="GL162" s="56"/>
      <c r="GM162" s="56"/>
      <c r="GN162" s="56"/>
      <c r="GO162" s="56"/>
      <c r="GP162" s="56"/>
      <c r="GQ162" s="56"/>
      <c r="GR162" s="56"/>
      <c r="GS162" s="56"/>
      <c r="GT162" s="56"/>
      <c r="GU162" s="56"/>
      <c r="GV162" s="56"/>
      <c r="GW162" s="56"/>
      <c r="GX162" s="56"/>
      <c r="GY162" s="56"/>
      <c r="GZ162" s="56"/>
      <c r="HA162" s="56"/>
      <c r="HB162" s="56"/>
      <c r="HC162" s="56"/>
      <c r="HD162" s="56"/>
      <c r="HE162" s="56"/>
      <c r="HF162" s="56"/>
      <c r="HG162" s="56"/>
      <c r="HH162" s="217"/>
    </row>
    <row r="163" spans="2:216" ht="15.75" customHeight="1" x14ac:dyDescent="0.25">
      <c r="B163" s="221"/>
      <c r="C163" s="56"/>
      <c r="D163" s="56"/>
      <c r="E163" s="105"/>
      <c r="F163" s="105"/>
      <c r="G163" s="105"/>
      <c r="H163" s="105"/>
      <c r="I163" s="105"/>
      <c r="J163" s="105"/>
      <c r="K163" s="105"/>
      <c r="L163" s="105"/>
      <c r="M163" s="105"/>
      <c r="N163" s="99"/>
      <c r="O163" s="105">
        <f>GETPIVOTDATA(" California",'Population Migration by State'!$B$5,"Year",'Population Migration by State'!$C$3)</f>
        <v>495964</v>
      </c>
      <c r="P163" s="105">
        <f>GETPIVOTDATA(" California",'Population Migration by State'!$B$5,"Year",'Population Migration by State'!$C$3)</f>
        <v>495964</v>
      </c>
      <c r="Q163" s="105">
        <f>GETPIVOTDATA(" California",'Population Migration by State'!$B$5,"Year",'Population Migration by State'!$C$3)</f>
        <v>495964</v>
      </c>
      <c r="R163" s="105">
        <f>GETPIVOTDATA(" California",'Population Migration by State'!$B$5,"Year",'Population Migration by State'!$C$3)</f>
        <v>495964</v>
      </c>
      <c r="S163" s="105">
        <f>GETPIVOTDATA(" California",'Population Migration by State'!$B$5,"Year",'Population Migration by State'!$C$3)</f>
        <v>495964</v>
      </c>
      <c r="T163" s="105">
        <f>GETPIVOTDATA(" California",'Population Migration by State'!$B$5,"Year",'Population Migration by State'!$C$3)</f>
        <v>495964</v>
      </c>
      <c r="U163" s="105">
        <f>GETPIVOTDATA(" California",'Population Migration by State'!$B$5,"Year",'Population Migration by State'!$C$3)</f>
        <v>495964</v>
      </c>
      <c r="V163" s="105">
        <f>GETPIVOTDATA(" California",'Population Migration by State'!$B$5,"Year",'Population Migration by State'!$C$3)</f>
        <v>495964</v>
      </c>
      <c r="W163" s="105">
        <f>GETPIVOTDATA(" California",'Population Migration by State'!$B$5,"Year",'Population Migration by State'!$C$3)</f>
        <v>495964</v>
      </c>
      <c r="X163" s="92">
        <f>GETPIVOTDATA(" Nevada",'Population Migration by State'!$B$5,"Year",'Population Migration by State'!$C$3)</f>
        <v>124522</v>
      </c>
      <c r="Y163" s="105">
        <f>GETPIVOTDATA(" Nevada",'Population Migration by State'!$B$5,"Year",'Population Migration by State'!$C$3)</f>
        <v>124522</v>
      </c>
      <c r="Z163" s="105">
        <f>GETPIVOTDATA(" Nevada",'Population Migration by State'!$B$5,"Year",'Population Migration by State'!$C$3)</f>
        <v>124522</v>
      </c>
      <c r="AA163" s="105">
        <f>GETPIVOTDATA(" Nevada",'Population Migration by State'!$B$5,"Year",'Population Migration by State'!$C$3)</f>
        <v>124522</v>
      </c>
      <c r="AB163" s="105">
        <f>GETPIVOTDATA(" Nevada",'Population Migration by State'!$B$5,"Year",'Population Migration by State'!$C$3)</f>
        <v>124522</v>
      </c>
      <c r="AC163" s="92">
        <f>GETPIVOTDATA(" Utah",'Population Migration by State'!$B$5,"Year",'Population Migration by State'!$C$3)</f>
        <v>88109</v>
      </c>
      <c r="AD163" s="105">
        <f>GETPIVOTDATA(" Utah",'Population Migration by State'!$B$5,"Year",'Population Migration by State'!$C$3)</f>
        <v>88109</v>
      </c>
      <c r="AE163" s="105">
        <f>GETPIVOTDATA(" Utah",'Population Migration by State'!$B$5,"Year",'Population Migration by State'!$C$3)</f>
        <v>88109</v>
      </c>
      <c r="AF163" s="105">
        <f>GETPIVOTDATA(" Utah",'Population Migration by State'!$B$5,"Year",'Population Migration by State'!$C$3)</f>
        <v>88109</v>
      </c>
      <c r="AG163" s="105">
        <f>GETPIVOTDATA(" Utah",'Population Migration by State'!$B$5,"Year",'Population Migration by State'!$C$3)</f>
        <v>88109</v>
      </c>
      <c r="AH163" s="105">
        <f>GETPIVOTDATA(" Utah",'Population Migration by State'!$B$5,"Year",'Population Migration by State'!$C$3)</f>
        <v>88109</v>
      </c>
      <c r="AI163" s="105">
        <f>GETPIVOTDATA(" Utah",'Population Migration by State'!$B$5,"Year",'Population Migration by State'!$C$3)</f>
        <v>88109</v>
      </c>
      <c r="AJ163" s="105">
        <f>GETPIVOTDATA(" Utah",'Population Migration by State'!$B$5,"Year",'Population Migration by State'!$C$3)</f>
        <v>88109</v>
      </c>
      <c r="AK163" s="105">
        <f>GETPIVOTDATA(" Utah",'Population Migration by State'!$B$5,"Year",'Population Migration by State'!$C$3)</f>
        <v>88109</v>
      </c>
      <c r="AL163" s="105">
        <f>GETPIVOTDATA(" Utah",'Population Migration by State'!$B$5,"Year",'Population Migration by State'!$C$3)</f>
        <v>88109</v>
      </c>
      <c r="AM163" s="105">
        <f>GETPIVOTDATA(" Utah",'Population Migration by State'!$B$5,"Year",'Population Migration by State'!$C$3)</f>
        <v>88109</v>
      </c>
      <c r="AN163" s="105">
        <f>GETPIVOTDATA(" Utah",'Population Migration by State'!$B$5,"Year",'Population Migration by State'!$C$3)</f>
        <v>88109</v>
      </c>
      <c r="AO163" s="92">
        <f>GETPIVOTDATA(" Colorado",'Population Migration by State'!$B$5,"Year",'Population Migration by State'!$C$3)</f>
        <v>206204</v>
      </c>
      <c r="AP163" s="105">
        <f>GETPIVOTDATA(" Colorado",'Population Migration by State'!$B$5,"Year",'Population Migration by State'!$C$3)</f>
        <v>206204</v>
      </c>
      <c r="AQ163" s="105">
        <f>GETPIVOTDATA(" Colorado",'Population Migration by State'!$B$5,"Year",'Population Migration by State'!$C$3)</f>
        <v>206204</v>
      </c>
      <c r="AR163" s="105">
        <f>GETPIVOTDATA(" Colorado",'Population Migration by State'!$B$5,"Year",'Population Migration by State'!$C$3)</f>
        <v>206204</v>
      </c>
      <c r="AS163" s="105">
        <f>GETPIVOTDATA(" Colorado",'Population Migration by State'!$B$5,"Year",'Population Migration by State'!$C$3)</f>
        <v>206204</v>
      </c>
      <c r="AT163" s="105">
        <f>GETPIVOTDATA(" Colorado",'Population Migration by State'!$B$5,"Year",'Population Migration by State'!$C$3)</f>
        <v>206204</v>
      </c>
      <c r="AU163" s="105">
        <f>GETPIVOTDATA(" Colorado",'Population Migration by State'!$B$5,"Year",'Population Migration by State'!$C$3)</f>
        <v>206204</v>
      </c>
      <c r="AV163" s="105">
        <f>GETPIVOTDATA(" Colorado",'Population Migration by State'!$B$5,"Year",'Population Migration by State'!$C$3)</f>
        <v>206204</v>
      </c>
      <c r="AW163" s="105">
        <f>GETPIVOTDATA(" Colorado",'Population Migration by State'!$B$5,"Year",'Population Migration by State'!$C$3)</f>
        <v>206204</v>
      </c>
      <c r="AX163" s="105">
        <f>GETPIVOTDATA(" Colorado",'Population Migration by State'!$B$5,"Year",'Population Migration by State'!$C$3)</f>
        <v>206204</v>
      </c>
      <c r="AY163" s="105">
        <f>GETPIVOTDATA(" Colorado",'Population Migration by State'!$B$5,"Year",'Population Migration by State'!$C$3)</f>
        <v>206204</v>
      </c>
      <c r="AZ163" s="105">
        <f>GETPIVOTDATA(" Colorado",'Population Migration by State'!$B$5,"Year",'Population Migration by State'!$C$3)</f>
        <v>206204</v>
      </c>
      <c r="BA163" s="105">
        <f>GETPIVOTDATA(" Colorado",'Population Migration by State'!$B$5,"Year",'Population Migration by State'!$C$3)</f>
        <v>206204</v>
      </c>
      <c r="BB163" s="105">
        <f>GETPIVOTDATA(" Colorado",'Population Migration by State'!$B$5,"Year",'Population Migration by State'!$C$3)</f>
        <v>206204</v>
      </c>
      <c r="BC163" s="105">
        <f>GETPIVOTDATA(" Colorado",'Population Migration by State'!$B$5,"Year",'Population Migration by State'!$C$3)</f>
        <v>206204</v>
      </c>
      <c r="BD163" s="105">
        <f>GETPIVOTDATA(" Colorado",'Population Migration by State'!$B$5,"Year",'Population Migration by State'!$C$3)</f>
        <v>206204</v>
      </c>
      <c r="BE163" s="92">
        <f>GETPIVOTDATA(" Kansas",'Population Migration by State'!$B$5,"Year",'Population Migration by State'!$C$3)</f>
        <v>88366</v>
      </c>
      <c r="BF163" s="105">
        <f>GETPIVOTDATA(" Kansas",'Population Migration by State'!$B$5,"Year",'Population Migration by State'!$C$3)</f>
        <v>88366</v>
      </c>
      <c r="BG163" s="105">
        <f>GETPIVOTDATA(" Kansas",'Population Migration by State'!$B$5,"Year",'Population Migration by State'!$C$3)</f>
        <v>88366</v>
      </c>
      <c r="BH163" s="105">
        <f>GETPIVOTDATA(" Kansas",'Population Migration by State'!$B$5,"Year",'Population Migration by State'!$C$3)</f>
        <v>88366</v>
      </c>
      <c r="BI163" s="105">
        <f>GETPIVOTDATA(" Kansas",'Population Migration by State'!$B$5,"Year",'Population Migration by State'!$C$3)</f>
        <v>88366</v>
      </c>
      <c r="BJ163" s="105">
        <f>GETPIVOTDATA(" Kansas",'Population Migration by State'!$B$5,"Year",'Population Migration by State'!$C$3)</f>
        <v>88366</v>
      </c>
      <c r="BK163" s="105">
        <f>GETPIVOTDATA(" Kansas",'Population Migration by State'!$B$5,"Year",'Population Migration by State'!$C$3)</f>
        <v>88366</v>
      </c>
      <c r="BL163" s="121">
        <f>GETPIVOTDATA(" Kansas",'Population Migration by State'!$B$5,"Year",'Population Migration by State'!$C$3)</f>
        <v>88366</v>
      </c>
      <c r="BM163" s="105">
        <f>GETPIVOTDATA(" Kansas",'Population Migration by State'!$B$5,"Year",'Population Migration by State'!$C$3)</f>
        <v>88366</v>
      </c>
      <c r="BN163" s="105">
        <f>GETPIVOTDATA(" Kansas",'Population Migration by State'!$B$5,"Year",'Population Migration by State'!$C$3)</f>
        <v>88366</v>
      </c>
      <c r="BO163" s="105">
        <f>GETPIVOTDATA(" Kansas",'Population Migration by State'!$B$5,"Year",'Population Migration by State'!$C$3)</f>
        <v>88366</v>
      </c>
      <c r="BP163" s="105">
        <f>GETPIVOTDATA(" Kansas",'Population Migration by State'!$B$5,"Year",'Population Migration by State'!$C$3)</f>
        <v>88366</v>
      </c>
      <c r="BQ163" s="105">
        <f>GETPIVOTDATA(" Kansas",'Population Migration by State'!$B$5,"Year",'Population Migration by State'!$C$3)</f>
        <v>88366</v>
      </c>
      <c r="BR163" s="105">
        <f>GETPIVOTDATA(" Kansas",'Population Migration by State'!$B$5,"Year",'Population Migration by State'!$C$3)</f>
        <v>88366</v>
      </c>
      <c r="BS163" s="92">
        <f>GETPIVOTDATA(" Missouri",'Population Migration by State'!$B$5,"Year",'Population Migration by State'!$C$3)</f>
        <v>163756</v>
      </c>
      <c r="BT163" s="105">
        <f>GETPIVOTDATA(" Missouri",'Population Migration by State'!$B$5,"Year",'Population Migration by State'!$C$3)</f>
        <v>163756</v>
      </c>
      <c r="BU163" s="105">
        <f>GETPIVOTDATA(" Missouri",'Population Migration by State'!$B$5,"Year",'Population Migration by State'!$C$3)</f>
        <v>163756</v>
      </c>
      <c r="BV163" s="105">
        <f>GETPIVOTDATA(" Missouri",'Population Migration by State'!$B$5,"Year",'Population Migration by State'!$C$3)</f>
        <v>163756</v>
      </c>
      <c r="BW163" s="105">
        <f>GETPIVOTDATA(" Missouri",'Population Migration by State'!$B$5,"Year",'Population Migration by State'!$C$3)</f>
        <v>163756</v>
      </c>
      <c r="BX163" s="105">
        <f>GETPIVOTDATA(" Missouri",'Population Migration by State'!$B$5,"Year",'Population Migration by State'!$C$3)</f>
        <v>163756</v>
      </c>
      <c r="BY163" s="105">
        <f>GETPIVOTDATA(" Missouri",'Population Migration by State'!$B$5,"Year",'Population Migration by State'!$C$3)</f>
        <v>163756</v>
      </c>
      <c r="BZ163" s="105">
        <f>GETPIVOTDATA(" Missouri",'Population Migration by State'!$B$5,"Year",'Population Migration by State'!$C$3)</f>
        <v>163756</v>
      </c>
      <c r="CA163" s="105">
        <f>GETPIVOTDATA(" Missouri",'Population Migration by State'!$B$5,"Year",'Population Migration by State'!$C$3)</f>
        <v>163756</v>
      </c>
      <c r="CB163" s="105">
        <f>GETPIVOTDATA(" Missouri",'Population Migration by State'!$B$5,"Year",'Population Migration by State'!$C$3)</f>
        <v>163756</v>
      </c>
      <c r="CC163" s="105">
        <f>GETPIVOTDATA(" Missouri",'Population Migration by State'!$B$5,"Year",'Population Migration by State'!$C$3)</f>
        <v>163756</v>
      </c>
      <c r="CD163" s="105">
        <f>GETPIVOTDATA(" Missouri",'Population Migration by State'!$B$5,"Year",'Population Migration by State'!$C$3)</f>
        <v>163756</v>
      </c>
      <c r="CE163" s="105">
        <f>GETPIVOTDATA(" Missouri",'Population Migration by State'!$B$5,"Year",'Population Migration by State'!$C$3)</f>
        <v>163756</v>
      </c>
      <c r="CF163" s="105">
        <f>GETPIVOTDATA(" Missouri",'Population Migration by State'!$B$5,"Year",'Population Migration by State'!$C$3)</f>
        <v>163756</v>
      </c>
      <c r="CG163" s="105">
        <f>GETPIVOTDATA(" Missouri",'Population Migration by State'!$B$5,"Year",'Population Migration by State'!$C$3)</f>
        <v>163756</v>
      </c>
      <c r="CH163" s="92">
        <f>GETPIVOTDATA(" Illinois",'Population Migration by State'!$B$5,"Year",'Population Migration by State'!$C$3)</f>
        <v>210804</v>
      </c>
      <c r="CI163" s="105">
        <f>GETPIVOTDATA(" Illinois",'Population Migration by State'!$B$5,"Year",'Population Migration by State'!$C$3)</f>
        <v>210804</v>
      </c>
      <c r="CJ163" s="105">
        <f>GETPIVOTDATA(" Illinois",'Population Migration by State'!$B$5,"Year",'Population Migration by State'!$C$3)</f>
        <v>210804</v>
      </c>
      <c r="CK163" s="105">
        <f>GETPIVOTDATA(" Illinois",'Population Migration by State'!$B$5,"Year",'Population Migration by State'!$C$3)</f>
        <v>210804</v>
      </c>
      <c r="CL163" s="105">
        <f>GETPIVOTDATA(" Illinois",'Population Migration by State'!$B$5,"Year",'Population Migration by State'!$C$3)</f>
        <v>210804</v>
      </c>
      <c r="CM163" s="105">
        <f>GETPIVOTDATA(" Illinois",'Population Migration by State'!$B$5,"Year",'Population Migration by State'!$C$3)</f>
        <v>210804</v>
      </c>
      <c r="CN163" s="105">
        <f>GETPIVOTDATA(" Illinois",'Population Migration by State'!$B$5,"Year",'Population Migration by State'!$C$3)</f>
        <v>210804</v>
      </c>
      <c r="CO163" s="92">
        <f>GETPIVOTDATA(" Indiana",'Population Migration by State'!$B$5,"Year",'Population Migration by State'!$C$3)</f>
        <v>134273</v>
      </c>
      <c r="CP163" s="105">
        <f>GETPIVOTDATA(" Indiana",'Population Migration by State'!$B$5,"Year",'Population Migration by State'!$C$3)</f>
        <v>134273</v>
      </c>
      <c r="CQ163" s="105">
        <f>GETPIVOTDATA(" Indiana",'Population Migration by State'!$B$5,"Year",'Population Migration by State'!$C$3)</f>
        <v>134273</v>
      </c>
      <c r="CR163" s="105">
        <f>GETPIVOTDATA(" Indiana",'Population Migration by State'!$B$5,"Year",'Population Migration by State'!$C$3)</f>
        <v>134273</v>
      </c>
      <c r="CS163" s="92">
        <f>GETPIVOTDATA(" Kentucky",'Population Migration by State'!$B$5,"Year",'Population Migration by State'!$C$3)</f>
        <v>112957</v>
      </c>
      <c r="CT163" s="105">
        <f>GETPIVOTDATA(" Kentucky",'Population Migration by State'!$B$5,"Year",'Population Migration by State'!$C$3)</f>
        <v>112957</v>
      </c>
      <c r="CU163" s="105">
        <f>GETPIVOTDATA(" Kentucky",'Population Migration by State'!$B$5,"Year",'Population Migration by State'!$C$3)</f>
        <v>112957</v>
      </c>
      <c r="CV163" s="105">
        <f>GETPIVOTDATA(" Kentucky",'Population Migration by State'!$B$5,"Year",'Population Migration by State'!$C$3)</f>
        <v>112957</v>
      </c>
      <c r="CW163" s="105">
        <f>GETPIVOTDATA(" Kentucky",'Population Migration by State'!$B$5,"Year",'Population Migration by State'!$C$3)</f>
        <v>112957</v>
      </c>
      <c r="CX163" s="105">
        <f>GETPIVOTDATA(" Kentucky",'Population Migration by State'!$B$5,"Year",'Population Migration by State'!$C$3)</f>
        <v>112957</v>
      </c>
      <c r="CY163" s="105">
        <f>GETPIVOTDATA(" Kentucky",'Population Migration by State'!$B$5,"Year",'Population Migration by State'!$C$3)</f>
        <v>112957</v>
      </c>
      <c r="CZ163" s="99"/>
      <c r="DA163" s="105">
        <f>GETPIVOTDATA(" West Virginia",'Population Migration by State'!$B$5,"Year",'Population Migration by State'!$C$3)</f>
        <v>47204</v>
      </c>
      <c r="DB163" s="105">
        <f>GETPIVOTDATA(" West Virginia",'Population Migration by State'!$B$5,"Year",'Population Migration by State'!$C$3)</f>
        <v>47204</v>
      </c>
      <c r="DC163" s="105">
        <f>GETPIVOTDATA(" West Virginia",'Population Migration by State'!$B$5,"Year",'Population Migration by State'!$C$3)</f>
        <v>47204</v>
      </c>
      <c r="DD163" s="105">
        <f>GETPIVOTDATA(" West Virginia",'Population Migration by State'!$B$5,"Year",'Population Migration by State'!$C$3)</f>
        <v>47204</v>
      </c>
      <c r="DE163" s="105">
        <f>GETPIVOTDATA(" West Virginia",'Population Migration by State'!$B$5,"Year",'Population Migration by State'!$C$3)</f>
        <v>47204</v>
      </c>
      <c r="DF163" s="105">
        <f>GETPIVOTDATA(" West Virginia",'Population Migration by State'!$B$5,"Year",'Population Migration by State'!$C$3)</f>
        <v>47204</v>
      </c>
      <c r="DG163" s="92">
        <f>GETPIVOTDATA(" Virginia",'Population Migration by State'!$B$5,"Year",'Population Migration by State'!$C$3)</f>
        <v>251169</v>
      </c>
      <c r="DH163" s="105">
        <f>GETPIVOTDATA(" Virginia",'Population Migration by State'!$B$5,"Year",'Population Migration by State'!$C$3)</f>
        <v>251169</v>
      </c>
      <c r="DI163" s="105">
        <f>GETPIVOTDATA(" Virginia",'Population Migration by State'!$B$5,"Year",'Population Migration by State'!$C$3)</f>
        <v>251169</v>
      </c>
      <c r="DJ163" s="105">
        <f>GETPIVOTDATA(" Virginia",'Population Migration by State'!$B$5,"Year",'Population Migration by State'!$C$3)</f>
        <v>251169</v>
      </c>
      <c r="DK163" s="105">
        <f>GETPIVOTDATA(" Virginia",'Population Migration by State'!$B$5,"Year",'Population Migration by State'!$C$3)</f>
        <v>251169</v>
      </c>
      <c r="DL163" s="105">
        <f>GETPIVOTDATA(" Virginia",'Population Migration by State'!$B$5,"Year",'Population Migration by State'!$C$3)</f>
        <v>251169</v>
      </c>
      <c r="DM163" s="105">
        <f>GETPIVOTDATA(" Virginia",'Population Migration by State'!$B$5,"Year",'Population Migration by State'!$C$3)</f>
        <v>251169</v>
      </c>
      <c r="DN163" s="105">
        <f>GETPIVOTDATA(" Virginia",'Population Migration by State'!$B$5,"Year",'Population Migration by State'!$C$3)</f>
        <v>251169</v>
      </c>
      <c r="DO163" s="105">
        <f>GETPIVOTDATA(" Virginia",'Population Migration by State'!$B$5,"Year",'Population Migration by State'!$C$3)</f>
        <v>251169</v>
      </c>
      <c r="DP163" s="105">
        <f>GETPIVOTDATA(" Virginia",'Population Migration by State'!$B$5,"Year",'Population Migration by State'!$C$3)</f>
        <v>251169</v>
      </c>
      <c r="DQ163" s="92">
        <f>GETPIVOTDATA(" Maryland",'Population Migration by State'!$B$5,"Year",'Population Migration by State'!$C$3)</f>
        <v>155277</v>
      </c>
      <c r="DR163" s="105">
        <f>GETPIVOTDATA(" Maryland",'Population Migration by State'!$B$5,"Year",'Population Migration by State'!$C$3)</f>
        <v>155277</v>
      </c>
      <c r="DS163" s="105">
        <f>GETPIVOTDATA(" Maryland",'Population Migration by State'!$B$5,"Year",'Population Migration by State'!$C$3)</f>
        <v>155277</v>
      </c>
      <c r="DT163" s="105">
        <f>GETPIVOTDATA(" Maryland",'Population Migration by State'!$B$5,"Year",'Population Migration by State'!$C$3)</f>
        <v>155277</v>
      </c>
      <c r="DU163" s="105">
        <f>GETPIVOTDATA(" Maryland",'Population Migration by State'!$B$5,"Year",'Population Migration by State'!$C$3)</f>
        <v>155277</v>
      </c>
      <c r="DV163" s="114">
        <f>GETPIVOTDATA(" Maryland",'Population Migration by State'!$B$5,"Year",'Population Migration by State'!$C$3)</f>
        <v>155277</v>
      </c>
      <c r="DW163" s="105"/>
      <c r="DX163" s="105"/>
      <c r="DY163" s="105"/>
      <c r="DZ163" s="93"/>
      <c r="EA163" s="93"/>
      <c r="EB163" s="93"/>
      <c r="EC163" s="93"/>
      <c r="ED163" s="105"/>
      <c r="EE163" s="105"/>
      <c r="EF163" s="105"/>
      <c r="EG163" s="105"/>
      <c r="EH163" s="105"/>
      <c r="EI163" s="105"/>
      <c r="EJ163" s="105"/>
      <c r="EK163" s="105"/>
      <c r="EL163" s="105"/>
      <c r="EM163" s="105"/>
      <c r="EN163" s="105"/>
      <c r="EO163" s="105"/>
      <c r="EP163" s="105"/>
      <c r="EQ163" s="56"/>
      <c r="ER163" s="56"/>
      <c r="ES163" s="56"/>
      <c r="ET163" s="56"/>
      <c r="EU163" s="56"/>
      <c r="EV163" s="56"/>
      <c r="EW163" s="56"/>
      <c r="EX163" s="56"/>
      <c r="EY163" s="56"/>
      <c r="EZ163" s="56"/>
      <c r="FA163" s="56"/>
      <c r="FB163" s="56"/>
      <c r="FC163" s="56"/>
      <c r="FD163" s="56"/>
      <c r="FE163" s="56"/>
      <c r="FF163" s="56"/>
      <c r="FG163" s="56"/>
      <c r="FH163" s="56"/>
      <c r="FI163" s="56"/>
      <c r="FJ163" s="56"/>
      <c r="FK163" s="56"/>
      <c r="FL163" s="56"/>
      <c r="FM163" s="56"/>
      <c r="FN163" s="56"/>
      <c r="FO163" s="56"/>
      <c r="FP163" s="56"/>
      <c r="FQ163" s="56"/>
      <c r="FR163" s="56"/>
      <c r="FS163" s="56"/>
      <c r="FT163" s="56"/>
      <c r="FU163" s="56"/>
      <c r="FV163" s="56"/>
      <c r="FW163" s="56"/>
      <c r="FX163" s="56"/>
      <c r="FY163" s="56"/>
      <c r="FZ163" s="56"/>
      <c r="GA163" s="56"/>
      <c r="GB163" s="56"/>
      <c r="GC163" s="56"/>
      <c r="GD163" s="56"/>
      <c r="GE163" s="56"/>
      <c r="GF163" s="56"/>
      <c r="GG163" s="56"/>
      <c r="GH163" s="56"/>
      <c r="GI163" s="56"/>
      <c r="GJ163" s="56"/>
      <c r="GK163" s="56"/>
      <c r="GL163" s="56"/>
      <c r="GM163" s="56"/>
      <c r="GN163" s="56"/>
      <c r="GO163" s="56"/>
      <c r="GP163" s="56"/>
      <c r="GQ163" s="56"/>
      <c r="GR163" s="56"/>
      <c r="GS163" s="56"/>
      <c r="GT163" s="56"/>
      <c r="GU163" s="56"/>
      <c r="GV163" s="56"/>
      <c r="GW163" s="56"/>
      <c r="GX163" s="56"/>
      <c r="GY163" s="56"/>
      <c r="GZ163" s="56"/>
      <c r="HA163" s="56"/>
      <c r="HB163" s="56"/>
      <c r="HC163" s="56"/>
      <c r="HD163" s="56"/>
      <c r="HE163" s="56"/>
      <c r="HF163" s="56"/>
      <c r="HG163" s="56"/>
      <c r="HH163" s="217"/>
    </row>
    <row r="164" spans="2:216" ht="15" customHeight="1" thickBot="1" x14ac:dyDescent="0.3">
      <c r="B164" s="221"/>
      <c r="C164" s="56"/>
      <c r="D164" s="56"/>
      <c r="E164" s="105"/>
      <c r="F164" s="105"/>
      <c r="G164" s="105"/>
      <c r="H164" s="105"/>
      <c r="I164" s="105"/>
      <c r="J164" s="105"/>
      <c r="K164" s="105"/>
      <c r="L164" s="105"/>
      <c r="M164" s="105"/>
      <c r="N164" s="105"/>
      <c r="O164" s="92">
        <f>GETPIVOTDATA(" California",'Population Migration by State'!$B$5,"Year",'Population Migration by State'!$C$3)</f>
        <v>495964</v>
      </c>
      <c r="P164" s="105">
        <f>GETPIVOTDATA(" California",'Population Migration by State'!$B$5,"Year",'Population Migration by State'!$C$3)</f>
        <v>495964</v>
      </c>
      <c r="Q164" s="105">
        <f>GETPIVOTDATA(" California",'Population Migration by State'!$B$5,"Year",'Population Migration by State'!$C$3)</f>
        <v>495964</v>
      </c>
      <c r="R164" s="121">
        <f>GETPIVOTDATA(" California",'Population Migration by State'!$B$5,"Year",'Population Migration by State'!$C$3)</f>
        <v>495964</v>
      </c>
      <c r="S164" s="121">
        <f>GETPIVOTDATA(" California",'Population Migration by State'!$B$5,"Year",'Population Migration by State'!$C$3)</f>
        <v>495964</v>
      </c>
      <c r="T164" s="121">
        <f>GETPIVOTDATA(" California",'Population Migration by State'!$B$5,"Year",'Population Migration by State'!$C$3)</f>
        <v>495964</v>
      </c>
      <c r="U164" s="121">
        <f>GETPIVOTDATA(" California",'Population Migration by State'!$B$5,"Year",'Population Migration by State'!$C$3)</f>
        <v>495964</v>
      </c>
      <c r="V164" s="105">
        <f>GETPIVOTDATA(" California",'Population Migration by State'!$B$5,"Year",'Population Migration by State'!$C$3)</f>
        <v>495964</v>
      </c>
      <c r="W164" s="105">
        <f>GETPIVOTDATA(" California",'Population Migration by State'!$B$5,"Year",'Population Migration by State'!$C$3)</f>
        <v>495964</v>
      </c>
      <c r="X164" s="92">
        <f>GETPIVOTDATA(" Nevada",'Population Migration by State'!$B$5,"Year",'Population Migration by State'!$C$3)</f>
        <v>124522</v>
      </c>
      <c r="Y164" s="105">
        <f>GETPIVOTDATA(" Nevada",'Population Migration by State'!$B$5,"Year",'Population Migration by State'!$C$3)</f>
        <v>124522</v>
      </c>
      <c r="Z164" s="105">
        <f>GETPIVOTDATA(" Nevada",'Population Migration by State'!$B$5,"Year",'Population Migration by State'!$C$3)</f>
        <v>124522</v>
      </c>
      <c r="AA164" s="105">
        <f>GETPIVOTDATA(" Nevada",'Population Migration by State'!$B$5,"Year",'Population Migration by State'!$C$3)</f>
        <v>124522</v>
      </c>
      <c r="AB164" s="105">
        <f>GETPIVOTDATA(" Nevada",'Population Migration by State'!$B$5,"Year",'Population Migration by State'!$C$3)</f>
        <v>124522</v>
      </c>
      <c r="AC164" s="92">
        <f>GETPIVOTDATA(" Utah",'Population Migration by State'!$B$5,"Year",'Population Migration by State'!$C$3)</f>
        <v>88109</v>
      </c>
      <c r="AD164" s="105">
        <f>GETPIVOTDATA(" Utah",'Population Migration by State'!$B$5,"Year",'Population Migration by State'!$C$3)</f>
        <v>88109</v>
      </c>
      <c r="AE164" s="105">
        <f>GETPIVOTDATA(" Utah",'Population Migration by State'!$B$5,"Year",'Population Migration by State'!$C$3)</f>
        <v>88109</v>
      </c>
      <c r="AF164" s="105">
        <f>GETPIVOTDATA(" Utah",'Population Migration by State'!$B$5,"Year",'Population Migration by State'!$C$3)</f>
        <v>88109</v>
      </c>
      <c r="AG164" s="105">
        <f>GETPIVOTDATA(" Utah",'Population Migration by State'!$B$5,"Year",'Population Migration by State'!$C$3)</f>
        <v>88109</v>
      </c>
      <c r="AH164" s="105">
        <f>GETPIVOTDATA(" Utah",'Population Migration by State'!$B$5,"Year",'Population Migration by State'!$C$3)</f>
        <v>88109</v>
      </c>
      <c r="AI164" s="105">
        <f>GETPIVOTDATA(" Utah",'Population Migration by State'!$B$5,"Year",'Population Migration by State'!$C$3)</f>
        <v>88109</v>
      </c>
      <c r="AJ164" s="105">
        <f>GETPIVOTDATA(" Utah",'Population Migration by State'!$B$5,"Year",'Population Migration by State'!$C$3)</f>
        <v>88109</v>
      </c>
      <c r="AK164" s="105">
        <f>GETPIVOTDATA(" Utah",'Population Migration by State'!$B$5,"Year",'Population Migration by State'!$C$3)</f>
        <v>88109</v>
      </c>
      <c r="AL164" s="105">
        <f>GETPIVOTDATA(" Utah",'Population Migration by State'!$B$5,"Year",'Population Migration by State'!$C$3)</f>
        <v>88109</v>
      </c>
      <c r="AM164" s="105">
        <f>GETPIVOTDATA(" Utah",'Population Migration by State'!$B$5,"Year",'Population Migration by State'!$C$3)</f>
        <v>88109</v>
      </c>
      <c r="AN164" s="105">
        <f>GETPIVOTDATA(" Utah",'Population Migration by State'!$B$5,"Year",'Population Migration by State'!$C$3)</f>
        <v>88109</v>
      </c>
      <c r="AO164" s="92">
        <f>GETPIVOTDATA(" Colorado",'Population Migration by State'!$B$5,"Year",'Population Migration by State'!$C$3)</f>
        <v>206204</v>
      </c>
      <c r="AP164" s="105">
        <f>GETPIVOTDATA(" Colorado",'Population Migration by State'!$B$5,"Year",'Population Migration by State'!$C$3)</f>
        <v>206204</v>
      </c>
      <c r="AQ164" s="105">
        <f>GETPIVOTDATA(" Colorado",'Population Migration by State'!$B$5,"Year",'Population Migration by State'!$C$3)</f>
        <v>206204</v>
      </c>
      <c r="AR164" s="105">
        <f>GETPIVOTDATA(" Colorado",'Population Migration by State'!$B$5,"Year",'Population Migration by State'!$C$3)</f>
        <v>206204</v>
      </c>
      <c r="AS164" s="105">
        <f>GETPIVOTDATA(" Colorado",'Population Migration by State'!$B$5,"Year",'Population Migration by State'!$C$3)</f>
        <v>206204</v>
      </c>
      <c r="AT164" s="105">
        <f>GETPIVOTDATA(" Colorado",'Population Migration by State'!$B$5,"Year",'Population Migration by State'!$C$3)</f>
        <v>206204</v>
      </c>
      <c r="AU164" s="105">
        <f>GETPIVOTDATA(" Colorado",'Population Migration by State'!$B$5,"Year",'Population Migration by State'!$C$3)</f>
        <v>206204</v>
      </c>
      <c r="AV164" s="105">
        <f>GETPIVOTDATA(" Colorado",'Population Migration by State'!$B$5,"Year",'Population Migration by State'!$C$3)</f>
        <v>206204</v>
      </c>
      <c r="AW164" s="105">
        <f>GETPIVOTDATA(" Colorado",'Population Migration by State'!$B$5,"Year",'Population Migration by State'!$C$3)</f>
        <v>206204</v>
      </c>
      <c r="AX164" s="105">
        <f>GETPIVOTDATA(" Colorado",'Population Migration by State'!$B$5,"Year",'Population Migration by State'!$C$3)</f>
        <v>206204</v>
      </c>
      <c r="AY164" s="105">
        <f>GETPIVOTDATA(" Colorado",'Population Migration by State'!$B$5,"Year",'Population Migration by State'!$C$3)</f>
        <v>206204</v>
      </c>
      <c r="AZ164" s="105">
        <f>GETPIVOTDATA(" Colorado",'Population Migration by State'!$B$5,"Year",'Population Migration by State'!$C$3)</f>
        <v>206204</v>
      </c>
      <c r="BA164" s="105">
        <f>GETPIVOTDATA(" Colorado",'Population Migration by State'!$B$5,"Year",'Population Migration by State'!$C$3)</f>
        <v>206204</v>
      </c>
      <c r="BB164" s="105">
        <f>GETPIVOTDATA(" Colorado",'Population Migration by State'!$B$5,"Year",'Population Migration by State'!$C$3)</f>
        <v>206204</v>
      </c>
      <c r="BC164" s="105">
        <f>GETPIVOTDATA(" Colorado",'Population Migration by State'!$B$5,"Year",'Population Migration by State'!$C$3)</f>
        <v>206204</v>
      </c>
      <c r="BD164" s="105">
        <f>GETPIVOTDATA(" Colorado",'Population Migration by State'!$B$5,"Year",'Population Migration by State'!$C$3)</f>
        <v>206204</v>
      </c>
      <c r="BE164" s="92">
        <f>GETPIVOTDATA(" Kansas",'Population Migration by State'!$B$5,"Year",'Population Migration by State'!$C$3)</f>
        <v>88366</v>
      </c>
      <c r="BF164" s="105">
        <f>GETPIVOTDATA(" Kansas",'Population Migration by State'!$B$5,"Year",'Population Migration by State'!$C$3)</f>
        <v>88366</v>
      </c>
      <c r="BG164" s="105">
        <f>GETPIVOTDATA(" Kansas",'Population Migration by State'!$B$5,"Year",'Population Migration by State'!$C$3)</f>
        <v>88366</v>
      </c>
      <c r="BH164" s="105">
        <f>GETPIVOTDATA(" Kansas",'Population Migration by State'!$B$5,"Year",'Population Migration by State'!$C$3)</f>
        <v>88366</v>
      </c>
      <c r="BI164" s="105">
        <f>GETPIVOTDATA(" Kansas",'Population Migration by State'!$B$5,"Year",'Population Migration by State'!$C$3)</f>
        <v>88366</v>
      </c>
      <c r="BJ164" s="105">
        <f>GETPIVOTDATA(" Kansas",'Population Migration by State'!$B$5,"Year",'Population Migration by State'!$C$3)</f>
        <v>88366</v>
      </c>
      <c r="BK164" s="105">
        <f>GETPIVOTDATA(" Kansas",'Population Migration by State'!$B$5,"Year",'Population Migration by State'!$C$3)</f>
        <v>88366</v>
      </c>
      <c r="BL164" s="105">
        <f>GETPIVOTDATA(" Kansas",'Population Migration by State'!$B$5,"Year",'Population Migration by State'!$C$3)</f>
        <v>88366</v>
      </c>
      <c r="BM164" s="105">
        <f>GETPIVOTDATA(" Kansas",'Population Migration by State'!$B$5,"Year",'Population Migration by State'!$C$3)</f>
        <v>88366</v>
      </c>
      <c r="BN164" s="105">
        <f>GETPIVOTDATA(" Kansas",'Population Migration by State'!$B$5,"Year",'Population Migration by State'!$C$3)</f>
        <v>88366</v>
      </c>
      <c r="BO164" s="105">
        <f>GETPIVOTDATA(" Kansas",'Population Migration by State'!$B$5,"Year",'Population Migration by State'!$C$3)</f>
        <v>88366</v>
      </c>
      <c r="BP164" s="105">
        <f>GETPIVOTDATA(" Kansas",'Population Migration by State'!$B$5,"Year",'Population Migration by State'!$C$3)</f>
        <v>88366</v>
      </c>
      <c r="BQ164" s="105">
        <f>GETPIVOTDATA(" Kansas",'Population Migration by State'!$B$5,"Year",'Population Migration by State'!$C$3)</f>
        <v>88366</v>
      </c>
      <c r="BR164" s="105">
        <f>GETPIVOTDATA(" Kansas",'Population Migration by State'!$B$5,"Year",'Population Migration by State'!$C$3)</f>
        <v>88366</v>
      </c>
      <c r="BS164" s="92">
        <f>GETPIVOTDATA(" Missouri",'Population Migration by State'!$B$5,"Year",'Population Migration by State'!$C$3)</f>
        <v>163756</v>
      </c>
      <c r="BT164" s="105">
        <f>GETPIVOTDATA(" Missouri",'Population Migration by State'!$B$5,"Year",'Population Migration by State'!$C$3)</f>
        <v>163756</v>
      </c>
      <c r="BU164" s="105">
        <f>GETPIVOTDATA(" Missouri",'Population Migration by State'!$B$5,"Year",'Population Migration by State'!$C$3)</f>
        <v>163756</v>
      </c>
      <c r="BV164" s="105">
        <f>GETPIVOTDATA(" Missouri",'Population Migration by State'!$B$5,"Year",'Population Migration by State'!$C$3)</f>
        <v>163756</v>
      </c>
      <c r="BW164" s="105">
        <f>GETPIVOTDATA(" Missouri",'Population Migration by State'!$B$5,"Year",'Population Migration by State'!$C$3)</f>
        <v>163756</v>
      </c>
      <c r="BX164" s="105">
        <f>GETPIVOTDATA(" Missouri",'Population Migration by State'!$B$5,"Year",'Population Migration by State'!$C$3)</f>
        <v>163756</v>
      </c>
      <c r="BY164" s="105">
        <f>GETPIVOTDATA(" Missouri",'Population Migration by State'!$B$5,"Year",'Population Migration by State'!$C$3)</f>
        <v>163756</v>
      </c>
      <c r="BZ164" s="105">
        <f>GETPIVOTDATA(" Missouri",'Population Migration by State'!$B$5,"Year",'Population Migration by State'!$C$3)</f>
        <v>163756</v>
      </c>
      <c r="CA164" s="105">
        <f>GETPIVOTDATA(" Missouri",'Population Migration by State'!$B$5,"Year",'Population Migration by State'!$C$3)</f>
        <v>163756</v>
      </c>
      <c r="CB164" s="105">
        <f>GETPIVOTDATA(" Missouri",'Population Migration by State'!$B$5,"Year",'Population Migration by State'!$C$3)</f>
        <v>163756</v>
      </c>
      <c r="CC164" s="105">
        <f>GETPIVOTDATA(" Missouri",'Population Migration by State'!$B$5,"Year",'Population Migration by State'!$C$3)</f>
        <v>163756</v>
      </c>
      <c r="CD164" s="105">
        <f>GETPIVOTDATA(" Missouri",'Population Migration by State'!$B$5,"Year",'Population Migration by State'!$C$3)</f>
        <v>163756</v>
      </c>
      <c r="CE164" s="105">
        <f>GETPIVOTDATA(" Missouri",'Population Migration by State'!$B$5,"Year",'Population Migration by State'!$C$3)</f>
        <v>163756</v>
      </c>
      <c r="CF164" s="105">
        <f>GETPIVOTDATA(" Missouri",'Population Migration by State'!$B$5,"Year",'Population Migration by State'!$C$3)</f>
        <v>163756</v>
      </c>
      <c r="CG164" s="105">
        <f>GETPIVOTDATA(" Missouri",'Population Migration by State'!$B$5,"Year",'Population Migration by State'!$C$3)</f>
        <v>163756</v>
      </c>
      <c r="CH164" s="92">
        <f>GETPIVOTDATA(" Illinois",'Population Migration by State'!$B$5,"Year",'Population Migration by State'!$C$3)</f>
        <v>210804</v>
      </c>
      <c r="CI164" s="105">
        <f>GETPIVOTDATA(" Illinois",'Population Migration by State'!$B$5,"Year",'Population Migration by State'!$C$3)</f>
        <v>210804</v>
      </c>
      <c r="CJ164" s="105">
        <f>GETPIVOTDATA(" Illinois",'Population Migration by State'!$B$5,"Year",'Population Migration by State'!$C$3)</f>
        <v>210804</v>
      </c>
      <c r="CK164" s="105">
        <f>GETPIVOTDATA(" Illinois",'Population Migration by State'!$B$5,"Year",'Population Migration by State'!$C$3)</f>
        <v>210804</v>
      </c>
      <c r="CL164" s="105">
        <f>GETPIVOTDATA(" Illinois",'Population Migration by State'!$B$5,"Year",'Population Migration by State'!$C$3)</f>
        <v>210804</v>
      </c>
      <c r="CM164" s="105">
        <f>GETPIVOTDATA(" Illinois",'Population Migration by State'!$B$5,"Year",'Population Migration by State'!$C$3)</f>
        <v>210804</v>
      </c>
      <c r="CN164" s="105">
        <f>GETPIVOTDATA(" Illinois",'Population Migration by State'!$B$5,"Year",'Population Migration by State'!$C$3)</f>
        <v>210804</v>
      </c>
      <c r="CO164" s="92">
        <f>GETPIVOTDATA(" Indiana",'Population Migration by State'!$B$5,"Year",'Population Migration by State'!$C$3)</f>
        <v>134273</v>
      </c>
      <c r="CP164" s="105">
        <f>GETPIVOTDATA(" Indiana",'Population Migration by State'!$B$5,"Year",'Population Migration by State'!$C$3)</f>
        <v>134273</v>
      </c>
      <c r="CQ164" s="105">
        <f>GETPIVOTDATA(" Indiana",'Population Migration by State'!$B$5,"Year",'Population Migration by State'!$C$3)</f>
        <v>134273</v>
      </c>
      <c r="CR164" s="105">
        <f>GETPIVOTDATA(" Indiana",'Population Migration by State'!$B$5,"Year",'Population Migration by State'!$C$3)</f>
        <v>134273</v>
      </c>
      <c r="CS164" s="92">
        <f>GETPIVOTDATA(" Kentucky",'Population Migration by State'!$B$5,"Year",'Population Migration by State'!$C$3)</f>
        <v>112957</v>
      </c>
      <c r="CT164" s="105">
        <f>GETPIVOTDATA(" Kentucky",'Population Migration by State'!$B$5,"Year",'Population Migration by State'!$C$3)</f>
        <v>112957</v>
      </c>
      <c r="CU164" s="105">
        <f>GETPIVOTDATA(" Kentucky",'Population Migration by State'!$B$5,"Year",'Population Migration by State'!$C$3)</f>
        <v>112957</v>
      </c>
      <c r="CV164" s="105">
        <f>GETPIVOTDATA(" Kentucky",'Population Migration by State'!$B$5,"Year",'Population Migration by State'!$C$3)</f>
        <v>112957</v>
      </c>
      <c r="CW164" s="105">
        <f>GETPIVOTDATA(" Kentucky",'Population Migration by State'!$B$5,"Year",'Population Migration by State'!$C$3)</f>
        <v>112957</v>
      </c>
      <c r="CX164" s="105">
        <f>GETPIVOTDATA(" Kentucky",'Population Migration by State'!$B$5,"Year",'Population Migration by State'!$C$3)</f>
        <v>112957</v>
      </c>
      <c r="CY164" s="105">
        <f>GETPIVOTDATA(" Kentucky",'Population Migration by State'!$B$5,"Year",'Population Migration by State'!$C$3)</f>
        <v>112957</v>
      </c>
      <c r="CZ164" s="105">
        <f>GETPIVOTDATA(" Kentucky",'Population Migration by State'!$B$5,"Year",'Population Migration by State'!$C$3)</f>
        <v>112957</v>
      </c>
      <c r="DA164" s="92">
        <f>GETPIVOTDATA(" West Virginia",'Population Migration by State'!$B$5,"Year",'Population Migration by State'!$C$3)</f>
        <v>47204</v>
      </c>
      <c r="DB164" s="105">
        <f>GETPIVOTDATA(" West Virginia",'Population Migration by State'!$B$5,"Year",'Population Migration by State'!$C$3)</f>
        <v>47204</v>
      </c>
      <c r="DC164" s="105">
        <f>GETPIVOTDATA(" West Virginia",'Population Migration by State'!$B$5,"Year",'Population Migration by State'!$C$3)</f>
        <v>47204</v>
      </c>
      <c r="DD164" s="105">
        <f>GETPIVOTDATA(" West Virginia",'Population Migration by State'!$B$5,"Year",'Population Migration by State'!$C$3)</f>
        <v>47204</v>
      </c>
      <c r="DE164" s="105">
        <f>GETPIVOTDATA(" West Virginia",'Population Migration by State'!$B$5,"Year",'Population Migration by State'!$C$3)</f>
        <v>47204</v>
      </c>
      <c r="DF164" s="105">
        <f>GETPIVOTDATA(" West Virginia",'Population Migration by State'!$B$5,"Year",'Population Migration by State'!$C$3)</f>
        <v>47204</v>
      </c>
      <c r="DG164" s="92">
        <f>GETPIVOTDATA(" Virginia",'Population Migration by State'!$B$5,"Year",'Population Migration by State'!$C$3)</f>
        <v>251169</v>
      </c>
      <c r="DH164" s="105">
        <f>GETPIVOTDATA(" Virginia",'Population Migration by State'!$B$5,"Year",'Population Migration by State'!$C$3)</f>
        <v>251169</v>
      </c>
      <c r="DI164" s="105">
        <f>GETPIVOTDATA(" Virginia",'Population Migration by State'!$B$5,"Year",'Population Migration by State'!$C$3)</f>
        <v>251169</v>
      </c>
      <c r="DJ164" s="105">
        <f>GETPIVOTDATA(" Virginia",'Population Migration by State'!$B$5,"Year",'Population Migration by State'!$C$3)</f>
        <v>251169</v>
      </c>
      <c r="DK164" s="105">
        <f>GETPIVOTDATA(" Virginia",'Population Migration by State'!$B$5,"Year",'Population Migration by State'!$C$3)</f>
        <v>251169</v>
      </c>
      <c r="DL164" s="105">
        <f>GETPIVOTDATA(" Virginia",'Population Migration by State'!$B$5,"Year",'Population Migration by State'!$C$3)</f>
        <v>251169</v>
      </c>
      <c r="DM164" s="105">
        <f>GETPIVOTDATA(" Virginia",'Population Migration by State'!$B$5,"Year",'Population Migration by State'!$C$3)</f>
        <v>251169</v>
      </c>
      <c r="DN164" s="105">
        <f>GETPIVOTDATA(" Virginia",'Population Migration by State'!$B$5,"Year",'Population Migration by State'!$C$3)</f>
        <v>251169</v>
      </c>
      <c r="DO164" s="105">
        <f>GETPIVOTDATA(" Virginia",'Population Migration by State'!$B$5,"Year",'Population Migration by State'!$C$3)</f>
        <v>251169</v>
      </c>
      <c r="DP164" s="105">
        <f>GETPIVOTDATA(" Virginia",'Population Migration by State'!$B$5,"Year",'Population Migration by State'!$C$3)</f>
        <v>251169</v>
      </c>
      <c r="DQ164" s="99"/>
      <c r="DR164" s="103">
        <f>GETPIVOTDATA(" Maryland",'Population Migration by State'!$B$5,"Year",'Population Migration by State'!$C$3)</f>
        <v>155277</v>
      </c>
      <c r="DS164" s="105">
        <f>GETPIVOTDATA(" Maryland",'Population Migration by State'!$B$5,"Year",'Population Migration by State'!$C$3)</f>
        <v>155277</v>
      </c>
      <c r="DT164" s="105">
        <f>GETPIVOTDATA(" Maryland",'Population Migration by State'!$B$5,"Year",'Population Migration by State'!$C$3)</f>
        <v>155277</v>
      </c>
      <c r="DU164" s="103">
        <f>GETPIVOTDATA(" Maryland",'Population Migration by State'!$B$5,"Year",'Population Migration by State'!$C$3)</f>
        <v>155277</v>
      </c>
      <c r="DV164" s="108">
        <f>GETPIVOTDATA(" Maryland",'Population Migration by State'!$B$5,"Year",'Population Migration by State'!$C$3)</f>
        <v>155277</v>
      </c>
      <c r="DW164" s="105"/>
      <c r="DX164" s="105"/>
      <c r="DY164" s="105"/>
      <c r="DZ164" s="93"/>
      <c r="EA164" s="93"/>
      <c r="EB164" s="93"/>
      <c r="EC164" s="93"/>
      <c r="ED164" s="105"/>
      <c r="EE164" s="105"/>
      <c r="EF164" s="105"/>
      <c r="EG164" s="105"/>
      <c r="EH164" s="105"/>
      <c r="EI164" s="105"/>
      <c r="EJ164" s="105"/>
      <c r="EK164" s="105"/>
      <c r="EL164" s="105"/>
      <c r="EM164" s="105"/>
      <c r="EN164" s="105"/>
      <c r="EO164" s="105"/>
      <c r="EP164" s="105"/>
      <c r="EQ164" s="56"/>
      <c r="ER164" s="56"/>
      <c r="ES164" s="56"/>
      <c r="ET164" s="56"/>
      <c r="EU164" s="56"/>
      <c r="EV164" s="56"/>
      <c r="EW164" s="56"/>
      <c r="EX164" s="56"/>
      <c r="EY164" s="56"/>
      <c r="EZ164" s="56"/>
      <c r="FA164" s="56"/>
      <c r="FB164" s="56"/>
      <c r="FC164" s="56"/>
      <c r="FD164" s="56"/>
      <c r="FE164" s="56"/>
      <c r="FF164" s="56"/>
      <c r="FG164" s="56"/>
      <c r="FH164" s="56"/>
      <c r="FI164" s="56"/>
      <c r="FJ164" s="56"/>
      <c r="FK164" s="56"/>
      <c r="FL164" s="56"/>
      <c r="FM164" s="56"/>
      <c r="FN164" s="56"/>
      <c r="FO164" s="56"/>
      <c r="FP164" s="56"/>
      <c r="FQ164" s="56"/>
      <c r="FR164" s="56"/>
      <c r="FS164" s="56"/>
      <c r="FT164" s="56"/>
      <c r="FU164" s="56"/>
      <c r="FV164" s="56"/>
      <c r="FW164" s="56"/>
      <c r="FX164" s="56"/>
      <c r="FY164" s="56"/>
      <c r="FZ164" s="56"/>
      <c r="GA164" s="56"/>
      <c r="GB164" s="56"/>
      <c r="GC164" s="56"/>
      <c r="GD164" s="56"/>
      <c r="GE164" s="56"/>
      <c r="GF164" s="56"/>
      <c r="GG164" s="56"/>
      <c r="GH164" s="56"/>
      <c r="GI164" s="56"/>
      <c r="GJ164" s="56"/>
      <c r="GK164" s="56"/>
      <c r="GL164" s="56"/>
      <c r="GM164" s="56"/>
      <c r="GN164" s="56"/>
      <c r="GO164" s="56"/>
      <c r="GP164" s="56"/>
      <c r="GQ164" s="56"/>
      <c r="GR164" s="56"/>
      <c r="GS164" s="56"/>
      <c r="GT164" s="56"/>
      <c r="GU164" s="56"/>
      <c r="GV164" s="56"/>
      <c r="GW164" s="56"/>
      <c r="GX164" s="56"/>
      <c r="GY164" s="56"/>
      <c r="GZ164" s="56"/>
      <c r="HA164" s="56"/>
      <c r="HB164" s="56"/>
      <c r="HC164" s="56"/>
      <c r="HD164" s="56"/>
      <c r="HE164" s="56"/>
      <c r="HF164" s="56"/>
      <c r="HG164" s="56"/>
      <c r="HH164" s="217"/>
    </row>
    <row r="165" spans="2:216" ht="15" customHeight="1" thickTop="1" thickBot="1" x14ac:dyDescent="0.3">
      <c r="B165" s="221"/>
      <c r="C165" s="56"/>
      <c r="D165" s="56"/>
      <c r="E165" s="105"/>
      <c r="F165" s="105"/>
      <c r="G165" s="105"/>
      <c r="H165" s="105"/>
      <c r="I165" s="105"/>
      <c r="J165" s="105"/>
      <c r="K165" s="105"/>
      <c r="L165" s="105"/>
      <c r="M165" s="105"/>
      <c r="N165" s="105"/>
      <c r="O165" s="92">
        <f>GETPIVOTDATA(" California",'Population Migration by State'!$B$5,"Year",'Population Migration by State'!$C$3)</f>
        <v>495964</v>
      </c>
      <c r="P165" s="105">
        <f>GETPIVOTDATA(" California",'Population Migration by State'!$B$5,"Year",'Population Migration by State'!$C$3)</f>
        <v>495964</v>
      </c>
      <c r="Q165" s="105">
        <f>GETPIVOTDATA(" California",'Population Migration by State'!$B$5,"Year",'Population Migration by State'!$C$3)</f>
        <v>495964</v>
      </c>
      <c r="R165" s="121">
        <f>GETPIVOTDATA(" California",'Population Migration by State'!$B$5,"Year",'Population Migration by State'!$C$3)</f>
        <v>495964</v>
      </c>
      <c r="S165" s="121">
        <f>GETPIVOTDATA(" California",'Population Migration by State'!$B$5,"Year",'Population Migration by State'!$C$3)</f>
        <v>495964</v>
      </c>
      <c r="T165" s="121">
        <f>GETPIVOTDATA(" California",'Population Migration by State'!$B$5,"Year",'Population Migration by State'!$C$3)</f>
        <v>495964</v>
      </c>
      <c r="U165" s="121">
        <f>GETPIVOTDATA(" California",'Population Migration by State'!$B$5,"Year",'Population Migration by State'!$C$3)</f>
        <v>495964</v>
      </c>
      <c r="V165" s="105">
        <f>GETPIVOTDATA(" California",'Population Migration by State'!$B$5,"Year",'Population Migration by State'!$C$3)</f>
        <v>495964</v>
      </c>
      <c r="W165" s="105">
        <f>GETPIVOTDATA(" California",'Population Migration by State'!$B$5,"Year",'Population Migration by State'!$C$3)</f>
        <v>495964</v>
      </c>
      <c r="X165" s="99"/>
      <c r="Y165" s="105">
        <f>GETPIVOTDATA(" Nevada",'Population Migration by State'!$B$5,"Year",'Population Migration by State'!$C$3)</f>
        <v>124522</v>
      </c>
      <c r="Z165" s="105">
        <f>GETPIVOTDATA(" Nevada",'Population Migration by State'!$B$5,"Year",'Population Migration by State'!$C$3)</f>
        <v>124522</v>
      </c>
      <c r="AA165" s="105">
        <f>GETPIVOTDATA(" Nevada",'Population Migration by State'!$B$5,"Year",'Population Migration by State'!$C$3)</f>
        <v>124522</v>
      </c>
      <c r="AB165" s="105">
        <f>GETPIVOTDATA(" Nevada",'Population Migration by State'!$B$5,"Year",'Population Migration by State'!$C$3)</f>
        <v>124522</v>
      </c>
      <c r="AC165" s="92">
        <f>GETPIVOTDATA(" Utah",'Population Migration by State'!$B$5,"Year",'Population Migration by State'!$C$3)</f>
        <v>88109</v>
      </c>
      <c r="AD165" s="105">
        <f>GETPIVOTDATA(" Utah",'Population Migration by State'!$B$5,"Year",'Population Migration by State'!$C$3)</f>
        <v>88109</v>
      </c>
      <c r="AE165" s="105">
        <f>GETPIVOTDATA(" Utah",'Population Migration by State'!$B$5,"Year",'Population Migration by State'!$C$3)</f>
        <v>88109</v>
      </c>
      <c r="AF165" s="105">
        <f>GETPIVOTDATA(" Utah",'Population Migration by State'!$B$5,"Year",'Population Migration by State'!$C$3)</f>
        <v>88109</v>
      </c>
      <c r="AG165" s="105">
        <f>GETPIVOTDATA(" Utah",'Population Migration by State'!$B$5,"Year",'Population Migration by State'!$C$3)</f>
        <v>88109</v>
      </c>
      <c r="AH165" s="105">
        <f>GETPIVOTDATA(" Utah",'Population Migration by State'!$B$5,"Year",'Population Migration by State'!$C$3)</f>
        <v>88109</v>
      </c>
      <c r="AI165" s="105">
        <f>GETPIVOTDATA(" Utah",'Population Migration by State'!$B$5,"Year",'Population Migration by State'!$C$3)</f>
        <v>88109</v>
      </c>
      <c r="AJ165" s="105">
        <f>GETPIVOTDATA(" Utah",'Population Migration by State'!$B$5,"Year",'Population Migration by State'!$C$3)</f>
        <v>88109</v>
      </c>
      <c r="AK165" s="105">
        <f>GETPIVOTDATA(" Utah",'Population Migration by State'!$B$5,"Year",'Population Migration by State'!$C$3)</f>
        <v>88109</v>
      </c>
      <c r="AL165" s="105">
        <f>GETPIVOTDATA(" Utah",'Population Migration by State'!$B$5,"Year",'Population Migration by State'!$C$3)</f>
        <v>88109</v>
      </c>
      <c r="AM165" s="105">
        <f>GETPIVOTDATA(" Utah",'Population Migration by State'!$B$5,"Year",'Population Migration by State'!$C$3)</f>
        <v>88109</v>
      </c>
      <c r="AN165" s="105">
        <f>GETPIVOTDATA(" Utah",'Population Migration by State'!$B$5,"Year",'Population Migration by State'!$C$3)</f>
        <v>88109</v>
      </c>
      <c r="AO165" s="92">
        <f>GETPIVOTDATA(" Colorado",'Population Migration by State'!$B$5,"Year",'Population Migration by State'!$C$3)</f>
        <v>206204</v>
      </c>
      <c r="AP165" s="105">
        <f>GETPIVOTDATA(" Colorado",'Population Migration by State'!$B$5,"Year",'Population Migration by State'!$C$3)</f>
        <v>206204</v>
      </c>
      <c r="AQ165" s="105">
        <f>GETPIVOTDATA(" Colorado",'Population Migration by State'!$B$5,"Year",'Population Migration by State'!$C$3)</f>
        <v>206204</v>
      </c>
      <c r="AR165" s="105">
        <f>GETPIVOTDATA(" Colorado",'Population Migration by State'!$B$5,"Year",'Population Migration by State'!$C$3)</f>
        <v>206204</v>
      </c>
      <c r="AS165" s="105">
        <f>GETPIVOTDATA(" Colorado",'Population Migration by State'!$B$5,"Year",'Population Migration by State'!$C$3)</f>
        <v>206204</v>
      </c>
      <c r="AT165" s="105">
        <f>GETPIVOTDATA(" Colorado",'Population Migration by State'!$B$5,"Year",'Population Migration by State'!$C$3)</f>
        <v>206204</v>
      </c>
      <c r="AU165" s="105">
        <f>GETPIVOTDATA(" Colorado",'Population Migration by State'!$B$5,"Year",'Population Migration by State'!$C$3)</f>
        <v>206204</v>
      </c>
      <c r="AV165" s="105">
        <f>GETPIVOTDATA(" Colorado",'Population Migration by State'!$B$5,"Year",'Population Migration by State'!$C$3)</f>
        <v>206204</v>
      </c>
      <c r="AW165" s="105">
        <f>GETPIVOTDATA(" Colorado",'Population Migration by State'!$B$5,"Year",'Population Migration by State'!$C$3)</f>
        <v>206204</v>
      </c>
      <c r="AX165" s="105">
        <f>GETPIVOTDATA(" Colorado",'Population Migration by State'!$B$5,"Year",'Population Migration by State'!$C$3)</f>
        <v>206204</v>
      </c>
      <c r="AY165" s="105">
        <f>GETPIVOTDATA(" Colorado",'Population Migration by State'!$B$5,"Year",'Population Migration by State'!$C$3)</f>
        <v>206204</v>
      </c>
      <c r="AZ165" s="105">
        <f>GETPIVOTDATA(" Colorado",'Population Migration by State'!$B$5,"Year",'Population Migration by State'!$C$3)</f>
        <v>206204</v>
      </c>
      <c r="BA165" s="105">
        <f>GETPIVOTDATA(" Colorado",'Population Migration by State'!$B$5,"Year",'Population Migration by State'!$C$3)</f>
        <v>206204</v>
      </c>
      <c r="BB165" s="105">
        <f>GETPIVOTDATA(" Colorado",'Population Migration by State'!$B$5,"Year",'Population Migration by State'!$C$3)</f>
        <v>206204</v>
      </c>
      <c r="BC165" s="105">
        <f>GETPIVOTDATA(" Colorado",'Population Migration by State'!$B$5,"Year",'Population Migration by State'!$C$3)</f>
        <v>206204</v>
      </c>
      <c r="BD165" s="105">
        <f>GETPIVOTDATA(" Colorado",'Population Migration by State'!$B$5,"Year",'Population Migration by State'!$C$3)</f>
        <v>206204</v>
      </c>
      <c r="BE165" s="92">
        <f>GETPIVOTDATA(" Kansas",'Population Migration by State'!$B$5,"Year",'Population Migration by State'!$C$3)</f>
        <v>88366</v>
      </c>
      <c r="BF165" s="105">
        <f>GETPIVOTDATA(" Kansas",'Population Migration by State'!$B$5,"Year",'Population Migration by State'!$C$3)</f>
        <v>88366</v>
      </c>
      <c r="BG165" s="105">
        <f>GETPIVOTDATA(" Kansas",'Population Migration by State'!$B$5,"Year",'Population Migration by State'!$C$3)</f>
        <v>88366</v>
      </c>
      <c r="BH165" s="105">
        <f>GETPIVOTDATA(" Kansas",'Population Migration by State'!$B$5,"Year",'Population Migration by State'!$C$3)</f>
        <v>88366</v>
      </c>
      <c r="BI165" s="105">
        <f>GETPIVOTDATA(" Kansas",'Population Migration by State'!$B$5,"Year",'Population Migration by State'!$C$3)</f>
        <v>88366</v>
      </c>
      <c r="BJ165" s="105">
        <f>GETPIVOTDATA(" Kansas",'Population Migration by State'!$B$5,"Year",'Population Migration by State'!$C$3)</f>
        <v>88366</v>
      </c>
      <c r="BK165" s="105">
        <f>GETPIVOTDATA(" Kansas",'Population Migration by State'!$B$5,"Year",'Population Migration by State'!$C$3)</f>
        <v>88366</v>
      </c>
      <c r="BL165" s="105">
        <f>GETPIVOTDATA(" Kansas",'Population Migration by State'!$B$5,"Year",'Population Migration by State'!$C$3)</f>
        <v>88366</v>
      </c>
      <c r="BM165" s="105">
        <f>GETPIVOTDATA(" Kansas",'Population Migration by State'!$B$5,"Year",'Population Migration by State'!$C$3)</f>
        <v>88366</v>
      </c>
      <c r="BN165" s="105">
        <f>GETPIVOTDATA(" Kansas",'Population Migration by State'!$B$5,"Year",'Population Migration by State'!$C$3)</f>
        <v>88366</v>
      </c>
      <c r="BO165" s="105">
        <f>GETPIVOTDATA(" Kansas",'Population Migration by State'!$B$5,"Year",'Population Migration by State'!$C$3)</f>
        <v>88366</v>
      </c>
      <c r="BP165" s="105">
        <f>GETPIVOTDATA(" Kansas",'Population Migration by State'!$B$5,"Year",'Population Migration by State'!$C$3)</f>
        <v>88366</v>
      </c>
      <c r="BQ165" s="105">
        <f>GETPIVOTDATA(" Kansas",'Population Migration by State'!$B$5,"Year",'Population Migration by State'!$C$3)</f>
        <v>88366</v>
      </c>
      <c r="BR165" s="105">
        <f>GETPIVOTDATA(" Kansas",'Population Migration by State'!$B$5,"Year",'Population Migration by State'!$C$3)</f>
        <v>88366</v>
      </c>
      <c r="BS165" s="92">
        <f>GETPIVOTDATA(" Missouri",'Population Migration by State'!$B$5,"Year",'Population Migration by State'!$C$3)</f>
        <v>163756</v>
      </c>
      <c r="BT165" s="105">
        <f>GETPIVOTDATA(" Missouri",'Population Migration by State'!$B$5,"Year",'Population Migration by State'!$C$3)</f>
        <v>163756</v>
      </c>
      <c r="BU165" s="105">
        <f>GETPIVOTDATA(" Missouri",'Population Migration by State'!$B$5,"Year",'Population Migration by State'!$C$3)</f>
        <v>163756</v>
      </c>
      <c r="BV165" s="105">
        <f>GETPIVOTDATA(" Missouri",'Population Migration by State'!$B$5,"Year",'Population Migration by State'!$C$3)</f>
        <v>163756</v>
      </c>
      <c r="BW165" s="105">
        <f>GETPIVOTDATA(" Missouri",'Population Migration by State'!$B$5,"Year",'Population Migration by State'!$C$3)</f>
        <v>163756</v>
      </c>
      <c r="BX165" s="105">
        <f>GETPIVOTDATA(" Missouri",'Population Migration by State'!$B$5,"Year",'Population Migration by State'!$C$3)</f>
        <v>163756</v>
      </c>
      <c r="BY165" s="105">
        <f>GETPIVOTDATA(" Missouri",'Population Migration by State'!$B$5,"Year",'Population Migration by State'!$C$3)</f>
        <v>163756</v>
      </c>
      <c r="BZ165" s="105">
        <f>GETPIVOTDATA(" Missouri",'Population Migration by State'!$B$5,"Year",'Population Migration by State'!$C$3)</f>
        <v>163756</v>
      </c>
      <c r="CA165" s="105">
        <f>GETPIVOTDATA(" Missouri",'Population Migration by State'!$B$5,"Year",'Population Migration by State'!$C$3)</f>
        <v>163756</v>
      </c>
      <c r="CB165" s="105">
        <f>GETPIVOTDATA(" Missouri",'Population Migration by State'!$B$5,"Year",'Population Migration by State'!$C$3)</f>
        <v>163756</v>
      </c>
      <c r="CC165" s="105">
        <f>GETPIVOTDATA(" Missouri",'Population Migration by State'!$B$5,"Year",'Population Migration by State'!$C$3)</f>
        <v>163756</v>
      </c>
      <c r="CD165" s="105">
        <f>GETPIVOTDATA(" Missouri",'Population Migration by State'!$B$5,"Year",'Population Migration by State'!$C$3)</f>
        <v>163756</v>
      </c>
      <c r="CE165" s="105">
        <f>GETPIVOTDATA(" Missouri",'Population Migration by State'!$B$5,"Year",'Population Migration by State'!$C$3)</f>
        <v>163756</v>
      </c>
      <c r="CF165" s="105">
        <f>GETPIVOTDATA(" Missouri",'Population Migration by State'!$B$5,"Year",'Population Migration by State'!$C$3)</f>
        <v>163756</v>
      </c>
      <c r="CG165" s="105">
        <f>GETPIVOTDATA(" Missouri",'Population Migration by State'!$B$5,"Year",'Population Migration by State'!$C$3)</f>
        <v>163756</v>
      </c>
      <c r="CH165" s="92">
        <f>GETPIVOTDATA(" Illinois",'Population Migration by State'!$B$5,"Year",'Population Migration by State'!$C$3)</f>
        <v>210804</v>
      </c>
      <c r="CI165" s="105">
        <f>GETPIVOTDATA(" Illinois",'Population Migration by State'!$B$5,"Year",'Population Migration by State'!$C$3)</f>
        <v>210804</v>
      </c>
      <c r="CJ165" s="105">
        <f>GETPIVOTDATA(" Illinois",'Population Migration by State'!$B$5,"Year",'Population Migration by State'!$C$3)</f>
        <v>210804</v>
      </c>
      <c r="CK165" s="105">
        <f>GETPIVOTDATA(" Illinois",'Population Migration by State'!$B$5,"Year",'Population Migration by State'!$C$3)</f>
        <v>210804</v>
      </c>
      <c r="CL165" s="105">
        <f>GETPIVOTDATA(" Illinois",'Population Migration by State'!$B$5,"Year",'Population Migration by State'!$C$3)</f>
        <v>210804</v>
      </c>
      <c r="CM165" s="105">
        <f>GETPIVOTDATA(" Illinois",'Population Migration by State'!$B$5,"Year",'Population Migration by State'!$C$3)</f>
        <v>210804</v>
      </c>
      <c r="CN165" s="105">
        <f>GETPIVOTDATA(" Illinois",'Population Migration by State'!$B$5,"Year",'Population Migration by State'!$C$3)</f>
        <v>210804</v>
      </c>
      <c r="CO165" s="92">
        <f>GETPIVOTDATA(" Indiana",'Population Migration by State'!$B$5,"Year",'Population Migration by State'!$C$3)</f>
        <v>134273</v>
      </c>
      <c r="CP165" s="105">
        <f>GETPIVOTDATA(" Indiana",'Population Migration by State'!$B$5,"Year",'Population Migration by State'!$C$3)</f>
        <v>134273</v>
      </c>
      <c r="CQ165" s="105">
        <f>GETPIVOTDATA(" Indiana",'Population Migration by State'!$B$5,"Year",'Population Migration by State'!$C$3)</f>
        <v>134273</v>
      </c>
      <c r="CR165" s="105">
        <f>GETPIVOTDATA(" Indiana",'Population Migration by State'!$B$5,"Year",'Population Migration by State'!$C$3)</f>
        <v>134273</v>
      </c>
      <c r="CS165" s="92">
        <f>GETPIVOTDATA(" Kentucky",'Population Migration by State'!$B$5,"Year",'Population Migration by State'!$C$3)</f>
        <v>112957</v>
      </c>
      <c r="CT165" s="105">
        <f>GETPIVOTDATA(" Kentucky",'Population Migration by State'!$B$5,"Year",'Population Migration by State'!$C$3)</f>
        <v>112957</v>
      </c>
      <c r="CU165" s="105">
        <f>GETPIVOTDATA(" Kentucky",'Population Migration by State'!$B$5,"Year",'Population Migration by State'!$C$3)</f>
        <v>112957</v>
      </c>
      <c r="CV165" s="105">
        <f>GETPIVOTDATA(" Kentucky",'Population Migration by State'!$B$5,"Year",'Population Migration by State'!$C$3)</f>
        <v>112957</v>
      </c>
      <c r="CW165" s="105">
        <f>GETPIVOTDATA(" Kentucky",'Population Migration by State'!$B$5,"Year",'Population Migration by State'!$C$3)</f>
        <v>112957</v>
      </c>
      <c r="CX165" s="105">
        <f>GETPIVOTDATA(" Kentucky",'Population Migration by State'!$B$5,"Year",'Population Migration by State'!$C$3)</f>
        <v>112957</v>
      </c>
      <c r="CY165" s="105">
        <f>GETPIVOTDATA(" Kentucky",'Population Migration by State'!$B$5,"Year",'Population Migration by State'!$C$3)</f>
        <v>112957</v>
      </c>
      <c r="CZ165" s="105">
        <f>GETPIVOTDATA(" Kentucky",'Population Migration by State'!$B$5,"Year",'Population Migration by State'!$C$3)</f>
        <v>112957</v>
      </c>
      <c r="DA165" s="92">
        <f>GETPIVOTDATA(" West Virginia",'Population Migration by State'!$B$5,"Year",'Population Migration by State'!$C$3)</f>
        <v>47204</v>
      </c>
      <c r="DB165" s="105">
        <f>GETPIVOTDATA(" West Virginia",'Population Migration by State'!$B$5,"Year",'Population Migration by State'!$C$3)</f>
        <v>47204</v>
      </c>
      <c r="DC165" s="105">
        <f>GETPIVOTDATA(" West Virginia",'Population Migration by State'!$B$5,"Year",'Population Migration by State'!$C$3)</f>
        <v>47204</v>
      </c>
      <c r="DD165" s="105">
        <f>GETPIVOTDATA(" West Virginia",'Population Migration by State'!$B$5,"Year",'Population Migration by State'!$C$3)</f>
        <v>47204</v>
      </c>
      <c r="DE165" s="105">
        <f>GETPIVOTDATA(" West Virginia",'Population Migration by State'!$B$5,"Year",'Population Migration by State'!$C$3)</f>
        <v>47204</v>
      </c>
      <c r="DF165" s="97"/>
      <c r="DG165" s="105">
        <f>GETPIVOTDATA(" Virginia",'Population Migration by State'!$B$5,"Year",'Population Migration by State'!$C$3)</f>
        <v>251169</v>
      </c>
      <c r="DH165" s="105">
        <f>GETPIVOTDATA(" Virginia",'Population Migration by State'!$B$5,"Year",'Population Migration by State'!$C$3)</f>
        <v>251169</v>
      </c>
      <c r="DI165" s="105">
        <f>GETPIVOTDATA(" Virginia",'Population Migration by State'!$B$5,"Year",'Population Migration by State'!$C$3)</f>
        <v>251169</v>
      </c>
      <c r="DJ165" s="105">
        <f>GETPIVOTDATA(" Virginia",'Population Migration by State'!$B$5,"Year",'Population Migration by State'!$C$3)</f>
        <v>251169</v>
      </c>
      <c r="DK165" s="105">
        <f>GETPIVOTDATA(" Virginia",'Population Migration by State'!$B$5,"Year",'Population Migration by State'!$C$3)</f>
        <v>251169</v>
      </c>
      <c r="DL165" s="105">
        <f>GETPIVOTDATA(" Virginia",'Population Migration by State'!$B$5,"Year",'Population Migration by State'!$C$3)</f>
        <v>251169</v>
      </c>
      <c r="DM165" s="105">
        <f>GETPIVOTDATA(" Virginia",'Population Migration by State'!$B$5,"Year",'Population Migration by State'!$C$3)</f>
        <v>251169</v>
      </c>
      <c r="DN165" s="105">
        <f>GETPIVOTDATA(" Virginia",'Population Migration by State'!$B$5,"Year",'Population Migration by State'!$C$3)</f>
        <v>251169</v>
      </c>
      <c r="DO165" s="105">
        <f>GETPIVOTDATA(" Virginia",'Population Migration by State'!$B$5,"Year",'Population Migration by State'!$C$3)</f>
        <v>251169</v>
      </c>
      <c r="DP165" s="105">
        <f>GETPIVOTDATA(" Virginia",'Population Migration by State'!$B$5,"Year",'Population Migration by State'!$C$3)</f>
        <v>251169</v>
      </c>
      <c r="DQ165" s="105">
        <f>GETPIVOTDATA(" Virginia",'Population Migration by State'!$B$5,"Year",'Population Migration by State'!$C$3)</f>
        <v>251169</v>
      </c>
      <c r="DR165" s="101">
        <f>GETPIVOTDATA(" Virginia",'Population Migration by State'!$B$5,"Year",'Population Migration by State'!$C$3)</f>
        <v>251169</v>
      </c>
      <c r="DS165" s="99"/>
      <c r="DT165" s="97"/>
      <c r="DU165" s="105"/>
      <c r="DV165" s="105"/>
      <c r="DW165" s="105"/>
      <c r="DX165" s="105"/>
      <c r="DY165" s="105"/>
      <c r="DZ165" s="93"/>
      <c r="EA165" s="93"/>
      <c r="EB165" s="93"/>
      <c r="EC165" s="93"/>
      <c r="ED165" s="105"/>
      <c r="EE165" s="105"/>
      <c r="EF165" s="105"/>
      <c r="EG165" s="105"/>
      <c r="EH165" s="105"/>
      <c r="EI165" s="105"/>
      <c r="EJ165" s="105"/>
      <c r="EK165" s="105"/>
      <c r="EL165" s="105"/>
      <c r="EM165" s="105"/>
      <c r="EN165" s="105"/>
      <c r="EO165" s="105"/>
      <c r="EP165" s="105"/>
      <c r="EQ165" s="56"/>
      <c r="ER165" s="56"/>
      <c r="ES165" s="56"/>
      <c r="ET165" s="56"/>
      <c r="EU165" s="56"/>
      <c r="EV165" s="56"/>
      <c r="EW165" s="56"/>
      <c r="EX165" s="56"/>
      <c r="EY165" s="56"/>
      <c r="EZ165" s="56"/>
      <c r="FA165" s="56"/>
      <c r="FB165" s="56"/>
      <c r="FC165" s="56"/>
      <c r="FD165" s="56"/>
      <c r="FE165" s="56"/>
      <c r="FF165" s="56"/>
      <c r="FG165" s="56"/>
      <c r="FH165" s="56"/>
      <c r="FI165" s="56"/>
      <c r="FJ165" s="56"/>
      <c r="FK165" s="56"/>
      <c r="FL165" s="56"/>
      <c r="FM165" s="56"/>
      <c r="FN165" s="56"/>
      <c r="FO165" s="56"/>
      <c r="FP165" s="56"/>
      <c r="FQ165" s="56"/>
      <c r="FR165" s="56"/>
      <c r="FS165" s="56"/>
      <c r="FT165" s="56"/>
      <c r="FU165" s="56"/>
      <c r="FV165" s="56"/>
      <c r="FW165" s="56"/>
      <c r="FX165" s="56"/>
      <c r="FY165" s="56"/>
      <c r="FZ165" s="56"/>
      <c r="GA165" s="56"/>
      <c r="GB165" s="56"/>
      <c r="GC165" s="56"/>
      <c r="GD165" s="56"/>
      <c r="GE165" s="56"/>
      <c r="GF165" s="56"/>
      <c r="GG165" s="56"/>
      <c r="GH165" s="56"/>
      <c r="GI165" s="56"/>
      <c r="GJ165" s="56"/>
      <c r="GK165" s="56"/>
      <c r="GL165" s="56"/>
      <c r="GM165" s="56"/>
      <c r="GN165" s="56"/>
      <c r="GO165" s="56"/>
      <c r="GP165" s="56"/>
      <c r="GQ165" s="56"/>
      <c r="GR165" s="56"/>
      <c r="GS165" s="56"/>
      <c r="GT165" s="56"/>
      <c r="GU165" s="56"/>
      <c r="GV165" s="56"/>
      <c r="GW165" s="56"/>
      <c r="GX165" s="56"/>
      <c r="GY165" s="56"/>
      <c r="GZ165" s="56"/>
      <c r="HA165" s="56"/>
      <c r="HB165" s="56"/>
      <c r="HC165" s="56"/>
      <c r="HD165" s="56"/>
      <c r="HE165" s="56"/>
      <c r="HF165" s="56"/>
      <c r="HG165" s="56"/>
      <c r="HH165" s="217"/>
    </row>
    <row r="166" spans="2:216" ht="15" customHeight="1" thickTop="1" thickBot="1" x14ac:dyDescent="0.3">
      <c r="B166" s="221"/>
      <c r="C166" s="56"/>
      <c r="D166" s="56"/>
      <c r="E166" s="105"/>
      <c r="F166" s="105"/>
      <c r="G166" s="105"/>
      <c r="H166" s="105"/>
      <c r="I166" s="105"/>
      <c r="J166" s="105"/>
      <c r="K166" s="105"/>
      <c r="L166" s="105"/>
      <c r="M166" s="105"/>
      <c r="N166" s="105"/>
      <c r="O166" s="92">
        <f>GETPIVOTDATA(" California",'Population Migration by State'!$B$5,"Year",'Population Migration by State'!$C$3)</f>
        <v>495964</v>
      </c>
      <c r="P166" s="105">
        <f>GETPIVOTDATA(" California",'Population Migration by State'!$B$5,"Year",'Population Migration by State'!$C$3)</f>
        <v>495964</v>
      </c>
      <c r="Q166" s="105">
        <f>GETPIVOTDATA(" California",'Population Migration by State'!$B$5,"Year",'Population Migration by State'!$C$3)</f>
        <v>495964</v>
      </c>
      <c r="R166" s="121">
        <f>GETPIVOTDATA(" California",'Population Migration by State'!$B$5,"Year",'Population Migration by State'!$C$3)</f>
        <v>495964</v>
      </c>
      <c r="S166" s="121">
        <f>GETPIVOTDATA(" California",'Population Migration by State'!$B$5,"Year",'Population Migration by State'!$C$3)</f>
        <v>495964</v>
      </c>
      <c r="T166" s="121">
        <f>GETPIVOTDATA(" California",'Population Migration by State'!$B$5,"Year",'Population Migration by State'!$C$3)</f>
        <v>495964</v>
      </c>
      <c r="U166" s="121">
        <f>GETPIVOTDATA(" California",'Population Migration by State'!$B$5,"Year",'Population Migration by State'!$C$3)</f>
        <v>495964</v>
      </c>
      <c r="V166" s="105">
        <f>GETPIVOTDATA(" California",'Population Migration by State'!$B$5,"Year",'Population Migration by State'!$C$3)</f>
        <v>495964</v>
      </c>
      <c r="W166" s="105">
        <f>GETPIVOTDATA(" California",'Population Migration by State'!$B$5,"Year",'Population Migration by State'!$C$3)</f>
        <v>495964</v>
      </c>
      <c r="X166" s="105">
        <f>GETPIVOTDATA(" California",'Population Migration by State'!$B$5,"Year",'Population Migration by State'!$C$3)</f>
        <v>495964</v>
      </c>
      <c r="Y166" s="92">
        <f>GETPIVOTDATA(" Nevada",'Population Migration by State'!$B$5,"Year",'Population Migration by State'!$C$3)</f>
        <v>124522</v>
      </c>
      <c r="Z166" s="105">
        <f>GETPIVOTDATA(" Nevada",'Population Migration by State'!$B$5,"Year",'Population Migration by State'!$C$3)</f>
        <v>124522</v>
      </c>
      <c r="AA166" s="105">
        <f>GETPIVOTDATA(" Nevada",'Population Migration by State'!$B$5,"Year",'Population Migration by State'!$C$3)</f>
        <v>124522</v>
      </c>
      <c r="AB166" s="105">
        <f>GETPIVOTDATA(" Nevada",'Population Migration by State'!$B$5,"Year",'Population Migration by State'!$C$3)</f>
        <v>124522</v>
      </c>
      <c r="AC166" s="92">
        <f>GETPIVOTDATA(" Utah",'Population Migration by State'!$B$5,"Year",'Population Migration by State'!$C$3)</f>
        <v>88109</v>
      </c>
      <c r="AD166" s="105">
        <f>GETPIVOTDATA(" Utah",'Population Migration by State'!$B$5,"Year",'Population Migration by State'!$C$3)</f>
        <v>88109</v>
      </c>
      <c r="AE166" s="105">
        <f>GETPIVOTDATA(" Utah",'Population Migration by State'!$B$5,"Year",'Population Migration by State'!$C$3)</f>
        <v>88109</v>
      </c>
      <c r="AF166" s="105">
        <f>GETPIVOTDATA(" Utah",'Population Migration by State'!$B$5,"Year",'Population Migration by State'!$C$3)</f>
        <v>88109</v>
      </c>
      <c r="AG166" s="105">
        <f>GETPIVOTDATA(" Utah",'Population Migration by State'!$B$5,"Year",'Population Migration by State'!$C$3)</f>
        <v>88109</v>
      </c>
      <c r="AH166" s="105">
        <f>GETPIVOTDATA(" Utah",'Population Migration by State'!$B$5,"Year",'Population Migration by State'!$C$3)</f>
        <v>88109</v>
      </c>
      <c r="AI166" s="105">
        <f>GETPIVOTDATA(" Utah",'Population Migration by State'!$B$5,"Year",'Population Migration by State'!$C$3)</f>
        <v>88109</v>
      </c>
      <c r="AJ166" s="105">
        <f>GETPIVOTDATA(" Utah",'Population Migration by State'!$B$5,"Year",'Population Migration by State'!$C$3)</f>
        <v>88109</v>
      </c>
      <c r="AK166" s="105">
        <f>GETPIVOTDATA(" Utah",'Population Migration by State'!$B$5,"Year",'Population Migration by State'!$C$3)</f>
        <v>88109</v>
      </c>
      <c r="AL166" s="105">
        <f>GETPIVOTDATA(" Utah",'Population Migration by State'!$B$5,"Year",'Population Migration by State'!$C$3)</f>
        <v>88109</v>
      </c>
      <c r="AM166" s="105">
        <f>GETPIVOTDATA(" Utah",'Population Migration by State'!$B$5,"Year",'Population Migration by State'!$C$3)</f>
        <v>88109</v>
      </c>
      <c r="AN166" s="105">
        <f>GETPIVOTDATA(" Utah",'Population Migration by State'!$B$5,"Year",'Population Migration by State'!$C$3)</f>
        <v>88109</v>
      </c>
      <c r="AO166" s="92">
        <f>GETPIVOTDATA(" Colorado",'Population Migration by State'!$B$5,"Year",'Population Migration by State'!$C$3)</f>
        <v>206204</v>
      </c>
      <c r="AP166" s="105">
        <f>GETPIVOTDATA(" Colorado",'Population Migration by State'!$B$5,"Year",'Population Migration by State'!$C$3)</f>
        <v>206204</v>
      </c>
      <c r="AQ166" s="105">
        <f>GETPIVOTDATA(" Colorado",'Population Migration by State'!$B$5,"Year",'Population Migration by State'!$C$3)</f>
        <v>206204</v>
      </c>
      <c r="AR166" s="105">
        <f>GETPIVOTDATA(" Colorado",'Population Migration by State'!$B$5,"Year",'Population Migration by State'!$C$3)</f>
        <v>206204</v>
      </c>
      <c r="AS166" s="105">
        <f>GETPIVOTDATA(" Colorado",'Population Migration by State'!$B$5,"Year",'Population Migration by State'!$C$3)</f>
        <v>206204</v>
      </c>
      <c r="AT166" s="105">
        <f>GETPIVOTDATA(" Colorado",'Population Migration by State'!$B$5,"Year",'Population Migration by State'!$C$3)</f>
        <v>206204</v>
      </c>
      <c r="AU166" s="105">
        <f>GETPIVOTDATA(" Colorado",'Population Migration by State'!$B$5,"Year",'Population Migration by State'!$C$3)</f>
        <v>206204</v>
      </c>
      <c r="AV166" s="105">
        <f>GETPIVOTDATA(" Colorado",'Population Migration by State'!$B$5,"Year",'Population Migration by State'!$C$3)</f>
        <v>206204</v>
      </c>
      <c r="AW166" s="105">
        <f>GETPIVOTDATA(" Colorado",'Population Migration by State'!$B$5,"Year",'Population Migration by State'!$C$3)</f>
        <v>206204</v>
      </c>
      <c r="AX166" s="105">
        <f>GETPIVOTDATA(" Colorado",'Population Migration by State'!$B$5,"Year",'Population Migration by State'!$C$3)</f>
        <v>206204</v>
      </c>
      <c r="AY166" s="105">
        <f>GETPIVOTDATA(" Colorado",'Population Migration by State'!$B$5,"Year",'Population Migration by State'!$C$3)</f>
        <v>206204</v>
      </c>
      <c r="AZ166" s="105">
        <f>GETPIVOTDATA(" Colorado",'Population Migration by State'!$B$5,"Year",'Population Migration by State'!$C$3)</f>
        <v>206204</v>
      </c>
      <c r="BA166" s="105">
        <f>GETPIVOTDATA(" Colorado",'Population Migration by State'!$B$5,"Year",'Population Migration by State'!$C$3)</f>
        <v>206204</v>
      </c>
      <c r="BB166" s="105">
        <f>GETPIVOTDATA(" Colorado",'Population Migration by State'!$B$5,"Year",'Population Migration by State'!$C$3)</f>
        <v>206204</v>
      </c>
      <c r="BC166" s="105">
        <f>GETPIVOTDATA(" Colorado",'Population Migration by State'!$B$5,"Year",'Population Migration by State'!$C$3)</f>
        <v>206204</v>
      </c>
      <c r="BD166" s="105">
        <f>GETPIVOTDATA(" Colorado",'Population Migration by State'!$B$5,"Year",'Population Migration by State'!$C$3)</f>
        <v>206204</v>
      </c>
      <c r="BE166" s="92">
        <f>GETPIVOTDATA(" Kansas",'Population Migration by State'!$B$5,"Year",'Population Migration by State'!$C$3)</f>
        <v>88366</v>
      </c>
      <c r="BF166" s="105">
        <f>GETPIVOTDATA(" Kansas",'Population Migration by State'!$B$5,"Year",'Population Migration by State'!$C$3)</f>
        <v>88366</v>
      </c>
      <c r="BG166" s="105">
        <f>GETPIVOTDATA(" Kansas",'Population Migration by State'!$B$5,"Year",'Population Migration by State'!$C$3)</f>
        <v>88366</v>
      </c>
      <c r="BH166" s="105">
        <f>GETPIVOTDATA(" Kansas",'Population Migration by State'!$B$5,"Year",'Population Migration by State'!$C$3)</f>
        <v>88366</v>
      </c>
      <c r="BI166" s="105">
        <f>GETPIVOTDATA(" Kansas",'Population Migration by State'!$B$5,"Year",'Population Migration by State'!$C$3)</f>
        <v>88366</v>
      </c>
      <c r="BJ166" s="105">
        <f>GETPIVOTDATA(" Kansas",'Population Migration by State'!$B$5,"Year",'Population Migration by State'!$C$3)</f>
        <v>88366</v>
      </c>
      <c r="BK166" s="105">
        <f>GETPIVOTDATA(" Kansas",'Population Migration by State'!$B$5,"Year",'Population Migration by State'!$C$3)</f>
        <v>88366</v>
      </c>
      <c r="BL166" s="105">
        <f>GETPIVOTDATA(" Kansas",'Population Migration by State'!$B$5,"Year",'Population Migration by State'!$C$3)</f>
        <v>88366</v>
      </c>
      <c r="BM166" s="105">
        <f>GETPIVOTDATA(" Kansas",'Population Migration by State'!$B$5,"Year",'Population Migration by State'!$C$3)</f>
        <v>88366</v>
      </c>
      <c r="BN166" s="105">
        <f>GETPIVOTDATA(" Kansas",'Population Migration by State'!$B$5,"Year",'Population Migration by State'!$C$3)</f>
        <v>88366</v>
      </c>
      <c r="BO166" s="105">
        <f>GETPIVOTDATA(" Kansas",'Population Migration by State'!$B$5,"Year",'Population Migration by State'!$C$3)</f>
        <v>88366</v>
      </c>
      <c r="BP166" s="105">
        <f>GETPIVOTDATA(" Kansas",'Population Migration by State'!$B$5,"Year",'Population Migration by State'!$C$3)</f>
        <v>88366</v>
      </c>
      <c r="BQ166" s="105">
        <f>GETPIVOTDATA(" Kansas",'Population Migration by State'!$B$5,"Year",'Population Migration by State'!$C$3)</f>
        <v>88366</v>
      </c>
      <c r="BR166" s="105">
        <f>GETPIVOTDATA(" Kansas",'Population Migration by State'!$B$5,"Year",'Population Migration by State'!$C$3)</f>
        <v>88366</v>
      </c>
      <c r="BS166" s="92">
        <f>GETPIVOTDATA(" Missouri",'Population Migration by State'!$B$5,"Year",'Population Migration by State'!$C$3)</f>
        <v>163756</v>
      </c>
      <c r="BT166" s="105">
        <f>GETPIVOTDATA(" Missouri",'Population Migration by State'!$B$5,"Year",'Population Migration by State'!$C$3)</f>
        <v>163756</v>
      </c>
      <c r="BU166" s="105">
        <f>GETPIVOTDATA(" Missouri",'Population Migration by State'!$B$5,"Year",'Population Migration by State'!$C$3)</f>
        <v>163756</v>
      </c>
      <c r="BV166" s="105">
        <f>GETPIVOTDATA(" Missouri",'Population Migration by State'!$B$5,"Year",'Population Migration by State'!$C$3)</f>
        <v>163756</v>
      </c>
      <c r="BW166" s="105">
        <f>GETPIVOTDATA(" Missouri",'Population Migration by State'!$B$5,"Year",'Population Migration by State'!$C$3)</f>
        <v>163756</v>
      </c>
      <c r="BX166" s="105">
        <f>GETPIVOTDATA(" Missouri",'Population Migration by State'!$B$5,"Year",'Population Migration by State'!$C$3)</f>
        <v>163756</v>
      </c>
      <c r="BY166" s="105">
        <f>GETPIVOTDATA(" Missouri",'Population Migration by State'!$B$5,"Year",'Population Migration by State'!$C$3)</f>
        <v>163756</v>
      </c>
      <c r="BZ166" s="105">
        <f>GETPIVOTDATA(" Missouri",'Population Migration by State'!$B$5,"Year",'Population Migration by State'!$C$3)</f>
        <v>163756</v>
      </c>
      <c r="CA166" s="105">
        <f>GETPIVOTDATA(" Missouri",'Population Migration by State'!$B$5,"Year",'Population Migration by State'!$C$3)</f>
        <v>163756</v>
      </c>
      <c r="CB166" s="105">
        <f>GETPIVOTDATA(" Missouri",'Population Migration by State'!$B$5,"Year",'Population Migration by State'!$C$3)</f>
        <v>163756</v>
      </c>
      <c r="CC166" s="105">
        <f>GETPIVOTDATA(" Missouri",'Population Migration by State'!$B$5,"Year",'Population Migration by State'!$C$3)</f>
        <v>163756</v>
      </c>
      <c r="CD166" s="105">
        <f>GETPIVOTDATA(" Missouri",'Population Migration by State'!$B$5,"Year",'Population Migration by State'!$C$3)</f>
        <v>163756</v>
      </c>
      <c r="CE166" s="105">
        <f>GETPIVOTDATA(" Missouri",'Population Migration by State'!$B$5,"Year",'Population Migration by State'!$C$3)</f>
        <v>163756</v>
      </c>
      <c r="CF166" s="105">
        <f>GETPIVOTDATA(" Missouri",'Population Migration by State'!$B$5,"Year",'Population Migration by State'!$C$3)</f>
        <v>163756</v>
      </c>
      <c r="CG166" s="105">
        <f>GETPIVOTDATA(" Missouri",'Population Migration by State'!$B$5,"Year",'Population Migration by State'!$C$3)</f>
        <v>163756</v>
      </c>
      <c r="CH166" s="92">
        <f>GETPIVOTDATA(" Illinois",'Population Migration by State'!$B$5,"Year",'Population Migration by State'!$C$3)</f>
        <v>210804</v>
      </c>
      <c r="CI166" s="105">
        <f>GETPIVOTDATA(" Illinois",'Population Migration by State'!$B$5,"Year",'Population Migration by State'!$C$3)</f>
        <v>210804</v>
      </c>
      <c r="CJ166" s="105">
        <f>GETPIVOTDATA(" Illinois",'Population Migration by State'!$B$5,"Year",'Population Migration by State'!$C$3)</f>
        <v>210804</v>
      </c>
      <c r="CK166" s="105">
        <f>GETPIVOTDATA(" Illinois",'Population Migration by State'!$B$5,"Year",'Population Migration by State'!$C$3)</f>
        <v>210804</v>
      </c>
      <c r="CL166" s="105">
        <f>GETPIVOTDATA(" Illinois",'Population Migration by State'!$B$5,"Year",'Population Migration by State'!$C$3)</f>
        <v>210804</v>
      </c>
      <c r="CM166" s="105">
        <f>GETPIVOTDATA(" Illinois",'Population Migration by State'!$B$5,"Year",'Population Migration by State'!$C$3)</f>
        <v>210804</v>
      </c>
      <c r="CN166" s="105">
        <f>GETPIVOTDATA(" Illinois",'Population Migration by State'!$B$5,"Year",'Population Migration by State'!$C$3)</f>
        <v>210804</v>
      </c>
      <c r="CO166" s="92">
        <f>GETPIVOTDATA(" Indiana",'Population Migration by State'!$B$5,"Year",'Population Migration by State'!$C$3)</f>
        <v>134273</v>
      </c>
      <c r="CP166" s="105">
        <f>GETPIVOTDATA(" Indiana",'Population Migration by State'!$B$5,"Year",'Population Migration by State'!$C$3)</f>
        <v>134273</v>
      </c>
      <c r="CQ166" s="97"/>
      <c r="CR166" s="101">
        <f>GETPIVOTDATA(" Kentucky",'Population Migration by State'!$B$5,"Year",'Population Migration by State'!$C$3)</f>
        <v>112957</v>
      </c>
      <c r="CS166" s="105">
        <f>GETPIVOTDATA(" Kentucky",'Population Migration by State'!$B$5,"Year",'Population Migration by State'!$C$3)</f>
        <v>112957</v>
      </c>
      <c r="CT166" s="105">
        <f>GETPIVOTDATA(" Kentucky",'Population Migration by State'!$B$5,"Year",'Population Migration by State'!$C$3)</f>
        <v>112957</v>
      </c>
      <c r="CU166" s="105">
        <f>GETPIVOTDATA(" Kentucky",'Population Migration by State'!$B$5,"Year",'Population Migration by State'!$C$3)</f>
        <v>112957</v>
      </c>
      <c r="CV166" s="105">
        <f>GETPIVOTDATA(" Kentucky",'Population Migration by State'!$B$5,"Year",'Population Migration by State'!$C$3)</f>
        <v>112957</v>
      </c>
      <c r="CW166" s="105">
        <f>GETPIVOTDATA(" Kentucky",'Population Migration by State'!$B$5,"Year",'Population Migration by State'!$C$3)</f>
        <v>112957</v>
      </c>
      <c r="CX166" s="105">
        <f>GETPIVOTDATA(" Kentucky",'Population Migration by State'!$B$5,"Year",'Population Migration by State'!$C$3)</f>
        <v>112957</v>
      </c>
      <c r="CY166" s="105">
        <f>GETPIVOTDATA(" Kentucky",'Population Migration by State'!$B$5,"Year",'Population Migration by State'!$C$3)</f>
        <v>112957</v>
      </c>
      <c r="CZ166" s="105">
        <f>GETPIVOTDATA(" Kentucky",'Population Migration by State'!$B$5,"Year",'Population Migration by State'!$C$3)</f>
        <v>112957</v>
      </c>
      <c r="DA166" s="92">
        <f>GETPIVOTDATA(" West Virginia",'Population Migration by State'!$B$5,"Year",'Population Migration by State'!$C$3)</f>
        <v>47204</v>
      </c>
      <c r="DB166" s="105">
        <f>GETPIVOTDATA(" West Virginia",'Population Migration by State'!$B$5,"Year",'Population Migration by State'!$C$3)</f>
        <v>47204</v>
      </c>
      <c r="DC166" s="105">
        <f>GETPIVOTDATA(" West Virginia",'Population Migration by State'!$B$5,"Year",'Population Migration by State'!$C$3)</f>
        <v>47204</v>
      </c>
      <c r="DD166" s="105">
        <f>GETPIVOTDATA(" West Virginia",'Population Migration by State'!$B$5,"Year",'Population Migration by State'!$C$3)</f>
        <v>47204</v>
      </c>
      <c r="DE166" s="105">
        <f>GETPIVOTDATA(" West Virginia",'Population Migration by State'!$B$5,"Year",'Population Migration by State'!$C$3)</f>
        <v>47204</v>
      </c>
      <c r="DF166" s="92">
        <f>GETPIVOTDATA(" Virginia",'Population Migration by State'!$B$5,"Year",'Population Migration by State'!$C$3)</f>
        <v>251169</v>
      </c>
      <c r="DG166" s="105">
        <f>GETPIVOTDATA(" Virginia",'Population Migration by State'!$B$5,"Year",'Population Migration by State'!$C$3)</f>
        <v>251169</v>
      </c>
      <c r="DH166" s="105">
        <f>GETPIVOTDATA(" Virginia",'Population Migration by State'!$B$5,"Year",'Population Migration by State'!$C$3)</f>
        <v>251169</v>
      </c>
      <c r="DI166" s="105">
        <f>GETPIVOTDATA(" Virginia",'Population Migration by State'!$B$5,"Year",'Population Migration by State'!$C$3)</f>
        <v>251169</v>
      </c>
      <c r="DJ166" s="105">
        <f>GETPIVOTDATA(" Virginia",'Population Migration by State'!$B$5,"Year",'Population Migration by State'!$C$3)</f>
        <v>251169</v>
      </c>
      <c r="DK166" s="105">
        <f>GETPIVOTDATA(" Virginia",'Population Migration by State'!$B$5,"Year",'Population Migration by State'!$C$3)</f>
        <v>251169</v>
      </c>
      <c r="DL166" s="105">
        <f>GETPIVOTDATA(" Virginia",'Population Migration by State'!$B$5,"Year",'Population Migration by State'!$C$3)</f>
        <v>251169</v>
      </c>
      <c r="DM166" s="105">
        <f>GETPIVOTDATA(" Virginia",'Population Migration by State'!$B$5,"Year",'Population Migration by State'!$C$3)</f>
        <v>251169</v>
      </c>
      <c r="DN166" s="105">
        <f>GETPIVOTDATA(" Virginia",'Population Migration by State'!$B$5,"Year",'Population Migration by State'!$C$3)</f>
        <v>251169</v>
      </c>
      <c r="DO166" s="105">
        <f>GETPIVOTDATA(" Virginia",'Population Migration by State'!$B$5,"Year",'Population Migration by State'!$C$3)</f>
        <v>251169</v>
      </c>
      <c r="DP166" s="105">
        <f>GETPIVOTDATA(" Virginia",'Population Migration by State'!$B$5,"Year",'Population Migration by State'!$C$3)</f>
        <v>251169</v>
      </c>
      <c r="DQ166" s="105">
        <f>GETPIVOTDATA(" Virginia",'Population Migration by State'!$B$5,"Year",'Population Migration by State'!$C$3)</f>
        <v>251169</v>
      </c>
      <c r="DR166" s="105">
        <f>GETPIVOTDATA(" Virginia",'Population Migration by State'!$B$5,"Year",'Population Migration by State'!$C$3)</f>
        <v>251169</v>
      </c>
      <c r="DS166" s="114">
        <f>GETPIVOTDATA(" Virginia",'Population Migration by State'!$B$5,"Year",'Population Migration by State'!$C$3)</f>
        <v>251169</v>
      </c>
      <c r="DT166" s="105"/>
      <c r="DU166" s="105"/>
      <c r="DV166" s="105"/>
      <c r="DW166" s="105"/>
      <c r="DX166" s="105"/>
      <c r="DY166" s="105"/>
      <c r="DZ166" s="105"/>
      <c r="EA166" s="105"/>
      <c r="EB166" s="105"/>
      <c r="EC166" s="105"/>
      <c r="ED166" s="105"/>
      <c r="EE166" s="105"/>
      <c r="EF166" s="105"/>
      <c r="EG166" s="105"/>
      <c r="EH166" s="105"/>
      <c r="EI166" s="105"/>
      <c r="EJ166" s="105"/>
      <c r="EK166" s="105"/>
      <c r="EL166" s="105"/>
      <c r="EM166" s="105"/>
      <c r="EN166" s="105"/>
      <c r="EO166" s="105"/>
      <c r="EP166" s="105"/>
      <c r="EQ166" s="56"/>
      <c r="ER166" s="56"/>
      <c r="ES166" s="56"/>
      <c r="ET166" s="56"/>
      <c r="EU166" s="56"/>
      <c r="EV166" s="56"/>
      <c r="EW166" s="56"/>
      <c r="EX166" s="56"/>
      <c r="EY166" s="56"/>
      <c r="EZ166" s="56"/>
      <c r="FA166" s="56"/>
      <c r="FB166" s="56"/>
      <c r="FC166" s="56"/>
      <c r="FD166" s="56"/>
      <c r="FE166" s="56"/>
      <c r="FF166" s="56"/>
      <c r="FG166" s="56"/>
      <c r="FH166" s="56"/>
      <c r="FI166" s="56"/>
      <c r="FJ166" s="56"/>
      <c r="FK166" s="56"/>
      <c r="FL166" s="56"/>
      <c r="FM166" s="56"/>
      <c r="FN166" s="56"/>
      <c r="FO166" s="56"/>
      <c r="FP166" s="56"/>
      <c r="FQ166" s="56"/>
      <c r="FR166" s="56"/>
      <c r="FS166" s="56"/>
      <c r="FT166" s="56"/>
      <c r="FU166" s="56"/>
      <c r="FV166" s="56"/>
      <c r="FW166" s="56"/>
      <c r="FX166" s="56"/>
      <c r="FY166" s="56"/>
      <c r="FZ166" s="56"/>
      <c r="GA166" s="56"/>
      <c r="GB166" s="56"/>
      <c r="GC166" s="56"/>
      <c r="GD166" s="56"/>
      <c r="GE166" s="56"/>
      <c r="GF166" s="56"/>
      <c r="GG166" s="56"/>
      <c r="GH166" s="56"/>
      <c r="GI166" s="56"/>
      <c r="GJ166" s="56"/>
      <c r="GK166" s="56"/>
      <c r="GL166" s="56"/>
      <c r="GM166" s="56"/>
      <c r="GN166" s="56"/>
      <c r="GO166" s="56"/>
      <c r="GP166" s="56"/>
      <c r="GQ166" s="56"/>
      <c r="GR166" s="56"/>
      <c r="GS166" s="56"/>
      <c r="GT166" s="56"/>
      <c r="GU166" s="56"/>
      <c r="GV166" s="56"/>
      <c r="GW166" s="56"/>
      <c r="GX166" s="56"/>
      <c r="GY166" s="56"/>
      <c r="GZ166" s="56"/>
      <c r="HA166" s="56"/>
      <c r="HB166" s="56"/>
      <c r="HC166" s="56"/>
      <c r="HD166" s="56"/>
      <c r="HE166" s="56"/>
      <c r="HF166" s="56"/>
      <c r="HG166" s="56"/>
      <c r="HH166" s="217"/>
    </row>
    <row r="167" spans="2:216" ht="15" customHeight="1" thickTop="1" x14ac:dyDescent="0.25">
      <c r="B167" s="221"/>
      <c r="C167" s="56"/>
      <c r="D167" s="56"/>
      <c r="E167" s="105"/>
      <c r="F167" s="105"/>
      <c r="G167" s="105"/>
      <c r="H167" s="105"/>
      <c r="I167" s="105"/>
      <c r="J167" s="105"/>
      <c r="K167" s="105"/>
      <c r="L167" s="105"/>
      <c r="M167" s="105"/>
      <c r="N167" s="105"/>
      <c r="O167" s="92">
        <f>GETPIVOTDATA(" California",'Population Migration by State'!$B$5,"Year",'Population Migration by State'!$C$3)</f>
        <v>495964</v>
      </c>
      <c r="P167" s="105">
        <f>GETPIVOTDATA(" California",'Population Migration by State'!$B$5,"Year",'Population Migration by State'!$C$3)</f>
        <v>495964</v>
      </c>
      <c r="Q167" s="105">
        <f>GETPIVOTDATA(" California",'Population Migration by State'!$B$5,"Year",'Population Migration by State'!$C$3)</f>
        <v>495964</v>
      </c>
      <c r="R167" s="121">
        <f>GETPIVOTDATA(" California",'Population Migration by State'!$B$5,"Year",'Population Migration by State'!$C$3)</f>
        <v>495964</v>
      </c>
      <c r="S167" s="121">
        <f>GETPIVOTDATA(" California",'Population Migration by State'!$B$5,"Year",'Population Migration by State'!$C$3)</f>
        <v>495964</v>
      </c>
      <c r="T167" s="121">
        <f>GETPIVOTDATA(" California",'Population Migration by State'!$B$5,"Year",'Population Migration by State'!$C$3)</f>
        <v>495964</v>
      </c>
      <c r="U167" s="121">
        <f>GETPIVOTDATA(" California",'Population Migration by State'!$B$5,"Year",'Population Migration by State'!$C$3)</f>
        <v>495964</v>
      </c>
      <c r="V167" s="105">
        <f>GETPIVOTDATA(" California",'Population Migration by State'!$B$5,"Year",'Population Migration by State'!$C$3)</f>
        <v>495964</v>
      </c>
      <c r="W167" s="105">
        <f>GETPIVOTDATA(" California",'Population Migration by State'!$B$5,"Year",'Population Migration by State'!$C$3)</f>
        <v>495964</v>
      </c>
      <c r="X167" s="105">
        <f>GETPIVOTDATA(" California",'Population Migration by State'!$B$5,"Year",'Population Migration by State'!$C$3)</f>
        <v>495964</v>
      </c>
      <c r="Y167" s="92">
        <f>GETPIVOTDATA(" Nevada",'Population Migration by State'!$B$5,"Year",'Population Migration by State'!$C$3)</f>
        <v>124522</v>
      </c>
      <c r="Z167" s="105">
        <f>GETPIVOTDATA(" Nevada",'Population Migration by State'!$B$5,"Year",'Population Migration by State'!$C$3)</f>
        <v>124522</v>
      </c>
      <c r="AA167" s="105">
        <f>GETPIVOTDATA(" Nevada",'Population Migration by State'!$B$5,"Year",'Population Migration by State'!$C$3)</f>
        <v>124522</v>
      </c>
      <c r="AB167" s="105">
        <f>GETPIVOTDATA(" Nevada",'Population Migration by State'!$B$5,"Year",'Population Migration by State'!$C$3)</f>
        <v>124522</v>
      </c>
      <c r="AC167" s="92">
        <f>GETPIVOTDATA(" Utah",'Population Migration by State'!$B$5,"Year",'Population Migration by State'!$C$3)</f>
        <v>88109</v>
      </c>
      <c r="AD167" s="105">
        <f>GETPIVOTDATA(" Utah",'Population Migration by State'!$B$5,"Year",'Population Migration by State'!$C$3)</f>
        <v>88109</v>
      </c>
      <c r="AE167" s="105">
        <f>GETPIVOTDATA(" Utah",'Population Migration by State'!$B$5,"Year",'Population Migration by State'!$C$3)</f>
        <v>88109</v>
      </c>
      <c r="AF167" s="105">
        <f>GETPIVOTDATA(" Utah",'Population Migration by State'!$B$5,"Year",'Population Migration by State'!$C$3)</f>
        <v>88109</v>
      </c>
      <c r="AG167" s="105">
        <f>GETPIVOTDATA(" Utah",'Population Migration by State'!$B$5,"Year",'Population Migration by State'!$C$3)</f>
        <v>88109</v>
      </c>
      <c r="AH167" s="105">
        <f>GETPIVOTDATA(" Utah",'Population Migration by State'!$B$5,"Year",'Population Migration by State'!$C$3)</f>
        <v>88109</v>
      </c>
      <c r="AI167" s="105">
        <f>GETPIVOTDATA(" Utah",'Population Migration by State'!$B$5,"Year",'Population Migration by State'!$C$3)</f>
        <v>88109</v>
      </c>
      <c r="AJ167" s="105">
        <f>GETPIVOTDATA(" Utah",'Population Migration by State'!$B$5,"Year",'Population Migration by State'!$C$3)</f>
        <v>88109</v>
      </c>
      <c r="AK167" s="105">
        <f>GETPIVOTDATA(" Utah",'Population Migration by State'!$B$5,"Year",'Population Migration by State'!$C$3)</f>
        <v>88109</v>
      </c>
      <c r="AL167" s="105">
        <f>GETPIVOTDATA(" Utah",'Population Migration by State'!$B$5,"Year",'Population Migration by State'!$C$3)</f>
        <v>88109</v>
      </c>
      <c r="AM167" s="105">
        <f>GETPIVOTDATA(" Utah",'Population Migration by State'!$B$5,"Year",'Population Migration by State'!$C$3)</f>
        <v>88109</v>
      </c>
      <c r="AN167" s="105">
        <f>GETPIVOTDATA(" Utah",'Population Migration by State'!$B$5,"Year",'Population Migration by State'!$C$3)</f>
        <v>88109</v>
      </c>
      <c r="AO167" s="92">
        <f>GETPIVOTDATA(" Colorado",'Population Migration by State'!$B$5,"Year",'Population Migration by State'!$C$3)</f>
        <v>206204</v>
      </c>
      <c r="AP167" s="105">
        <f>GETPIVOTDATA(" Colorado",'Population Migration by State'!$B$5,"Year",'Population Migration by State'!$C$3)</f>
        <v>206204</v>
      </c>
      <c r="AQ167" s="105">
        <f>GETPIVOTDATA(" Colorado",'Population Migration by State'!$B$5,"Year",'Population Migration by State'!$C$3)</f>
        <v>206204</v>
      </c>
      <c r="AR167" s="105">
        <f>GETPIVOTDATA(" Colorado",'Population Migration by State'!$B$5,"Year",'Population Migration by State'!$C$3)</f>
        <v>206204</v>
      </c>
      <c r="AS167" s="105">
        <f>GETPIVOTDATA(" Colorado",'Population Migration by State'!$B$5,"Year",'Population Migration by State'!$C$3)</f>
        <v>206204</v>
      </c>
      <c r="AT167" s="105">
        <f>GETPIVOTDATA(" Colorado",'Population Migration by State'!$B$5,"Year",'Population Migration by State'!$C$3)</f>
        <v>206204</v>
      </c>
      <c r="AU167" s="105">
        <f>GETPIVOTDATA(" Colorado",'Population Migration by State'!$B$5,"Year",'Population Migration by State'!$C$3)</f>
        <v>206204</v>
      </c>
      <c r="AV167" s="105">
        <f>GETPIVOTDATA(" Colorado",'Population Migration by State'!$B$5,"Year",'Population Migration by State'!$C$3)</f>
        <v>206204</v>
      </c>
      <c r="AW167" s="105">
        <f>GETPIVOTDATA(" Colorado",'Population Migration by State'!$B$5,"Year",'Population Migration by State'!$C$3)</f>
        <v>206204</v>
      </c>
      <c r="AX167" s="105">
        <f>GETPIVOTDATA(" Colorado",'Population Migration by State'!$B$5,"Year",'Population Migration by State'!$C$3)</f>
        <v>206204</v>
      </c>
      <c r="AY167" s="105">
        <f>GETPIVOTDATA(" Colorado",'Population Migration by State'!$B$5,"Year",'Population Migration by State'!$C$3)</f>
        <v>206204</v>
      </c>
      <c r="AZ167" s="105">
        <f>GETPIVOTDATA(" Colorado",'Population Migration by State'!$B$5,"Year",'Population Migration by State'!$C$3)</f>
        <v>206204</v>
      </c>
      <c r="BA167" s="105">
        <f>GETPIVOTDATA(" Colorado",'Population Migration by State'!$B$5,"Year",'Population Migration by State'!$C$3)</f>
        <v>206204</v>
      </c>
      <c r="BB167" s="105">
        <f>GETPIVOTDATA(" Colorado",'Population Migration by State'!$B$5,"Year",'Population Migration by State'!$C$3)</f>
        <v>206204</v>
      </c>
      <c r="BC167" s="105">
        <f>GETPIVOTDATA(" Colorado",'Population Migration by State'!$B$5,"Year",'Population Migration by State'!$C$3)</f>
        <v>206204</v>
      </c>
      <c r="BD167" s="105">
        <f>GETPIVOTDATA(" Colorado",'Population Migration by State'!$B$5,"Year",'Population Migration by State'!$C$3)</f>
        <v>206204</v>
      </c>
      <c r="BE167" s="92">
        <f>GETPIVOTDATA(" Kansas",'Population Migration by State'!$B$5,"Year",'Population Migration by State'!$C$3)</f>
        <v>88366</v>
      </c>
      <c r="BF167" s="105">
        <f>GETPIVOTDATA(" Kansas",'Population Migration by State'!$B$5,"Year",'Population Migration by State'!$C$3)</f>
        <v>88366</v>
      </c>
      <c r="BG167" s="105">
        <f>GETPIVOTDATA(" Kansas",'Population Migration by State'!$B$5,"Year",'Population Migration by State'!$C$3)</f>
        <v>88366</v>
      </c>
      <c r="BH167" s="105">
        <f>GETPIVOTDATA(" Kansas",'Population Migration by State'!$B$5,"Year",'Population Migration by State'!$C$3)</f>
        <v>88366</v>
      </c>
      <c r="BI167" s="105">
        <f>GETPIVOTDATA(" Kansas",'Population Migration by State'!$B$5,"Year",'Population Migration by State'!$C$3)</f>
        <v>88366</v>
      </c>
      <c r="BJ167" s="105">
        <f>GETPIVOTDATA(" Kansas",'Population Migration by State'!$B$5,"Year",'Population Migration by State'!$C$3)</f>
        <v>88366</v>
      </c>
      <c r="BK167" s="105">
        <f>GETPIVOTDATA(" Kansas",'Population Migration by State'!$B$5,"Year",'Population Migration by State'!$C$3)</f>
        <v>88366</v>
      </c>
      <c r="BL167" s="105">
        <f>GETPIVOTDATA(" Kansas",'Population Migration by State'!$B$5,"Year",'Population Migration by State'!$C$3)</f>
        <v>88366</v>
      </c>
      <c r="BM167" s="105">
        <f>GETPIVOTDATA(" Kansas",'Population Migration by State'!$B$5,"Year",'Population Migration by State'!$C$3)</f>
        <v>88366</v>
      </c>
      <c r="BN167" s="105">
        <f>GETPIVOTDATA(" Kansas",'Population Migration by State'!$B$5,"Year",'Population Migration by State'!$C$3)</f>
        <v>88366</v>
      </c>
      <c r="BO167" s="105">
        <f>GETPIVOTDATA(" Kansas",'Population Migration by State'!$B$5,"Year",'Population Migration by State'!$C$3)</f>
        <v>88366</v>
      </c>
      <c r="BP167" s="105">
        <f>GETPIVOTDATA(" Kansas",'Population Migration by State'!$B$5,"Year",'Population Migration by State'!$C$3)</f>
        <v>88366</v>
      </c>
      <c r="BQ167" s="105">
        <f>GETPIVOTDATA(" Kansas",'Population Migration by State'!$B$5,"Year",'Population Migration by State'!$C$3)</f>
        <v>88366</v>
      </c>
      <c r="BR167" s="105">
        <f>GETPIVOTDATA(" Kansas",'Population Migration by State'!$B$5,"Year",'Population Migration by State'!$C$3)</f>
        <v>88366</v>
      </c>
      <c r="BS167" s="92">
        <f>GETPIVOTDATA(" Missouri",'Population Migration by State'!$B$5,"Year",'Population Migration by State'!$C$3)</f>
        <v>163756</v>
      </c>
      <c r="BT167" s="105">
        <f>GETPIVOTDATA(" Missouri",'Population Migration by State'!$B$5,"Year",'Population Migration by State'!$C$3)</f>
        <v>163756</v>
      </c>
      <c r="BU167" s="105">
        <f>GETPIVOTDATA(" Missouri",'Population Migration by State'!$B$5,"Year",'Population Migration by State'!$C$3)</f>
        <v>163756</v>
      </c>
      <c r="BV167" s="105">
        <f>GETPIVOTDATA(" Missouri",'Population Migration by State'!$B$5,"Year",'Population Migration by State'!$C$3)</f>
        <v>163756</v>
      </c>
      <c r="BW167" s="105">
        <f>GETPIVOTDATA(" Missouri",'Population Migration by State'!$B$5,"Year",'Population Migration by State'!$C$3)</f>
        <v>163756</v>
      </c>
      <c r="BX167" s="105">
        <f>GETPIVOTDATA(" Missouri",'Population Migration by State'!$B$5,"Year",'Population Migration by State'!$C$3)</f>
        <v>163756</v>
      </c>
      <c r="BY167" s="105">
        <f>GETPIVOTDATA(" Missouri",'Population Migration by State'!$B$5,"Year",'Population Migration by State'!$C$3)</f>
        <v>163756</v>
      </c>
      <c r="BZ167" s="105">
        <f>GETPIVOTDATA(" Missouri",'Population Migration by State'!$B$5,"Year",'Population Migration by State'!$C$3)</f>
        <v>163756</v>
      </c>
      <c r="CA167" s="105">
        <f>GETPIVOTDATA(" Missouri",'Population Migration by State'!$B$5,"Year",'Population Migration by State'!$C$3)</f>
        <v>163756</v>
      </c>
      <c r="CB167" s="105">
        <f>GETPIVOTDATA(" Missouri",'Population Migration by State'!$B$5,"Year",'Population Migration by State'!$C$3)</f>
        <v>163756</v>
      </c>
      <c r="CC167" s="105">
        <f>GETPIVOTDATA(" Missouri",'Population Migration by State'!$B$5,"Year",'Population Migration by State'!$C$3)</f>
        <v>163756</v>
      </c>
      <c r="CD167" s="105">
        <f>GETPIVOTDATA(" Missouri",'Population Migration by State'!$B$5,"Year",'Population Migration by State'!$C$3)</f>
        <v>163756</v>
      </c>
      <c r="CE167" s="105">
        <f>GETPIVOTDATA(" Missouri",'Population Migration by State'!$B$5,"Year",'Population Migration by State'!$C$3)</f>
        <v>163756</v>
      </c>
      <c r="CF167" s="105">
        <f>GETPIVOTDATA(" Missouri",'Population Migration by State'!$B$5,"Year",'Population Migration by State'!$C$3)</f>
        <v>163756</v>
      </c>
      <c r="CG167" s="105">
        <f>GETPIVOTDATA(" Missouri",'Population Migration by State'!$B$5,"Year",'Population Migration by State'!$C$3)</f>
        <v>163756</v>
      </c>
      <c r="CH167" s="92">
        <f>GETPIVOTDATA(" Illinois",'Population Migration by State'!$B$5,"Year",'Population Migration by State'!$C$3)</f>
        <v>210804</v>
      </c>
      <c r="CI167" s="105">
        <f>GETPIVOTDATA(" Illinois",'Population Migration by State'!$B$5,"Year",'Population Migration by State'!$C$3)</f>
        <v>210804</v>
      </c>
      <c r="CJ167" s="105">
        <f>GETPIVOTDATA(" Illinois",'Population Migration by State'!$B$5,"Year",'Population Migration by State'!$C$3)</f>
        <v>210804</v>
      </c>
      <c r="CK167" s="105">
        <f>GETPIVOTDATA(" Illinois",'Population Migration by State'!$B$5,"Year",'Population Migration by State'!$C$3)</f>
        <v>210804</v>
      </c>
      <c r="CL167" s="105">
        <f>GETPIVOTDATA(" Illinois",'Population Migration by State'!$B$5,"Year",'Population Migration by State'!$C$3)</f>
        <v>210804</v>
      </c>
      <c r="CM167" s="105">
        <f>GETPIVOTDATA(" Illinois",'Population Migration by State'!$B$5,"Year",'Population Migration by State'!$C$3)</f>
        <v>210804</v>
      </c>
      <c r="CN167" s="105">
        <f>GETPIVOTDATA(" Illinois",'Population Migration by State'!$B$5,"Year",'Population Migration by State'!$C$3)</f>
        <v>210804</v>
      </c>
      <c r="CO167" s="102"/>
      <c r="CP167" s="101">
        <f>GETPIVOTDATA(" Kentucky",'Population Migration by State'!$B$5,"Year",'Population Migration by State'!$C$3)</f>
        <v>112957</v>
      </c>
      <c r="CQ167" s="105">
        <f>GETPIVOTDATA(" Kentucky",'Population Migration by State'!$B$5,"Year",'Population Migration by State'!$C$3)</f>
        <v>112957</v>
      </c>
      <c r="CR167" s="121">
        <f>GETPIVOTDATA(" Kentucky",'Population Migration by State'!$B$5,"Year",'Population Migration by State'!$C$3)</f>
        <v>112957</v>
      </c>
      <c r="CS167" s="121">
        <f>GETPIVOTDATA(" Kentucky",'Population Migration by State'!$B$5,"Year",'Population Migration by State'!$C$3)</f>
        <v>112957</v>
      </c>
      <c r="CT167" s="121">
        <f>GETPIVOTDATA(" Kentucky",'Population Migration by State'!$B$5,"Year",'Population Migration by State'!$C$3)</f>
        <v>112957</v>
      </c>
      <c r="CU167" s="121">
        <f>GETPIVOTDATA(" Kentucky",'Population Migration by State'!$B$5,"Year",'Population Migration by State'!$C$3)</f>
        <v>112957</v>
      </c>
      <c r="CV167" s="105">
        <f>GETPIVOTDATA(" Kentucky",'Population Migration by State'!$B$5,"Year",'Population Migration by State'!$C$3)</f>
        <v>112957</v>
      </c>
      <c r="CW167" s="105">
        <f>GETPIVOTDATA(" Kentucky",'Population Migration by State'!$B$5,"Year",'Population Migration by State'!$C$3)</f>
        <v>112957</v>
      </c>
      <c r="CX167" s="105">
        <f>GETPIVOTDATA(" Kentucky",'Population Migration by State'!$B$5,"Year",'Population Migration by State'!$C$3)</f>
        <v>112957</v>
      </c>
      <c r="CY167" s="105">
        <f>GETPIVOTDATA(" Kentucky",'Population Migration by State'!$B$5,"Year",'Population Migration by State'!$C$3)</f>
        <v>112957</v>
      </c>
      <c r="CZ167" s="97"/>
      <c r="DA167" s="92">
        <f>GETPIVOTDATA(" West Virginia",'Population Migration by State'!$B$5,"Year",'Population Migration by State'!$C$3)</f>
        <v>47204</v>
      </c>
      <c r="DB167" s="105">
        <f>GETPIVOTDATA(" West Virginia",'Population Migration by State'!$B$5,"Year",'Population Migration by State'!$C$3)</f>
        <v>47204</v>
      </c>
      <c r="DC167" s="105">
        <f>GETPIVOTDATA(" West Virginia",'Population Migration by State'!$B$5,"Year",'Population Migration by State'!$C$3)</f>
        <v>47204</v>
      </c>
      <c r="DD167" s="105">
        <f>GETPIVOTDATA(" West Virginia",'Population Migration by State'!$B$5,"Year",'Population Migration by State'!$C$3)</f>
        <v>47204</v>
      </c>
      <c r="DE167" s="105">
        <f>GETPIVOTDATA(" West Virginia",'Population Migration by State'!$B$5,"Year",'Population Migration by State'!$C$3)</f>
        <v>47204</v>
      </c>
      <c r="DF167" s="92">
        <f>GETPIVOTDATA(" Virginia",'Population Migration by State'!$B$5,"Year",'Population Migration by State'!$C$3)</f>
        <v>251169</v>
      </c>
      <c r="DG167" s="105">
        <f>GETPIVOTDATA(" Virginia",'Population Migration by State'!$B$5,"Year",'Population Migration by State'!$C$3)</f>
        <v>251169</v>
      </c>
      <c r="DH167" s="105">
        <f>GETPIVOTDATA(" Virginia",'Population Migration by State'!$B$5,"Year",'Population Migration by State'!$C$3)</f>
        <v>251169</v>
      </c>
      <c r="DI167" s="105">
        <f>GETPIVOTDATA(" Virginia",'Population Migration by State'!$B$5,"Year",'Population Migration by State'!$C$3)</f>
        <v>251169</v>
      </c>
      <c r="DJ167" s="105">
        <f>GETPIVOTDATA(" Virginia",'Population Migration by State'!$B$5,"Year",'Population Migration by State'!$C$3)</f>
        <v>251169</v>
      </c>
      <c r="DK167" s="105">
        <f>GETPIVOTDATA(" Virginia",'Population Migration by State'!$B$5,"Year",'Population Migration by State'!$C$3)</f>
        <v>251169</v>
      </c>
      <c r="DL167" s="105">
        <f>GETPIVOTDATA(" Virginia",'Population Migration by State'!$B$5,"Year",'Population Migration by State'!$C$3)</f>
        <v>251169</v>
      </c>
      <c r="DM167" s="105">
        <f>GETPIVOTDATA(" Virginia",'Population Migration by State'!$B$5,"Year",'Population Migration by State'!$C$3)</f>
        <v>251169</v>
      </c>
      <c r="DN167" s="105">
        <f>GETPIVOTDATA(" Virginia",'Population Migration by State'!$B$5,"Year",'Population Migration by State'!$C$3)</f>
        <v>251169</v>
      </c>
      <c r="DO167" s="105">
        <f>GETPIVOTDATA(" Virginia",'Population Migration by State'!$B$5,"Year",'Population Migration by State'!$C$3)</f>
        <v>251169</v>
      </c>
      <c r="DP167" s="105">
        <f>GETPIVOTDATA(" Virginia",'Population Migration by State'!$B$5,"Year",'Population Migration by State'!$C$3)</f>
        <v>251169</v>
      </c>
      <c r="DQ167" s="105">
        <f>GETPIVOTDATA(" Virginia",'Population Migration by State'!$B$5,"Year",'Population Migration by State'!$C$3)</f>
        <v>251169</v>
      </c>
      <c r="DR167" s="105">
        <f>GETPIVOTDATA(" Virginia",'Population Migration by State'!$B$5,"Year",'Population Migration by State'!$C$3)</f>
        <v>251169</v>
      </c>
      <c r="DS167" s="114">
        <f>GETPIVOTDATA(" Virginia",'Population Migration by State'!$B$5,"Year",'Population Migration by State'!$C$3)</f>
        <v>251169</v>
      </c>
      <c r="DT167" s="105"/>
      <c r="DU167" s="105"/>
      <c r="DV167" s="105"/>
      <c r="DW167" s="105"/>
      <c r="DX167" s="105"/>
      <c r="DY167" s="105"/>
      <c r="DZ167" s="105"/>
      <c r="EA167" s="105"/>
      <c r="EB167" s="105"/>
      <c r="EC167" s="105"/>
      <c r="ED167" s="105"/>
      <c r="EE167" s="105"/>
      <c r="EF167" s="105"/>
      <c r="EG167" s="105"/>
      <c r="EH167" s="105"/>
      <c r="EI167" s="105"/>
      <c r="EJ167" s="105"/>
      <c r="EK167" s="105"/>
      <c r="EL167" s="105"/>
      <c r="EM167" s="105"/>
      <c r="EN167" s="105"/>
      <c r="EO167" s="105"/>
      <c r="EP167" s="105"/>
      <c r="EQ167" s="56"/>
      <c r="ER167" s="56"/>
      <c r="ES167" s="56"/>
      <c r="ET167" s="56"/>
      <c r="EU167" s="56"/>
      <c r="EV167" s="56"/>
      <c r="EW167" s="56"/>
      <c r="EX167" s="56"/>
      <c r="EY167" s="56"/>
      <c r="EZ167" s="56"/>
      <c r="FA167" s="56"/>
      <c r="FB167" s="56"/>
      <c r="FC167" s="56"/>
      <c r="FD167" s="56"/>
      <c r="FE167" s="56"/>
      <c r="FF167" s="56"/>
      <c r="FG167" s="56"/>
      <c r="FH167" s="56"/>
      <c r="FI167" s="56"/>
      <c r="FJ167" s="56"/>
      <c r="FK167" s="56"/>
      <c r="FL167" s="56"/>
      <c r="FM167" s="56"/>
      <c r="FN167" s="56"/>
      <c r="FO167" s="56"/>
      <c r="FP167" s="56"/>
      <c r="FQ167" s="56"/>
      <c r="FR167" s="56"/>
      <c r="FS167" s="56"/>
      <c r="FT167" s="56"/>
      <c r="FU167" s="56"/>
      <c r="FV167" s="56"/>
      <c r="FW167" s="56"/>
      <c r="FX167" s="56"/>
      <c r="FY167" s="56"/>
      <c r="FZ167" s="56"/>
      <c r="GA167" s="56"/>
      <c r="GB167" s="56"/>
      <c r="GC167" s="56"/>
      <c r="GD167" s="56"/>
      <c r="GE167" s="56"/>
      <c r="GF167" s="56"/>
      <c r="GG167" s="56"/>
      <c r="GH167" s="56"/>
      <c r="GI167" s="56"/>
      <c r="GJ167" s="56"/>
      <c r="GK167" s="56"/>
      <c r="GL167" s="56"/>
      <c r="GM167" s="56"/>
      <c r="GN167" s="56"/>
      <c r="GO167" s="56"/>
      <c r="GP167" s="56"/>
      <c r="GQ167" s="56"/>
      <c r="GR167" s="56"/>
      <c r="GS167" s="56"/>
      <c r="GT167" s="56"/>
      <c r="GU167" s="56"/>
      <c r="GV167" s="56"/>
      <c r="GW167" s="56"/>
      <c r="GX167" s="56"/>
      <c r="GY167" s="56"/>
      <c r="GZ167" s="56"/>
      <c r="HA167" s="56"/>
      <c r="HB167" s="56"/>
      <c r="HC167" s="56"/>
      <c r="HD167" s="56"/>
      <c r="HE167" s="56"/>
      <c r="HF167" s="56"/>
      <c r="HG167" s="56"/>
      <c r="HH167" s="217"/>
    </row>
    <row r="168" spans="2:216" ht="15" customHeight="1" x14ac:dyDescent="0.25">
      <c r="B168" s="221"/>
      <c r="C168" s="56"/>
      <c r="D168" s="56"/>
      <c r="E168" s="105"/>
      <c r="F168" s="105"/>
      <c r="G168" s="105"/>
      <c r="H168" s="105"/>
      <c r="I168" s="105"/>
      <c r="J168" s="105"/>
      <c r="K168" s="105"/>
      <c r="L168" s="105"/>
      <c r="M168" s="105"/>
      <c r="N168" s="105"/>
      <c r="O168" s="99"/>
      <c r="P168" s="105">
        <f>GETPIVOTDATA(" California",'Population Migration by State'!$B$5,"Year",'Population Migration by State'!$C$3)</f>
        <v>495964</v>
      </c>
      <c r="Q168" s="105">
        <f>GETPIVOTDATA(" California",'Population Migration by State'!$B$5,"Year",'Population Migration by State'!$C$3)</f>
        <v>495964</v>
      </c>
      <c r="R168" s="121">
        <f>GETPIVOTDATA(" California",'Population Migration by State'!$B$5,"Year",'Population Migration by State'!$C$3)</f>
        <v>495964</v>
      </c>
      <c r="S168" s="121">
        <f>GETPIVOTDATA(" California",'Population Migration by State'!$B$5,"Year",'Population Migration by State'!$C$3)</f>
        <v>495964</v>
      </c>
      <c r="T168" s="121">
        <f>GETPIVOTDATA(" California",'Population Migration by State'!$B$5,"Year",'Population Migration by State'!$C$3)</f>
        <v>495964</v>
      </c>
      <c r="U168" s="121">
        <f>GETPIVOTDATA(" California",'Population Migration by State'!$B$5,"Year",'Population Migration by State'!$C$3)</f>
        <v>495964</v>
      </c>
      <c r="V168" s="105">
        <f>GETPIVOTDATA(" California",'Population Migration by State'!$B$5,"Year",'Population Migration by State'!$C$3)</f>
        <v>495964</v>
      </c>
      <c r="W168" s="105">
        <f>GETPIVOTDATA(" California",'Population Migration by State'!$B$5,"Year",'Population Migration by State'!$C$3)</f>
        <v>495964</v>
      </c>
      <c r="X168" s="105">
        <f>GETPIVOTDATA(" California",'Population Migration by State'!$B$5,"Year",'Population Migration by State'!$C$3)</f>
        <v>495964</v>
      </c>
      <c r="Y168" s="99"/>
      <c r="Z168" s="105">
        <f>GETPIVOTDATA(" Nevada",'Population Migration by State'!$B$5,"Year",'Population Migration by State'!$C$3)</f>
        <v>124522</v>
      </c>
      <c r="AA168" s="105">
        <f>GETPIVOTDATA(" Nevada",'Population Migration by State'!$B$5,"Year",'Population Migration by State'!$C$3)</f>
        <v>124522</v>
      </c>
      <c r="AB168" s="105">
        <f>GETPIVOTDATA(" Nevada",'Population Migration by State'!$B$5,"Year",'Population Migration by State'!$C$3)</f>
        <v>124522</v>
      </c>
      <c r="AC168" s="92">
        <f>GETPIVOTDATA(" Utah",'Population Migration by State'!$B$5,"Year",'Population Migration by State'!$C$3)</f>
        <v>88109</v>
      </c>
      <c r="AD168" s="105">
        <f>GETPIVOTDATA(" Utah",'Population Migration by State'!$B$5,"Year",'Population Migration by State'!$C$3)</f>
        <v>88109</v>
      </c>
      <c r="AE168" s="105">
        <f>GETPIVOTDATA(" Utah",'Population Migration by State'!$B$5,"Year",'Population Migration by State'!$C$3)</f>
        <v>88109</v>
      </c>
      <c r="AF168" s="105">
        <f>GETPIVOTDATA(" Utah",'Population Migration by State'!$B$5,"Year",'Population Migration by State'!$C$3)</f>
        <v>88109</v>
      </c>
      <c r="AG168" s="105">
        <f>GETPIVOTDATA(" Utah",'Population Migration by State'!$B$5,"Year",'Population Migration by State'!$C$3)</f>
        <v>88109</v>
      </c>
      <c r="AH168" s="105">
        <f>GETPIVOTDATA(" Utah",'Population Migration by State'!$B$5,"Year",'Population Migration by State'!$C$3)</f>
        <v>88109</v>
      </c>
      <c r="AI168" s="105">
        <f>GETPIVOTDATA(" Utah",'Population Migration by State'!$B$5,"Year",'Population Migration by State'!$C$3)</f>
        <v>88109</v>
      </c>
      <c r="AJ168" s="105">
        <f>GETPIVOTDATA(" Utah",'Population Migration by State'!$B$5,"Year",'Population Migration by State'!$C$3)</f>
        <v>88109</v>
      </c>
      <c r="AK168" s="105">
        <f>GETPIVOTDATA(" Utah",'Population Migration by State'!$B$5,"Year",'Population Migration by State'!$C$3)</f>
        <v>88109</v>
      </c>
      <c r="AL168" s="105">
        <f>GETPIVOTDATA(" Utah",'Population Migration by State'!$B$5,"Year",'Population Migration by State'!$C$3)</f>
        <v>88109</v>
      </c>
      <c r="AM168" s="105">
        <f>GETPIVOTDATA(" Utah",'Population Migration by State'!$B$5,"Year",'Population Migration by State'!$C$3)</f>
        <v>88109</v>
      </c>
      <c r="AN168" s="105">
        <f>GETPIVOTDATA(" Utah",'Population Migration by State'!$B$5,"Year",'Population Migration by State'!$C$3)</f>
        <v>88109</v>
      </c>
      <c r="AO168" s="92">
        <f>GETPIVOTDATA(" Colorado",'Population Migration by State'!$B$5,"Year",'Population Migration by State'!$C$3)</f>
        <v>206204</v>
      </c>
      <c r="AP168" s="105">
        <f>GETPIVOTDATA(" Colorado",'Population Migration by State'!$B$5,"Year",'Population Migration by State'!$C$3)</f>
        <v>206204</v>
      </c>
      <c r="AQ168" s="105">
        <f>GETPIVOTDATA(" Colorado",'Population Migration by State'!$B$5,"Year",'Population Migration by State'!$C$3)</f>
        <v>206204</v>
      </c>
      <c r="AR168" s="105">
        <f>GETPIVOTDATA(" Colorado",'Population Migration by State'!$B$5,"Year",'Population Migration by State'!$C$3)</f>
        <v>206204</v>
      </c>
      <c r="AS168" s="105">
        <f>GETPIVOTDATA(" Colorado",'Population Migration by State'!$B$5,"Year",'Population Migration by State'!$C$3)</f>
        <v>206204</v>
      </c>
      <c r="AT168" s="105">
        <f>GETPIVOTDATA(" Colorado",'Population Migration by State'!$B$5,"Year",'Population Migration by State'!$C$3)</f>
        <v>206204</v>
      </c>
      <c r="AU168" s="105">
        <f>GETPIVOTDATA(" Colorado",'Population Migration by State'!$B$5,"Year",'Population Migration by State'!$C$3)</f>
        <v>206204</v>
      </c>
      <c r="AV168" s="105">
        <f>GETPIVOTDATA(" Colorado",'Population Migration by State'!$B$5,"Year",'Population Migration by State'!$C$3)</f>
        <v>206204</v>
      </c>
      <c r="AW168" s="105">
        <f>GETPIVOTDATA(" Colorado",'Population Migration by State'!$B$5,"Year",'Population Migration by State'!$C$3)</f>
        <v>206204</v>
      </c>
      <c r="AX168" s="105">
        <f>GETPIVOTDATA(" Colorado",'Population Migration by State'!$B$5,"Year",'Population Migration by State'!$C$3)</f>
        <v>206204</v>
      </c>
      <c r="AY168" s="105">
        <f>GETPIVOTDATA(" Colorado",'Population Migration by State'!$B$5,"Year",'Population Migration by State'!$C$3)</f>
        <v>206204</v>
      </c>
      <c r="AZ168" s="105">
        <f>GETPIVOTDATA(" Colorado",'Population Migration by State'!$B$5,"Year",'Population Migration by State'!$C$3)</f>
        <v>206204</v>
      </c>
      <c r="BA168" s="105">
        <f>GETPIVOTDATA(" Colorado",'Population Migration by State'!$B$5,"Year",'Population Migration by State'!$C$3)</f>
        <v>206204</v>
      </c>
      <c r="BB168" s="105">
        <f>GETPIVOTDATA(" Colorado",'Population Migration by State'!$B$5,"Year",'Population Migration by State'!$C$3)</f>
        <v>206204</v>
      </c>
      <c r="BC168" s="105">
        <f>GETPIVOTDATA(" Colorado",'Population Migration by State'!$B$5,"Year",'Population Migration by State'!$C$3)</f>
        <v>206204</v>
      </c>
      <c r="BD168" s="105">
        <f>GETPIVOTDATA(" Colorado",'Population Migration by State'!$B$5,"Year",'Population Migration by State'!$C$3)</f>
        <v>206204</v>
      </c>
      <c r="BE168" s="92">
        <f>GETPIVOTDATA(" Kansas",'Population Migration by State'!$B$5,"Year",'Population Migration by State'!$C$3)</f>
        <v>88366</v>
      </c>
      <c r="BF168" s="105">
        <f>GETPIVOTDATA(" Kansas",'Population Migration by State'!$B$5,"Year",'Population Migration by State'!$C$3)</f>
        <v>88366</v>
      </c>
      <c r="BG168" s="105">
        <f>GETPIVOTDATA(" Kansas",'Population Migration by State'!$B$5,"Year",'Population Migration by State'!$C$3)</f>
        <v>88366</v>
      </c>
      <c r="BH168" s="105">
        <f>GETPIVOTDATA(" Kansas",'Population Migration by State'!$B$5,"Year",'Population Migration by State'!$C$3)</f>
        <v>88366</v>
      </c>
      <c r="BI168" s="105">
        <f>GETPIVOTDATA(" Kansas",'Population Migration by State'!$B$5,"Year",'Population Migration by State'!$C$3)</f>
        <v>88366</v>
      </c>
      <c r="BJ168" s="105">
        <f>GETPIVOTDATA(" Kansas",'Population Migration by State'!$B$5,"Year",'Population Migration by State'!$C$3)</f>
        <v>88366</v>
      </c>
      <c r="BK168" s="105">
        <f>GETPIVOTDATA(" Kansas",'Population Migration by State'!$B$5,"Year",'Population Migration by State'!$C$3)</f>
        <v>88366</v>
      </c>
      <c r="BL168" s="105">
        <f>GETPIVOTDATA(" Kansas",'Population Migration by State'!$B$5,"Year",'Population Migration by State'!$C$3)</f>
        <v>88366</v>
      </c>
      <c r="BM168" s="105">
        <f>GETPIVOTDATA(" Kansas",'Population Migration by State'!$B$5,"Year",'Population Migration by State'!$C$3)</f>
        <v>88366</v>
      </c>
      <c r="BN168" s="105">
        <f>GETPIVOTDATA(" Kansas",'Population Migration by State'!$B$5,"Year",'Population Migration by State'!$C$3)</f>
        <v>88366</v>
      </c>
      <c r="BO168" s="105">
        <f>GETPIVOTDATA(" Kansas",'Population Migration by State'!$B$5,"Year",'Population Migration by State'!$C$3)</f>
        <v>88366</v>
      </c>
      <c r="BP168" s="105">
        <f>GETPIVOTDATA(" Kansas",'Population Migration by State'!$B$5,"Year",'Population Migration by State'!$C$3)</f>
        <v>88366</v>
      </c>
      <c r="BQ168" s="105">
        <f>GETPIVOTDATA(" Kansas",'Population Migration by State'!$B$5,"Year",'Population Migration by State'!$C$3)</f>
        <v>88366</v>
      </c>
      <c r="BR168" s="105">
        <f>GETPIVOTDATA(" Kansas",'Population Migration by State'!$B$5,"Year",'Population Migration by State'!$C$3)</f>
        <v>88366</v>
      </c>
      <c r="BS168" s="92">
        <f>GETPIVOTDATA(" Missouri",'Population Migration by State'!$B$5,"Year",'Population Migration by State'!$C$3)</f>
        <v>163756</v>
      </c>
      <c r="BT168" s="105">
        <f>GETPIVOTDATA(" Missouri",'Population Migration by State'!$B$5,"Year",'Population Migration by State'!$C$3)</f>
        <v>163756</v>
      </c>
      <c r="BU168" s="105">
        <f>GETPIVOTDATA(" Missouri",'Population Migration by State'!$B$5,"Year",'Population Migration by State'!$C$3)</f>
        <v>163756</v>
      </c>
      <c r="BV168" s="105">
        <f>GETPIVOTDATA(" Missouri",'Population Migration by State'!$B$5,"Year",'Population Migration by State'!$C$3)</f>
        <v>163756</v>
      </c>
      <c r="BW168" s="105">
        <f>GETPIVOTDATA(" Missouri",'Population Migration by State'!$B$5,"Year",'Population Migration by State'!$C$3)</f>
        <v>163756</v>
      </c>
      <c r="BX168" s="105">
        <f>GETPIVOTDATA(" Missouri",'Population Migration by State'!$B$5,"Year",'Population Migration by State'!$C$3)</f>
        <v>163756</v>
      </c>
      <c r="BY168" s="105">
        <f>GETPIVOTDATA(" Missouri",'Population Migration by State'!$B$5,"Year",'Population Migration by State'!$C$3)</f>
        <v>163756</v>
      </c>
      <c r="BZ168" s="105">
        <f>GETPIVOTDATA(" Missouri",'Population Migration by State'!$B$5,"Year",'Population Migration by State'!$C$3)</f>
        <v>163756</v>
      </c>
      <c r="CA168" s="105">
        <f>GETPIVOTDATA(" Missouri",'Population Migration by State'!$B$5,"Year",'Population Migration by State'!$C$3)</f>
        <v>163756</v>
      </c>
      <c r="CB168" s="105">
        <f>GETPIVOTDATA(" Missouri",'Population Migration by State'!$B$5,"Year",'Population Migration by State'!$C$3)</f>
        <v>163756</v>
      </c>
      <c r="CC168" s="105">
        <f>GETPIVOTDATA(" Missouri",'Population Migration by State'!$B$5,"Year",'Population Migration by State'!$C$3)</f>
        <v>163756</v>
      </c>
      <c r="CD168" s="105">
        <f>GETPIVOTDATA(" Missouri",'Population Migration by State'!$B$5,"Year",'Population Migration by State'!$C$3)</f>
        <v>163756</v>
      </c>
      <c r="CE168" s="105">
        <f>GETPIVOTDATA(" Missouri",'Population Migration by State'!$B$5,"Year",'Population Migration by State'!$C$3)</f>
        <v>163756</v>
      </c>
      <c r="CF168" s="105">
        <f>GETPIVOTDATA(" Missouri",'Population Migration by State'!$B$5,"Year",'Population Migration by State'!$C$3)</f>
        <v>163756</v>
      </c>
      <c r="CG168" s="105">
        <f>GETPIVOTDATA(" Missouri",'Population Migration by State'!$B$5,"Year",'Population Migration by State'!$C$3)</f>
        <v>163756</v>
      </c>
      <c r="CH168" s="92">
        <f>GETPIVOTDATA(" Illinois",'Population Migration by State'!$B$5,"Year",'Population Migration by State'!$C$3)</f>
        <v>210804</v>
      </c>
      <c r="CI168" s="105">
        <f>GETPIVOTDATA(" Illinois",'Population Migration by State'!$B$5,"Year",'Population Migration by State'!$C$3)</f>
        <v>210804</v>
      </c>
      <c r="CJ168" s="105">
        <f>GETPIVOTDATA(" Illinois",'Population Migration by State'!$B$5,"Year",'Population Migration by State'!$C$3)</f>
        <v>210804</v>
      </c>
      <c r="CK168" s="105">
        <f>GETPIVOTDATA(" Illinois",'Population Migration by State'!$B$5,"Year",'Population Migration by State'!$C$3)</f>
        <v>210804</v>
      </c>
      <c r="CL168" s="105">
        <f>GETPIVOTDATA(" Illinois",'Population Migration by State'!$B$5,"Year",'Population Migration by State'!$C$3)</f>
        <v>210804</v>
      </c>
      <c r="CM168" s="105">
        <f>GETPIVOTDATA(" Illinois",'Population Migration by State'!$B$5,"Year",'Population Migration by State'!$C$3)</f>
        <v>210804</v>
      </c>
      <c r="CN168" s="105">
        <f>GETPIVOTDATA(" Illinois",'Population Migration by State'!$B$5,"Year",'Population Migration by State'!$C$3)</f>
        <v>210804</v>
      </c>
      <c r="CO168" s="92">
        <f>GETPIVOTDATA(" Kentucky",'Population Migration by State'!$B$5,"Year",'Population Migration by State'!$C$3)</f>
        <v>112957</v>
      </c>
      <c r="CP168" s="105">
        <f>GETPIVOTDATA(" Kentucky",'Population Migration by State'!$B$5,"Year",'Population Migration by State'!$C$3)</f>
        <v>112957</v>
      </c>
      <c r="CQ168" s="105">
        <f>GETPIVOTDATA(" Kentucky",'Population Migration by State'!$B$5,"Year",'Population Migration by State'!$C$3)</f>
        <v>112957</v>
      </c>
      <c r="CR168" s="121">
        <f>GETPIVOTDATA(" Kentucky",'Population Migration by State'!$B$5,"Year",'Population Migration by State'!$C$3)</f>
        <v>112957</v>
      </c>
      <c r="CS168" s="121">
        <f>GETPIVOTDATA(" Kentucky",'Population Migration by State'!$B$5,"Year",'Population Migration by State'!$C$3)</f>
        <v>112957</v>
      </c>
      <c r="CT168" s="121">
        <f>GETPIVOTDATA(" Kentucky",'Population Migration by State'!$B$5,"Year",'Population Migration by State'!$C$3)</f>
        <v>112957</v>
      </c>
      <c r="CU168" s="121">
        <f>GETPIVOTDATA(" Kentucky",'Population Migration by State'!$B$5,"Year",'Population Migration by State'!$C$3)</f>
        <v>112957</v>
      </c>
      <c r="CV168" s="105">
        <f>GETPIVOTDATA(" Kentucky",'Population Migration by State'!$B$5,"Year",'Population Migration by State'!$C$3)</f>
        <v>112957</v>
      </c>
      <c r="CW168" s="105">
        <f>GETPIVOTDATA(" Kentucky",'Population Migration by State'!$B$5,"Year",'Population Migration by State'!$C$3)</f>
        <v>112957</v>
      </c>
      <c r="CX168" s="105">
        <f>GETPIVOTDATA(" Kentucky",'Population Migration by State'!$B$5,"Year",'Population Migration by State'!$C$3)</f>
        <v>112957</v>
      </c>
      <c r="CY168" s="105">
        <f>GETPIVOTDATA(" Kentucky",'Population Migration by State'!$B$5,"Year",'Population Migration by State'!$C$3)</f>
        <v>112957</v>
      </c>
      <c r="CZ168" s="92">
        <f>GETPIVOTDATA(" Virginia",'Population Migration by State'!$B$5,"Year",'Population Migration by State'!$C$3)</f>
        <v>251169</v>
      </c>
      <c r="DA168" s="99"/>
      <c r="DB168" s="105">
        <f>GETPIVOTDATA(" West Virginia",'Population Migration by State'!$B$5,"Year",'Population Migration by State'!$C$3)</f>
        <v>47204</v>
      </c>
      <c r="DC168" s="105">
        <f>GETPIVOTDATA(" West Virginia",'Population Migration by State'!$B$5,"Year",'Population Migration by State'!$C$3)</f>
        <v>47204</v>
      </c>
      <c r="DD168" s="105">
        <f>GETPIVOTDATA(" West Virginia",'Population Migration by State'!$B$5,"Year",'Population Migration by State'!$C$3)</f>
        <v>47204</v>
      </c>
      <c r="DE168" s="97"/>
      <c r="DF168" s="105">
        <f>GETPIVOTDATA(" Virginia",'Population Migration by State'!$B$5,"Year",'Population Migration by State'!$C$3)</f>
        <v>251169</v>
      </c>
      <c r="DG168" s="105">
        <f>GETPIVOTDATA(" Virginia",'Population Migration by State'!$B$5,"Year",'Population Migration by State'!$C$3)</f>
        <v>251169</v>
      </c>
      <c r="DH168" s="105">
        <f>GETPIVOTDATA(" Virginia",'Population Migration by State'!$B$5,"Year",'Population Migration by State'!$C$3)</f>
        <v>251169</v>
      </c>
      <c r="DI168" s="105">
        <f>GETPIVOTDATA(" Virginia",'Population Migration by State'!$B$5,"Year",'Population Migration by State'!$C$3)</f>
        <v>251169</v>
      </c>
      <c r="DJ168" s="105">
        <f>GETPIVOTDATA(" Virginia",'Population Migration by State'!$B$5,"Year",'Population Migration by State'!$C$3)</f>
        <v>251169</v>
      </c>
      <c r="DK168" s="105">
        <f>GETPIVOTDATA(" Virginia",'Population Migration by State'!$B$5,"Year",'Population Migration by State'!$C$3)</f>
        <v>251169</v>
      </c>
      <c r="DL168" s="105">
        <f>GETPIVOTDATA(" Virginia",'Population Migration by State'!$B$5,"Year",'Population Migration by State'!$C$3)</f>
        <v>251169</v>
      </c>
      <c r="DM168" s="105">
        <f>GETPIVOTDATA(" Virginia",'Population Migration by State'!$B$5,"Year",'Population Migration by State'!$C$3)</f>
        <v>251169</v>
      </c>
      <c r="DN168" s="105">
        <f>GETPIVOTDATA(" Virginia",'Population Migration by State'!$B$5,"Year",'Population Migration by State'!$C$3)</f>
        <v>251169</v>
      </c>
      <c r="DO168" s="105">
        <f>GETPIVOTDATA(" Virginia",'Population Migration by State'!$B$5,"Year",'Population Migration by State'!$C$3)</f>
        <v>251169</v>
      </c>
      <c r="DP168" s="105">
        <f>GETPIVOTDATA(" Virginia",'Population Migration by State'!$B$5,"Year",'Population Migration by State'!$C$3)</f>
        <v>251169</v>
      </c>
      <c r="DQ168" s="105">
        <f>GETPIVOTDATA(" Virginia",'Population Migration by State'!$B$5,"Year",'Population Migration by State'!$C$3)</f>
        <v>251169</v>
      </c>
      <c r="DR168" s="105">
        <f>GETPIVOTDATA(" Virginia",'Population Migration by State'!$B$5,"Year",'Population Migration by State'!$C$3)</f>
        <v>251169</v>
      </c>
      <c r="DS168" s="114">
        <f>GETPIVOTDATA(" Virginia",'Population Migration by State'!$B$5,"Year",'Population Migration by State'!$C$3)</f>
        <v>251169</v>
      </c>
      <c r="DT168" s="105"/>
      <c r="DU168" s="105"/>
      <c r="DV168" s="105"/>
      <c r="DW168" s="105"/>
      <c r="DX168" s="105"/>
      <c r="DY168" s="105"/>
      <c r="DZ168" s="105"/>
      <c r="EA168" s="105"/>
      <c r="EB168" s="105"/>
      <c r="EC168" s="105"/>
      <c r="ED168" s="105"/>
      <c r="EE168" s="105"/>
      <c r="EF168" s="105"/>
      <c r="EG168" s="105"/>
      <c r="EH168" s="105"/>
      <c r="EI168" s="105"/>
      <c r="EJ168" s="105"/>
      <c r="EK168" s="105"/>
      <c r="EL168" s="105"/>
      <c r="EM168" s="105"/>
      <c r="EN168" s="105"/>
      <c r="EO168" s="105"/>
      <c r="EP168" s="105"/>
      <c r="EQ168" s="56"/>
      <c r="ER168" s="56"/>
      <c r="ES168" s="56"/>
      <c r="ET168" s="56"/>
      <c r="EU168" s="56"/>
      <c r="EV168" s="56"/>
      <c r="EW168" s="56"/>
      <c r="EX168" s="56"/>
      <c r="EY168" s="56"/>
      <c r="EZ168" s="56"/>
      <c r="FA168" s="56"/>
      <c r="FB168" s="56"/>
      <c r="FC168" s="56"/>
      <c r="FD168" s="56"/>
      <c r="FE168" s="56"/>
      <c r="FF168" s="56"/>
      <c r="FG168" s="56"/>
      <c r="FH168" s="56"/>
      <c r="FI168" s="56"/>
      <c r="FJ168" s="56"/>
      <c r="FK168" s="56"/>
      <c r="FL168" s="56"/>
      <c r="FM168" s="56"/>
      <c r="FN168" s="56"/>
      <c r="FO168" s="56"/>
      <c r="FP168" s="56"/>
      <c r="FQ168" s="56"/>
      <c r="FR168" s="56"/>
      <c r="FS168" s="56"/>
      <c r="FT168" s="56"/>
      <c r="FU168" s="56"/>
      <c r="FV168" s="56"/>
      <c r="FW168" s="56"/>
      <c r="FX168" s="56"/>
      <c r="FY168" s="56"/>
      <c r="FZ168" s="56"/>
      <c r="GA168" s="56"/>
      <c r="GB168" s="56"/>
      <c r="GC168" s="56"/>
      <c r="GD168" s="56"/>
      <c r="GE168" s="56"/>
      <c r="GF168" s="56"/>
      <c r="GG168" s="56"/>
      <c r="GH168" s="56"/>
      <c r="GI168" s="56"/>
      <c r="GJ168" s="56"/>
      <c r="GK168" s="56"/>
      <c r="GL168" s="56"/>
      <c r="GM168" s="56"/>
      <c r="GN168" s="56"/>
      <c r="GO168" s="56"/>
      <c r="GP168" s="56"/>
      <c r="GQ168" s="56"/>
      <c r="GR168" s="56"/>
      <c r="GS168" s="56"/>
      <c r="GT168" s="56"/>
      <c r="GU168" s="56"/>
      <c r="GV168" s="56"/>
      <c r="GW168" s="56"/>
      <c r="GX168" s="56"/>
      <c r="GY168" s="56"/>
      <c r="GZ168" s="56"/>
      <c r="HA168" s="56"/>
      <c r="HB168" s="56"/>
      <c r="HC168" s="56"/>
      <c r="HD168" s="56"/>
      <c r="HE168" s="56"/>
      <c r="HF168" s="56"/>
      <c r="HG168" s="56"/>
      <c r="HH168" s="217"/>
    </row>
    <row r="169" spans="2:216" ht="15" customHeight="1" thickBot="1" x14ac:dyDescent="0.3">
      <c r="B169" s="221"/>
      <c r="C169" s="56"/>
      <c r="D169" s="56"/>
      <c r="E169" s="105"/>
      <c r="F169" s="105"/>
      <c r="G169" s="105"/>
      <c r="H169" s="105"/>
      <c r="I169" s="105"/>
      <c r="J169" s="105"/>
      <c r="K169" s="105"/>
      <c r="L169" s="105"/>
      <c r="M169" s="105"/>
      <c r="N169" s="105"/>
      <c r="O169" s="105"/>
      <c r="P169" s="92">
        <f>GETPIVOTDATA(" California",'Population Migration by State'!$B$5,"Year",'Population Migration by State'!$C$3)</f>
        <v>495964</v>
      </c>
      <c r="Q169" s="105">
        <f>GETPIVOTDATA(" California",'Population Migration by State'!$B$5,"Year",'Population Migration by State'!$C$3)</f>
        <v>495964</v>
      </c>
      <c r="R169" s="121">
        <f>GETPIVOTDATA(" California",'Population Migration by State'!$B$5,"Year",'Population Migration by State'!$C$3)</f>
        <v>495964</v>
      </c>
      <c r="S169" s="121">
        <f>GETPIVOTDATA(" California",'Population Migration by State'!$B$5,"Year",'Population Migration by State'!$C$3)</f>
        <v>495964</v>
      </c>
      <c r="T169" s="121">
        <f>GETPIVOTDATA(" California",'Population Migration by State'!$B$5,"Year",'Population Migration by State'!$C$3)</f>
        <v>495964</v>
      </c>
      <c r="U169" s="121">
        <f>GETPIVOTDATA(" California",'Population Migration by State'!$B$5,"Year",'Population Migration by State'!$C$3)</f>
        <v>495964</v>
      </c>
      <c r="V169" s="105">
        <f>GETPIVOTDATA(" California",'Population Migration by State'!$B$5,"Year",'Population Migration by State'!$C$3)</f>
        <v>495964</v>
      </c>
      <c r="W169" s="105">
        <f>GETPIVOTDATA(" California",'Population Migration by State'!$B$5,"Year",'Population Migration by State'!$C$3)</f>
        <v>495964</v>
      </c>
      <c r="X169" s="105">
        <f>GETPIVOTDATA(" California",'Population Migration by State'!$B$5,"Year",'Population Migration by State'!$C$3)</f>
        <v>495964</v>
      </c>
      <c r="Y169" s="105">
        <f>GETPIVOTDATA(" California",'Population Migration by State'!$B$5,"Year",'Population Migration by State'!$C$3)</f>
        <v>495964</v>
      </c>
      <c r="Z169" s="92">
        <f>GETPIVOTDATA(" Nevada",'Population Migration by State'!$B$5,"Year",'Population Migration by State'!$C$3)</f>
        <v>124522</v>
      </c>
      <c r="AA169" s="105">
        <f>GETPIVOTDATA(" Nevada",'Population Migration by State'!$B$5,"Year",'Population Migration by State'!$C$3)</f>
        <v>124522</v>
      </c>
      <c r="AB169" s="105">
        <f>GETPIVOTDATA(" Nevada",'Population Migration by State'!$B$5,"Year",'Population Migration by State'!$C$3)</f>
        <v>124522</v>
      </c>
      <c r="AC169" s="92">
        <f>GETPIVOTDATA(" Utah",'Population Migration by State'!$B$5,"Year",'Population Migration by State'!$C$3)</f>
        <v>88109</v>
      </c>
      <c r="AD169" s="105">
        <f>GETPIVOTDATA(" Utah",'Population Migration by State'!$B$5,"Year",'Population Migration by State'!$C$3)</f>
        <v>88109</v>
      </c>
      <c r="AE169" s="105">
        <f>GETPIVOTDATA(" Utah",'Population Migration by State'!$B$5,"Year",'Population Migration by State'!$C$3)</f>
        <v>88109</v>
      </c>
      <c r="AF169" s="105">
        <f>GETPIVOTDATA(" Utah",'Population Migration by State'!$B$5,"Year",'Population Migration by State'!$C$3)</f>
        <v>88109</v>
      </c>
      <c r="AG169" s="105">
        <f>GETPIVOTDATA(" Utah",'Population Migration by State'!$B$5,"Year",'Population Migration by State'!$C$3)</f>
        <v>88109</v>
      </c>
      <c r="AH169" s="105">
        <f>GETPIVOTDATA(" Utah",'Population Migration by State'!$B$5,"Year",'Population Migration by State'!$C$3)</f>
        <v>88109</v>
      </c>
      <c r="AI169" s="105">
        <f>GETPIVOTDATA(" Utah",'Population Migration by State'!$B$5,"Year",'Population Migration by State'!$C$3)</f>
        <v>88109</v>
      </c>
      <c r="AJ169" s="105">
        <f>GETPIVOTDATA(" Utah",'Population Migration by State'!$B$5,"Year",'Population Migration by State'!$C$3)</f>
        <v>88109</v>
      </c>
      <c r="AK169" s="105">
        <f>GETPIVOTDATA(" Utah",'Population Migration by State'!$B$5,"Year",'Population Migration by State'!$C$3)</f>
        <v>88109</v>
      </c>
      <c r="AL169" s="105">
        <f>GETPIVOTDATA(" Utah",'Population Migration by State'!$B$5,"Year",'Population Migration by State'!$C$3)</f>
        <v>88109</v>
      </c>
      <c r="AM169" s="105">
        <f>GETPIVOTDATA(" Utah",'Population Migration by State'!$B$5,"Year",'Population Migration by State'!$C$3)</f>
        <v>88109</v>
      </c>
      <c r="AN169" s="105">
        <f>GETPIVOTDATA(" Utah",'Population Migration by State'!$B$5,"Year",'Population Migration by State'!$C$3)</f>
        <v>88109</v>
      </c>
      <c r="AO169" s="92">
        <f>GETPIVOTDATA(" Colorado",'Population Migration by State'!$B$5,"Year",'Population Migration by State'!$C$3)</f>
        <v>206204</v>
      </c>
      <c r="AP169" s="105">
        <f>GETPIVOTDATA(" Colorado",'Population Migration by State'!$B$5,"Year",'Population Migration by State'!$C$3)</f>
        <v>206204</v>
      </c>
      <c r="AQ169" s="105">
        <f>GETPIVOTDATA(" Colorado",'Population Migration by State'!$B$5,"Year",'Population Migration by State'!$C$3)</f>
        <v>206204</v>
      </c>
      <c r="AR169" s="105">
        <f>GETPIVOTDATA(" Colorado",'Population Migration by State'!$B$5,"Year",'Population Migration by State'!$C$3)</f>
        <v>206204</v>
      </c>
      <c r="AS169" s="105">
        <f>GETPIVOTDATA(" Colorado",'Population Migration by State'!$B$5,"Year",'Population Migration by State'!$C$3)</f>
        <v>206204</v>
      </c>
      <c r="AT169" s="105">
        <f>GETPIVOTDATA(" Colorado",'Population Migration by State'!$B$5,"Year",'Population Migration by State'!$C$3)</f>
        <v>206204</v>
      </c>
      <c r="AU169" s="105">
        <f>GETPIVOTDATA(" Colorado",'Population Migration by State'!$B$5,"Year",'Population Migration by State'!$C$3)</f>
        <v>206204</v>
      </c>
      <c r="AV169" s="105">
        <f>GETPIVOTDATA(" Colorado",'Population Migration by State'!$B$5,"Year",'Population Migration by State'!$C$3)</f>
        <v>206204</v>
      </c>
      <c r="AW169" s="105">
        <f>GETPIVOTDATA(" Colorado",'Population Migration by State'!$B$5,"Year",'Population Migration by State'!$C$3)</f>
        <v>206204</v>
      </c>
      <c r="AX169" s="105">
        <f>GETPIVOTDATA(" Colorado",'Population Migration by State'!$B$5,"Year",'Population Migration by State'!$C$3)</f>
        <v>206204</v>
      </c>
      <c r="AY169" s="105">
        <f>GETPIVOTDATA(" Colorado",'Population Migration by State'!$B$5,"Year",'Population Migration by State'!$C$3)</f>
        <v>206204</v>
      </c>
      <c r="AZ169" s="105">
        <f>GETPIVOTDATA(" Colorado",'Population Migration by State'!$B$5,"Year",'Population Migration by State'!$C$3)</f>
        <v>206204</v>
      </c>
      <c r="BA169" s="105">
        <f>GETPIVOTDATA(" Colorado",'Population Migration by State'!$B$5,"Year",'Population Migration by State'!$C$3)</f>
        <v>206204</v>
      </c>
      <c r="BB169" s="105">
        <f>GETPIVOTDATA(" Colorado",'Population Migration by State'!$B$5,"Year",'Population Migration by State'!$C$3)</f>
        <v>206204</v>
      </c>
      <c r="BC169" s="105">
        <f>GETPIVOTDATA(" Colorado",'Population Migration by State'!$B$5,"Year",'Population Migration by State'!$C$3)</f>
        <v>206204</v>
      </c>
      <c r="BD169" s="105">
        <f>GETPIVOTDATA(" Colorado",'Population Migration by State'!$B$5,"Year",'Population Migration by State'!$C$3)</f>
        <v>206204</v>
      </c>
      <c r="BE169" s="92">
        <f>GETPIVOTDATA(" Kansas",'Population Migration by State'!$B$5,"Year",'Population Migration by State'!$C$3)</f>
        <v>88366</v>
      </c>
      <c r="BF169" s="105">
        <f>GETPIVOTDATA(" Kansas",'Population Migration by State'!$B$5,"Year",'Population Migration by State'!$C$3)</f>
        <v>88366</v>
      </c>
      <c r="BG169" s="105">
        <f>GETPIVOTDATA(" Kansas",'Population Migration by State'!$B$5,"Year",'Population Migration by State'!$C$3)</f>
        <v>88366</v>
      </c>
      <c r="BH169" s="105">
        <f>GETPIVOTDATA(" Kansas",'Population Migration by State'!$B$5,"Year",'Population Migration by State'!$C$3)</f>
        <v>88366</v>
      </c>
      <c r="BI169" s="105">
        <f>GETPIVOTDATA(" Kansas",'Population Migration by State'!$B$5,"Year",'Population Migration by State'!$C$3)</f>
        <v>88366</v>
      </c>
      <c r="BJ169" s="105">
        <f>GETPIVOTDATA(" Kansas",'Population Migration by State'!$B$5,"Year",'Population Migration by State'!$C$3)</f>
        <v>88366</v>
      </c>
      <c r="BK169" s="105">
        <f>GETPIVOTDATA(" Kansas",'Population Migration by State'!$B$5,"Year",'Population Migration by State'!$C$3)</f>
        <v>88366</v>
      </c>
      <c r="BL169" s="105">
        <f>GETPIVOTDATA(" Kansas",'Population Migration by State'!$B$5,"Year",'Population Migration by State'!$C$3)</f>
        <v>88366</v>
      </c>
      <c r="BM169" s="105">
        <f>GETPIVOTDATA(" Kansas",'Population Migration by State'!$B$5,"Year",'Population Migration by State'!$C$3)</f>
        <v>88366</v>
      </c>
      <c r="BN169" s="105">
        <f>GETPIVOTDATA(" Kansas",'Population Migration by State'!$B$5,"Year",'Population Migration by State'!$C$3)</f>
        <v>88366</v>
      </c>
      <c r="BO169" s="105">
        <f>GETPIVOTDATA(" Kansas",'Population Migration by State'!$B$5,"Year",'Population Migration by State'!$C$3)</f>
        <v>88366</v>
      </c>
      <c r="BP169" s="105">
        <f>GETPIVOTDATA(" Kansas",'Population Migration by State'!$B$5,"Year",'Population Migration by State'!$C$3)</f>
        <v>88366</v>
      </c>
      <c r="BQ169" s="105">
        <f>GETPIVOTDATA(" Kansas",'Population Migration by State'!$B$5,"Year",'Population Migration by State'!$C$3)</f>
        <v>88366</v>
      </c>
      <c r="BR169" s="105">
        <f>GETPIVOTDATA(" Kansas",'Population Migration by State'!$B$5,"Year",'Population Migration by State'!$C$3)</f>
        <v>88366</v>
      </c>
      <c r="BS169" s="92">
        <f>GETPIVOTDATA(" Missouri",'Population Migration by State'!$B$5,"Year",'Population Migration by State'!$C$3)</f>
        <v>163756</v>
      </c>
      <c r="BT169" s="105">
        <f>GETPIVOTDATA(" Missouri",'Population Migration by State'!$B$5,"Year",'Population Migration by State'!$C$3)</f>
        <v>163756</v>
      </c>
      <c r="BU169" s="105">
        <f>GETPIVOTDATA(" Missouri",'Population Migration by State'!$B$5,"Year",'Population Migration by State'!$C$3)</f>
        <v>163756</v>
      </c>
      <c r="BV169" s="105">
        <f>GETPIVOTDATA(" Missouri",'Population Migration by State'!$B$5,"Year",'Population Migration by State'!$C$3)</f>
        <v>163756</v>
      </c>
      <c r="BW169" s="105">
        <f>GETPIVOTDATA(" Missouri",'Population Migration by State'!$B$5,"Year",'Population Migration by State'!$C$3)</f>
        <v>163756</v>
      </c>
      <c r="BX169" s="105">
        <f>GETPIVOTDATA(" Missouri",'Population Migration by State'!$B$5,"Year",'Population Migration by State'!$C$3)</f>
        <v>163756</v>
      </c>
      <c r="BY169" s="105">
        <f>GETPIVOTDATA(" Missouri",'Population Migration by State'!$B$5,"Year",'Population Migration by State'!$C$3)</f>
        <v>163756</v>
      </c>
      <c r="BZ169" s="105">
        <f>GETPIVOTDATA(" Missouri",'Population Migration by State'!$B$5,"Year",'Population Migration by State'!$C$3)</f>
        <v>163756</v>
      </c>
      <c r="CA169" s="105">
        <f>GETPIVOTDATA(" Missouri",'Population Migration by State'!$B$5,"Year",'Population Migration by State'!$C$3)</f>
        <v>163756</v>
      </c>
      <c r="CB169" s="105">
        <f>GETPIVOTDATA(" Missouri",'Population Migration by State'!$B$5,"Year",'Population Migration by State'!$C$3)</f>
        <v>163756</v>
      </c>
      <c r="CC169" s="105">
        <f>GETPIVOTDATA(" Missouri",'Population Migration by State'!$B$5,"Year",'Population Migration by State'!$C$3)</f>
        <v>163756</v>
      </c>
      <c r="CD169" s="105">
        <f>GETPIVOTDATA(" Missouri",'Population Migration by State'!$B$5,"Year",'Population Migration by State'!$C$3)</f>
        <v>163756</v>
      </c>
      <c r="CE169" s="105">
        <f>GETPIVOTDATA(" Missouri",'Population Migration by State'!$B$5,"Year",'Population Migration by State'!$C$3)</f>
        <v>163756</v>
      </c>
      <c r="CF169" s="105">
        <f>GETPIVOTDATA(" Missouri",'Population Migration by State'!$B$5,"Year",'Population Migration by State'!$C$3)</f>
        <v>163756</v>
      </c>
      <c r="CG169" s="105">
        <f>GETPIVOTDATA(" Missouri",'Population Migration by State'!$B$5,"Year",'Population Migration by State'!$C$3)</f>
        <v>163756</v>
      </c>
      <c r="CH169" s="92">
        <f>GETPIVOTDATA(" Illinois",'Population Migration by State'!$B$5,"Year",'Population Migration by State'!$C$3)</f>
        <v>210804</v>
      </c>
      <c r="CI169" s="105">
        <f>GETPIVOTDATA(" Illinois",'Population Migration by State'!$B$5,"Year",'Population Migration by State'!$C$3)</f>
        <v>210804</v>
      </c>
      <c r="CJ169" s="105">
        <f>GETPIVOTDATA(" Illinois",'Population Migration by State'!$B$5,"Year",'Population Migration by State'!$C$3)</f>
        <v>210804</v>
      </c>
      <c r="CK169" s="105">
        <f>GETPIVOTDATA(" Illinois",'Population Migration by State'!$B$5,"Year",'Population Migration by State'!$C$3)</f>
        <v>210804</v>
      </c>
      <c r="CL169" s="105">
        <f>GETPIVOTDATA(" Illinois",'Population Migration by State'!$B$5,"Year",'Population Migration by State'!$C$3)</f>
        <v>210804</v>
      </c>
      <c r="CM169" s="105">
        <f>GETPIVOTDATA(" Illinois",'Population Migration by State'!$B$5,"Year",'Population Migration by State'!$C$3)</f>
        <v>210804</v>
      </c>
      <c r="CN169" s="105">
        <f>GETPIVOTDATA(" Illinois",'Population Migration by State'!$B$5,"Year",'Population Migration by State'!$C$3)</f>
        <v>210804</v>
      </c>
      <c r="CO169" s="92">
        <f>GETPIVOTDATA(" Kentucky",'Population Migration by State'!$B$5,"Year",'Population Migration by State'!$C$3)</f>
        <v>112957</v>
      </c>
      <c r="CP169" s="105">
        <f>GETPIVOTDATA(" Kentucky",'Population Migration by State'!$B$5,"Year",'Population Migration by State'!$C$3)</f>
        <v>112957</v>
      </c>
      <c r="CQ169" s="105">
        <f>GETPIVOTDATA(" Kentucky",'Population Migration by State'!$B$5,"Year",'Population Migration by State'!$C$3)</f>
        <v>112957</v>
      </c>
      <c r="CR169" s="121">
        <f>GETPIVOTDATA(" Kentucky",'Population Migration by State'!$B$5,"Year",'Population Migration by State'!$C$3)</f>
        <v>112957</v>
      </c>
      <c r="CS169" s="121">
        <f>GETPIVOTDATA(" Kentucky",'Population Migration by State'!$B$5,"Year",'Population Migration by State'!$C$3)</f>
        <v>112957</v>
      </c>
      <c r="CT169" s="121">
        <f>GETPIVOTDATA(" Kentucky",'Population Migration by State'!$B$5,"Year",'Population Migration by State'!$C$3)</f>
        <v>112957</v>
      </c>
      <c r="CU169" s="121">
        <f>GETPIVOTDATA(" Kentucky",'Population Migration by State'!$B$5,"Year",'Population Migration by State'!$C$3)</f>
        <v>112957</v>
      </c>
      <c r="CV169" s="105">
        <f>GETPIVOTDATA(" Kentucky",'Population Migration by State'!$B$5,"Year",'Population Migration by State'!$C$3)</f>
        <v>112957</v>
      </c>
      <c r="CW169" s="105">
        <f>GETPIVOTDATA(" Kentucky",'Population Migration by State'!$B$5,"Year",'Population Migration by State'!$C$3)</f>
        <v>112957</v>
      </c>
      <c r="CX169" s="105">
        <f>GETPIVOTDATA(" Kentucky",'Population Migration by State'!$B$5,"Year",'Population Migration by State'!$C$3)</f>
        <v>112957</v>
      </c>
      <c r="CY169" s="105">
        <f>GETPIVOTDATA(" Kentucky",'Population Migration by State'!$B$5,"Year",'Population Migration by State'!$C$3)</f>
        <v>112957</v>
      </c>
      <c r="CZ169" s="92">
        <f>GETPIVOTDATA(" Virginia",'Population Migration by State'!$B$5,"Year",'Population Migration by State'!$C$3)</f>
        <v>251169</v>
      </c>
      <c r="DA169" s="105">
        <f>GETPIVOTDATA(" Virginia",'Population Migration by State'!$B$5,"Year",'Population Migration by State'!$C$3)</f>
        <v>251169</v>
      </c>
      <c r="DB169" s="99"/>
      <c r="DC169" s="103">
        <f>GETPIVOTDATA(" West Virginia",'Population Migration by State'!$B$5,"Year",'Population Migration by State'!$C$3)</f>
        <v>47204</v>
      </c>
      <c r="DD169" s="97"/>
      <c r="DE169" s="105">
        <f>GETPIVOTDATA(" Virginia",'Population Migration by State'!$B$5,"Year",'Population Migration by State'!$C$3)</f>
        <v>251169</v>
      </c>
      <c r="DF169" s="105">
        <f>GETPIVOTDATA(" Virginia",'Population Migration by State'!$B$5,"Year",'Population Migration by State'!$C$3)</f>
        <v>251169</v>
      </c>
      <c r="DG169" s="105">
        <f>GETPIVOTDATA(" Virginia",'Population Migration by State'!$B$5,"Year",'Population Migration by State'!$C$3)</f>
        <v>251169</v>
      </c>
      <c r="DH169" s="105">
        <f>GETPIVOTDATA(" Virginia",'Population Migration by State'!$B$5,"Year",'Population Migration by State'!$C$3)</f>
        <v>251169</v>
      </c>
      <c r="DI169" s="105">
        <f>GETPIVOTDATA(" Virginia",'Population Migration by State'!$B$5,"Year",'Population Migration by State'!$C$3)</f>
        <v>251169</v>
      </c>
      <c r="DJ169" s="121">
        <f>GETPIVOTDATA(" Virginia",'Population Migration by State'!$B$5,"Year",'Population Migration by State'!$C$3)</f>
        <v>251169</v>
      </c>
      <c r="DK169" s="121">
        <f>GETPIVOTDATA(" Virginia",'Population Migration by State'!$B$5,"Year",'Population Migration by State'!$C$3)</f>
        <v>251169</v>
      </c>
      <c r="DL169" s="121">
        <f>GETPIVOTDATA(" Virginia",'Population Migration by State'!$B$5,"Year",'Population Migration by State'!$C$3)</f>
        <v>251169</v>
      </c>
      <c r="DM169" s="121">
        <f>GETPIVOTDATA(" Virginia",'Population Migration by State'!$B$5,"Year",'Population Migration by State'!$C$3)</f>
        <v>251169</v>
      </c>
      <c r="DN169" s="105">
        <f>GETPIVOTDATA(" Virginia",'Population Migration by State'!$B$5,"Year",'Population Migration by State'!$C$3)</f>
        <v>251169</v>
      </c>
      <c r="DO169" s="105">
        <f>GETPIVOTDATA(" Virginia",'Population Migration by State'!$B$5,"Year",'Population Migration by State'!$C$3)</f>
        <v>251169</v>
      </c>
      <c r="DP169" s="105">
        <f>GETPIVOTDATA(" Virginia",'Population Migration by State'!$B$5,"Year",'Population Migration by State'!$C$3)</f>
        <v>251169</v>
      </c>
      <c r="DQ169" s="105">
        <f>GETPIVOTDATA(" Virginia",'Population Migration by State'!$B$5,"Year",'Population Migration by State'!$C$3)</f>
        <v>251169</v>
      </c>
      <c r="DR169" s="105">
        <f>GETPIVOTDATA(" Virginia",'Population Migration by State'!$B$5,"Year",'Population Migration by State'!$C$3)</f>
        <v>251169</v>
      </c>
      <c r="DS169" s="114">
        <f>GETPIVOTDATA(" Virginia",'Population Migration by State'!$B$5,"Year",'Population Migration by State'!$C$3)</f>
        <v>251169</v>
      </c>
      <c r="DT169" s="105"/>
      <c r="DU169" s="105"/>
      <c r="DV169" s="105"/>
      <c r="DW169" s="105"/>
      <c r="DX169" s="105"/>
      <c r="DY169" s="105"/>
      <c r="DZ169" s="105"/>
      <c r="EA169" s="105"/>
      <c r="EB169" s="105"/>
      <c r="EC169" s="105"/>
      <c r="ED169" s="105"/>
      <c r="EE169" s="105"/>
      <c r="EF169" s="105"/>
      <c r="EG169" s="105"/>
      <c r="EH169" s="105"/>
      <c r="EI169" s="105"/>
      <c r="EJ169" s="105"/>
      <c r="EK169" s="105"/>
      <c r="EL169" s="105"/>
      <c r="EM169" s="105"/>
      <c r="EN169" s="105"/>
      <c r="EO169" s="105"/>
      <c r="EP169" s="105"/>
      <c r="EQ169" s="56"/>
      <c r="ER169" s="56"/>
      <c r="ES169" s="56"/>
      <c r="ET169" s="56"/>
      <c r="EU169" s="56"/>
      <c r="EV169" s="56"/>
      <c r="EW169" s="56"/>
      <c r="EX169" s="56"/>
      <c r="EY169" s="56"/>
      <c r="EZ169" s="56"/>
      <c r="FA169" s="56"/>
      <c r="FB169" s="56"/>
      <c r="FC169" s="56"/>
      <c r="FD169" s="56"/>
      <c r="FE169" s="56"/>
      <c r="FF169" s="56"/>
      <c r="FG169" s="56"/>
      <c r="FH169" s="56"/>
      <c r="FI169" s="56"/>
      <c r="FJ169" s="56"/>
      <c r="FK169" s="56"/>
      <c r="FL169" s="56"/>
      <c r="FM169" s="56"/>
      <c r="FN169" s="56"/>
      <c r="FO169" s="56"/>
      <c r="FP169" s="56"/>
      <c r="FQ169" s="56"/>
      <c r="FR169" s="56"/>
      <c r="FS169" s="56"/>
      <c r="FT169" s="56"/>
      <c r="FU169" s="56"/>
      <c r="FV169" s="56"/>
      <c r="FW169" s="56"/>
      <c r="FX169" s="56"/>
      <c r="FY169" s="56"/>
      <c r="FZ169" s="56"/>
      <c r="GA169" s="56"/>
      <c r="GB169" s="56"/>
      <c r="GC169" s="56"/>
      <c r="GD169" s="56"/>
      <c r="GE169" s="56"/>
      <c r="GF169" s="56"/>
      <c r="GG169" s="56"/>
      <c r="GH169" s="56"/>
      <c r="GI169" s="56"/>
      <c r="GJ169" s="56"/>
      <c r="GK169" s="56"/>
      <c r="GL169" s="56"/>
      <c r="GM169" s="56"/>
      <c r="GN169" s="56"/>
      <c r="GO169" s="56"/>
      <c r="GP169" s="56"/>
      <c r="GQ169" s="56"/>
      <c r="GR169" s="56"/>
      <c r="GS169" s="56"/>
      <c r="GT169" s="56"/>
      <c r="GU169" s="56"/>
      <c r="GV169" s="56"/>
      <c r="GW169" s="56"/>
      <c r="GX169" s="56"/>
      <c r="GY169" s="56"/>
      <c r="GZ169" s="56"/>
      <c r="HA169" s="56"/>
      <c r="HB169" s="56"/>
      <c r="HC169" s="56"/>
      <c r="HD169" s="56"/>
      <c r="HE169" s="56"/>
      <c r="HF169" s="56"/>
      <c r="HG169" s="56"/>
      <c r="HH169" s="217"/>
    </row>
    <row r="170" spans="2:216" ht="15.75" customHeight="1" thickTop="1" x14ac:dyDescent="0.25">
      <c r="B170" s="221"/>
      <c r="C170" s="56"/>
      <c r="D170" s="56"/>
      <c r="E170" s="105"/>
      <c r="F170" s="105"/>
      <c r="G170" s="105"/>
      <c r="H170" s="105"/>
      <c r="I170" s="105"/>
      <c r="J170" s="105"/>
      <c r="K170" s="105"/>
      <c r="L170" s="105"/>
      <c r="M170" s="105"/>
      <c r="N170" s="105"/>
      <c r="O170" s="105"/>
      <c r="P170" s="92">
        <f>GETPIVOTDATA(" California",'Population Migration by State'!$B$5,"Year",'Population Migration by State'!$C$3)</f>
        <v>495964</v>
      </c>
      <c r="Q170" s="105">
        <f>GETPIVOTDATA(" California",'Population Migration by State'!$B$5,"Year",'Population Migration by State'!$C$3)</f>
        <v>495964</v>
      </c>
      <c r="R170" s="105">
        <f>GETPIVOTDATA(" California",'Population Migration by State'!$B$5,"Year",'Population Migration by State'!$C$3)</f>
        <v>495964</v>
      </c>
      <c r="S170" s="105">
        <f>GETPIVOTDATA(" California",'Population Migration by State'!$B$5,"Year",'Population Migration by State'!$C$3)</f>
        <v>495964</v>
      </c>
      <c r="T170" s="105">
        <f>GETPIVOTDATA(" California",'Population Migration by State'!$B$5,"Year",'Population Migration by State'!$C$3)</f>
        <v>495964</v>
      </c>
      <c r="U170" s="105">
        <f>GETPIVOTDATA(" California",'Population Migration by State'!$B$5,"Year",'Population Migration by State'!$C$3)</f>
        <v>495964</v>
      </c>
      <c r="V170" s="105">
        <f>GETPIVOTDATA(" California",'Population Migration by State'!$B$5,"Year",'Population Migration by State'!$C$3)</f>
        <v>495964</v>
      </c>
      <c r="W170" s="105">
        <f>GETPIVOTDATA(" California",'Population Migration by State'!$B$5,"Year",'Population Migration by State'!$C$3)</f>
        <v>495964</v>
      </c>
      <c r="X170" s="105">
        <f>GETPIVOTDATA(" California",'Population Migration by State'!$B$5,"Year",'Population Migration by State'!$C$3)</f>
        <v>495964</v>
      </c>
      <c r="Y170" s="105">
        <f>GETPIVOTDATA(" California",'Population Migration by State'!$B$5,"Year",'Population Migration by State'!$C$3)</f>
        <v>495964</v>
      </c>
      <c r="Z170" s="92">
        <f>GETPIVOTDATA(" Nevada",'Population Migration by State'!$B$5,"Year",'Population Migration by State'!$C$3)</f>
        <v>124522</v>
      </c>
      <c r="AA170" s="105">
        <f>GETPIVOTDATA(" Nevada",'Population Migration by State'!$B$5,"Year",'Population Migration by State'!$C$3)</f>
        <v>124522</v>
      </c>
      <c r="AB170" s="105">
        <f>GETPIVOTDATA(" Nevada",'Population Migration by State'!$B$5,"Year",'Population Migration by State'!$C$3)</f>
        <v>124522</v>
      </c>
      <c r="AC170" s="92">
        <f>GETPIVOTDATA(" Utah",'Population Migration by State'!$B$5,"Year",'Population Migration by State'!$C$3)</f>
        <v>88109</v>
      </c>
      <c r="AD170" s="105">
        <f>GETPIVOTDATA(" Utah",'Population Migration by State'!$B$5,"Year",'Population Migration by State'!$C$3)</f>
        <v>88109</v>
      </c>
      <c r="AE170" s="105">
        <f>GETPIVOTDATA(" Utah",'Population Migration by State'!$B$5,"Year",'Population Migration by State'!$C$3)</f>
        <v>88109</v>
      </c>
      <c r="AF170" s="105">
        <f>GETPIVOTDATA(" Utah",'Population Migration by State'!$B$5,"Year",'Population Migration by State'!$C$3)</f>
        <v>88109</v>
      </c>
      <c r="AG170" s="105">
        <f>GETPIVOTDATA(" Utah",'Population Migration by State'!$B$5,"Year",'Population Migration by State'!$C$3)</f>
        <v>88109</v>
      </c>
      <c r="AH170" s="105">
        <f>GETPIVOTDATA(" Utah",'Population Migration by State'!$B$5,"Year",'Population Migration by State'!$C$3)</f>
        <v>88109</v>
      </c>
      <c r="AI170" s="105">
        <f>GETPIVOTDATA(" Utah",'Population Migration by State'!$B$5,"Year",'Population Migration by State'!$C$3)</f>
        <v>88109</v>
      </c>
      <c r="AJ170" s="105">
        <f>GETPIVOTDATA(" Utah",'Population Migration by State'!$B$5,"Year",'Population Migration by State'!$C$3)</f>
        <v>88109</v>
      </c>
      <c r="AK170" s="105">
        <f>GETPIVOTDATA(" Utah",'Population Migration by State'!$B$5,"Year",'Population Migration by State'!$C$3)</f>
        <v>88109</v>
      </c>
      <c r="AL170" s="105">
        <f>GETPIVOTDATA(" Utah",'Population Migration by State'!$B$5,"Year",'Population Migration by State'!$C$3)</f>
        <v>88109</v>
      </c>
      <c r="AM170" s="105">
        <f>GETPIVOTDATA(" Utah",'Population Migration by State'!$B$5,"Year",'Population Migration by State'!$C$3)</f>
        <v>88109</v>
      </c>
      <c r="AN170" s="105">
        <f>GETPIVOTDATA(" Utah",'Population Migration by State'!$B$5,"Year",'Population Migration by State'!$C$3)</f>
        <v>88109</v>
      </c>
      <c r="AO170" s="92">
        <f>GETPIVOTDATA(" Colorado",'Population Migration by State'!$B$5,"Year",'Population Migration by State'!$C$3)</f>
        <v>206204</v>
      </c>
      <c r="AP170" s="105">
        <f>GETPIVOTDATA(" Colorado",'Population Migration by State'!$B$5,"Year",'Population Migration by State'!$C$3)</f>
        <v>206204</v>
      </c>
      <c r="AQ170" s="105">
        <f>GETPIVOTDATA(" Colorado",'Population Migration by State'!$B$5,"Year",'Population Migration by State'!$C$3)</f>
        <v>206204</v>
      </c>
      <c r="AR170" s="105">
        <f>GETPIVOTDATA(" Colorado",'Population Migration by State'!$B$5,"Year",'Population Migration by State'!$C$3)</f>
        <v>206204</v>
      </c>
      <c r="AS170" s="105">
        <f>GETPIVOTDATA(" Colorado",'Population Migration by State'!$B$5,"Year",'Population Migration by State'!$C$3)</f>
        <v>206204</v>
      </c>
      <c r="AT170" s="105">
        <f>GETPIVOTDATA(" Colorado",'Population Migration by State'!$B$5,"Year",'Population Migration by State'!$C$3)</f>
        <v>206204</v>
      </c>
      <c r="AU170" s="105">
        <f>GETPIVOTDATA(" Colorado",'Population Migration by State'!$B$5,"Year",'Population Migration by State'!$C$3)</f>
        <v>206204</v>
      </c>
      <c r="AV170" s="105">
        <f>GETPIVOTDATA(" Colorado",'Population Migration by State'!$B$5,"Year",'Population Migration by State'!$C$3)</f>
        <v>206204</v>
      </c>
      <c r="AW170" s="105">
        <f>GETPIVOTDATA(" Colorado",'Population Migration by State'!$B$5,"Year",'Population Migration by State'!$C$3)</f>
        <v>206204</v>
      </c>
      <c r="AX170" s="105">
        <f>GETPIVOTDATA(" Colorado",'Population Migration by State'!$B$5,"Year",'Population Migration by State'!$C$3)</f>
        <v>206204</v>
      </c>
      <c r="AY170" s="105">
        <f>GETPIVOTDATA(" Colorado",'Population Migration by State'!$B$5,"Year",'Population Migration by State'!$C$3)</f>
        <v>206204</v>
      </c>
      <c r="AZ170" s="105">
        <f>GETPIVOTDATA(" Colorado",'Population Migration by State'!$B$5,"Year",'Population Migration by State'!$C$3)</f>
        <v>206204</v>
      </c>
      <c r="BA170" s="105">
        <f>GETPIVOTDATA(" Colorado",'Population Migration by State'!$B$5,"Year",'Population Migration by State'!$C$3)</f>
        <v>206204</v>
      </c>
      <c r="BB170" s="105">
        <f>GETPIVOTDATA(" Colorado",'Population Migration by State'!$B$5,"Year",'Population Migration by State'!$C$3)</f>
        <v>206204</v>
      </c>
      <c r="BC170" s="105">
        <f>GETPIVOTDATA(" Colorado",'Population Migration by State'!$B$5,"Year",'Population Migration by State'!$C$3)</f>
        <v>206204</v>
      </c>
      <c r="BD170" s="105">
        <f>GETPIVOTDATA(" Colorado",'Population Migration by State'!$B$5,"Year",'Population Migration by State'!$C$3)</f>
        <v>206204</v>
      </c>
      <c r="BE170" s="92">
        <f>GETPIVOTDATA(" Kansas",'Population Migration by State'!$B$5,"Year",'Population Migration by State'!$C$3)</f>
        <v>88366</v>
      </c>
      <c r="BF170" s="105">
        <f>GETPIVOTDATA(" Kansas",'Population Migration by State'!$B$5,"Year",'Population Migration by State'!$C$3)</f>
        <v>88366</v>
      </c>
      <c r="BG170" s="105">
        <f>GETPIVOTDATA(" Kansas",'Population Migration by State'!$B$5,"Year",'Population Migration by State'!$C$3)</f>
        <v>88366</v>
      </c>
      <c r="BH170" s="105">
        <f>GETPIVOTDATA(" Kansas",'Population Migration by State'!$B$5,"Year",'Population Migration by State'!$C$3)</f>
        <v>88366</v>
      </c>
      <c r="BI170" s="105">
        <f>GETPIVOTDATA(" Kansas",'Population Migration by State'!$B$5,"Year",'Population Migration by State'!$C$3)</f>
        <v>88366</v>
      </c>
      <c r="BJ170" s="105">
        <f>GETPIVOTDATA(" Kansas",'Population Migration by State'!$B$5,"Year",'Population Migration by State'!$C$3)</f>
        <v>88366</v>
      </c>
      <c r="BK170" s="105">
        <f>GETPIVOTDATA(" Kansas",'Population Migration by State'!$B$5,"Year",'Population Migration by State'!$C$3)</f>
        <v>88366</v>
      </c>
      <c r="BL170" s="105">
        <f>GETPIVOTDATA(" Kansas",'Population Migration by State'!$B$5,"Year",'Population Migration by State'!$C$3)</f>
        <v>88366</v>
      </c>
      <c r="BM170" s="105">
        <f>GETPIVOTDATA(" Kansas",'Population Migration by State'!$B$5,"Year",'Population Migration by State'!$C$3)</f>
        <v>88366</v>
      </c>
      <c r="BN170" s="105">
        <f>GETPIVOTDATA(" Kansas",'Population Migration by State'!$B$5,"Year",'Population Migration by State'!$C$3)</f>
        <v>88366</v>
      </c>
      <c r="BO170" s="105">
        <f>GETPIVOTDATA(" Kansas",'Population Migration by State'!$B$5,"Year",'Population Migration by State'!$C$3)</f>
        <v>88366</v>
      </c>
      <c r="BP170" s="105">
        <f>GETPIVOTDATA(" Kansas",'Population Migration by State'!$B$5,"Year",'Population Migration by State'!$C$3)</f>
        <v>88366</v>
      </c>
      <c r="BQ170" s="105">
        <f>GETPIVOTDATA(" Kansas",'Population Migration by State'!$B$5,"Year",'Population Migration by State'!$C$3)</f>
        <v>88366</v>
      </c>
      <c r="BR170" s="105">
        <f>GETPIVOTDATA(" Kansas",'Population Migration by State'!$B$5,"Year",'Population Migration by State'!$C$3)</f>
        <v>88366</v>
      </c>
      <c r="BS170" s="92">
        <f>GETPIVOTDATA(" Missouri",'Population Migration by State'!$B$5,"Year",'Population Migration by State'!$C$3)</f>
        <v>163756</v>
      </c>
      <c r="BT170" s="105">
        <f>GETPIVOTDATA(" Missouri",'Population Migration by State'!$B$5,"Year",'Population Migration by State'!$C$3)</f>
        <v>163756</v>
      </c>
      <c r="BU170" s="105">
        <f>GETPIVOTDATA(" Missouri",'Population Migration by State'!$B$5,"Year",'Population Migration by State'!$C$3)</f>
        <v>163756</v>
      </c>
      <c r="BV170" s="105">
        <f>GETPIVOTDATA(" Missouri",'Population Migration by State'!$B$5,"Year",'Population Migration by State'!$C$3)</f>
        <v>163756</v>
      </c>
      <c r="BW170" s="105">
        <f>GETPIVOTDATA(" Missouri",'Population Migration by State'!$B$5,"Year",'Population Migration by State'!$C$3)</f>
        <v>163756</v>
      </c>
      <c r="BX170" s="105">
        <f>GETPIVOTDATA(" Missouri",'Population Migration by State'!$B$5,"Year",'Population Migration by State'!$C$3)</f>
        <v>163756</v>
      </c>
      <c r="BY170" s="105">
        <f>GETPIVOTDATA(" Missouri",'Population Migration by State'!$B$5,"Year",'Population Migration by State'!$C$3)</f>
        <v>163756</v>
      </c>
      <c r="BZ170" s="105">
        <f>GETPIVOTDATA(" Missouri",'Population Migration by State'!$B$5,"Year",'Population Migration by State'!$C$3)</f>
        <v>163756</v>
      </c>
      <c r="CA170" s="105">
        <f>GETPIVOTDATA(" Missouri",'Population Migration by State'!$B$5,"Year",'Population Migration by State'!$C$3)</f>
        <v>163756</v>
      </c>
      <c r="CB170" s="105">
        <f>GETPIVOTDATA(" Missouri",'Population Migration by State'!$B$5,"Year",'Population Migration by State'!$C$3)</f>
        <v>163756</v>
      </c>
      <c r="CC170" s="105">
        <f>GETPIVOTDATA(" Missouri",'Population Migration by State'!$B$5,"Year",'Population Migration by State'!$C$3)</f>
        <v>163756</v>
      </c>
      <c r="CD170" s="105">
        <f>GETPIVOTDATA(" Missouri",'Population Migration by State'!$B$5,"Year",'Population Migration by State'!$C$3)</f>
        <v>163756</v>
      </c>
      <c r="CE170" s="105">
        <f>GETPIVOTDATA(" Missouri",'Population Migration by State'!$B$5,"Year",'Population Migration by State'!$C$3)</f>
        <v>163756</v>
      </c>
      <c r="CF170" s="105">
        <f>GETPIVOTDATA(" Missouri",'Population Migration by State'!$B$5,"Year",'Population Migration by State'!$C$3)</f>
        <v>163756</v>
      </c>
      <c r="CG170" s="105">
        <f>GETPIVOTDATA(" Missouri",'Population Migration by State'!$B$5,"Year",'Population Migration by State'!$C$3)</f>
        <v>163756</v>
      </c>
      <c r="CH170" s="92">
        <f>GETPIVOTDATA(" Illinois",'Population Migration by State'!$B$5,"Year",'Population Migration by State'!$C$3)</f>
        <v>210804</v>
      </c>
      <c r="CI170" s="105">
        <f>GETPIVOTDATA(" Illinois",'Population Migration by State'!$B$5,"Year",'Population Migration by State'!$C$3)</f>
        <v>210804</v>
      </c>
      <c r="CJ170" s="105">
        <f>GETPIVOTDATA(" Illinois",'Population Migration by State'!$B$5,"Year",'Population Migration by State'!$C$3)</f>
        <v>210804</v>
      </c>
      <c r="CK170" s="105">
        <f>GETPIVOTDATA(" Illinois",'Population Migration by State'!$B$5,"Year",'Population Migration by State'!$C$3)</f>
        <v>210804</v>
      </c>
      <c r="CL170" s="105">
        <f>GETPIVOTDATA(" Illinois",'Population Migration by State'!$B$5,"Year",'Population Migration by State'!$C$3)</f>
        <v>210804</v>
      </c>
      <c r="CM170" s="105">
        <f>GETPIVOTDATA(" Illinois",'Population Migration by State'!$B$5,"Year",'Population Migration by State'!$C$3)</f>
        <v>210804</v>
      </c>
      <c r="CN170" s="105">
        <f>GETPIVOTDATA(" Illinois",'Population Migration by State'!$B$5,"Year",'Population Migration by State'!$C$3)</f>
        <v>210804</v>
      </c>
      <c r="CO170" s="92">
        <f>GETPIVOTDATA(" Kentucky",'Population Migration by State'!$B$5,"Year",'Population Migration by State'!$C$3)</f>
        <v>112957</v>
      </c>
      <c r="CP170" s="105">
        <f>GETPIVOTDATA(" Kentucky",'Population Migration by State'!$B$5,"Year",'Population Migration by State'!$C$3)</f>
        <v>112957</v>
      </c>
      <c r="CQ170" s="105">
        <f>GETPIVOTDATA(" Kentucky",'Population Migration by State'!$B$5,"Year",'Population Migration by State'!$C$3)</f>
        <v>112957</v>
      </c>
      <c r="CR170" s="121">
        <f>GETPIVOTDATA(" Kentucky",'Population Migration by State'!$B$5,"Year",'Population Migration by State'!$C$3)</f>
        <v>112957</v>
      </c>
      <c r="CS170" s="121">
        <f>GETPIVOTDATA(" Kentucky",'Population Migration by State'!$B$5,"Year",'Population Migration by State'!$C$3)</f>
        <v>112957</v>
      </c>
      <c r="CT170" s="121">
        <f>GETPIVOTDATA(" Kentucky",'Population Migration by State'!$B$5,"Year",'Population Migration by State'!$C$3)</f>
        <v>112957</v>
      </c>
      <c r="CU170" s="121">
        <f>GETPIVOTDATA(" Kentucky",'Population Migration by State'!$B$5,"Year",'Population Migration by State'!$C$3)</f>
        <v>112957</v>
      </c>
      <c r="CV170" s="105">
        <f>GETPIVOTDATA(" Kentucky",'Population Migration by State'!$B$5,"Year",'Population Migration by State'!$C$3)</f>
        <v>112957</v>
      </c>
      <c r="CW170" s="105">
        <f>GETPIVOTDATA(" Kentucky",'Population Migration by State'!$B$5,"Year",'Population Migration by State'!$C$3)</f>
        <v>112957</v>
      </c>
      <c r="CX170" s="105">
        <f>GETPIVOTDATA(" Kentucky",'Population Migration by State'!$B$5,"Year",'Population Migration by State'!$C$3)</f>
        <v>112957</v>
      </c>
      <c r="CY170" s="105">
        <f>GETPIVOTDATA(" Kentucky",'Population Migration by State'!$B$5,"Year",'Population Migration by State'!$C$3)</f>
        <v>112957</v>
      </c>
      <c r="CZ170" s="92">
        <f>GETPIVOTDATA(" Virginia",'Population Migration by State'!$B$5,"Year",'Population Migration by State'!$C$3)</f>
        <v>251169</v>
      </c>
      <c r="DA170" s="105">
        <f>GETPIVOTDATA(" Virginia",'Population Migration by State'!$B$5,"Year",'Population Migration by State'!$C$3)</f>
        <v>251169</v>
      </c>
      <c r="DB170" s="105">
        <f>GETPIVOTDATA(" Virginia",'Population Migration by State'!$B$5,"Year",'Population Migration by State'!$C$3)</f>
        <v>251169</v>
      </c>
      <c r="DC170" s="105">
        <f>GETPIVOTDATA(" Virginia",'Population Migration by State'!$B$5,"Year",'Population Migration by State'!$C$3)</f>
        <v>251169</v>
      </c>
      <c r="DD170" s="105">
        <f>GETPIVOTDATA(" Virginia",'Population Migration by State'!$B$5,"Year",'Population Migration by State'!$C$3)</f>
        <v>251169</v>
      </c>
      <c r="DE170" s="105">
        <f>GETPIVOTDATA(" Virginia",'Population Migration by State'!$B$5,"Year",'Population Migration by State'!$C$3)</f>
        <v>251169</v>
      </c>
      <c r="DF170" s="105">
        <f>GETPIVOTDATA(" Virginia",'Population Migration by State'!$B$5,"Year",'Population Migration by State'!$C$3)</f>
        <v>251169</v>
      </c>
      <c r="DG170" s="105">
        <f>GETPIVOTDATA(" Virginia",'Population Migration by State'!$B$5,"Year",'Population Migration by State'!$C$3)</f>
        <v>251169</v>
      </c>
      <c r="DH170" s="105">
        <f>GETPIVOTDATA(" Virginia",'Population Migration by State'!$B$5,"Year",'Population Migration by State'!$C$3)</f>
        <v>251169</v>
      </c>
      <c r="DI170" s="105">
        <f>GETPIVOTDATA(" Virginia",'Population Migration by State'!$B$5,"Year",'Population Migration by State'!$C$3)</f>
        <v>251169</v>
      </c>
      <c r="DJ170" s="121">
        <f>GETPIVOTDATA(" Virginia",'Population Migration by State'!$B$5,"Year",'Population Migration by State'!$C$3)</f>
        <v>251169</v>
      </c>
      <c r="DK170" s="121">
        <f>GETPIVOTDATA(" Virginia",'Population Migration by State'!$B$5,"Year",'Population Migration by State'!$C$3)</f>
        <v>251169</v>
      </c>
      <c r="DL170" s="121">
        <f>GETPIVOTDATA(" Virginia",'Population Migration by State'!$B$5,"Year",'Population Migration by State'!$C$3)</f>
        <v>251169</v>
      </c>
      <c r="DM170" s="121">
        <f>GETPIVOTDATA(" Virginia",'Population Migration by State'!$B$5,"Year",'Population Migration by State'!$C$3)</f>
        <v>251169</v>
      </c>
      <c r="DN170" s="105">
        <f>GETPIVOTDATA(" Virginia",'Population Migration by State'!$B$5,"Year",'Population Migration by State'!$C$3)</f>
        <v>251169</v>
      </c>
      <c r="DO170" s="105">
        <f>GETPIVOTDATA(" Virginia",'Population Migration by State'!$B$5,"Year",'Population Migration by State'!$C$3)</f>
        <v>251169</v>
      </c>
      <c r="DP170" s="105">
        <f>GETPIVOTDATA(" Virginia",'Population Migration by State'!$B$5,"Year",'Population Migration by State'!$C$3)</f>
        <v>251169</v>
      </c>
      <c r="DQ170" s="105">
        <f>GETPIVOTDATA(" Virginia",'Population Migration by State'!$B$5,"Year",'Population Migration by State'!$C$3)</f>
        <v>251169</v>
      </c>
      <c r="DR170" s="105">
        <f>GETPIVOTDATA(" Virginia",'Population Migration by State'!$B$5,"Year",'Population Migration by State'!$C$3)</f>
        <v>251169</v>
      </c>
      <c r="DS170" s="114">
        <f>GETPIVOTDATA(" Virginia",'Population Migration by State'!$B$5,"Year",'Population Migration by State'!$C$3)</f>
        <v>251169</v>
      </c>
      <c r="DT170" s="105"/>
      <c r="DU170" s="105"/>
      <c r="DV170" s="105"/>
      <c r="DW170" s="105"/>
      <c r="DX170" s="105"/>
      <c r="DY170" s="105"/>
      <c r="DZ170" s="105"/>
      <c r="EA170" s="105"/>
      <c r="EB170" s="105"/>
      <c r="EC170" s="105"/>
      <c r="ED170" s="105"/>
      <c r="EE170" s="105"/>
      <c r="EF170" s="105"/>
      <c r="EG170" s="105"/>
      <c r="EH170" s="105"/>
      <c r="EI170" s="105"/>
      <c r="EJ170" s="105"/>
      <c r="EK170" s="105"/>
      <c r="EL170" s="105"/>
      <c r="EM170" s="105"/>
      <c r="EN170" s="105"/>
      <c r="EO170" s="105"/>
      <c r="EP170" s="105"/>
      <c r="EQ170" s="56"/>
      <c r="ER170" s="56"/>
      <c r="ES170" s="56"/>
      <c r="ET170" s="56"/>
      <c r="EU170" s="56"/>
      <c r="EV170" s="56"/>
      <c r="EW170" s="56"/>
      <c r="EX170" s="56"/>
      <c r="EY170" s="56"/>
      <c r="EZ170" s="56"/>
      <c r="FA170" s="56"/>
      <c r="FB170" s="56"/>
      <c r="FC170" s="56"/>
      <c r="FD170" s="56"/>
      <c r="FE170" s="56"/>
      <c r="FF170" s="56"/>
      <c r="FG170" s="56"/>
      <c r="FH170" s="56"/>
      <c r="FI170" s="56"/>
      <c r="FJ170" s="56"/>
      <c r="FK170" s="56"/>
      <c r="FL170" s="56"/>
      <c r="FM170" s="56"/>
      <c r="FN170" s="56"/>
      <c r="FO170" s="56"/>
      <c r="FP170" s="56"/>
      <c r="FQ170" s="56"/>
      <c r="FR170" s="56"/>
      <c r="FS170" s="56"/>
      <c r="FT170" s="56"/>
      <c r="FU170" s="56"/>
      <c r="FV170" s="56"/>
      <c r="FW170" s="56"/>
      <c r="FX170" s="56"/>
      <c r="FY170" s="56"/>
      <c r="FZ170" s="56"/>
      <c r="GA170" s="56"/>
      <c r="GB170" s="56"/>
      <c r="GC170" s="56"/>
      <c r="GD170" s="56"/>
      <c r="GE170" s="56"/>
      <c r="GF170" s="56"/>
      <c r="GG170" s="56"/>
      <c r="GH170" s="56"/>
      <c r="GI170" s="56"/>
      <c r="GJ170" s="56"/>
      <c r="GK170" s="56"/>
      <c r="GL170" s="56"/>
      <c r="GM170" s="56"/>
      <c r="GN170" s="56"/>
      <c r="GO170" s="56"/>
      <c r="GP170" s="56"/>
      <c r="GQ170" s="56"/>
      <c r="GR170" s="56"/>
      <c r="GS170" s="56"/>
      <c r="GT170" s="56"/>
      <c r="GU170" s="56"/>
      <c r="GV170" s="56"/>
      <c r="GW170" s="56"/>
      <c r="GX170" s="56"/>
      <c r="GY170" s="56"/>
      <c r="GZ170" s="56"/>
      <c r="HA170" s="56"/>
      <c r="HB170" s="56"/>
      <c r="HC170" s="56"/>
      <c r="HD170" s="56"/>
      <c r="HE170" s="56"/>
      <c r="HF170" s="56"/>
      <c r="HG170" s="56"/>
      <c r="HH170" s="217"/>
    </row>
    <row r="171" spans="2:216" ht="15.75" customHeight="1" thickBot="1" x14ac:dyDescent="0.3">
      <c r="B171" s="221"/>
      <c r="C171" s="56"/>
      <c r="D171" s="56"/>
      <c r="E171" s="105"/>
      <c r="F171" s="105"/>
      <c r="G171" s="105"/>
      <c r="H171" s="105"/>
      <c r="I171" s="105"/>
      <c r="J171" s="105"/>
      <c r="K171" s="105"/>
      <c r="L171" s="105"/>
      <c r="M171" s="105"/>
      <c r="N171" s="105"/>
      <c r="O171" s="105"/>
      <c r="P171" s="92">
        <f>GETPIVOTDATA(" California",'Population Migration by State'!$B$5,"Year",'Population Migration by State'!$C$3)</f>
        <v>495964</v>
      </c>
      <c r="Q171" s="105">
        <f>GETPIVOTDATA(" California",'Population Migration by State'!$B$5,"Year",'Population Migration by State'!$C$3)</f>
        <v>495964</v>
      </c>
      <c r="R171" s="105">
        <f>GETPIVOTDATA(" California",'Population Migration by State'!$B$5,"Year",'Population Migration by State'!$C$3)</f>
        <v>495964</v>
      </c>
      <c r="S171" s="105">
        <f>GETPIVOTDATA(" California",'Population Migration by State'!$B$5,"Year",'Population Migration by State'!$C$3)</f>
        <v>495964</v>
      </c>
      <c r="T171" s="105">
        <f>GETPIVOTDATA(" California",'Population Migration by State'!$B$5,"Year",'Population Migration by State'!$C$3)</f>
        <v>495964</v>
      </c>
      <c r="U171" s="105">
        <f>GETPIVOTDATA(" California",'Population Migration by State'!$B$5,"Year",'Population Migration by State'!$C$3)</f>
        <v>495964</v>
      </c>
      <c r="V171" s="105">
        <f>GETPIVOTDATA(" California",'Population Migration by State'!$B$5,"Year",'Population Migration by State'!$C$3)</f>
        <v>495964</v>
      </c>
      <c r="W171" s="105">
        <f>GETPIVOTDATA(" California",'Population Migration by State'!$B$5,"Year",'Population Migration by State'!$C$3)</f>
        <v>495964</v>
      </c>
      <c r="X171" s="105">
        <f>GETPIVOTDATA(" California",'Population Migration by State'!$B$5,"Year",'Population Migration by State'!$C$3)</f>
        <v>495964</v>
      </c>
      <c r="Y171" s="105">
        <f>GETPIVOTDATA(" California",'Population Migration by State'!$B$5,"Year",'Population Migration by State'!$C$3)</f>
        <v>495964</v>
      </c>
      <c r="Z171" s="99"/>
      <c r="AA171" s="105">
        <f>GETPIVOTDATA(" Nevada",'Population Migration by State'!$B$5,"Year",'Population Migration by State'!$C$3)</f>
        <v>124522</v>
      </c>
      <c r="AB171" s="105">
        <f>GETPIVOTDATA(" Nevada",'Population Migration by State'!$B$5,"Year",'Population Migration by State'!$C$3)</f>
        <v>124522</v>
      </c>
      <c r="AC171" s="107">
        <f>GETPIVOTDATA(" Utah",'Population Migration by State'!$B$5,"Year",'Population Migration by State'!$C$3)</f>
        <v>88109</v>
      </c>
      <c r="AD171" s="103">
        <f>GETPIVOTDATA(" Utah",'Population Migration by State'!$B$5,"Year",'Population Migration by State'!$C$3)</f>
        <v>88109</v>
      </c>
      <c r="AE171" s="103">
        <f>GETPIVOTDATA(" Utah",'Population Migration by State'!$B$5,"Year",'Population Migration by State'!$C$3)</f>
        <v>88109</v>
      </c>
      <c r="AF171" s="103">
        <f>GETPIVOTDATA(" Utah",'Population Migration by State'!$B$5,"Year",'Population Migration by State'!$C$3)</f>
        <v>88109</v>
      </c>
      <c r="AG171" s="103">
        <f>GETPIVOTDATA(" Utah",'Population Migration by State'!$B$5,"Year",'Population Migration by State'!$C$3)</f>
        <v>88109</v>
      </c>
      <c r="AH171" s="103">
        <f>GETPIVOTDATA(" Utah",'Population Migration by State'!$B$5,"Year",'Population Migration by State'!$C$3)</f>
        <v>88109</v>
      </c>
      <c r="AI171" s="103">
        <f>GETPIVOTDATA(" Utah",'Population Migration by State'!$B$5,"Year",'Population Migration by State'!$C$3)</f>
        <v>88109</v>
      </c>
      <c r="AJ171" s="103">
        <f>GETPIVOTDATA(" Utah",'Population Migration by State'!$B$5,"Year",'Population Migration by State'!$C$3)</f>
        <v>88109</v>
      </c>
      <c r="AK171" s="103">
        <f>GETPIVOTDATA(" Utah",'Population Migration by State'!$B$5,"Year",'Population Migration by State'!$C$3)</f>
        <v>88109</v>
      </c>
      <c r="AL171" s="103">
        <f>GETPIVOTDATA(" Utah",'Population Migration by State'!$B$5,"Year",'Population Migration by State'!$C$3)</f>
        <v>88109</v>
      </c>
      <c r="AM171" s="103">
        <f>GETPIVOTDATA(" Utah",'Population Migration by State'!$B$5,"Year",'Population Migration by State'!$C$3)</f>
        <v>88109</v>
      </c>
      <c r="AN171" s="103">
        <f>GETPIVOTDATA(" Utah",'Population Migration by State'!$B$5,"Year",'Population Migration by State'!$C$3)</f>
        <v>88109</v>
      </c>
      <c r="AO171" s="107">
        <f>GETPIVOTDATA(" Colorado",'Population Migration by State'!$B$5,"Year",'Population Migration by State'!$C$3)</f>
        <v>206204</v>
      </c>
      <c r="AP171" s="103">
        <f>GETPIVOTDATA(" Colorado",'Population Migration by State'!$B$5,"Year",'Population Migration by State'!$C$3)</f>
        <v>206204</v>
      </c>
      <c r="AQ171" s="103">
        <f>GETPIVOTDATA(" Colorado",'Population Migration by State'!$B$5,"Year",'Population Migration by State'!$C$3)</f>
        <v>206204</v>
      </c>
      <c r="AR171" s="103">
        <f>GETPIVOTDATA(" Colorado",'Population Migration by State'!$B$5,"Year",'Population Migration by State'!$C$3)</f>
        <v>206204</v>
      </c>
      <c r="AS171" s="103">
        <f>GETPIVOTDATA(" Colorado",'Population Migration by State'!$B$5,"Year",'Population Migration by State'!$C$3)</f>
        <v>206204</v>
      </c>
      <c r="AT171" s="103">
        <f>GETPIVOTDATA(" Colorado",'Population Migration by State'!$B$5,"Year",'Population Migration by State'!$C$3)</f>
        <v>206204</v>
      </c>
      <c r="AU171" s="103">
        <f>GETPIVOTDATA(" Colorado",'Population Migration by State'!$B$5,"Year",'Population Migration by State'!$C$3)</f>
        <v>206204</v>
      </c>
      <c r="AV171" s="103">
        <f>GETPIVOTDATA(" Colorado",'Population Migration by State'!$B$5,"Year",'Population Migration by State'!$C$3)</f>
        <v>206204</v>
      </c>
      <c r="AW171" s="103">
        <f>GETPIVOTDATA(" Colorado",'Population Migration by State'!$B$5,"Year",'Population Migration by State'!$C$3)</f>
        <v>206204</v>
      </c>
      <c r="AX171" s="103">
        <f>GETPIVOTDATA(" Colorado",'Population Migration by State'!$B$5,"Year",'Population Migration by State'!$C$3)</f>
        <v>206204</v>
      </c>
      <c r="AY171" s="103">
        <f>GETPIVOTDATA(" Colorado",'Population Migration by State'!$B$5,"Year",'Population Migration by State'!$C$3)</f>
        <v>206204</v>
      </c>
      <c r="AZ171" s="103">
        <f>GETPIVOTDATA(" Colorado",'Population Migration by State'!$B$5,"Year",'Population Migration by State'!$C$3)</f>
        <v>206204</v>
      </c>
      <c r="BA171" s="103">
        <f>GETPIVOTDATA(" Colorado",'Population Migration by State'!$B$5,"Year",'Population Migration by State'!$C$3)</f>
        <v>206204</v>
      </c>
      <c r="BB171" s="103">
        <f>GETPIVOTDATA(" Colorado",'Population Migration by State'!$B$5,"Year",'Population Migration by State'!$C$3)</f>
        <v>206204</v>
      </c>
      <c r="BC171" s="105">
        <f>GETPIVOTDATA(" Colorado",'Population Migration by State'!$B$5,"Year",'Population Migration by State'!$C$3)</f>
        <v>206204</v>
      </c>
      <c r="BD171" s="108">
        <f>GETPIVOTDATA(" Colorado",'Population Migration by State'!$B$5,"Year",'Population Migration by State'!$C$3)</f>
        <v>206204</v>
      </c>
      <c r="BE171" s="107">
        <f>GETPIVOTDATA(" Kansas",'Population Migration by State'!$B$5,"Year",'Population Migration by State'!$C$3)</f>
        <v>88366</v>
      </c>
      <c r="BF171" s="103">
        <f>GETPIVOTDATA(" Kansas",'Population Migration by State'!$B$5,"Year",'Population Migration by State'!$C$3)</f>
        <v>88366</v>
      </c>
      <c r="BG171" s="103">
        <f>GETPIVOTDATA(" Kansas",'Population Migration by State'!$B$5,"Year",'Population Migration by State'!$C$3)</f>
        <v>88366</v>
      </c>
      <c r="BH171" s="103">
        <f>GETPIVOTDATA(" Kansas",'Population Migration by State'!$B$5,"Year",'Population Migration by State'!$C$3)</f>
        <v>88366</v>
      </c>
      <c r="BI171" s="103">
        <f>GETPIVOTDATA(" Kansas",'Population Migration by State'!$B$5,"Year",'Population Migration by State'!$C$3)</f>
        <v>88366</v>
      </c>
      <c r="BJ171" s="103">
        <f>GETPIVOTDATA(" Kansas",'Population Migration by State'!$B$5,"Year",'Population Migration by State'!$C$3)</f>
        <v>88366</v>
      </c>
      <c r="BK171" s="103">
        <f>GETPIVOTDATA(" Kansas",'Population Migration by State'!$B$5,"Year",'Population Migration by State'!$C$3)</f>
        <v>88366</v>
      </c>
      <c r="BL171" s="103">
        <f>GETPIVOTDATA(" Kansas",'Population Migration by State'!$B$5,"Year",'Population Migration by State'!$C$3)</f>
        <v>88366</v>
      </c>
      <c r="BM171" s="103">
        <f>GETPIVOTDATA(" Kansas",'Population Migration by State'!$B$5,"Year",'Population Migration by State'!$C$3)</f>
        <v>88366</v>
      </c>
      <c r="BN171" s="103">
        <f>GETPIVOTDATA(" Kansas",'Population Migration by State'!$B$5,"Year",'Population Migration by State'!$C$3)</f>
        <v>88366</v>
      </c>
      <c r="BO171" s="103">
        <f>GETPIVOTDATA(" Kansas",'Population Migration by State'!$B$5,"Year",'Population Migration by State'!$C$3)</f>
        <v>88366</v>
      </c>
      <c r="BP171" s="103">
        <f>GETPIVOTDATA(" Kansas",'Population Migration by State'!$B$5,"Year",'Population Migration by State'!$C$3)</f>
        <v>88366</v>
      </c>
      <c r="BQ171" s="103">
        <f>GETPIVOTDATA(" Kansas",'Population Migration by State'!$B$5,"Year",'Population Migration by State'!$C$3)</f>
        <v>88366</v>
      </c>
      <c r="BR171" s="103">
        <f>GETPIVOTDATA(" Kansas",'Population Migration by State'!$B$5,"Year",'Population Migration by State'!$C$3)</f>
        <v>88366</v>
      </c>
      <c r="BS171" s="92">
        <f>GETPIVOTDATA(" Missouri",'Population Migration by State'!$B$5,"Year",'Population Migration by State'!$C$3)</f>
        <v>163756</v>
      </c>
      <c r="BT171" s="105">
        <f>GETPIVOTDATA(" Missouri",'Population Migration by State'!$B$5,"Year",'Population Migration by State'!$C$3)</f>
        <v>163756</v>
      </c>
      <c r="BU171" s="105">
        <f>GETPIVOTDATA(" Missouri",'Population Migration by State'!$B$5,"Year",'Population Migration by State'!$C$3)</f>
        <v>163756</v>
      </c>
      <c r="BV171" s="105">
        <f>GETPIVOTDATA(" Missouri",'Population Migration by State'!$B$5,"Year",'Population Migration by State'!$C$3)</f>
        <v>163756</v>
      </c>
      <c r="BW171" s="105">
        <f>GETPIVOTDATA(" Missouri",'Population Migration by State'!$B$5,"Year",'Population Migration by State'!$C$3)</f>
        <v>163756</v>
      </c>
      <c r="BX171" s="105">
        <f>GETPIVOTDATA(" Missouri",'Population Migration by State'!$B$5,"Year",'Population Migration by State'!$C$3)</f>
        <v>163756</v>
      </c>
      <c r="BY171" s="105">
        <f>GETPIVOTDATA(" Missouri",'Population Migration by State'!$B$5,"Year",'Population Migration by State'!$C$3)</f>
        <v>163756</v>
      </c>
      <c r="BZ171" s="105">
        <f>GETPIVOTDATA(" Missouri",'Population Migration by State'!$B$5,"Year",'Population Migration by State'!$C$3)</f>
        <v>163756</v>
      </c>
      <c r="CA171" s="105">
        <f>GETPIVOTDATA(" Missouri",'Population Migration by State'!$B$5,"Year",'Population Migration by State'!$C$3)</f>
        <v>163756</v>
      </c>
      <c r="CB171" s="105">
        <f>GETPIVOTDATA(" Missouri",'Population Migration by State'!$B$5,"Year",'Population Migration by State'!$C$3)</f>
        <v>163756</v>
      </c>
      <c r="CC171" s="105">
        <f>GETPIVOTDATA(" Missouri",'Population Migration by State'!$B$5,"Year",'Population Migration by State'!$C$3)</f>
        <v>163756</v>
      </c>
      <c r="CD171" s="105">
        <f>GETPIVOTDATA(" Missouri",'Population Migration by State'!$B$5,"Year",'Population Migration by State'!$C$3)</f>
        <v>163756</v>
      </c>
      <c r="CE171" s="105">
        <f>GETPIVOTDATA(" Missouri",'Population Migration by State'!$B$5,"Year",'Population Migration by State'!$C$3)</f>
        <v>163756</v>
      </c>
      <c r="CF171" s="105">
        <f>GETPIVOTDATA(" Missouri",'Population Migration by State'!$B$5,"Year",'Population Migration by State'!$C$3)</f>
        <v>163756</v>
      </c>
      <c r="CG171" s="105">
        <f>GETPIVOTDATA(" Missouri",'Population Migration by State'!$B$5,"Year",'Population Migration by State'!$C$3)</f>
        <v>163756</v>
      </c>
      <c r="CH171" s="92">
        <f>GETPIVOTDATA(" Illinois",'Population Migration by State'!$B$5,"Year",'Population Migration by State'!$C$3)</f>
        <v>210804</v>
      </c>
      <c r="CI171" s="105">
        <f>GETPIVOTDATA(" Illinois",'Population Migration by State'!$B$5,"Year",'Population Migration by State'!$C$3)</f>
        <v>210804</v>
      </c>
      <c r="CJ171" s="105">
        <f>GETPIVOTDATA(" Illinois",'Population Migration by State'!$B$5,"Year",'Population Migration by State'!$C$3)</f>
        <v>210804</v>
      </c>
      <c r="CK171" s="105">
        <f>GETPIVOTDATA(" Illinois",'Population Migration by State'!$B$5,"Year",'Population Migration by State'!$C$3)</f>
        <v>210804</v>
      </c>
      <c r="CL171" s="105">
        <f>GETPIVOTDATA(" Illinois",'Population Migration by State'!$B$5,"Year",'Population Migration by State'!$C$3)</f>
        <v>210804</v>
      </c>
      <c r="CM171" s="105">
        <f>GETPIVOTDATA(" Illinois",'Population Migration by State'!$B$5,"Year",'Population Migration by State'!$C$3)</f>
        <v>210804</v>
      </c>
      <c r="CN171" s="97"/>
      <c r="CO171" s="105">
        <f>GETPIVOTDATA(" Kentucky",'Population Migration by State'!$B$5,"Year",'Population Migration by State'!$C$3)</f>
        <v>112957</v>
      </c>
      <c r="CP171" s="105">
        <f>GETPIVOTDATA(" Kentucky",'Population Migration by State'!$B$5,"Year",'Population Migration by State'!$C$3)</f>
        <v>112957</v>
      </c>
      <c r="CQ171" s="105">
        <f>GETPIVOTDATA(" Kentucky",'Population Migration by State'!$B$5,"Year",'Population Migration by State'!$C$3)</f>
        <v>112957</v>
      </c>
      <c r="CR171" s="121">
        <f>GETPIVOTDATA(" Kentucky",'Population Migration by State'!$B$5,"Year",'Population Migration by State'!$C$3)</f>
        <v>112957</v>
      </c>
      <c r="CS171" s="121">
        <f>GETPIVOTDATA(" Kentucky",'Population Migration by State'!$B$5,"Year",'Population Migration by State'!$C$3)</f>
        <v>112957</v>
      </c>
      <c r="CT171" s="121">
        <f>GETPIVOTDATA(" Kentucky",'Population Migration by State'!$B$5,"Year",'Population Migration by State'!$C$3)</f>
        <v>112957</v>
      </c>
      <c r="CU171" s="121">
        <f>GETPIVOTDATA(" Kentucky",'Population Migration by State'!$B$5,"Year",'Population Migration by State'!$C$3)</f>
        <v>112957</v>
      </c>
      <c r="CV171" s="105">
        <f>GETPIVOTDATA(" Kentucky",'Population Migration by State'!$B$5,"Year",'Population Migration by State'!$C$3)</f>
        <v>112957</v>
      </c>
      <c r="CW171" s="105">
        <f>GETPIVOTDATA(" Kentucky",'Population Migration by State'!$B$5,"Year",'Population Migration by State'!$C$3)</f>
        <v>112957</v>
      </c>
      <c r="CX171" s="105">
        <f>GETPIVOTDATA(" Kentucky",'Population Migration by State'!$B$5,"Year",'Population Migration by State'!$C$3)</f>
        <v>112957</v>
      </c>
      <c r="CY171" s="97"/>
      <c r="CZ171" s="105">
        <f>GETPIVOTDATA(" Virginia",'Population Migration by State'!$B$5,"Year",'Population Migration by State'!$C$3)</f>
        <v>251169</v>
      </c>
      <c r="DA171" s="105">
        <f>GETPIVOTDATA(" Virginia",'Population Migration by State'!$B$5,"Year",'Population Migration by State'!$C$3)</f>
        <v>251169</v>
      </c>
      <c r="DB171" s="105">
        <f>GETPIVOTDATA(" Virginia",'Population Migration by State'!$B$5,"Year",'Population Migration by State'!$C$3)</f>
        <v>251169</v>
      </c>
      <c r="DC171" s="105">
        <f>GETPIVOTDATA(" Virginia",'Population Migration by State'!$B$5,"Year",'Population Migration by State'!$C$3)</f>
        <v>251169</v>
      </c>
      <c r="DD171" s="105">
        <f>GETPIVOTDATA(" Virginia",'Population Migration by State'!$B$5,"Year",'Population Migration by State'!$C$3)</f>
        <v>251169</v>
      </c>
      <c r="DE171" s="105">
        <f>GETPIVOTDATA(" Virginia",'Population Migration by State'!$B$5,"Year",'Population Migration by State'!$C$3)</f>
        <v>251169</v>
      </c>
      <c r="DF171" s="105">
        <f>GETPIVOTDATA(" Virginia",'Population Migration by State'!$B$5,"Year",'Population Migration by State'!$C$3)</f>
        <v>251169</v>
      </c>
      <c r="DG171" s="105">
        <f>GETPIVOTDATA(" Virginia",'Population Migration by State'!$B$5,"Year",'Population Migration by State'!$C$3)</f>
        <v>251169</v>
      </c>
      <c r="DH171" s="105">
        <f>GETPIVOTDATA(" Virginia",'Population Migration by State'!$B$5,"Year",'Population Migration by State'!$C$3)</f>
        <v>251169</v>
      </c>
      <c r="DI171" s="105">
        <f>GETPIVOTDATA(" Virginia",'Population Migration by State'!$B$5,"Year",'Population Migration by State'!$C$3)</f>
        <v>251169</v>
      </c>
      <c r="DJ171" s="121">
        <f>GETPIVOTDATA(" Virginia",'Population Migration by State'!$B$5,"Year",'Population Migration by State'!$C$3)</f>
        <v>251169</v>
      </c>
      <c r="DK171" s="121">
        <f>GETPIVOTDATA(" Virginia",'Population Migration by State'!$B$5,"Year",'Population Migration by State'!$C$3)</f>
        <v>251169</v>
      </c>
      <c r="DL171" s="121">
        <f>GETPIVOTDATA(" Virginia",'Population Migration by State'!$B$5,"Year",'Population Migration by State'!$C$3)</f>
        <v>251169</v>
      </c>
      <c r="DM171" s="121">
        <f>GETPIVOTDATA(" Virginia",'Population Migration by State'!$B$5,"Year",'Population Migration by State'!$C$3)</f>
        <v>251169</v>
      </c>
      <c r="DN171" s="105">
        <f>GETPIVOTDATA(" Virginia",'Population Migration by State'!$B$5,"Year",'Population Migration by State'!$C$3)</f>
        <v>251169</v>
      </c>
      <c r="DO171" s="105">
        <f>GETPIVOTDATA(" Virginia",'Population Migration by State'!$B$5,"Year",'Population Migration by State'!$C$3)</f>
        <v>251169</v>
      </c>
      <c r="DP171" s="105">
        <f>GETPIVOTDATA(" Virginia",'Population Migration by State'!$B$5,"Year",'Population Migration by State'!$C$3)</f>
        <v>251169</v>
      </c>
      <c r="DQ171" s="105">
        <f>GETPIVOTDATA(" Virginia",'Population Migration by State'!$B$5,"Year",'Population Migration by State'!$C$3)</f>
        <v>251169</v>
      </c>
      <c r="DR171" s="105">
        <f>GETPIVOTDATA(" Virginia",'Population Migration by State'!$B$5,"Year",'Population Migration by State'!$C$3)</f>
        <v>251169</v>
      </c>
      <c r="DS171" s="114">
        <f>GETPIVOTDATA(" Virginia",'Population Migration by State'!$B$5,"Year",'Population Migration by State'!$C$3)</f>
        <v>251169</v>
      </c>
      <c r="DT171" s="105"/>
      <c r="DU171" s="105"/>
      <c r="DV171" s="105"/>
      <c r="DW171" s="105"/>
      <c r="DX171" s="105"/>
      <c r="DY171" s="105"/>
      <c r="DZ171" s="105"/>
      <c r="EA171" s="105"/>
      <c r="EB171" s="105"/>
      <c r="EC171" s="105"/>
      <c r="ED171" s="105"/>
      <c r="EE171" s="93"/>
      <c r="EF171" s="93"/>
      <c r="EG171" s="93"/>
      <c r="EH171" s="93"/>
      <c r="EI171" s="105"/>
      <c r="EJ171" s="105"/>
      <c r="EK171" s="105"/>
      <c r="EL171" s="105"/>
      <c r="EM171" s="105"/>
      <c r="EN171" s="105"/>
      <c r="EO171" s="105"/>
      <c r="EP171" s="105"/>
      <c r="EQ171" s="56"/>
      <c r="ER171" s="56"/>
      <c r="ES171" s="56"/>
      <c r="ET171" s="56"/>
      <c r="EU171" s="56"/>
      <c r="EV171" s="56"/>
      <c r="EW171" s="56"/>
      <c r="EX171" s="56"/>
      <c r="EY171" s="56"/>
      <c r="EZ171" s="56"/>
      <c r="FA171" s="56"/>
      <c r="FB171" s="56"/>
      <c r="FC171" s="56"/>
      <c r="FD171" s="56"/>
      <c r="FE171" s="56"/>
      <c r="FF171" s="56"/>
      <c r="FG171" s="56"/>
      <c r="FH171" s="56"/>
      <c r="FI171" s="56"/>
      <c r="FJ171" s="56"/>
      <c r="FK171" s="56"/>
      <c r="FL171" s="56"/>
      <c r="FM171" s="56"/>
      <c r="FN171" s="56"/>
      <c r="FO171" s="56"/>
      <c r="FP171" s="56"/>
      <c r="FQ171" s="56"/>
      <c r="FR171" s="56"/>
      <c r="FS171" s="56"/>
      <c r="FT171" s="56"/>
      <c r="FU171" s="56"/>
      <c r="FV171" s="56"/>
      <c r="FW171" s="56"/>
      <c r="FX171" s="56"/>
      <c r="FY171" s="56"/>
      <c r="FZ171" s="56"/>
      <c r="GA171" s="56"/>
      <c r="GB171" s="56"/>
      <c r="GC171" s="56"/>
      <c r="GD171" s="56"/>
      <c r="GE171" s="56"/>
      <c r="GF171" s="56"/>
      <c r="GG171" s="56"/>
      <c r="GH171" s="56"/>
      <c r="GI171" s="56"/>
      <c r="GJ171" s="56"/>
      <c r="GK171" s="56"/>
      <c r="GL171" s="56"/>
      <c r="GM171" s="56"/>
      <c r="GN171" s="56"/>
      <c r="GO171" s="56"/>
      <c r="GP171" s="56"/>
      <c r="GQ171" s="56"/>
      <c r="GR171" s="56"/>
      <c r="GS171" s="56"/>
      <c r="GT171" s="56"/>
      <c r="GU171" s="56"/>
      <c r="GV171" s="56"/>
      <c r="GW171" s="56"/>
      <c r="GX171" s="56"/>
      <c r="GY171" s="56"/>
      <c r="GZ171" s="56"/>
      <c r="HA171" s="56"/>
      <c r="HB171" s="56"/>
      <c r="HC171" s="56"/>
      <c r="HD171" s="56"/>
      <c r="HE171" s="56"/>
      <c r="HF171" s="56"/>
      <c r="HG171" s="56"/>
      <c r="HH171" s="217"/>
    </row>
    <row r="172" spans="2:216" ht="15" customHeight="1" thickTop="1" x14ac:dyDescent="0.25">
      <c r="B172" s="221"/>
      <c r="C172" s="56"/>
      <c r="D172" s="56"/>
      <c r="E172" s="105"/>
      <c r="F172" s="105"/>
      <c r="G172" s="105"/>
      <c r="H172" s="105"/>
      <c r="I172" s="105"/>
      <c r="J172" s="105"/>
      <c r="K172" s="105"/>
      <c r="L172" s="105"/>
      <c r="M172" s="105"/>
      <c r="N172" s="105"/>
      <c r="O172" s="105"/>
      <c r="P172" s="92">
        <f>GETPIVOTDATA(" California",'Population Migration by State'!$B$5,"Year",'Population Migration by State'!$C$3)</f>
        <v>495964</v>
      </c>
      <c r="Q172" s="105">
        <f>GETPIVOTDATA(" California",'Population Migration by State'!$B$5,"Year",'Population Migration by State'!$C$3)</f>
        <v>495964</v>
      </c>
      <c r="R172" s="105">
        <f>GETPIVOTDATA(" California",'Population Migration by State'!$B$5,"Year",'Population Migration by State'!$C$3)</f>
        <v>495964</v>
      </c>
      <c r="S172" s="105">
        <f>GETPIVOTDATA(" California",'Population Migration by State'!$B$5,"Year",'Population Migration by State'!$C$3)</f>
        <v>495964</v>
      </c>
      <c r="T172" s="105">
        <f>GETPIVOTDATA(" California",'Population Migration by State'!$B$5,"Year",'Population Migration by State'!$C$3)</f>
        <v>495964</v>
      </c>
      <c r="U172" s="105">
        <f>GETPIVOTDATA(" California",'Population Migration by State'!$B$5,"Year",'Population Migration by State'!$C$3)</f>
        <v>495964</v>
      </c>
      <c r="V172" s="105">
        <f>GETPIVOTDATA(" California",'Population Migration by State'!$B$5,"Year",'Population Migration by State'!$C$3)</f>
        <v>495964</v>
      </c>
      <c r="W172" s="105">
        <f>GETPIVOTDATA(" California",'Population Migration by State'!$B$5,"Year",'Population Migration by State'!$C$3)</f>
        <v>495964</v>
      </c>
      <c r="X172" s="105">
        <f>GETPIVOTDATA(" California",'Population Migration by State'!$B$5,"Year",'Population Migration by State'!$C$3)</f>
        <v>495964</v>
      </c>
      <c r="Y172" s="105">
        <f>GETPIVOTDATA(" California",'Population Migration by State'!$B$5,"Year",'Population Migration by State'!$C$3)</f>
        <v>495964</v>
      </c>
      <c r="Z172" s="105">
        <f>GETPIVOTDATA(" California",'Population Migration by State'!$B$5,"Year",'Population Migration by State'!$C$3)</f>
        <v>495964</v>
      </c>
      <c r="AA172" s="92">
        <f>GETPIVOTDATA(" Nevada",'Population Migration by State'!$B$5,"Year",'Population Migration by State'!$C$3)</f>
        <v>124522</v>
      </c>
      <c r="AB172" s="105">
        <f>GETPIVOTDATA(" Nevada",'Population Migration by State'!$B$5,"Year",'Population Migration by State'!$C$3)</f>
        <v>124522</v>
      </c>
      <c r="AC172" s="95">
        <f>GETPIVOTDATA(" Arizona",'Population Migration by State'!$B$5,"Year",'Population Migration by State'!$C$3)</f>
        <v>234248</v>
      </c>
      <c r="AD172" s="105">
        <f>GETPIVOTDATA(" Arizona",'Population Migration by State'!$B$5,"Year",'Population Migration by State'!$C$3)</f>
        <v>234248</v>
      </c>
      <c r="AE172" s="105">
        <f>GETPIVOTDATA(" Arizona",'Population Migration by State'!$B$5,"Year",'Population Migration by State'!$C$3)</f>
        <v>234248</v>
      </c>
      <c r="AF172" s="105">
        <f>GETPIVOTDATA(" Arizona",'Population Migration by State'!$B$5,"Year",'Population Migration by State'!$C$3)</f>
        <v>234248</v>
      </c>
      <c r="AG172" s="105">
        <f>GETPIVOTDATA(" Arizona",'Population Migration by State'!$B$5,"Year",'Population Migration by State'!$C$3)</f>
        <v>234248</v>
      </c>
      <c r="AH172" s="105">
        <f>GETPIVOTDATA(" Arizona",'Population Migration by State'!$B$5,"Year",'Population Migration by State'!$C$3)</f>
        <v>234248</v>
      </c>
      <c r="AI172" s="105">
        <f>GETPIVOTDATA(" Arizona",'Population Migration by State'!$B$5,"Year",'Population Migration by State'!$C$3)</f>
        <v>234248</v>
      </c>
      <c r="AJ172" s="105">
        <f>GETPIVOTDATA(" Arizona",'Population Migration by State'!$B$5,"Year",'Population Migration by State'!$C$3)</f>
        <v>234248</v>
      </c>
      <c r="AK172" s="105">
        <f>GETPIVOTDATA(" Arizona",'Population Migration by State'!$B$5,"Year",'Population Migration by State'!$C$3)</f>
        <v>234248</v>
      </c>
      <c r="AL172" s="105">
        <f>GETPIVOTDATA(" Arizona",'Population Migration by State'!$B$5,"Year",'Population Migration by State'!$C$3)</f>
        <v>234248</v>
      </c>
      <c r="AM172" s="105">
        <f>GETPIVOTDATA(" Arizona",'Population Migration by State'!$B$5,"Year",'Population Migration by State'!$C$3)</f>
        <v>234248</v>
      </c>
      <c r="AN172" s="105">
        <f>GETPIVOTDATA(" Arizona",'Population Migration by State'!$B$5,"Year",'Population Migration by State'!$C$3)</f>
        <v>234248</v>
      </c>
      <c r="AO172" s="92">
        <f>GETPIVOTDATA(" New Mexico",'Population Migration by State'!$B$5,"Year",'Population Migration by State'!$C$3)</f>
        <v>55122</v>
      </c>
      <c r="AP172" s="105">
        <f>GETPIVOTDATA(" New Mexico",'Population Migration by State'!$B$5,"Year",'Population Migration by State'!$C$3)</f>
        <v>55122</v>
      </c>
      <c r="AQ172" s="105">
        <f>GETPIVOTDATA(" New Mexico",'Population Migration by State'!$B$5,"Year",'Population Migration by State'!$C$3)</f>
        <v>55122</v>
      </c>
      <c r="AR172" s="105">
        <f>GETPIVOTDATA(" New Mexico",'Population Migration by State'!$B$5,"Year",'Population Migration by State'!$C$3)</f>
        <v>55122</v>
      </c>
      <c r="AS172" s="105">
        <f>GETPIVOTDATA(" New Mexico",'Population Migration by State'!$B$5,"Year",'Population Migration by State'!$C$3)</f>
        <v>55122</v>
      </c>
      <c r="AT172" s="105">
        <f>GETPIVOTDATA(" New Mexico",'Population Migration by State'!$B$5,"Year",'Population Migration by State'!$C$3)</f>
        <v>55122</v>
      </c>
      <c r="AU172" s="105">
        <f>GETPIVOTDATA(" New Mexico",'Population Migration by State'!$B$5,"Year",'Population Migration by State'!$C$3)</f>
        <v>55122</v>
      </c>
      <c r="AV172" s="105">
        <f>GETPIVOTDATA(" New Mexico",'Population Migration by State'!$B$5,"Year",'Population Migration by State'!$C$3)</f>
        <v>55122</v>
      </c>
      <c r="AW172" s="105">
        <f>GETPIVOTDATA(" New Mexico",'Population Migration by State'!$B$5,"Year",'Population Migration by State'!$C$3)</f>
        <v>55122</v>
      </c>
      <c r="AX172" s="105">
        <f>GETPIVOTDATA(" New Mexico",'Population Migration by State'!$B$5,"Year",'Population Migration by State'!$C$3)</f>
        <v>55122</v>
      </c>
      <c r="AY172" s="105">
        <f>GETPIVOTDATA(" New Mexico",'Population Migration by State'!$B$5,"Year",'Population Migration by State'!$C$3)</f>
        <v>55122</v>
      </c>
      <c r="AZ172" s="105">
        <f>GETPIVOTDATA(" New Mexico",'Population Migration by State'!$B$5,"Year",'Population Migration by State'!$C$3)</f>
        <v>55122</v>
      </c>
      <c r="BA172" s="105">
        <f>GETPIVOTDATA(" New Mexico",'Population Migration by State'!$B$5,"Year",'Population Migration by State'!$C$3)</f>
        <v>55122</v>
      </c>
      <c r="BB172" s="105">
        <f>GETPIVOTDATA(" New Mexico",'Population Migration by State'!$B$5,"Year",'Population Migration by State'!$C$3)</f>
        <v>55122</v>
      </c>
      <c r="BC172" s="95">
        <f>GETPIVOTDATA(" Oklahoma",'Population Migration by State'!$B$5,"Year",'Population Migration by State'!$C$3)</f>
        <v>108972</v>
      </c>
      <c r="BD172" s="105">
        <f>GETPIVOTDATA(" Oklahoma",'Population Migration by State'!$B$5,"Year",'Population Migration by State'!$C$3)</f>
        <v>108972</v>
      </c>
      <c r="BE172" s="105">
        <f>GETPIVOTDATA(" Oklahoma",'Population Migration by State'!$B$5,"Year",'Population Migration by State'!$C$3)</f>
        <v>108972</v>
      </c>
      <c r="BF172" s="105">
        <f>GETPIVOTDATA(" Oklahoma",'Population Migration by State'!$B$5,"Year",'Population Migration by State'!$C$3)</f>
        <v>108972</v>
      </c>
      <c r="BG172" s="105">
        <f>GETPIVOTDATA(" Oklahoma",'Population Migration by State'!$B$5,"Year",'Population Migration by State'!$C$3)</f>
        <v>108972</v>
      </c>
      <c r="BH172" s="105">
        <f>GETPIVOTDATA(" Oklahoma",'Population Migration by State'!$B$5,"Year",'Population Migration by State'!$C$3)</f>
        <v>108972</v>
      </c>
      <c r="BI172" s="105">
        <f>GETPIVOTDATA(" Oklahoma",'Population Migration by State'!$B$5,"Year",'Population Migration by State'!$C$3)</f>
        <v>108972</v>
      </c>
      <c r="BJ172" s="105">
        <f>GETPIVOTDATA(" Oklahoma",'Population Migration by State'!$B$5,"Year",'Population Migration by State'!$C$3)</f>
        <v>108972</v>
      </c>
      <c r="BK172" s="105">
        <f>GETPIVOTDATA(" Oklahoma",'Population Migration by State'!$B$5,"Year",'Population Migration by State'!$C$3)</f>
        <v>108972</v>
      </c>
      <c r="BL172" s="105">
        <f>GETPIVOTDATA(" Oklahoma",'Population Migration by State'!$B$5,"Year",'Population Migration by State'!$C$3)</f>
        <v>108972</v>
      </c>
      <c r="BM172" s="105">
        <f>GETPIVOTDATA(" Oklahoma",'Population Migration by State'!$B$5,"Year",'Population Migration by State'!$C$3)</f>
        <v>108972</v>
      </c>
      <c r="BN172" s="105">
        <f>GETPIVOTDATA(" Oklahoma",'Population Migration by State'!$B$5,"Year",'Population Migration by State'!$C$3)</f>
        <v>108972</v>
      </c>
      <c r="BO172" s="105">
        <f>GETPIVOTDATA(" Oklahoma",'Population Migration by State'!$B$5,"Year",'Population Migration by State'!$C$3)</f>
        <v>108972</v>
      </c>
      <c r="BP172" s="105">
        <f>GETPIVOTDATA(" Oklahoma",'Population Migration by State'!$B$5,"Year",'Population Migration by State'!$C$3)</f>
        <v>108972</v>
      </c>
      <c r="BQ172" s="105">
        <f>GETPIVOTDATA(" Oklahoma",'Population Migration by State'!$B$5,"Year",'Population Migration by State'!$C$3)</f>
        <v>108972</v>
      </c>
      <c r="BR172" s="105">
        <f>GETPIVOTDATA(" Oklahoma",'Population Migration by State'!$B$5,"Year",'Population Migration by State'!$C$3)</f>
        <v>108972</v>
      </c>
      <c r="BS172" s="92">
        <f>GETPIVOTDATA(" Missouri",'Population Migration by State'!$B$5,"Year",'Population Migration by State'!$C$3)</f>
        <v>163756</v>
      </c>
      <c r="BT172" s="105">
        <f>GETPIVOTDATA(" Missouri",'Population Migration by State'!$B$5,"Year",'Population Migration by State'!$C$3)</f>
        <v>163756</v>
      </c>
      <c r="BU172" s="105">
        <f>GETPIVOTDATA(" Missouri",'Population Migration by State'!$B$5,"Year",'Population Migration by State'!$C$3)</f>
        <v>163756</v>
      </c>
      <c r="BV172" s="105">
        <f>GETPIVOTDATA(" Missouri",'Population Migration by State'!$B$5,"Year",'Population Migration by State'!$C$3)</f>
        <v>163756</v>
      </c>
      <c r="BW172" s="105">
        <f>GETPIVOTDATA(" Missouri",'Population Migration by State'!$B$5,"Year",'Population Migration by State'!$C$3)</f>
        <v>163756</v>
      </c>
      <c r="BX172" s="105">
        <f>GETPIVOTDATA(" Missouri",'Population Migration by State'!$B$5,"Year",'Population Migration by State'!$C$3)</f>
        <v>163756</v>
      </c>
      <c r="BY172" s="105">
        <f>GETPIVOTDATA(" Missouri",'Population Migration by State'!$B$5,"Year",'Population Migration by State'!$C$3)</f>
        <v>163756</v>
      </c>
      <c r="BZ172" s="105">
        <f>GETPIVOTDATA(" Missouri",'Population Migration by State'!$B$5,"Year",'Population Migration by State'!$C$3)</f>
        <v>163756</v>
      </c>
      <c r="CA172" s="105">
        <f>GETPIVOTDATA(" Missouri",'Population Migration by State'!$B$5,"Year",'Population Migration by State'!$C$3)</f>
        <v>163756</v>
      </c>
      <c r="CB172" s="105">
        <f>GETPIVOTDATA(" Missouri",'Population Migration by State'!$B$5,"Year",'Population Migration by State'!$C$3)</f>
        <v>163756</v>
      </c>
      <c r="CC172" s="105">
        <f>GETPIVOTDATA(" Missouri",'Population Migration by State'!$B$5,"Year",'Population Migration by State'!$C$3)</f>
        <v>163756</v>
      </c>
      <c r="CD172" s="105">
        <f>GETPIVOTDATA(" Missouri",'Population Migration by State'!$B$5,"Year",'Population Migration by State'!$C$3)</f>
        <v>163756</v>
      </c>
      <c r="CE172" s="105">
        <f>GETPIVOTDATA(" Missouri",'Population Migration by State'!$B$5,"Year",'Population Migration by State'!$C$3)</f>
        <v>163756</v>
      </c>
      <c r="CF172" s="105">
        <f>GETPIVOTDATA(" Missouri",'Population Migration by State'!$B$5,"Year",'Population Migration by State'!$C$3)</f>
        <v>163756</v>
      </c>
      <c r="CG172" s="105">
        <f>GETPIVOTDATA(" Missouri",'Population Migration by State'!$B$5,"Year",'Population Migration by State'!$C$3)</f>
        <v>163756</v>
      </c>
      <c r="CH172" s="92">
        <f>GETPIVOTDATA(" Illinois",'Population Migration by State'!$B$5,"Year",'Population Migration by State'!$C$3)</f>
        <v>210804</v>
      </c>
      <c r="CI172" s="105">
        <f>GETPIVOTDATA(" Illinois",'Population Migration by State'!$B$5,"Year",'Population Migration by State'!$C$3)</f>
        <v>210804</v>
      </c>
      <c r="CJ172" s="105">
        <f>GETPIVOTDATA(" Illinois",'Population Migration by State'!$B$5,"Year",'Population Migration by State'!$C$3)</f>
        <v>210804</v>
      </c>
      <c r="CK172" s="105">
        <f>GETPIVOTDATA(" Illinois",'Population Migration by State'!$B$5,"Year",'Population Migration by State'!$C$3)</f>
        <v>210804</v>
      </c>
      <c r="CL172" s="105">
        <f>GETPIVOTDATA(" Illinois",'Population Migration by State'!$B$5,"Year",'Population Migration by State'!$C$3)</f>
        <v>210804</v>
      </c>
      <c r="CM172" s="97"/>
      <c r="CN172" s="105">
        <f>GETPIVOTDATA(" Kentucky",'Population Migration by State'!$B$5,"Year",'Population Migration by State'!$C$3)</f>
        <v>112957</v>
      </c>
      <c r="CO172" s="105">
        <f>GETPIVOTDATA(" Kentucky",'Population Migration by State'!$B$5,"Year",'Population Migration by State'!$C$3)</f>
        <v>112957</v>
      </c>
      <c r="CP172" s="105">
        <f>GETPIVOTDATA(" Kentucky",'Population Migration by State'!$B$5,"Year",'Population Migration by State'!$C$3)</f>
        <v>112957</v>
      </c>
      <c r="CQ172" s="105">
        <f>GETPIVOTDATA(" Kentucky",'Population Migration by State'!$B$5,"Year",'Population Migration by State'!$C$3)</f>
        <v>112957</v>
      </c>
      <c r="CR172" s="121">
        <f>GETPIVOTDATA(" Kentucky",'Population Migration by State'!$B$5,"Year",'Population Migration by State'!$C$3)</f>
        <v>112957</v>
      </c>
      <c r="CS172" s="121">
        <f>GETPIVOTDATA(" Kentucky",'Population Migration by State'!$B$5,"Year",'Population Migration by State'!$C$3)</f>
        <v>112957</v>
      </c>
      <c r="CT172" s="121">
        <f>GETPIVOTDATA(" Kentucky",'Population Migration by State'!$B$5,"Year",'Population Migration by State'!$C$3)</f>
        <v>112957</v>
      </c>
      <c r="CU172" s="121">
        <f>GETPIVOTDATA(" Kentucky",'Population Migration by State'!$B$5,"Year",'Population Migration by State'!$C$3)</f>
        <v>112957</v>
      </c>
      <c r="CV172" s="105">
        <f>GETPIVOTDATA(" Kentucky",'Population Migration by State'!$B$5,"Year",'Population Migration by State'!$C$3)</f>
        <v>112957</v>
      </c>
      <c r="CW172" s="105">
        <f>GETPIVOTDATA(" Kentucky",'Population Migration by State'!$B$5,"Year",'Population Migration by State'!$C$3)</f>
        <v>112957</v>
      </c>
      <c r="CX172" s="105">
        <f>GETPIVOTDATA(" Kentucky",'Population Migration by State'!$B$5,"Year",'Population Migration by State'!$C$3)</f>
        <v>112957</v>
      </c>
      <c r="CY172" s="92">
        <f>GETPIVOTDATA(" Virginia",'Population Migration by State'!$B$5,"Year",'Population Migration by State'!$C$3)</f>
        <v>251169</v>
      </c>
      <c r="CZ172" s="105">
        <f>GETPIVOTDATA(" Virginia",'Population Migration by State'!$B$5,"Year",'Population Migration by State'!$C$3)</f>
        <v>251169</v>
      </c>
      <c r="DA172" s="105">
        <f>GETPIVOTDATA(" Virginia",'Population Migration by State'!$B$5,"Year",'Population Migration by State'!$C$3)</f>
        <v>251169</v>
      </c>
      <c r="DB172" s="105">
        <f>GETPIVOTDATA(" Virginia",'Population Migration by State'!$B$5,"Year",'Population Migration by State'!$C$3)</f>
        <v>251169</v>
      </c>
      <c r="DC172" s="105">
        <f>GETPIVOTDATA(" Virginia",'Population Migration by State'!$B$5,"Year",'Population Migration by State'!$C$3)</f>
        <v>251169</v>
      </c>
      <c r="DD172" s="105">
        <f>GETPIVOTDATA(" Virginia",'Population Migration by State'!$B$5,"Year",'Population Migration by State'!$C$3)</f>
        <v>251169</v>
      </c>
      <c r="DE172" s="105">
        <f>GETPIVOTDATA(" Virginia",'Population Migration by State'!$B$5,"Year",'Population Migration by State'!$C$3)</f>
        <v>251169</v>
      </c>
      <c r="DF172" s="105">
        <f>GETPIVOTDATA(" Virginia",'Population Migration by State'!$B$5,"Year",'Population Migration by State'!$C$3)</f>
        <v>251169</v>
      </c>
      <c r="DG172" s="105">
        <f>GETPIVOTDATA(" Virginia",'Population Migration by State'!$B$5,"Year",'Population Migration by State'!$C$3)</f>
        <v>251169</v>
      </c>
      <c r="DH172" s="105">
        <f>GETPIVOTDATA(" Virginia",'Population Migration by State'!$B$5,"Year",'Population Migration by State'!$C$3)</f>
        <v>251169</v>
      </c>
      <c r="DI172" s="105">
        <f>GETPIVOTDATA(" Virginia",'Population Migration by State'!$B$5,"Year",'Population Migration by State'!$C$3)</f>
        <v>251169</v>
      </c>
      <c r="DJ172" s="121">
        <f>GETPIVOTDATA(" Virginia",'Population Migration by State'!$B$5,"Year",'Population Migration by State'!$C$3)</f>
        <v>251169</v>
      </c>
      <c r="DK172" s="121">
        <f>GETPIVOTDATA(" Virginia",'Population Migration by State'!$B$5,"Year",'Population Migration by State'!$C$3)</f>
        <v>251169</v>
      </c>
      <c r="DL172" s="121">
        <f>GETPIVOTDATA(" Virginia",'Population Migration by State'!$B$5,"Year",'Population Migration by State'!$C$3)</f>
        <v>251169</v>
      </c>
      <c r="DM172" s="121">
        <f>GETPIVOTDATA(" Virginia",'Population Migration by State'!$B$5,"Year",'Population Migration by State'!$C$3)</f>
        <v>251169</v>
      </c>
      <c r="DN172" s="105">
        <f>GETPIVOTDATA(" Virginia",'Population Migration by State'!$B$5,"Year",'Population Migration by State'!$C$3)</f>
        <v>251169</v>
      </c>
      <c r="DO172" s="105">
        <f>GETPIVOTDATA(" Virginia",'Population Migration by State'!$B$5,"Year",'Population Migration by State'!$C$3)</f>
        <v>251169</v>
      </c>
      <c r="DP172" s="105">
        <f>GETPIVOTDATA(" Virginia",'Population Migration by State'!$B$5,"Year",'Population Migration by State'!$C$3)</f>
        <v>251169</v>
      </c>
      <c r="DQ172" s="105">
        <f>GETPIVOTDATA(" Virginia",'Population Migration by State'!$B$5,"Year",'Population Migration by State'!$C$3)</f>
        <v>251169</v>
      </c>
      <c r="DR172" s="105">
        <f>GETPIVOTDATA(" Virginia",'Population Migration by State'!$B$5,"Year",'Population Migration by State'!$C$3)</f>
        <v>251169</v>
      </c>
      <c r="DS172" s="114">
        <f>GETPIVOTDATA(" Virginia",'Population Migration by State'!$B$5,"Year",'Population Migration by State'!$C$3)</f>
        <v>251169</v>
      </c>
      <c r="DT172" s="105"/>
      <c r="DU172" s="105"/>
      <c r="DV172" s="105"/>
      <c r="DW172" s="105"/>
      <c r="DX172" s="105"/>
      <c r="DY172" s="105"/>
      <c r="DZ172" s="105"/>
      <c r="EA172" s="105"/>
      <c r="EB172" s="105"/>
      <c r="EC172" s="105"/>
      <c r="ED172" s="105"/>
      <c r="EE172" s="93"/>
      <c r="EF172" s="93"/>
      <c r="EG172" s="93"/>
      <c r="EH172" s="93"/>
      <c r="EI172" s="105"/>
      <c r="EJ172" s="105"/>
      <c r="EK172" s="105"/>
      <c r="EL172" s="105"/>
      <c r="EM172" s="105"/>
      <c r="EN172" s="105"/>
      <c r="EO172" s="105"/>
      <c r="EP172" s="105"/>
      <c r="EQ172" s="56"/>
      <c r="ER172" s="56"/>
      <c r="ES172" s="56"/>
      <c r="ET172" s="56"/>
      <c r="EU172" s="56"/>
      <c r="EV172" s="56"/>
      <c r="EW172" s="56"/>
      <c r="EX172" s="56"/>
      <c r="EY172" s="56"/>
      <c r="EZ172" s="56"/>
      <c r="FA172" s="56"/>
      <c r="FB172" s="56"/>
      <c r="FC172" s="56"/>
      <c r="FD172" s="56"/>
      <c r="FE172" s="56"/>
      <c r="FF172" s="56"/>
      <c r="FG172" s="56"/>
      <c r="FH172" s="56"/>
      <c r="FI172" s="56"/>
      <c r="FJ172" s="56"/>
      <c r="FK172" s="56"/>
      <c r="FL172" s="56"/>
      <c r="FM172" s="56"/>
      <c r="FN172" s="56"/>
      <c r="FO172" s="56"/>
      <c r="FP172" s="56"/>
      <c r="FQ172" s="56"/>
      <c r="FR172" s="56"/>
      <c r="FS172" s="56"/>
      <c r="FT172" s="56"/>
      <c r="FU172" s="56"/>
      <c r="FV172" s="56"/>
      <c r="FW172" s="56"/>
      <c r="FX172" s="56"/>
      <c r="FY172" s="56"/>
      <c r="FZ172" s="56"/>
      <c r="GA172" s="56"/>
      <c r="GB172" s="56"/>
      <c r="GC172" s="56"/>
      <c r="GD172" s="56"/>
      <c r="GE172" s="56"/>
      <c r="GF172" s="56"/>
      <c r="GG172" s="56"/>
      <c r="GH172" s="56"/>
      <c r="GI172" s="56"/>
      <c r="GJ172" s="56"/>
      <c r="GK172" s="56"/>
      <c r="GL172" s="56"/>
      <c r="GM172" s="56"/>
      <c r="GN172" s="56"/>
      <c r="GO172" s="56"/>
      <c r="GP172" s="56"/>
      <c r="GQ172" s="56"/>
      <c r="GR172" s="56"/>
      <c r="GS172" s="56"/>
      <c r="GT172" s="56"/>
      <c r="GU172" s="56"/>
      <c r="GV172" s="56"/>
      <c r="GW172" s="56"/>
      <c r="GX172" s="56"/>
      <c r="GY172" s="56"/>
      <c r="GZ172" s="56"/>
      <c r="HA172" s="56"/>
      <c r="HB172" s="56"/>
      <c r="HC172" s="56"/>
      <c r="HD172" s="56"/>
      <c r="HE172" s="56"/>
      <c r="HF172" s="56"/>
      <c r="HG172" s="56"/>
      <c r="HH172" s="217"/>
    </row>
    <row r="173" spans="2:216" ht="15" customHeight="1" thickBot="1" x14ac:dyDescent="0.3">
      <c r="B173" s="221"/>
      <c r="C173" s="56"/>
      <c r="D173" s="56"/>
      <c r="E173" s="105"/>
      <c r="F173" s="105"/>
      <c r="G173" s="105"/>
      <c r="H173" s="105"/>
      <c r="I173" s="105"/>
      <c r="J173" s="105"/>
      <c r="K173" s="105"/>
      <c r="L173" s="105"/>
      <c r="M173" s="105"/>
      <c r="N173" s="105"/>
      <c r="O173" s="105"/>
      <c r="P173" s="99">
        <f>GETPIVOTDATA(" California",'Population Migration by State'!$B$5,"Year",'Population Migration by State'!$C$3)</f>
        <v>495964</v>
      </c>
      <c r="Q173" s="105">
        <f>GETPIVOTDATA(" California",'Population Migration by State'!$B$5,"Year",'Population Migration by State'!$C$3)</f>
        <v>495964</v>
      </c>
      <c r="R173" s="105">
        <f>GETPIVOTDATA(" California",'Population Migration by State'!$B$5,"Year",'Population Migration by State'!$C$3)</f>
        <v>495964</v>
      </c>
      <c r="S173" s="105">
        <f>GETPIVOTDATA(" California",'Population Migration by State'!$B$5,"Year",'Population Migration by State'!$C$3)</f>
        <v>495964</v>
      </c>
      <c r="T173" s="105">
        <f>GETPIVOTDATA(" California",'Population Migration by State'!$B$5,"Year",'Population Migration by State'!$C$3)</f>
        <v>495964</v>
      </c>
      <c r="U173" s="105">
        <f>GETPIVOTDATA(" California",'Population Migration by State'!$B$5,"Year",'Population Migration by State'!$C$3)</f>
        <v>495964</v>
      </c>
      <c r="V173" s="105">
        <f>GETPIVOTDATA(" California",'Population Migration by State'!$B$5,"Year",'Population Migration by State'!$C$3)</f>
        <v>495964</v>
      </c>
      <c r="W173" s="105">
        <f>GETPIVOTDATA(" California",'Population Migration by State'!$B$5,"Year",'Population Migration by State'!$C$3)</f>
        <v>495964</v>
      </c>
      <c r="X173" s="105">
        <f>GETPIVOTDATA(" California",'Population Migration by State'!$B$5,"Year",'Population Migration by State'!$C$3)</f>
        <v>495964</v>
      </c>
      <c r="Y173" s="105">
        <f>GETPIVOTDATA(" California",'Population Migration by State'!$B$5,"Year",'Population Migration by State'!$C$3)</f>
        <v>495964</v>
      </c>
      <c r="Z173" s="105">
        <f>GETPIVOTDATA(" California",'Population Migration by State'!$B$5,"Year",'Population Migration by State'!$C$3)</f>
        <v>495964</v>
      </c>
      <c r="AA173" s="92">
        <f>GETPIVOTDATA(" Nevada",'Population Migration by State'!$B$5,"Year",'Population Migration by State'!$C$3)</f>
        <v>124522</v>
      </c>
      <c r="AB173" s="105">
        <f>GETPIVOTDATA(" Nevada",'Population Migration by State'!$B$5,"Year",'Population Migration by State'!$C$3)</f>
        <v>124522</v>
      </c>
      <c r="AC173" s="92">
        <f>GETPIVOTDATA(" Arizona",'Population Migration by State'!$B$5,"Year",'Population Migration by State'!$C$3)</f>
        <v>234248</v>
      </c>
      <c r="AD173" s="105">
        <f>GETPIVOTDATA(" Arizona",'Population Migration by State'!$B$5,"Year",'Population Migration by State'!$C$3)</f>
        <v>234248</v>
      </c>
      <c r="AE173" s="105">
        <f>GETPIVOTDATA(" Arizona",'Population Migration by State'!$B$5,"Year",'Population Migration by State'!$C$3)</f>
        <v>234248</v>
      </c>
      <c r="AF173" s="105">
        <f>GETPIVOTDATA(" Arizona",'Population Migration by State'!$B$5,"Year",'Population Migration by State'!$C$3)</f>
        <v>234248</v>
      </c>
      <c r="AG173" s="105">
        <f>GETPIVOTDATA(" Arizona",'Population Migration by State'!$B$5,"Year",'Population Migration by State'!$C$3)</f>
        <v>234248</v>
      </c>
      <c r="AH173" s="105">
        <f>GETPIVOTDATA(" Arizona",'Population Migration by State'!$B$5,"Year",'Population Migration by State'!$C$3)</f>
        <v>234248</v>
      </c>
      <c r="AI173" s="105">
        <f>GETPIVOTDATA(" Arizona",'Population Migration by State'!$B$5,"Year",'Population Migration by State'!$C$3)</f>
        <v>234248</v>
      </c>
      <c r="AJ173" s="105">
        <f>GETPIVOTDATA(" Arizona",'Population Migration by State'!$B$5,"Year",'Population Migration by State'!$C$3)</f>
        <v>234248</v>
      </c>
      <c r="AK173" s="105">
        <f>GETPIVOTDATA(" Arizona",'Population Migration by State'!$B$5,"Year",'Population Migration by State'!$C$3)</f>
        <v>234248</v>
      </c>
      <c r="AL173" s="105">
        <f>GETPIVOTDATA(" Arizona",'Population Migration by State'!$B$5,"Year",'Population Migration by State'!$C$3)</f>
        <v>234248</v>
      </c>
      <c r="AM173" s="105">
        <f>GETPIVOTDATA(" Arizona",'Population Migration by State'!$B$5,"Year",'Population Migration by State'!$C$3)</f>
        <v>234248</v>
      </c>
      <c r="AN173" s="105">
        <f>GETPIVOTDATA(" Arizona",'Population Migration by State'!$B$5,"Year",'Population Migration by State'!$C$3)</f>
        <v>234248</v>
      </c>
      <c r="AO173" s="92">
        <f>GETPIVOTDATA(" New Mexico",'Population Migration by State'!$B$5,"Year",'Population Migration by State'!$C$3)</f>
        <v>55122</v>
      </c>
      <c r="AP173" s="105">
        <f>GETPIVOTDATA(" New Mexico",'Population Migration by State'!$B$5,"Year",'Population Migration by State'!$C$3)</f>
        <v>55122</v>
      </c>
      <c r="AQ173" s="105">
        <f>GETPIVOTDATA(" New Mexico",'Population Migration by State'!$B$5,"Year",'Population Migration by State'!$C$3)</f>
        <v>55122</v>
      </c>
      <c r="AR173" s="105">
        <f>GETPIVOTDATA(" New Mexico",'Population Migration by State'!$B$5,"Year",'Population Migration by State'!$C$3)</f>
        <v>55122</v>
      </c>
      <c r="AS173" s="105">
        <f>GETPIVOTDATA(" New Mexico",'Population Migration by State'!$B$5,"Year",'Population Migration by State'!$C$3)</f>
        <v>55122</v>
      </c>
      <c r="AT173" s="105">
        <f>GETPIVOTDATA(" New Mexico",'Population Migration by State'!$B$5,"Year",'Population Migration by State'!$C$3)</f>
        <v>55122</v>
      </c>
      <c r="AU173" s="105">
        <f>GETPIVOTDATA(" New Mexico",'Population Migration by State'!$B$5,"Year",'Population Migration by State'!$C$3)</f>
        <v>55122</v>
      </c>
      <c r="AV173" s="105">
        <f>GETPIVOTDATA(" New Mexico",'Population Migration by State'!$B$5,"Year",'Population Migration by State'!$C$3)</f>
        <v>55122</v>
      </c>
      <c r="AW173" s="105">
        <f>GETPIVOTDATA(" New Mexico",'Population Migration by State'!$B$5,"Year",'Population Migration by State'!$C$3)</f>
        <v>55122</v>
      </c>
      <c r="AX173" s="105">
        <f>GETPIVOTDATA(" New Mexico",'Population Migration by State'!$B$5,"Year",'Population Migration by State'!$C$3)</f>
        <v>55122</v>
      </c>
      <c r="AY173" s="105">
        <f>GETPIVOTDATA(" New Mexico",'Population Migration by State'!$B$5,"Year",'Population Migration by State'!$C$3)</f>
        <v>55122</v>
      </c>
      <c r="AZ173" s="105">
        <f>GETPIVOTDATA(" New Mexico",'Population Migration by State'!$B$5,"Year",'Population Migration by State'!$C$3)</f>
        <v>55122</v>
      </c>
      <c r="BA173" s="105">
        <f>GETPIVOTDATA(" New Mexico",'Population Migration by State'!$B$5,"Year",'Population Migration by State'!$C$3)</f>
        <v>55122</v>
      </c>
      <c r="BB173" s="105">
        <f>GETPIVOTDATA(" New Mexico",'Population Migration by State'!$B$5,"Year",'Population Migration by State'!$C$3)</f>
        <v>55122</v>
      </c>
      <c r="BC173" s="92">
        <f>GETPIVOTDATA(" Oklahoma",'Population Migration by State'!$B$5,"Year",'Population Migration by State'!$C$3)</f>
        <v>108972</v>
      </c>
      <c r="BD173" s="105">
        <f>GETPIVOTDATA(" Oklahoma",'Population Migration by State'!$B$5,"Year",'Population Migration by State'!$C$3)</f>
        <v>108972</v>
      </c>
      <c r="BE173" s="105">
        <f>GETPIVOTDATA(" Oklahoma",'Population Migration by State'!$B$5,"Year",'Population Migration by State'!$C$3)</f>
        <v>108972</v>
      </c>
      <c r="BF173" s="105">
        <f>GETPIVOTDATA(" Oklahoma",'Population Migration by State'!$B$5,"Year",'Population Migration by State'!$C$3)</f>
        <v>108972</v>
      </c>
      <c r="BG173" s="105">
        <f>GETPIVOTDATA(" Oklahoma",'Population Migration by State'!$B$5,"Year",'Population Migration by State'!$C$3)</f>
        <v>108972</v>
      </c>
      <c r="BH173" s="105">
        <f>GETPIVOTDATA(" Oklahoma",'Population Migration by State'!$B$5,"Year",'Population Migration by State'!$C$3)</f>
        <v>108972</v>
      </c>
      <c r="BI173" s="105">
        <f>GETPIVOTDATA(" Oklahoma",'Population Migration by State'!$B$5,"Year",'Population Migration by State'!$C$3)</f>
        <v>108972</v>
      </c>
      <c r="BJ173" s="105">
        <f>GETPIVOTDATA(" Oklahoma",'Population Migration by State'!$B$5,"Year",'Population Migration by State'!$C$3)</f>
        <v>108972</v>
      </c>
      <c r="BK173" s="105">
        <f>GETPIVOTDATA(" Oklahoma",'Population Migration by State'!$B$5,"Year",'Population Migration by State'!$C$3)</f>
        <v>108972</v>
      </c>
      <c r="BL173" s="105">
        <f>GETPIVOTDATA(" Oklahoma",'Population Migration by State'!$B$5,"Year",'Population Migration by State'!$C$3)</f>
        <v>108972</v>
      </c>
      <c r="BM173" s="105">
        <f>GETPIVOTDATA(" Oklahoma",'Population Migration by State'!$B$5,"Year",'Population Migration by State'!$C$3)</f>
        <v>108972</v>
      </c>
      <c r="BN173" s="105">
        <f>GETPIVOTDATA(" Oklahoma",'Population Migration by State'!$B$5,"Year",'Population Migration by State'!$C$3)</f>
        <v>108972</v>
      </c>
      <c r="BO173" s="105">
        <f>GETPIVOTDATA(" Oklahoma",'Population Migration by State'!$B$5,"Year",'Population Migration by State'!$C$3)</f>
        <v>108972</v>
      </c>
      <c r="BP173" s="105">
        <f>GETPIVOTDATA(" Oklahoma",'Population Migration by State'!$B$5,"Year",'Population Migration by State'!$C$3)</f>
        <v>108972</v>
      </c>
      <c r="BQ173" s="105">
        <f>GETPIVOTDATA(" Oklahoma",'Population Migration by State'!$B$5,"Year",'Population Migration by State'!$C$3)</f>
        <v>108972</v>
      </c>
      <c r="BR173" s="105">
        <f>GETPIVOTDATA(" Oklahoma",'Population Migration by State'!$B$5,"Year",'Population Migration by State'!$C$3)</f>
        <v>108972</v>
      </c>
      <c r="BS173" s="92">
        <f>GETPIVOTDATA(" Missouri",'Population Migration by State'!$B$5,"Year",'Population Migration by State'!$C$3)</f>
        <v>163756</v>
      </c>
      <c r="BT173" s="105">
        <f>GETPIVOTDATA(" Missouri",'Population Migration by State'!$B$5,"Year",'Population Migration by State'!$C$3)</f>
        <v>163756</v>
      </c>
      <c r="BU173" s="105">
        <f>GETPIVOTDATA(" Missouri",'Population Migration by State'!$B$5,"Year",'Population Migration by State'!$C$3)</f>
        <v>163756</v>
      </c>
      <c r="BV173" s="105">
        <f>GETPIVOTDATA(" Missouri",'Population Migration by State'!$B$5,"Year",'Population Migration by State'!$C$3)</f>
        <v>163756</v>
      </c>
      <c r="BW173" s="105">
        <f>GETPIVOTDATA(" Missouri",'Population Migration by State'!$B$5,"Year",'Population Migration by State'!$C$3)</f>
        <v>163756</v>
      </c>
      <c r="BX173" s="105">
        <f>GETPIVOTDATA(" Missouri",'Population Migration by State'!$B$5,"Year",'Population Migration by State'!$C$3)</f>
        <v>163756</v>
      </c>
      <c r="BY173" s="105">
        <f>GETPIVOTDATA(" Missouri",'Population Migration by State'!$B$5,"Year",'Population Migration by State'!$C$3)</f>
        <v>163756</v>
      </c>
      <c r="BZ173" s="105">
        <f>GETPIVOTDATA(" Missouri",'Population Migration by State'!$B$5,"Year",'Population Migration by State'!$C$3)</f>
        <v>163756</v>
      </c>
      <c r="CA173" s="105">
        <f>GETPIVOTDATA(" Missouri",'Population Migration by State'!$B$5,"Year",'Population Migration by State'!$C$3)</f>
        <v>163756</v>
      </c>
      <c r="CB173" s="105">
        <f>GETPIVOTDATA(" Missouri",'Population Migration by State'!$B$5,"Year",'Population Migration by State'!$C$3)</f>
        <v>163756</v>
      </c>
      <c r="CC173" s="105">
        <f>GETPIVOTDATA(" Missouri",'Population Migration by State'!$B$5,"Year",'Population Migration by State'!$C$3)</f>
        <v>163756</v>
      </c>
      <c r="CD173" s="105">
        <f>GETPIVOTDATA(" Missouri",'Population Migration by State'!$B$5,"Year",'Population Migration by State'!$C$3)</f>
        <v>163756</v>
      </c>
      <c r="CE173" s="105">
        <f>GETPIVOTDATA(" Missouri",'Population Migration by State'!$B$5,"Year",'Population Migration by State'!$C$3)</f>
        <v>163756</v>
      </c>
      <c r="CF173" s="105">
        <f>GETPIVOTDATA(" Missouri",'Population Migration by State'!$B$5,"Year",'Population Migration by State'!$C$3)</f>
        <v>163756</v>
      </c>
      <c r="CG173" s="105">
        <f>GETPIVOTDATA(" Missouri",'Population Migration by State'!$B$5,"Year",'Population Migration by State'!$C$3)</f>
        <v>163756</v>
      </c>
      <c r="CH173" s="92">
        <f>GETPIVOTDATA(" Illinois",'Population Migration by State'!$B$5,"Year",'Population Migration by State'!$C$3)</f>
        <v>210804</v>
      </c>
      <c r="CI173" s="105">
        <f>GETPIVOTDATA(" Illinois",'Population Migration by State'!$B$5,"Year",'Population Migration by State'!$C$3)</f>
        <v>210804</v>
      </c>
      <c r="CJ173" s="105">
        <f>GETPIVOTDATA(" Illinois",'Population Migration by State'!$B$5,"Year",'Population Migration by State'!$C$3)</f>
        <v>210804</v>
      </c>
      <c r="CK173" s="105">
        <f>GETPIVOTDATA(" Illinois",'Population Migration by State'!$B$5,"Year",'Population Migration by State'!$C$3)</f>
        <v>210804</v>
      </c>
      <c r="CL173" s="97"/>
      <c r="CM173" s="105">
        <f>GETPIVOTDATA(" Kentucky",'Population Migration by State'!$B$5,"Year",'Population Migration by State'!$C$3)</f>
        <v>112957</v>
      </c>
      <c r="CN173" s="105">
        <f>GETPIVOTDATA(" Kentucky",'Population Migration by State'!$B$5,"Year",'Population Migration by State'!$C$3)</f>
        <v>112957</v>
      </c>
      <c r="CO173" s="105">
        <f>GETPIVOTDATA(" Kentucky",'Population Migration by State'!$B$5,"Year",'Population Migration by State'!$C$3)</f>
        <v>112957</v>
      </c>
      <c r="CP173" s="105">
        <f>GETPIVOTDATA(" Kentucky",'Population Migration by State'!$B$5,"Year",'Population Migration by State'!$C$3)</f>
        <v>112957</v>
      </c>
      <c r="CQ173" s="105">
        <f>GETPIVOTDATA(" Kentucky",'Population Migration by State'!$B$5,"Year",'Population Migration by State'!$C$3)</f>
        <v>112957</v>
      </c>
      <c r="CR173" s="105">
        <f>GETPIVOTDATA(" Kentucky",'Population Migration by State'!$B$5,"Year",'Population Migration by State'!$C$3)</f>
        <v>112957</v>
      </c>
      <c r="CS173" s="105">
        <f>GETPIVOTDATA(" Kentucky",'Population Migration by State'!$B$5,"Year",'Population Migration by State'!$C$3)</f>
        <v>112957</v>
      </c>
      <c r="CT173" s="105">
        <f>GETPIVOTDATA(" Kentucky",'Population Migration by State'!$B$5,"Year",'Population Migration by State'!$C$3)</f>
        <v>112957</v>
      </c>
      <c r="CU173" s="105">
        <f>GETPIVOTDATA(" Kentucky",'Population Migration by State'!$B$5,"Year",'Population Migration by State'!$C$3)</f>
        <v>112957</v>
      </c>
      <c r="CV173" s="105">
        <f>GETPIVOTDATA(" Kentucky",'Population Migration by State'!$B$5,"Year",'Population Migration by State'!$C$3)</f>
        <v>112957</v>
      </c>
      <c r="CW173" s="105">
        <f>GETPIVOTDATA(" Kentucky",'Population Migration by State'!$B$5,"Year",'Population Migration by State'!$C$3)</f>
        <v>112957</v>
      </c>
      <c r="CX173" s="105">
        <f>GETPIVOTDATA(" Kentucky",'Population Migration by State'!$B$5,"Year",'Population Migration by State'!$C$3)</f>
        <v>112957</v>
      </c>
      <c r="CY173" s="92">
        <f>GETPIVOTDATA(" Virginia",'Population Migration by State'!$B$5,"Year",'Population Migration by State'!$C$3)</f>
        <v>251169</v>
      </c>
      <c r="CZ173" s="105">
        <f>GETPIVOTDATA(" Virginia",'Population Migration by State'!$B$5,"Year",'Population Migration by State'!$C$3)</f>
        <v>251169</v>
      </c>
      <c r="DA173" s="105">
        <f>GETPIVOTDATA(" Virginia",'Population Migration by State'!$B$5,"Year",'Population Migration by State'!$C$3)</f>
        <v>251169</v>
      </c>
      <c r="DB173" s="105">
        <f>GETPIVOTDATA(" Virginia",'Population Migration by State'!$B$5,"Year",'Population Migration by State'!$C$3)</f>
        <v>251169</v>
      </c>
      <c r="DC173" s="105">
        <f>GETPIVOTDATA(" Virginia",'Population Migration by State'!$B$5,"Year",'Population Migration by State'!$C$3)</f>
        <v>251169</v>
      </c>
      <c r="DD173" s="105">
        <f>GETPIVOTDATA(" Virginia",'Population Migration by State'!$B$5,"Year",'Population Migration by State'!$C$3)</f>
        <v>251169</v>
      </c>
      <c r="DE173" s="105">
        <f>GETPIVOTDATA(" Virginia",'Population Migration by State'!$B$5,"Year",'Population Migration by State'!$C$3)</f>
        <v>251169</v>
      </c>
      <c r="DF173" s="105">
        <f>GETPIVOTDATA(" Virginia",'Population Migration by State'!$B$5,"Year",'Population Migration by State'!$C$3)</f>
        <v>251169</v>
      </c>
      <c r="DG173" s="105">
        <f>GETPIVOTDATA(" Virginia",'Population Migration by State'!$B$5,"Year",'Population Migration by State'!$C$3)</f>
        <v>251169</v>
      </c>
      <c r="DH173" s="105">
        <f>GETPIVOTDATA(" Virginia",'Population Migration by State'!$B$5,"Year",'Population Migration by State'!$C$3)</f>
        <v>251169</v>
      </c>
      <c r="DI173" s="105">
        <f>GETPIVOTDATA(" Virginia",'Population Migration by State'!$B$5,"Year",'Population Migration by State'!$C$3)</f>
        <v>251169</v>
      </c>
      <c r="DJ173" s="121">
        <f>GETPIVOTDATA(" Virginia",'Population Migration by State'!$B$5,"Year",'Population Migration by State'!$C$3)</f>
        <v>251169</v>
      </c>
      <c r="DK173" s="121">
        <f>GETPIVOTDATA(" Virginia",'Population Migration by State'!$B$5,"Year",'Population Migration by State'!$C$3)</f>
        <v>251169</v>
      </c>
      <c r="DL173" s="121">
        <f>GETPIVOTDATA(" Virginia",'Population Migration by State'!$B$5,"Year",'Population Migration by State'!$C$3)</f>
        <v>251169</v>
      </c>
      <c r="DM173" s="121">
        <f>GETPIVOTDATA(" Virginia",'Population Migration by State'!$B$5,"Year",'Population Migration by State'!$C$3)</f>
        <v>251169</v>
      </c>
      <c r="DN173" s="105">
        <f>GETPIVOTDATA(" Virginia",'Population Migration by State'!$B$5,"Year",'Population Migration by State'!$C$3)</f>
        <v>251169</v>
      </c>
      <c r="DO173" s="105">
        <f>GETPIVOTDATA(" Virginia",'Population Migration by State'!$B$5,"Year",'Population Migration by State'!$C$3)</f>
        <v>251169</v>
      </c>
      <c r="DP173" s="105">
        <f>GETPIVOTDATA(" Virginia",'Population Migration by State'!$B$5,"Year",'Population Migration by State'!$C$3)</f>
        <v>251169</v>
      </c>
      <c r="DQ173" s="105">
        <f>GETPIVOTDATA(" Virginia",'Population Migration by State'!$B$5,"Year",'Population Migration by State'!$C$3)</f>
        <v>251169</v>
      </c>
      <c r="DR173" s="105">
        <f>GETPIVOTDATA(" Virginia",'Population Migration by State'!$B$5,"Year",'Population Migration by State'!$C$3)</f>
        <v>251169</v>
      </c>
      <c r="DS173" s="114">
        <f>GETPIVOTDATA(" Virginia",'Population Migration by State'!$B$5,"Year",'Population Migration by State'!$C$3)</f>
        <v>251169</v>
      </c>
      <c r="DT173" s="105"/>
      <c r="DU173" s="105"/>
      <c r="DV173" s="105"/>
      <c r="DW173" s="105"/>
      <c r="DX173" s="105"/>
      <c r="DY173" s="105"/>
      <c r="DZ173" s="105"/>
      <c r="EA173" s="105"/>
      <c r="EB173" s="105"/>
      <c r="EC173" s="105"/>
      <c r="ED173" s="105"/>
      <c r="EE173" s="93"/>
      <c r="EF173" s="93"/>
      <c r="EG173" s="93"/>
      <c r="EH173" s="93"/>
      <c r="EI173" s="105"/>
      <c r="EJ173" s="105"/>
      <c r="EK173" s="105"/>
      <c r="EL173" s="105"/>
      <c r="EM173" s="105"/>
      <c r="EN173" s="105"/>
      <c r="EO173" s="105"/>
      <c r="EP173" s="105"/>
      <c r="EQ173" s="56"/>
      <c r="ER173" s="56"/>
      <c r="ES173" s="56"/>
      <c r="ET173" s="56"/>
      <c r="EU173" s="56"/>
      <c r="EV173" s="56"/>
      <c r="EW173" s="56"/>
      <c r="EX173" s="56"/>
      <c r="EY173" s="56"/>
      <c r="EZ173" s="56"/>
      <c r="FA173" s="56"/>
      <c r="FB173" s="56"/>
      <c r="FC173" s="56"/>
      <c r="FD173" s="56"/>
      <c r="FE173" s="56"/>
      <c r="FF173" s="56"/>
      <c r="FG173" s="56"/>
      <c r="FH173" s="56"/>
      <c r="FI173" s="56"/>
      <c r="FJ173" s="56"/>
      <c r="FK173" s="56"/>
      <c r="FL173" s="56"/>
      <c r="FM173" s="56"/>
      <c r="FN173" s="56"/>
      <c r="FO173" s="56"/>
      <c r="FP173" s="56"/>
      <c r="FQ173" s="56"/>
      <c r="FR173" s="56"/>
      <c r="FS173" s="56"/>
      <c r="FT173" s="56"/>
      <c r="FU173" s="56"/>
      <c r="FV173" s="56"/>
      <c r="FW173" s="56"/>
      <c r="FX173" s="56"/>
      <c r="FY173" s="56"/>
      <c r="FZ173" s="56"/>
      <c r="GA173" s="56"/>
      <c r="GB173" s="56"/>
      <c r="GC173" s="56"/>
      <c r="GD173" s="56"/>
      <c r="GE173" s="56"/>
      <c r="GF173" s="56"/>
      <c r="GG173" s="56"/>
      <c r="GH173" s="56"/>
      <c r="GI173" s="56"/>
      <c r="GJ173" s="56"/>
      <c r="GK173" s="56"/>
      <c r="GL173" s="56"/>
      <c r="GM173" s="56"/>
      <c r="GN173" s="56"/>
      <c r="GO173" s="56"/>
      <c r="GP173" s="56"/>
      <c r="GQ173" s="56"/>
      <c r="GR173" s="56"/>
      <c r="GS173" s="56"/>
      <c r="GT173" s="56"/>
      <c r="GU173" s="56"/>
      <c r="GV173" s="56"/>
      <c r="GW173" s="56"/>
      <c r="GX173" s="56"/>
      <c r="GY173" s="56"/>
      <c r="GZ173" s="56"/>
      <c r="HA173" s="56"/>
      <c r="HB173" s="56"/>
      <c r="HC173" s="56"/>
      <c r="HD173" s="56"/>
      <c r="HE173" s="56"/>
      <c r="HF173" s="56"/>
      <c r="HG173" s="56"/>
      <c r="HH173" s="217"/>
    </row>
    <row r="174" spans="2:216" ht="15" customHeight="1" thickTop="1" x14ac:dyDescent="0.25">
      <c r="B174" s="221"/>
      <c r="C174" s="56"/>
      <c r="D174" s="56"/>
      <c r="E174" s="105"/>
      <c r="F174" s="105"/>
      <c r="G174" s="105"/>
      <c r="H174" s="105"/>
      <c r="I174" s="105"/>
      <c r="J174" s="105"/>
      <c r="K174" s="105"/>
      <c r="L174" s="105"/>
      <c r="M174" s="105"/>
      <c r="N174" s="105"/>
      <c r="O174" s="105"/>
      <c r="P174" s="105"/>
      <c r="Q174" s="92">
        <f>GETPIVOTDATA(" California",'Population Migration by State'!$B$5,"Year",'Population Migration by State'!$C$3)</f>
        <v>495964</v>
      </c>
      <c r="R174" s="105">
        <f>GETPIVOTDATA(" California",'Population Migration by State'!$B$5,"Year",'Population Migration by State'!$C$3)</f>
        <v>495964</v>
      </c>
      <c r="S174" s="105">
        <f>GETPIVOTDATA(" California",'Population Migration by State'!$B$5,"Year",'Population Migration by State'!$C$3)</f>
        <v>495964</v>
      </c>
      <c r="T174" s="105">
        <f>GETPIVOTDATA(" California",'Population Migration by State'!$B$5,"Year",'Population Migration by State'!$C$3)</f>
        <v>495964</v>
      </c>
      <c r="U174" s="105">
        <f>GETPIVOTDATA(" California",'Population Migration by State'!$B$5,"Year",'Population Migration by State'!$C$3)</f>
        <v>495964</v>
      </c>
      <c r="V174" s="105">
        <f>GETPIVOTDATA(" California",'Population Migration by State'!$B$5,"Year",'Population Migration by State'!$C$3)</f>
        <v>495964</v>
      </c>
      <c r="W174" s="105">
        <f>GETPIVOTDATA(" California",'Population Migration by State'!$B$5,"Year",'Population Migration by State'!$C$3)</f>
        <v>495964</v>
      </c>
      <c r="X174" s="105">
        <f>GETPIVOTDATA(" California",'Population Migration by State'!$B$5,"Year",'Population Migration by State'!$C$3)</f>
        <v>495964</v>
      </c>
      <c r="Y174" s="105">
        <f>GETPIVOTDATA(" California",'Population Migration by State'!$B$5,"Year",'Population Migration by State'!$C$3)</f>
        <v>495964</v>
      </c>
      <c r="Z174" s="105">
        <f>GETPIVOTDATA(" California",'Population Migration by State'!$B$5,"Year",'Population Migration by State'!$C$3)</f>
        <v>495964</v>
      </c>
      <c r="AA174" s="99"/>
      <c r="AB174" s="105">
        <f>GETPIVOTDATA(" Nevada",'Population Migration by State'!$B$5,"Year",'Population Migration by State'!$C$3)</f>
        <v>124522</v>
      </c>
      <c r="AC174" s="92">
        <f>GETPIVOTDATA(" Arizona",'Population Migration by State'!$B$5,"Year",'Population Migration by State'!$C$3)</f>
        <v>234248</v>
      </c>
      <c r="AD174" s="105">
        <f>GETPIVOTDATA(" Arizona",'Population Migration by State'!$B$5,"Year",'Population Migration by State'!$C$3)</f>
        <v>234248</v>
      </c>
      <c r="AE174" s="105">
        <f>GETPIVOTDATA(" Arizona",'Population Migration by State'!$B$5,"Year",'Population Migration by State'!$C$3)</f>
        <v>234248</v>
      </c>
      <c r="AF174" s="105">
        <f>GETPIVOTDATA(" Arizona",'Population Migration by State'!$B$5,"Year",'Population Migration by State'!$C$3)</f>
        <v>234248</v>
      </c>
      <c r="AG174" s="105">
        <f>GETPIVOTDATA(" Arizona",'Population Migration by State'!$B$5,"Year",'Population Migration by State'!$C$3)</f>
        <v>234248</v>
      </c>
      <c r="AH174" s="105">
        <f>GETPIVOTDATA(" Arizona",'Population Migration by State'!$B$5,"Year",'Population Migration by State'!$C$3)</f>
        <v>234248</v>
      </c>
      <c r="AI174" s="105">
        <f>GETPIVOTDATA(" Arizona",'Population Migration by State'!$B$5,"Year",'Population Migration by State'!$C$3)</f>
        <v>234248</v>
      </c>
      <c r="AJ174" s="105">
        <f>GETPIVOTDATA(" Arizona",'Population Migration by State'!$B$5,"Year",'Population Migration by State'!$C$3)</f>
        <v>234248</v>
      </c>
      <c r="AK174" s="105">
        <f>GETPIVOTDATA(" Arizona",'Population Migration by State'!$B$5,"Year",'Population Migration by State'!$C$3)</f>
        <v>234248</v>
      </c>
      <c r="AL174" s="105">
        <f>GETPIVOTDATA(" Arizona",'Population Migration by State'!$B$5,"Year",'Population Migration by State'!$C$3)</f>
        <v>234248</v>
      </c>
      <c r="AM174" s="105">
        <f>GETPIVOTDATA(" Arizona",'Population Migration by State'!$B$5,"Year",'Population Migration by State'!$C$3)</f>
        <v>234248</v>
      </c>
      <c r="AN174" s="105">
        <f>GETPIVOTDATA(" Arizona",'Population Migration by State'!$B$5,"Year",'Population Migration by State'!$C$3)</f>
        <v>234248</v>
      </c>
      <c r="AO174" s="92">
        <f>GETPIVOTDATA(" New Mexico",'Population Migration by State'!$B$5,"Year",'Population Migration by State'!$C$3)</f>
        <v>55122</v>
      </c>
      <c r="AP174" s="105">
        <f>GETPIVOTDATA(" New Mexico",'Population Migration by State'!$B$5,"Year",'Population Migration by State'!$C$3)</f>
        <v>55122</v>
      </c>
      <c r="AQ174" s="105">
        <f>GETPIVOTDATA(" New Mexico",'Population Migration by State'!$B$5,"Year",'Population Migration by State'!$C$3)</f>
        <v>55122</v>
      </c>
      <c r="AR174" s="105">
        <f>GETPIVOTDATA(" New Mexico",'Population Migration by State'!$B$5,"Year",'Population Migration by State'!$C$3)</f>
        <v>55122</v>
      </c>
      <c r="AS174" s="105">
        <f>GETPIVOTDATA(" New Mexico",'Population Migration by State'!$B$5,"Year",'Population Migration by State'!$C$3)</f>
        <v>55122</v>
      </c>
      <c r="AT174" s="105">
        <f>GETPIVOTDATA(" New Mexico",'Population Migration by State'!$B$5,"Year",'Population Migration by State'!$C$3)</f>
        <v>55122</v>
      </c>
      <c r="AU174" s="105">
        <f>GETPIVOTDATA(" New Mexico",'Population Migration by State'!$B$5,"Year",'Population Migration by State'!$C$3)</f>
        <v>55122</v>
      </c>
      <c r="AV174" s="105">
        <f>GETPIVOTDATA(" New Mexico",'Population Migration by State'!$B$5,"Year",'Population Migration by State'!$C$3)</f>
        <v>55122</v>
      </c>
      <c r="AW174" s="105">
        <f>GETPIVOTDATA(" New Mexico",'Population Migration by State'!$B$5,"Year",'Population Migration by State'!$C$3)</f>
        <v>55122</v>
      </c>
      <c r="AX174" s="105">
        <f>GETPIVOTDATA(" New Mexico",'Population Migration by State'!$B$5,"Year",'Population Migration by State'!$C$3)</f>
        <v>55122</v>
      </c>
      <c r="AY174" s="105">
        <f>GETPIVOTDATA(" New Mexico",'Population Migration by State'!$B$5,"Year",'Population Migration by State'!$C$3)</f>
        <v>55122</v>
      </c>
      <c r="AZ174" s="105">
        <f>GETPIVOTDATA(" New Mexico",'Population Migration by State'!$B$5,"Year",'Population Migration by State'!$C$3)</f>
        <v>55122</v>
      </c>
      <c r="BA174" s="105">
        <f>GETPIVOTDATA(" New Mexico",'Population Migration by State'!$B$5,"Year",'Population Migration by State'!$C$3)</f>
        <v>55122</v>
      </c>
      <c r="BB174" s="105">
        <f>GETPIVOTDATA(" New Mexico",'Population Migration by State'!$B$5,"Year",'Population Migration by State'!$C$3)</f>
        <v>55122</v>
      </c>
      <c r="BC174" s="92">
        <f>GETPIVOTDATA(" Oklahoma",'Population Migration by State'!$B$5,"Year",'Population Migration by State'!$C$3)</f>
        <v>108972</v>
      </c>
      <c r="BD174" s="105">
        <f>GETPIVOTDATA(" Oklahoma",'Population Migration by State'!$B$5,"Year",'Population Migration by State'!$C$3)</f>
        <v>108972</v>
      </c>
      <c r="BE174" s="105">
        <f>GETPIVOTDATA(" Oklahoma",'Population Migration by State'!$B$5,"Year",'Population Migration by State'!$C$3)</f>
        <v>108972</v>
      </c>
      <c r="BF174" s="105">
        <f>GETPIVOTDATA(" Oklahoma",'Population Migration by State'!$B$5,"Year",'Population Migration by State'!$C$3)</f>
        <v>108972</v>
      </c>
      <c r="BG174" s="105">
        <f>GETPIVOTDATA(" Oklahoma",'Population Migration by State'!$B$5,"Year",'Population Migration by State'!$C$3)</f>
        <v>108972</v>
      </c>
      <c r="BH174" s="105">
        <f>GETPIVOTDATA(" Oklahoma",'Population Migration by State'!$B$5,"Year",'Population Migration by State'!$C$3)</f>
        <v>108972</v>
      </c>
      <c r="BI174" s="105">
        <f>GETPIVOTDATA(" Oklahoma",'Population Migration by State'!$B$5,"Year",'Population Migration by State'!$C$3)</f>
        <v>108972</v>
      </c>
      <c r="BJ174" s="105">
        <f>GETPIVOTDATA(" Oklahoma",'Population Migration by State'!$B$5,"Year",'Population Migration by State'!$C$3)</f>
        <v>108972</v>
      </c>
      <c r="BK174" s="105">
        <f>GETPIVOTDATA(" Oklahoma",'Population Migration by State'!$B$5,"Year",'Population Migration by State'!$C$3)</f>
        <v>108972</v>
      </c>
      <c r="BL174" s="105">
        <f>GETPIVOTDATA(" Oklahoma",'Population Migration by State'!$B$5,"Year",'Population Migration by State'!$C$3)</f>
        <v>108972</v>
      </c>
      <c r="BM174" s="105">
        <f>GETPIVOTDATA(" Oklahoma",'Population Migration by State'!$B$5,"Year",'Population Migration by State'!$C$3)</f>
        <v>108972</v>
      </c>
      <c r="BN174" s="105">
        <f>GETPIVOTDATA(" Oklahoma",'Population Migration by State'!$B$5,"Year",'Population Migration by State'!$C$3)</f>
        <v>108972</v>
      </c>
      <c r="BO174" s="105">
        <f>GETPIVOTDATA(" Oklahoma",'Population Migration by State'!$B$5,"Year",'Population Migration by State'!$C$3)</f>
        <v>108972</v>
      </c>
      <c r="BP174" s="105">
        <f>GETPIVOTDATA(" Oklahoma",'Population Migration by State'!$B$5,"Year",'Population Migration by State'!$C$3)</f>
        <v>108972</v>
      </c>
      <c r="BQ174" s="105">
        <f>GETPIVOTDATA(" Oklahoma",'Population Migration by State'!$B$5,"Year",'Population Migration by State'!$C$3)</f>
        <v>108972</v>
      </c>
      <c r="BR174" s="105">
        <f>GETPIVOTDATA(" Oklahoma",'Population Migration by State'!$B$5,"Year",'Population Migration by State'!$C$3)</f>
        <v>108972</v>
      </c>
      <c r="BS174" s="92">
        <f>GETPIVOTDATA(" Missouri",'Population Migration by State'!$B$5,"Year",'Population Migration by State'!$C$3)</f>
        <v>163756</v>
      </c>
      <c r="BT174" s="105">
        <f>GETPIVOTDATA(" Missouri",'Population Migration by State'!$B$5,"Year",'Population Migration by State'!$C$3)</f>
        <v>163756</v>
      </c>
      <c r="BU174" s="105">
        <f>GETPIVOTDATA(" Missouri",'Population Migration by State'!$B$5,"Year",'Population Migration by State'!$C$3)</f>
        <v>163756</v>
      </c>
      <c r="BV174" s="105">
        <f>GETPIVOTDATA(" Missouri",'Population Migration by State'!$B$5,"Year",'Population Migration by State'!$C$3)</f>
        <v>163756</v>
      </c>
      <c r="BW174" s="105">
        <f>GETPIVOTDATA(" Missouri",'Population Migration by State'!$B$5,"Year",'Population Migration by State'!$C$3)</f>
        <v>163756</v>
      </c>
      <c r="BX174" s="105">
        <f>GETPIVOTDATA(" Missouri",'Population Migration by State'!$B$5,"Year",'Population Migration by State'!$C$3)</f>
        <v>163756</v>
      </c>
      <c r="BY174" s="105">
        <f>GETPIVOTDATA(" Missouri",'Population Migration by State'!$B$5,"Year",'Population Migration by State'!$C$3)</f>
        <v>163756</v>
      </c>
      <c r="BZ174" s="105">
        <f>GETPIVOTDATA(" Missouri",'Population Migration by State'!$B$5,"Year",'Population Migration by State'!$C$3)</f>
        <v>163756</v>
      </c>
      <c r="CA174" s="105">
        <f>GETPIVOTDATA(" Missouri",'Population Migration by State'!$B$5,"Year",'Population Migration by State'!$C$3)</f>
        <v>163756</v>
      </c>
      <c r="CB174" s="105">
        <f>GETPIVOTDATA(" Missouri",'Population Migration by State'!$B$5,"Year",'Population Migration by State'!$C$3)</f>
        <v>163756</v>
      </c>
      <c r="CC174" s="105">
        <f>GETPIVOTDATA(" Missouri",'Population Migration by State'!$B$5,"Year",'Population Migration by State'!$C$3)</f>
        <v>163756</v>
      </c>
      <c r="CD174" s="105">
        <f>GETPIVOTDATA(" Missouri",'Population Migration by State'!$B$5,"Year",'Population Migration by State'!$C$3)</f>
        <v>163756</v>
      </c>
      <c r="CE174" s="105">
        <f>GETPIVOTDATA(" Missouri",'Population Migration by State'!$B$5,"Year",'Population Migration by State'!$C$3)</f>
        <v>163756</v>
      </c>
      <c r="CF174" s="105">
        <f>GETPIVOTDATA(" Missouri",'Population Migration by State'!$B$5,"Year",'Population Migration by State'!$C$3)</f>
        <v>163756</v>
      </c>
      <c r="CG174" s="105">
        <f>GETPIVOTDATA(" Missouri",'Population Migration by State'!$B$5,"Year",'Population Migration by State'!$C$3)</f>
        <v>163756</v>
      </c>
      <c r="CH174" s="92">
        <f>GETPIVOTDATA(" Illinois",'Population Migration by State'!$B$5,"Year",'Population Migration by State'!$C$3)</f>
        <v>210804</v>
      </c>
      <c r="CI174" s="105">
        <f>GETPIVOTDATA(" Illinois",'Population Migration by State'!$B$5,"Year",'Population Migration by State'!$C$3)</f>
        <v>210804</v>
      </c>
      <c r="CJ174" s="105">
        <f>GETPIVOTDATA(" Illinois",'Population Migration by State'!$B$5,"Year",'Population Migration by State'!$C$3)</f>
        <v>210804</v>
      </c>
      <c r="CK174" s="97"/>
      <c r="CL174" s="105">
        <f>GETPIVOTDATA(" Kentucky",'Population Migration by State'!$B$5,"Year",'Population Migration by State'!$C$3)</f>
        <v>112957</v>
      </c>
      <c r="CM174" s="105">
        <f>GETPIVOTDATA(" Kentucky",'Population Migration by State'!$B$5,"Year",'Population Migration by State'!$C$3)</f>
        <v>112957</v>
      </c>
      <c r="CN174" s="105">
        <f>GETPIVOTDATA(" Kentucky",'Population Migration by State'!$B$5,"Year",'Population Migration by State'!$C$3)</f>
        <v>112957</v>
      </c>
      <c r="CO174" s="105">
        <f>GETPIVOTDATA(" Kentucky",'Population Migration by State'!$B$5,"Year",'Population Migration by State'!$C$3)</f>
        <v>112957</v>
      </c>
      <c r="CP174" s="105">
        <f>GETPIVOTDATA(" Kentucky",'Population Migration by State'!$B$5,"Year",'Population Migration by State'!$C$3)</f>
        <v>112957</v>
      </c>
      <c r="CQ174" s="105">
        <f>GETPIVOTDATA(" Kentucky",'Population Migration by State'!$B$5,"Year",'Population Migration by State'!$C$3)</f>
        <v>112957</v>
      </c>
      <c r="CR174" s="105">
        <f>GETPIVOTDATA(" Kentucky",'Population Migration by State'!$B$5,"Year",'Population Migration by State'!$C$3)</f>
        <v>112957</v>
      </c>
      <c r="CS174" s="105">
        <f>GETPIVOTDATA(" Kentucky",'Population Migration by State'!$B$5,"Year",'Population Migration by State'!$C$3)</f>
        <v>112957</v>
      </c>
      <c r="CT174" s="105">
        <f>GETPIVOTDATA(" Kentucky",'Population Migration by State'!$B$5,"Year",'Population Migration by State'!$C$3)</f>
        <v>112957</v>
      </c>
      <c r="CU174" s="105">
        <f>GETPIVOTDATA(" Kentucky",'Population Migration by State'!$B$5,"Year",'Population Migration by State'!$C$3)</f>
        <v>112957</v>
      </c>
      <c r="CV174" s="105">
        <f>GETPIVOTDATA(" Kentucky",'Population Migration by State'!$B$5,"Year",'Population Migration by State'!$C$3)</f>
        <v>112957</v>
      </c>
      <c r="CW174" s="105">
        <f>GETPIVOTDATA(" Kentucky",'Population Migration by State'!$B$5,"Year",'Population Migration by State'!$C$3)</f>
        <v>112957</v>
      </c>
      <c r="CX174" s="105">
        <f>GETPIVOTDATA(" Kentucky",'Population Migration by State'!$B$5,"Year",'Population Migration by State'!$C$3)</f>
        <v>112957</v>
      </c>
      <c r="CY174" s="92">
        <f>GETPIVOTDATA(" Virginia",'Population Migration by State'!$B$5,"Year",'Population Migration by State'!$C$3)</f>
        <v>251169</v>
      </c>
      <c r="CZ174" s="105">
        <f>GETPIVOTDATA(" Virginia",'Population Migration by State'!$B$5,"Year",'Population Migration by State'!$C$3)</f>
        <v>251169</v>
      </c>
      <c r="DA174" s="105">
        <f>GETPIVOTDATA(" Virginia",'Population Migration by State'!$B$5,"Year",'Population Migration by State'!$C$3)</f>
        <v>251169</v>
      </c>
      <c r="DB174" s="105">
        <f>GETPIVOTDATA(" Virginia",'Population Migration by State'!$B$5,"Year",'Population Migration by State'!$C$3)</f>
        <v>251169</v>
      </c>
      <c r="DC174" s="105">
        <f>GETPIVOTDATA(" Virginia",'Population Migration by State'!$B$5,"Year",'Population Migration by State'!$C$3)</f>
        <v>251169</v>
      </c>
      <c r="DD174" s="105">
        <f>GETPIVOTDATA(" Virginia",'Population Migration by State'!$B$5,"Year",'Population Migration by State'!$C$3)</f>
        <v>251169</v>
      </c>
      <c r="DE174" s="105">
        <f>GETPIVOTDATA(" Virginia",'Population Migration by State'!$B$5,"Year",'Population Migration by State'!$C$3)</f>
        <v>251169</v>
      </c>
      <c r="DF174" s="105">
        <f>GETPIVOTDATA(" Virginia",'Population Migration by State'!$B$5,"Year",'Population Migration by State'!$C$3)</f>
        <v>251169</v>
      </c>
      <c r="DG174" s="105">
        <f>GETPIVOTDATA(" Virginia",'Population Migration by State'!$B$5,"Year",'Population Migration by State'!$C$3)</f>
        <v>251169</v>
      </c>
      <c r="DH174" s="105">
        <f>GETPIVOTDATA(" Virginia",'Population Migration by State'!$B$5,"Year",'Population Migration by State'!$C$3)</f>
        <v>251169</v>
      </c>
      <c r="DI174" s="105">
        <f>GETPIVOTDATA(" Virginia",'Population Migration by State'!$B$5,"Year",'Population Migration by State'!$C$3)</f>
        <v>251169</v>
      </c>
      <c r="DJ174" s="121">
        <f>GETPIVOTDATA(" Virginia",'Population Migration by State'!$B$5,"Year",'Population Migration by State'!$C$3)</f>
        <v>251169</v>
      </c>
      <c r="DK174" s="121">
        <f>GETPIVOTDATA(" Virginia",'Population Migration by State'!$B$5,"Year",'Population Migration by State'!$C$3)</f>
        <v>251169</v>
      </c>
      <c r="DL174" s="121">
        <f>GETPIVOTDATA(" Virginia",'Population Migration by State'!$B$5,"Year",'Population Migration by State'!$C$3)</f>
        <v>251169</v>
      </c>
      <c r="DM174" s="121">
        <f>GETPIVOTDATA(" Virginia",'Population Migration by State'!$B$5,"Year",'Population Migration by State'!$C$3)</f>
        <v>251169</v>
      </c>
      <c r="DN174" s="105">
        <f>GETPIVOTDATA(" Virginia",'Population Migration by State'!$B$5,"Year",'Population Migration by State'!$C$3)</f>
        <v>251169</v>
      </c>
      <c r="DO174" s="105">
        <f>GETPIVOTDATA(" Virginia",'Population Migration by State'!$B$5,"Year",'Population Migration by State'!$C$3)</f>
        <v>251169</v>
      </c>
      <c r="DP174" s="105">
        <f>GETPIVOTDATA(" Virginia",'Population Migration by State'!$B$5,"Year",'Population Migration by State'!$C$3)</f>
        <v>251169</v>
      </c>
      <c r="DQ174" s="105">
        <f>GETPIVOTDATA(" Virginia",'Population Migration by State'!$B$5,"Year",'Population Migration by State'!$C$3)</f>
        <v>251169</v>
      </c>
      <c r="DR174" s="105">
        <f>GETPIVOTDATA(" Virginia",'Population Migration by State'!$B$5,"Year",'Population Migration by State'!$C$3)</f>
        <v>251169</v>
      </c>
      <c r="DS174" s="105">
        <f>GETPIVOTDATA(" Virginia",'Population Migration by State'!$B$5,"Year",'Population Migration by State'!$C$3)</f>
        <v>251169</v>
      </c>
      <c r="DT174" s="101">
        <f>GETPIVOTDATA(" Virginia",'Population Migration by State'!$B$5,"Year",'Population Migration by State'!$C$3)</f>
        <v>251169</v>
      </c>
      <c r="DU174" s="92"/>
      <c r="DV174" s="105"/>
      <c r="DW174" s="105"/>
      <c r="DX174" s="105"/>
      <c r="DY174" s="105"/>
      <c r="DZ174" s="105"/>
      <c r="EA174" s="105"/>
      <c r="EB174" s="105"/>
      <c r="EC174" s="105"/>
      <c r="ED174" s="105"/>
      <c r="EE174" s="93"/>
      <c r="EF174" s="93"/>
      <c r="EG174" s="93"/>
      <c r="EH174" s="93"/>
      <c r="EI174" s="105"/>
      <c r="EJ174" s="105"/>
      <c r="EK174" s="105"/>
      <c r="EL174" s="105"/>
      <c r="EM174" s="105"/>
      <c r="EN174" s="105"/>
      <c r="EO174" s="105"/>
      <c r="EP174" s="105"/>
      <c r="EQ174" s="56"/>
      <c r="ER174" s="56"/>
      <c r="ES174" s="56"/>
      <c r="ET174" s="56"/>
      <c r="EU174" s="56"/>
      <c r="EV174" s="56"/>
      <c r="EW174" s="56"/>
      <c r="EX174" s="56"/>
      <c r="EY174" s="56"/>
      <c r="EZ174" s="56"/>
      <c r="FA174" s="56"/>
      <c r="FB174" s="56"/>
      <c r="FC174" s="56"/>
      <c r="FD174" s="56"/>
      <c r="FE174" s="56"/>
      <c r="FF174" s="56"/>
      <c r="FG174" s="56"/>
      <c r="FH174" s="56"/>
      <c r="FI174" s="56"/>
      <c r="FJ174" s="56"/>
      <c r="FK174" s="56"/>
      <c r="FL174" s="56"/>
      <c r="FM174" s="56"/>
      <c r="FN174" s="56"/>
      <c r="FO174" s="56"/>
      <c r="FP174" s="56"/>
      <c r="FQ174" s="56"/>
      <c r="FR174" s="56"/>
      <c r="FS174" s="56"/>
      <c r="FT174" s="56"/>
      <c r="FU174" s="56"/>
      <c r="FV174" s="56"/>
      <c r="FW174" s="56"/>
      <c r="FX174" s="56"/>
      <c r="FY174" s="56"/>
      <c r="FZ174" s="56"/>
      <c r="GA174" s="56"/>
      <c r="GB174" s="56"/>
      <c r="GC174" s="56"/>
      <c r="GD174" s="56"/>
      <c r="GE174" s="56"/>
      <c r="GF174" s="56"/>
      <c r="GG174" s="56"/>
      <c r="GH174" s="56"/>
      <c r="GI174" s="56"/>
      <c r="GJ174" s="56"/>
      <c r="GK174" s="56"/>
      <c r="GL174" s="56"/>
      <c r="GM174" s="56"/>
      <c r="GN174" s="56"/>
      <c r="GO174" s="56"/>
      <c r="GP174" s="56"/>
      <c r="GQ174" s="56"/>
      <c r="GR174" s="56"/>
      <c r="GS174" s="56"/>
      <c r="GT174" s="56"/>
      <c r="GU174" s="56"/>
      <c r="GV174" s="56"/>
      <c r="GW174" s="56"/>
      <c r="GX174" s="56"/>
      <c r="GY174" s="56"/>
      <c r="GZ174" s="56"/>
      <c r="HA174" s="56"/>
      <c r="HB174" s="56"/>
      <c r="HC174" s="56"/>
      <c r="HD174" s="56"/>
      <c r="HE174" s="56"/>
      <c r="HF174" s="56"/>
      <c r="HG174" s="56"/>
      <c r="HH174" s="217"/>
    </row>
    <row r="175" spans="2:216" ht="15.75" thickBot="1" x14ac:dyDescent="0.3">
      <c r="B175" s="221"/>
      <c r="C175" s="56"/>
      <c r="D175" s="56"/>
      <c r="E175" s="105"/>
      <c r="F175" s="105"/>
      <c r="G175" s="105"/>
      <c r="H175" s="105"/>
      <c r="I175" s="105"/>
      <c r="J175" s="105"/>
      <c r="K175" s="105"/>
      <c r="L175" s="105"/>
      <c r="M175" s="105"/>
      <c r="N175" s="105"/>
      <c r="O175" s="105"/>
      <c r="P175" s="105"/>
      <c r="Q175" s="92">
        <f>GETPIVOTDATA(" California",'Population Migration by State'!$B$5,"Year",'Population Migration by State'!$C$3)</f>
        <v>495964</v>
      </c>
      <c r="R175" s="105">
        <f>GETPIVOTDATA(" California",'Population Migration by State'!$B$5,"Year",'Population Migration by State'!$C$3)</f>
        <v>495964</v>
      </c>
      <c r="S175" s="105">
        <f>GETPIVOTDATA(" California",'Population Migration by State'!$B$5,"Year",'Population Migration by State'!$C$3)</f>
        <v>495964</v>
      </c>
      <c r="T175" s="105">
        <f>GETPIVOTDATA(" California",'Population Migration by State'!$B$5,"Year",'Population Migration by State'!$C$3)</f>
        <v>495964</v>
      </c>
      <c r="U175" s="105">
        <f>GETPIVOTDATA(" California",'Population Migration by State'!$B$5,"Year",'Population Migration by State'!$C$3)</f>
        <v>495964</v>
      </c>
      <c r="V175" s="105">
        <f>GETPIVOTDATA(" California",'Population Migration by State'!$B$5,"Year",'Population Migration by State'!$C$3)</f>
        <v>495964</v>
      </c>
      <c r="W175" s="105">
        <f>GETPIVOTDATA(" California",'Population Migration by State'!$B$5,"Year",'Population Migration by State'!$C$3)</f>
        <v>495964</v>
      </c>
      <c r="X175" s="105">
        <f>GETPIVOTDATA(" California",'Population Migration by State'!$B$5,"Year",'Population Migration by State'!$C$3)</f>
        <v>495964</v>
      </c>
      <c r="Y175" s="105">
        <f>GETPIVOTDATA(" California",'Population Migration by State'!$B$5,"Year",'Population Migration by State'!$C$3)</f>
        <v>495964</v>
      </c>
      <c r="Z175" s="105">
        <f>GETPIVOTDATA(" California",'Population Migration by State'!$B$5,"Year",'Population Migration by State'!$C$3)</f>
        <v>495964</v>
      </c>
      <c r="AA175" s="114">
        <f>GETPIVOTDATA(" California",'Population Migration by State'!$B$5,"Year",'Population Migration by State'!$C$3)</f>
        <v>495964</v>
      </c>
      <c r="AB175" s="115"/>
      <c r="AC175" s="92">
        <f>GETPIVOTDATA(" Arizona",'Population Migration by State'!$B$5,"Year",'Population Migration by State'!$C$3)</f>
        <v>234248</v>
      </c>
      <c r="AD175" s="105">
        <f>GETPIVOTDATA(" Arizona",'Population Migration by State'!$B$5,"Year",'Population Migration by State'!$C$3)</f>
        <v>234248</v>
      </c>
      <c r="AE175" s="105">
        <f>GETPIVOTDATA(" Arizona",'Population Migration by State'!$B$5,"Year",'Population Migration by State'!$C$3)</f>
        <v>234248</v>
      </c>
      <c r="AF175" s="105">
        <f>GETPIVOTDATA(" Arizona",'Population Migration by State'!$B$5,"Year",'Population Migration by State'!$C$3)</f>
        <v>234248</v>
      </c>
      <c r="AG175" s="105">
        <f>GETPIVOTDATA(" Arizona",'Population Migration by State'!$B$5,"Year",'Population Migration by State'!$C$3)</f>
        <v>234248</v>
      </c>
      <c r="AH175" s="105">
        <f>GETPIVOTDATA(" Arizona",'Population Migration by State'!$B$5,"Year",'Population Migration by State'!$C$3)</f>
        <v>234248</v>
      </c>
      <c r="AI175" s="105">
        <f>GETPIVOTDATA(" Arizona",'Population Migration by State'!$B$5,"Year",'Population Migration by State'!$C$3)</f>
        <v>234248</v>
      </c>
      <c r="AJ175" s="105">
        <f>GETPIVOTDATA(" Arizona",'Population Migration by State'!$B$5,"Year",'Population Migration by State'!$C$3)</f>
        <v>234248</v>
      </c>
      <c r="AK175" s="105">
        <f>GETPIVOTDATA(" Arizona",'Population Migration by State'!$B$5,"Year",'Population Migration by State'!$C$3)</f>
        <v>234248</v>
      </c>
      <c r="AL175" s="105">
        <f>GETPIVOTDATA(" Arizona",'Population Migration by State'!$B$5,"Year",'Population Migration by State'!$C$3)</f>
        <v>234248</v>
      </c>
      <c r="AM175" s="105">
        <f>GETPIVOTDATA(" Arizona",'Population Migration by State'!$B$5,"Year",'Population Migration by State'!$C$3)</f>
        <v>234248</v>
      </c>
      <c r="AN175" s="105">
        <f>GETPIVOTDATA(" Arizona",'Population Migration by State'!$B$5,"Year",'Population Migration by State'!$C$3)</f>
        <v>234248</v>
      </c>
      <c r="AO175" s="92">
        <f>GETPIVOTDATA(" New Mexico",'Population Migration by State'!$B$5,"Year",'Population Migration by State'!$C$3)</f>
        <v>55122</v>
      </c>
      <c r="AP175" s="105">
        <f>GETPIVOTDATA(" New Mexico",'Population Migration by State'!$B$5,"Year",'Population Migration by State'!$C$3)</f>
        <v>55122</v>
      </c>
      <c r="AQ175" s="105">
        <f>GETPIVOTDATA(" New Mexico",'Population Migration by State'!$B$5,"Year",'Population Migration by State'!$C$3)</f>
        <v>55122</v>
      </c>
      <c r="AR175" s="105">
        <f>GETPIVOTDATA(" New Mexico",'Population Migration by State'!$B$5,"Year",'Population Migration by State'!$C$3)</f>
        <v>55122</v>
      </c>
      <c r="AS175" s="105">
        <f>GETPIVOTDATA(" New Mexico",'Population Migration by State'!$B$5,"Year",'Population Migration by State'!$C$3)</f>
        <v>55122</v>
      </c>
      <c r="AT175" s="105">
        <f>GETPIVOTDATA(" New Mexico",'Population Migration by State'!$B$5,"Year",'Population Migration by State'!$C$3)</f>
        <v>55122</v>
      </c>
      <c r="AU175" s="105">
        <f>GETPIVOTDATA(" New Mexico",'Population Migration by State'!$B$5,"Year",'Population Migration by State'!$C$3)</f>
        <v>55122</v>
      </c>
      <c r="AV175" s="105">
        <f>GETPIVOTDATA(" New Mexico",'Population Migration by State'!$B$5,"Year",'Population Migration by State'!$C$3)</f>
        <v>55122</v>
      </c>
      <c r="AW175" s="105">
        <f>GETPIVOTDATA(" New Mexico",'Population Migration by State'!$B$5,"Year",'Population Migration by State'!$C$3)</f>
        <v>55122</v>
      </c>
      <c r="AX175" s="105">
        <f>GETPIVOTDATA(" New Mexico",'Population Migration by State'!$B$5,"Year",'Population Migration by State'!$C$3)</f>
        <v>55122</v>
      </c>
      <c r="AY175" s="105">
        <f>GETPIVOTDATA(" New Mexico",'Population Migration by State'!$B$5,"Year",'Population Migration by State'!$C$3)</f>
        <v>55122</v>
      </c>
      <c r="AZ175" s="105">
        <f>GETPIVOTDATA(" New Mexico",'Population Migration by State'!$B$5,"Year",'Population Migration by State'!$C$3)</f>
        <v>55122</v>
      </c>
      <c r="BA175" s="105">
        <f>GETPIVOTDATA(" New Mexico",'Population Migration by State'!$B$5,"Year",'Population Migration by State'!$C$3)</f>
        <v>55122</v>
      </c>
      <c r="BB175" s="105">
        <f>GETPIVOTDATA(" New Mexico",'Population Migration by State'!$B$5,"Year",'Population Migration by State'!$C$3)</f>
        <v>55122</v>
      </c>
      <c r="BC175" s="92">
        <f>GETPIVOTDATA(" Oklahoma",'Population Migration by State'!$B$5,"Year",'Population Migration by State'!$C$3)</f>
        <v>108972</v>
      </c>
      <c r="BD175" s="105">
        <f>GETPIVOTDATA(" Oklahoma",'Population Migration by State'!$B$5,"Year",'Population Migration by State'!$C$3)</f>
        <v>108972</v>
      </c>
      <c r="BE175" s="105">
        <f>GETPIVOTDATA(" Oklahoma",'Population Migration by State'!$B$5,"Year",'Population Migration by State'!$C$3)</f>
        <v>108972</v>
      </c>
      <c r="BF175" s="105">
        <f>GETPIVOTDATA(" Oklahoma",'Population Migration by State'!$B$5,"Year",'Population Migration by State'!$C$3)</f>
        <v>108972</v>
      </c>
      <c r="BG175" s="105">
        <f>GETPIVOTDATA(" Oklahoma",'Population Migration by State'!$B$5,"Year",'Population Migration by State'!$C$3)</f>
        <v>108972</v>
      </c>
      <c r="BH175" s="105">
        <f>GETPIVOTDATA(" Oklahoma",'Population Migration by State'!$B$5,"Year",'Population Migration by State'!$C$3)</f>
        <v>108972</v>
      </c>
      <c r="BI175" s="105">
        <f>GETPIVOTDATA(" Oklahoma",'Population Migration by State'!$B$5,"Year",'Population Migration by State'!$C$3)</f>
        <v>108972</v>
      </c>
      <c r="BJ175" s="105">
        <f>GETPIVOTDATA(" Oklahoma",'Population Migration by State'!$B$5,"Year",'Population Migration by State'!$C$3)</f>
        <v>108972</v>
      </c>
      <c r="BK175" s="105">
        <f>GETPIVOTDATA(" Oklahoma",'Population Migration by State'!$B$5,"Year",'Population Migration by State'!$C$3)</f>
        <v>108972</v>
      </c>
      <c r="BL175" s="105">
        <f>GETPIVOTDATA(" Oklahoma",'Population Migration by State'!$B$5,"Year",'Population Migration by State'!$C$3)</f>
        <v>108972</v>
      </c>
      <c r="BM175" s="105">
        <f>GETPIVOTDATA(" Oklahoma",'Population Migration by State'!$B$5,"Year",'Population Migration by State'!$C$3)</f>
        <v>108972</v>
      </c>
      <c r="BN175" s="105">
        <f>GETPIVOTDATA(" Oklahoma",'Population Migration by State'!$B$5,"Year",'Population Migration by State'!$C$3)</f>
        <v>108972</v>
      </c>
      <c r="BO175" s="105">
        <f>GETPIVOTDATA(" Oklahoma",'Population Migration by State'!$B$5,"Year",'Population Migration by State'!$C$3)</f>
        <v>108972</v>
      </c>
      <c r="BP175" s="105">
        <f>GETPIVOTDATA(" Oklahoma",'Population Migration by State'!$B$5,"Year",'Population Migration by State'!$C$3)</f>
        <v>108972</v>
      </c>
      <c r="BQ175" s="105">
        <f>GETPIVOTDATA(" Oklahoma",'Population Migration by State'!$B$5,"Year",'Population Migration by State'!$C$3)</f>
        <v>108972</v>
      </c>
      <c r="BR175" s="105">
        <f>GETPIVOTDATA(" Oklahoma",'Population Migration by State'!$B$5,"Year",'Population Migration by State'!$C$3)</f>
        <v>108972</v>
      </c>
      <c r="BS175" s="92">
        <f>GETPIVOTDATA(" Missouri",'Population Migration by State'!$B$5,"Year",'Population Migration by State'!$C$3)</f>
        <v>163756</v>
      </c>
      <c r="BT175" s="105">
        <f>GETPIVOTDATA(" Missouri",'Population Migration by State'!$B$5,"Year",'Population Migration by State'!$C$3)</f>
        <v>163756</v>
      </c>
      <c r="BU175" s="105">
        <f>GETPIVOTDATA(" Missouri",'Population Migration by State'!$B$5,"Year",'Population Migration by State'!$C$3)</f>
        <v>163756</v>
      </c>
      <c r="BV175" s="105">
        <f>GETPIVOTDATA(" Missouri",'Population Migration by State'!$B$5,"Year",'Population Migration by State'!$C$3)</f>
        <v>163756</v>
      </c>
      <c r="BW175" s="105">
        <f>GETPIVOTDATA(" Missouri",'Population Migration by State'!$B$5,"Year",'Population Migration by State'!$C$3)</f>
        <v>163756</v>
      </c>
      <c r="BX175" s="105">
        <f>GETPIVOTDATA(" Missouri",'Population Migration by State'!$B$5,"Year",'Population Migration by State'!$C$3)</f>
        <v>163756</v>
      </c>
      <c r="BY175" s="105">
        <f>GETPIVOTDATA(" Missouri",'Population Migration by State'!$B$5,"Year",'Population Migration by State'!$C$3)</f>
        <v>163756</v>
      </c>
      <c r="BZ175" s="105">
        <f>GETPIVOTDATA(" Missouri",'Population Migration by State'!$B$5,"Year",'Population Migration by State'!$C$3)</f>
        <v>163756</v>
      </c>
      <c r="CA175" s="105">
        <f>GETPIVOTDATA(" Missouri",'Population Migration by State'!$B$5,"Year",'Population Migration by State'!$C$3)</f>
        <v>163756</v>
      </c>
      <c r="CB175" s="105">
        <f>GETPIVOTDATA(" Missouri",'Population Migration by State'!$B$5,"Year",'Population Migration by State'!$C$3)</f>
        <v>163756</v>
      </c>
      <c r="CC175" s="105">
        <f>GETPIVOTDATA(" Missouri",'Population Migration by State'!$B$5,"Year",'Population Migration by State'!$C$3)</f>
        <v>163756</v>
      </c>
      <c r="CD175" s="105">
        <f>GETPIVOTDATA(" Missouri",'Population Migration by State'!$B$5,"Year",'Population Migration by State'!$C$3)</f>
        <v>163756</v>
      </c>
      <c r="CE175" s="105">
        <f>GETPIVOTDATA(" Missouri",'Population Migration by State'!$B$5,"Year",'Population Migration by State'!$C$3)</f>
        <v>163756</v>
      </c>
      <c r="CF175" s="105">
        <f>GETPIVOTDATA(" Missouri",'Population Migration by State'!$B$5,"Year",'Population Migration by State'!$C$3)</f>
        <v>163756</v>
      </c>
      <c r="CG175" s="105">
        <f>GETPIVOTDATA(" Missouri",'Population Migration by State'!$B$5,"Year",'Population Migration by State'!$C$3)</f>
        <v>163756</v>
      </c>
      <c r="CH175" s="99"/>
      <c r="CI175" s="105">
        <f>GETPIVOTDATA(" Illinois",'Population Migration by State'!$B$5,"Year",'Population Migration by State'!$C$3)</f>
        <v>210804</v>
      </c>
      <c r="CJ175" s="105">
        <f>GETPIVOTDATA(" Illinois",'Population Migration by State'!$B$5,"Year",'Population Migration by State'!$C$3)</f>
        <v>210804</v>
      </c>
      <c r="CK175" s="92">
        <f>GETPIVOTDATA(" Kentucky",'Population Migration by State'!$B$5,"Year",'Population Migration by State'!$C$3)</f>
        <v>112957</v>
      </c>
      <c r="CL175" s="105">
        <f>GETPIVOTDATA(" Kentucky",'Population Migration by State'!$B$5,"Year",'Population Migration by State'!$C$3)</f>
        <v>112957</v>
      </c>
      <c r="CM175" s="105">
        <f>GETPIVOTDATA(" Kentucky",'Population Migration by State'!$B$5,"Year",'Population Migration by State'!$C$3)</f>
        <v>112957</v>
      </c>
      <c r="CN175" s="105">
        <f>GETPIVOTDATA(" Kentucky",'Population Migration by State'!$B$5,"Year",'Population Migration by State'!$C$3)</f>
        <v>112957</v>
      </c>
      <c r="CO175" s="105">
        <f>GETPIVOTDATA(" Kentucky",'Population Migration by State'!$B$5,"Year",'Population Migration by State'!$C$3)</f>
        <v>112957</v>
      </c>
      <c r="CP175" s="105">
        <f>GETPIVOTDATA(" Kentucky",'Population Migration by State'!$B$5,"Year",'Population Migration by State'!$C$3)</f>
        <v>112957</v>
      </c>
      <c r="CQ175" s="105">
        <f>GETPIVOTDATA(" Kentucky",'Population Migration by State'!$B$5,"Year",'Population Migration by State'!$C$3)</f>
        <v>112957</v>
      </c>
      <c r="CR175" s="105">
        <f>GETPIVOTDATA(" Kentucky",'Population Migration by State'!$B$5,"Year",'Population Migration by State'!$C$3)</f>
        <v>112957</v>
      </c>
      <c r="CS175" s="105">
        <f>GETPIVOTDATA(" Kentucky",'Population Migration by State'!$B$5,"Year",'Population Migration by State'!$C$3)</f>
        <v>112957</v>
      </c>
      <c r="CT175" s="105">
        <f>GETPIVOTDATA(" Kentucky",'Population Migration by State'!$B$5,"Year",'Population Migration by State'!$C$3)</f>
        <v>112957</v>
      </c>
      <c r="CU175" s="105">
        <f>GETPIVOTDATA(" Kentucky",'Population Migration by State'!$B$5,"Year",'Population Migration by State'!$C$3)</f>
        <v>112957</v>
      </c>
      <c r="CV175" s="105">
        <f>GETPIVOTDATA(" Kentucky",'Population Migration by State'!$B$5,"Year",'Population Migration by State'!$C$3)</f>
        <v>112957</v>
      </c>
      <c r="CW175" s="105">
        <f>GETPIVOTDATA(" Kentucky",'Population Migration by State'!$B$5,"Year",'Population Migration by State'!$C$3)</f>
        <v>112957</v>
      </c>
      <c r="CX175" s="97"/>
      <c r="CY175" s="105">
        <f>GETPIVOTDATA(" Virginia",'Population Migration by State'!$B$5,"Year",'Population Migration by State'!$C$3)</f>
        <v>251169</v>
      </c>
      <c r="CZ175" s="105">
        <f>GETPIVOTDATA(" Virginia",'Population Migration by State'!$B$5,"Year",'Population Migration by State'!$C$3)</f>
        <v>251169</v>
      </c>
      <c r="DA175" s="105">
        <f>GETPIVOTDATA(" Virginia",'Population Migration by State'!$B$5,"Year",'Population Migration by State'!$C$3)</f>
        <v>251169</v>
      </c>
      <c r="DB175" s="105">
        <f>GETPIVOTDATA(" Virginia",'Population Migration by State'!$B$5,"Year",'Population Migration by State'!$C$3)</f>
        <v>251169</v>
      </c>
      <c r="DC175" s="105">
        <f>GETPIVOTDATA(" Virginia",'Population Migration by State'!$B$5,"Year",'Population Migration by State'!$C$3)</f>
        <v>251169</v>
      </c>
      <c r="DD175" s="105">
        <f>GETPIVOTDATA(" Virginia",'Population Migration by State'!$B$5,"Year",'Population Migration by State'!$C$3)</f>
        <v>251169</v>
      </c>
      <c r="DE175" s="105">
        <f>GETPIVOTDATA(" Virginia",'Population Migration by State'!$B$5,"Year",'Population Migration by State'!$C$3)</f>
        <v>251169</v>
      </c>
      <c r="DF175" s="105">
        <f>GETPIVOTDATA(" Virginia",'Population Migration by State'!$B$5,"Year",'Population Migration by State'!$C$3)</f>
        <v>251169</v>
      </c>
      <c r="DG175" s="105">
        <f>GETPIVOTDATA(" Virginia",'Population Migration by State'!$B$5,"Year",'Population Migration by State'!$C$3)</f>
        <v>251169</v>
      </c>
      <c r="DH175" s="105">
        <f>GETPIVOTDATA(" Virginia",'Population Migration by State'!$B$5,"Year",'Population Migration by State'!$C$3)</f>
        <v>251169</v>
      </c>
      <c r="DI175" s="105">
        <f>GETPIVOTDATA(" Virginia",'Population Migration by State'!$B$5,"Year",'Population Migration by State'!$C$3)</f>
        <v>251169</v>
      </c>
      <c r="DJ175" s="105">
        <f>GETPIVOTDATA(" Virginia",'Population Migration by State'!$B$5,"Year",'Population Migration by State'!$C$3)</f>
        <v>251169</v>
      </c>
      <c r="DK175" s="105">
        <f>GETPIVOTDATA(" Virginia",'Population Migration by State'!$B$5,"Year",'Population Migration by State'!$C$3)</f>
        <v>251169</v>
      </c>
      <c r="DL175" s="105">
        <f>GETPIVOTDATA(" Virginia",'Population Migration by State'!$B$5,"Year",'Population Migration by State'!$C$3)</f>
        <v>251169</v>
      </c>
      <c r="DM175" s="105">
        <f>GETPIVOTDATA(" Virginia",'Population Migration by State'!$B$5,"Year",'Population Migration by State'!$C$3)</f>
        <v>251169</v>
      </c>
      <c r="DN175" s="105">
        <f>GETPIVOTDATA(" Virginia",'Population Migration by State'!$B$5,"Year",'Population Migration by State'!$C$3)</f>
        <v>251169</v>
      </c>
      <c r="DO175" s="105">
        <f>GETPIVOTDATA(" Virginia",'Population Migration by State'!$B$5,"Year",'Population Migration by State'!$C$3)</f>
        <v>251169</v>
      </c>
      <c r="DP175" s="105">
        <f>GETPIVOTDATA(" Virginia",'Population Migration by State'!$B$5,"Year",'Population Migration by State'!$C$3)</f>
        <v>251169</v>
      </c>
      <c r="DQ175" s="105">
        <f>GETPIVOTDATA(" Virginia",'Population Migration by State'!$B$5,"Year",'Population Migration by State'!$C$3)</f>
        <v>251169</v>
      </c>
      <c r="DR175" s="105">
        <f>GETPIVOTDATA(" Virginia",'Population Migration by State'!$B$5,"Year",'Population Migration by State'!$C$3)</f>
        <v>251169</v>
      </c>
      <c r="DS175" s="105">
        <f>GETPIVOTDATA(" Virginia",'Population Migration by State'!$B$5,"Year",'Population Migration by State'!$C$3)</f>
        <v>251169</v>
      </c>
      <c r="DT175" s="105">
        <f>GETPIVOTDATA(" Virginia",'Population Migration by State'!$B$5,"Year",'Population Migration by State'!$C$3)</f>
        <v>251169</v>
      </c>
      <c r="DU175" s="92"/>
      <c r="DV175" s="105"/>
      <c r="DW175" s="105"/>
      <c r="DX175" s="105"/>
      <c r="DY175" s="105"/>
      <c r="DZ175" s="105"/>
      <c r="EA175" s="105"/>
      <c r="EB175" s="105"/>
      <c r="EC175" s="105"/>
      <c r="ED175" s="105"/>
      <c r="EE175" s="93"/>
      <c r="EF175" s="93"/>
      <c r="EG175" s="93"/>
      <c r="EH175" s="93"/>
      <c r="EI175" s="105"/>
      <c r="EJ175" s="105"/>
      <c r="EK175" s="105"/>
      <c r="EL175" s="105"/>
      <c r="EM175" s="105"/>
      <c r="EN175" s="105"/>
      <c r="EO175" s="105"/>
      <c r="EP175" s="105"/>
      <c r="EQ175" s="56"/>
      <c r="ER175" s="56"/>
      <c r="ES175" s="56"/>
      <c r="ET175" s="56"/>
      <c r="EU175" s="56"/>
      <c r="EV175" s="56"/>
      <c r="EW175" s="56"/>
      <c r="EX175" s="56"/>
      <c r="EY175" s="56"/>
      <c r="EZ175" s="56"/>
      <c r="FA175" s="56"/>
      <c r="FB175" s="56"/>
      <c r="FC175" s="56"/>
      <c r="FD175" s="56"/>
      <c r="FE175" s="56"/>
      <c r="FF175" s="56"/>
      <c r="FG175" s="56"/>
      <c r="FH175" s="56"/>
      <c r="FI175" s="56"/>
      <c r="FJ175" s="56"/>
      <c r="FK175" s="56"/>
      <c r="FL175" s="56"/>
      <c r="FM175" s="56"/>
      <c r="FN175" s="56"/>
      <c r="FO175" s="56"/>
      <c r="FP175" s="56"/>
      <c r="FQ175" s="56"/>
      <c r="FR175" s="56"/>
      <c r="FS175" s="56"/>
      <c r="FT175" s="56"/>
      <c r="FU175" s="56"/>
      <c r="FV175" s="56"/>
      <c r="FW175" s="56"/>
      <c r="FX175" s="56"/>
      <c r="FY175" s="56"/>
      <c r="FZ175" s="56"/>
      <c r="GA175" s="56"/>
      <c r="GB175" s="56"/>
      <c r="GC175" s="56"/>
      <c r="GD175" s="56"/>
      <c r="GE175" s="56"/>
      <c r="GF175" s="56"/>
      <c r="GG175" s="56"/>
      <c r="GH175" s="56"/>
      <c r="GI175" s="56"/>
      <c r="GJ175" s="56"/>
      <c r="GK175" s="56"/>
      <c r="GL175" s="56"/>
      <c r="GM175" s="56"/>
      <c r="GN175" s="56"/>
      <c r="GO175" s="56"/>
      <c r="GP175" s="56"/>
      <c r="GQ175" s="56"/>
      <c r="GR175" s="56"/>
      <c r="GS175" s="56"/>
      <c r="GT175" s="56"/>
      <c r="GU175" s="56"/>
      <c r="GV175" s="56"/>
      <c r="GW175" s="56"/>
      <c r="GX175" s="56"/>
      <c r="GY175" s="56"/>
      <c r="GZ175" s="56"/>
      <c r="HA175" s="56"/>
      <c r="HB175" s="56"/>
      <c r="HC175" s="56"/>
      <c r="HD175" s="56"/>
      <c r="HE175" s="56"/>
      <c r="HF175" s="56"/>
      <c r="HG175" s="56"/>
      <c r="HH175" s="217"/>
    </row>
    <row r="176" spans="2:216" ht="16.5" thickTop="1" thickBot="1" x14ac:dyDescent="0.3">
      <c r="B176" s="221"/>
      <c r="C176" s="56"/>
      <c r="D176" s="56"/>
      <c r="E176" s="105"/>
      <c r="F176" s="105"/>
      <c r="G176" s="105"/>
      <c r="H176" s="105"/>
      <c r="I176" s="105"/>
      <c r="J176" s="105"/>
      <c r="K176" s="105"/>
      <c r="L176" s="105"/>
      <c r="M176" s="105"/>
      <c r="N176" s="105"/>
      <c r="O176" s="105"/>
      <c r="P176" s="105"/>
      <c r="Q176" s="92">
        <f>GETPIVOTDATA(" California",'Population Migration by State'!$B$5,"Year",'Population Migration by State'!$C$3)</f>
        <v>495964</v>
      </c>
      <c r="R176" s="105">
        <f>GETPIVOTDATA(" California",'Population Migration by State'!$B$5,"Year",'Population Migration by State'!$C$3)</f>
        <v>495964</v>
      </c>
      <c r="S176" s="105">
        <f>GETPIVOTDATA(" California",'Population Migration by State'!$B$5,"Year",'Population Migration by State'!$C$3)</f>
        <v>495964</v>
      </c>
      <c r="T176" s="105">
        <f>GETPIVOTDATA(" California",'Population Migration by State'!$B$5,"Year",'Population Migration by State'!$C$3)</f>
        <v>495964</v>
      </c>
      <c r="U176" s="105">
        <f>GETPIVOTDATA(" California",'Population Migration by State'!$B$5,"Year",'Population Migration by State'!$C$3)</f>
        <v>495964</v>
      </c>
      <c r="V176" s="105">
        <f>GETPIVOTDATA(" California",'Population Migration by State'!$B$5,"Year",'Population Migration by State'!$C$3)</f>
        <v>495964</v>
      </c>
      <c r="W176" s="105">
        <f>GETPIVOTDATA(" California",'Population Migration by State'!$B$5,"Year",'Population Migration by State'!$C$3)</f>
        <v>495964</v>
      </c>
      <c r="X176" s="105">
        <f>GETPIVOTDATA(" California",'Population Migration by State'!$B$5,"Year",'Population Migration by State'!$C$3)</f>
        <v>495964</v>
      </c>
      <c r="Y176" s="105">
        <f>GETPIVOTDATA(" California",'Population Migration by State'!$B$5,"Year",'Population Migration by State'!$C$3)</f>
        <v>495964</v>
      </c>
      <c r="Z176" s="105">
        <f>GETPIVOTDATA(" California",'Population Migration by State'!$B$5,"Year",'Population Migration by State'!$C$3)</f>
        <v>495964</v>
      </c>
      <c r="AA176" s="114">
        <f>GETPIVOTDATA(" California",'Population Migration by State'!$B$5,"Year",'Population Migration by State'!$C$3)</f>
        <v>495964</v>
      </c>
      <c r="AB176" s="105">
        <f>GETPIVOTDATA(" Arizona",'Population Migration by State'!$B$5,"Year",'Population Migration by State'!$C$3)</f>
        <v>234248</v>
      </c>
      <c r="AC176" s="105">
        <f>GETPIVOTDATA(" Arizona",'Population Migration by State'!$B$5,"Year",'Population Migration by State'!$C$3)</f>
        <v>234248</v>
      </c>
      <c r="AD176" s="105">
        <f>GETPIVOTDATA(" Arizona",'Population Migration by State'!$B$5,"Year",'Population Migration by State'!$C$3)</f>
        <v>234248</v>
      </c>
      <c r="AE176" s="105">
        <f>GETPIVOTDATA(" Arizona",'Population Migration by State'!$B$5,"Year",'Population Migration by State'!$C$3)</f>
        <v>234248</v>
      </c>
      <c r="AF176" s="105">
        <f>GETPIVOTDATA(" Arizona",'Population Migration by State'!$B$5,"Year",'Population Migration by State'!$C$3)</f>
        <v>234248</v>
      </c>
      <c r="AG176" s="105">
        <f>GETPIVOTDATA(" Arizona",'Population Migration by State'!$B$5,"Year",'Population Migration by State'!$C$3)</f>
        <v>234248</v>
      </c>
      <c r="AH176" s="105">
        <f>GETPIVOTDATA(" Arizona",'Population Migration by State'!$B$5,"Year",'Population Migration by State'!$C$3)</f>
        <v>234248</v>
      </c>
      <c r="AI176" s="105">
        <f>GETPIVOTDATA(" Arizona",'Population Migration by State'!$B$5,"Year",'Population Migration by State'!$C$3)</f>
        <v>234248</v>
      </c>
      <c r="AJ176" s="105">
        <f>GETPIVOTDATA(" Arizona",'Population Migration by State'!$B$5,"Year",'Population Migration by State'!$C$3)</f>
        <v>234248</v>
      </c>
      <c r="AK176" s="105">
        <f>GETPIVOTDATA(" Arizona",'Population Migration by State'!$B$5,"Year",'Population Migration by State'!$C$3)</f>
        <v>234248</v>
      </c>
      <c r="AL176" s="105">
        <f>GETPIVOTDATA(" Arizona",'Population Migration by State'!$B$5,"Year",'Population Migration by State'!$C$3)</f>
        <v>234248</v>
      </c>
      <c r="AM176" s="105">
        <f>GETPIVOTDATA(" Arizona",'Population Migration by State'!$B$5,"Year",'Population Migration by State'!$C$3)</f>
        <v>234248</v>
      </c>
      <c r="AN176" s="105">
        <f>GETPIVOTDATA(" Arizona",'Population Migration by State'!$B$5,"Year",'Population Migration by State'!$C$3)</f>
        <v>234248</v>
      </c>
      <c r="AO176" s="92">
        <f>GETPIVOTDATA(" New Mexico",'Population Migration by State'!$B$5,"Year",'Population Migration by State'!$C$3)</f>
        <v>55122</v>
      </c>
      <c r="AP176" s="105">
        <f>GETPIVOTDATA(" New Mexico",'Population Migration by State'!$B$5,"Year",'Population Migration by State'!$C$3)</f>
        <v>55122</v>
      </c>
      <c r="AQ176" s="105">
        <f>GETPIVOTDATA(" New Mexico",'Population Migration by State'!$B$5,"Year",'Population Migration by State'!$C$3)</f>
        <v>55122</v>
      </c>
      <c r="AR176" s="105">
        <f>GETPIVOTDATA(" New Mexico",'Population Migration by State'!$B$5,"Year",'Population Migration by State'!$C$3)</f>
        <v>55122</v>
      </c>
      <c r="AS176" s="105">
        <f>GETPIVOTDATA(" New Mexico",'Population Migration by State'!$B$5,"Year",'Population Migration by State'!$C$3)</f>
        <v>55122</v>
      </c>
      <c r="AT176" s="105">
        <f>GETPIVOTDATA(" New Mexico",'Population Migration by State'!$B$5,"Year",'Population Migration by State'!$C$3)</f>
        <v>55122</v>
      </c>
      <c r="AU176" s="105">
        <f>GETPIVOTDATA(" New Mexico",'Population Migration by State'!$B$5,"Year",'Population Migration by State'!$C$3)</f>
        <v>55122</v>
      </c>
      <c r="AV176" s="105">
        <f>GETPIVOTDATA(" New Mexico",'Population Migration by State'!$B$5,"Year",'Population Migration by State'!$C$3)</f>
        <v>55122</v>
      </c>
      <c r="AW176" s="105">
        <f>GETPIVOTDATA(" New Mexico",'Population Migration by State'!$B$5,"Year",'Population Migration by State'!$C$3)</f>
        <v>55122</v>
      </c>
      <c r="AX176" s="105">
        <f>GETPIVOTDATA(" New Mexico",'Population Migration by State'!$B$5,"Year",'Population Migration by State'!$C$3)</f>
        <v>55122</v>
      </c>
      <c r="AY176" s="105">
        <f>GETPIVOTDATA(" New Mexico",'Population Migration by State'!$B$5,"Year",'Population Migration by State'!$C$3)</f>
        <v>55122</v>
      </c>
      <c r="AZ176" s="105">
        <f>GETPIVOTDATA(" New Mexico",'Population Migration by State'!$B$5,"Year",'Population Migration by State'!$C$3)</f>
        <v>55122</v>
      </c>
      <c r="BA176" s="105">
        <f>GETPIVOTDATA(" New Mexico",'Population Migration by State'!$B$5,"Year",'Population Migration by State'!$C$3)</f>
        <v>55122</v>
      </c>
      <c r="BB176" s="105">
        <f>GETPIVOTDATA(" New Mexico",'Population Migration by State'!$B$5,"Year",'Population Migration by State'!$C$3)</f>
        <v>55122</v>
      </c>
      <c r="BC176" s="92">
        <f>GETPIVOTDATA(" Oklahoma",'Population Migration by State'!$B$5,"Year",'Population Migration by State'!$C$3)</f>
        <v>108972</v>
      </c>
      <c r="BD176" s="105">
        <f>GETPIVOTDATA(" Oklahoma",'Population Migration by State'!$B$5,"Year",'Population Migration by State'!$C$3)</f>
        <v>108972</v>
      </c>
      <c r="BE176" s="105">
        <f>GETPIVOTDATA(" Oklahoma",'Population Migration by State'!$B$5,"Year",'Population Migration by State'!$C$3)</f>
        <v>108972</v>
      </c>
      <c r="BF176" s="105">
        <f>GETPIVOTDATA(" Oklahoma",'Population Migration by State'!$B$5,"Year",'Population Migration by State'!$C$3)</f>
        <v>108972</v>
      </c>
      <c r="BG176" s="105">
        <f>GETPIVOTDATA(" Oklahoma",'Population Migration by State'!$B$5,"Year",'Population Migration by State'!$C$3)</f>
        <v>108972</v>
      </c>
      <c r="BH176" s="105">
        <f>GETPIVOTDATA(" Oklahoma",'Population Migration by State'!$B$5,"Year",'Population Migration by State'!$C$3)</f>
        <v>108972</v>
      </c>
      <c r="BI176" s="105">
        <f>GETPIVOTDATA(" Oklahoma",'Population Migration by State'!$B$5,"Year",'Population Migration by State'!$C$3)</f>
        <v>108972</v>
      </c>
      <c r="BJ176" s="105">
        <f>GETPIVOTDATA(" Oklahoma",'Population Migration by State'!$B$5,"Year",'Population Migration by State'!$C$3)</f>
        <v>108972</v>
      </c>
      <c r="BK176" s="105">
        <f>GETPIVOTDATA(" Oklahoma",'Population Migration by State'!$B$5,"Year",'Population Migration by State'!$C$3)</f>
        <v>108972</v>
      </c>
      <c r="BL176" s="105">
        <f>GETPIVOTDATA(" Oklahoma",'Population Migration by State'!$B$5,"Year",'Population Migration by State'!$C$3)</f>
        <v>108972</v>
      </c>
      <c r="BM176" s="105">
        <f>GETPIVOTDATA(" Oklahoma",'Population Migration by State'!$B$5,"Year",'Population Migration by State'!$C$3)</f>
        <v>108972</v>
      </c>
      <c r="BN176" s="105">
        <f>GETPIVOTDATA(" Oklahoma",'Population Migration by State'!$B$5,"Year",'Population Migration by State'!$C$3)</f>
        <v>108972</v>
      </c>
      <c r="BO176" s="105">
        <f>GETPIVOTDATA(" Oklahoma",'Population Migration by State'!$B$5,"Year",'Population Migration by State'!$C$3)</f>
        <v>108972</v>
      </c>
      <c r="BP176" s="105">
        <f>GETPIVOTDATA(" Oklahoma",'Population Migration by State'!$B$5,"Year",'Population Migration by State'!$C$3)</f>
        <v>108972</v>
      </c>
      <c r="BQ176" s="105">
        <f>GETPIVOTDATA(" Oklahoma",'Population Migration by State'!$B$5,"Year",'Population Migration by State'!$C$3)</f>
        <v>108972</v>
      </c>
      <c r="BR176" s="105">
        <f>GETPIVOTDATA(" Oklahoma",'Population Migration by State'!$B$5,"Year",'Population Migration by State'!$C$3)</f>
        <v>108972</v>
      </c>
      <c r="BS176" s="95">
        <f>GETPIVOTDATA(" Arkansas",'Population Migration by State'!$B$5,"Year",'Population Migration by State'!$C$3)</f>
        <v>76948</v>
      </c>
      <c r="BT176" s="101">
        <f>GETPIVOTDATA(" Arkansas",'Population Migration by State'!$B$5,"Year",'Population Migration by State'!$C$3)</f>
        <v>76948</v>
      </c>
      <c r="BU176" s="101">
        <f>GETPIVOTDATA(" Arkansas",'Population Migration by State'!$B$5,"Year",'Population Migration by State'!$C$3)</f>
        <v>76948</v>
      </c>
      <c r="BV176" s="101">
        <f>GETPIVOTDATA(" Arkansas",'Population Migration by State'!$B$5,"Year",'Population Migration by State'!$C$3)</f>
        <v>76948</v>
      </c>
      <c r="BW176" s="101">
        <f>GETPIVOTDATA(" Arkansas",'Population Migration by State'!$B$5,"Year",'Population Migration by State'!$C$3)</f>
        <v>76948</v>
      </c>
      <c r="BX176" s="101">
        <f>GETPIVOTDATA(" Arkansas",'Population Migration by State'!$B$5,"Year",'Population Migration by State'!$C$3)</f>
        <v>76948</v>
      </c>
      <c r="BY176" s="101">
        <f>GETPIVOTDATA(" Arkansas",'Population Migration by State'!$B$5,"Year",'Population Migration by State'!$C$3)</f>
        <v>76948</v>
      </c>
      <c r="BZ176" s="101">
        <f>GETPIVOTDATA(" Arkansas",'Population Migration by State'!$B$5,"Year",'Population Migration by State'!$C$3)</f>
        <v>76948</v>
      </c>
      <c r="CA176" s="101">
        <f>GETPIVOTDATA(" Arkansas",'Population Migration by State'!$B$5,"Year",'Population Migration by State'!$C$3)</f>
        <v>76948</v>
      </c>
      <c r="CB176" s="101">
        <f>GETPIVOTDATA(" Arkansas",'Population Migration by State'!$B$5,"Year",'Population Migration by State'!$C$3)</f>
        <v>76948</v>
      </c>
      <c r="CC176" s="101">
        <f>GETPIVOTDATA(" Arkansas",'Population Migration by State'!$B$5,"Year",'Population Migration by State'!$C$3)</f>
        <v>76948</v>
      </c>
      <c r="CD176" s="101">
        <f>GETPIVOTDATA(" Arkansas",'Population Migration by State'!$B$5,"Year",'Population Migration by State'!$C$3)</f>
        <v>76948</v>
      </c>
      <c r="CE176" s="92">
        <f>GETPIVOTDATA(" Missouri",'Population Migration by State'!$B$5,"Year",'Population Migration by State'!$C$3)</f>
        <v>163756</v>
      </c>
      <c r="CF176" s="105">
        <f>GETPIVOTDATA(" Missouri",'Population Migration by State'!$B$5,"Year",'Population Migration by State'!$C$3)</f>
        <v>163756</v>
      </c>
      <c r="CG176" s="105">
        <f>GETPIVOTDATA(" Missouri",'Population Migration by State'!$B$5,"Year",'Population Migration by State'!$C$3)</f>
        <v>163756</v>
      </c>
      <c r="CH176" s="105">
        <f>GETPIVOTDATA(" Missouri",'Population Migration by State'!$B$5,"Year",'Population Migration by State'!$C$3)</f>
        <v>163756</v>
      </c>
      <c r="CI176" s="99"/>
      <c r="CJ176" s="97"/>
      <c r="CK176" s="105">
        <f>GETPIVOTDATA(" Kentucky",'Population Migration by State'!$B$5,"Year",'Population Migration by State'!$C$3)</f>
        <v>112957</v>
      </c>
      <c r="CL176" s="105">
        <f>GETPIVOTDATA(" Kentucky",'Population Migration by State'!$B$5,"Year",'Population Migration by State'!$C$3)</f>
        <v>112957</v>
      </c>
      <c r="CM176" s="105">
        <f>GETPIVOTDATA(" Kentucky",'Population Migration by State'!$B$5,"Year",'Population Migration by State'!$C$3)</f>
        <v>112957</v>
      </c>
      <c r="CN176" s="105">
        <f>GETPIVOTDATA(" Kentucky",'Population Migration by State'!$B$5,"Year",'Population Migration by State'!$C$3)</f>
        <v>112957</v>
      </c>
      <c r="CO176" s="105">
        <f>GETPIVOTDATA(" Kentucky",'Population Migration by State'!$B$5,"Year",'Population Migration by State'!$C$3)</f>
        <v>112957</v>
      </c>
      <c r="CP176" s="105">
        <f>GETPIVOTDATA(" Kentucky",'Population Migration by State'!$B$5,"Year",'Population Migration by State'!$C$3)</f>
        <v>112957</v>
      </c>
      <c r="CQ176" s="105">
        <f>GETPIVOTDATA(" Kentucky",'Population Migration by State'!$B$5,"Year",'Population Migration by State'!$C$3)</f>
        <v>112957</v>
      </c>
      <c r="CR176" s="105">
        <f>GETPIVOTDATA(" Kentucky",'Population Migration by State'!$B$5,"Year",'Population Migration by State'!$C$3)</f>
        <v>112957</v>
      </c>
      <c r="CS176" s="105">
        <f>GETPIVOTDATA(" Kentucky",'Population Migration by State'!$B$5,"Year",'Population Migration by State'!$C$3)</f>
        <v>112957</v>
      </c>
      <c r="CT176" s="105">
        <f>GETPIVOTDATA(" Kentucky",'Population Migration by State'!$B$5,"Year",'Population Migration by State'!$C$3)</f>
        <v>112957</v>
      </c>
      <c r="CU176" s="105">
        <f>GETPIVOTDATA(" Kentucky",'Population Migration by State'!$B$5,"Year",'Population Migration by State'!$C$3)</f>
        <v>112957</v>
      </c>
      <c r="CV176" s="105">
        <f>GETPIVOTDATA(" Kentucky",'Population Migration by State'!$B$5,"Year",'Population Migration by State'!$C$3)</f>
        <v>112957</v>
      </c>
      <c r="CW176" s="97"/>
      <c r="CX176" s="105">
        <f>GETPIVOTDATA(" Virginia",'Population Migration by State'!$B$5,"Year",'Population Migration by State'!$C$3)</f>
        <v>251169</v>
      </c>
      <c r="CY176" s="105">
        <f>GETPIVOTDATA(" Virginia",'Population Migration by State'!$B$5,"Year",'Population Migration by State'!$C$3)</f>
        <v>251169</v>
      </c>
      <c r="CZ176" s="105">
        <f>GETPIVOTDATA(" Virginia",'Population Migration by State'!$B$5,"Year",'Population Migration by State'!$C$3)</f>
        <v>251169</v>
      </c>
      <c r="DA176" s="105">
        <f>GETPIVOTDATA(" Virginia",'Population Migration by State'!$B$5,"Year",'Population Migration by State'!$C$3)</f>
        <v>251169</v>
      </c>
      <c r="DB176" s="105">
        <f>GETPIVOTDATA(" Virginia",'Population Migration by State'!$B$5,"Year",'Population Migration by State'!$C$3)</f>
        <v>251169</v>
      </c>
      <c r="DC176" s="105">
        <f>GETPIVOTDATA(" Virginia",'Population Migration by State'!$B$5,"Year",'Population Migration by State'!$C$3)</f>
        <v>251169</v>
      </c>
      <c r="DD176" s="105">
        <f>GETPIVOTDATA(" Virginia",'Population Migration by State'!$B$5,"Year",'Population Migration by State'!$C$3)</f>
        <v>251169</v>
      </c>
      <c r="DE176" s="105">
        <f>GETPIVOTDATA(" Virginia",'Population Migration by State'!$B$5,"Year",'Population Migration by State'!$C$3)</f>
        <v>251169</v>
      </c>
      <c r="DF176" s="105">
        <f>GETPIVOTDATA(" Virginia",'Population Migration by State'!$B$5,"Year",'Population Migration by State'!$C$3)</f>
        <v>251169</v>
      </c>
      <c r="DG176" s="105">
        <f>GETPIVOTDATA(" Virginia",'Population Migration by State'!$B$5,"Year",'Population Migration by State'!$C$3)</f>
        <v>251169</v>
      </c>
      <c r="DH176" s="105">
        <f>GETPIVOTDATA(" Virginia",'Population Migration by State'!$B$5,"Year",'Population Migration by State'!$C$3)</f>
        <v>251169</v>
      </c>
      <c r="DI176" s="105">
        <f>GETPIVOTDATA(" Virginia",'Population Migration by State'!$B$5,"Year",'Population Migration by State'!$C$3)</f>
        <v>251169</v>
      </c>
      <c r="DJ176" s="105">
        <f>GETPIVOTDATA(" Virginia",'Population Migration by State'!$B$5,"Year",'Population Migration by State'!$C$3)</f>
        <v>251169</v>
      </c>
      <c r="DK176" s="105">
        <f>GETPIVOTDATA(" Virginia",'Population Migration by State'!$B$5,"Year",'Population Migration by State'!$C$3)</f>
        <v>251169</v>
      </c>
      <c r="DL176" s="105">
        <f>GETPIVOTDATA(" Virginia",'Population Migration by State'!$B$5,"Year",'Population Migration by State'!$C$3)</f>
        <v>251169</v>
      </c>
      <c r="DM176" s="105">
        <f>GETPIVOTDATA(" Virginia",'Population Migration by State'!$B$5,"Year",'Population Migration by State'!$C$3)</f>
        <v>251169</v>
      </c>
      <c r="DN176" s="105">
        <f>GETPIVOTDATA(" Virginia",'Population Migration by State'!$B$5,"Year",'Population Migration by State'!$C$3)</f>
        <v>251169</v>
      </c>
      <c r="DO176" s="105">
        <f>GETPIVOTDATA(" Virginia",'Population Migration by State'!$B$5,"Year",'Population Migration by State'!$C$3)</f>
        <v>251169</v>
      </c>
      <c r="DP176" s="105">
        <f>GETPIVOTDATA(" Virginia",'Population Migration by State'!$B$5,"Year",'Population Migration by State'!$C$3)</f>
        <v>251169</v>
      </c>
      <c r="DQ176" s="105">
        <f>GETPIVOTDATA(" Virginia",'Population Migration by State'!$B$5,"Year",'Population Migration by State'!$C$3)</f>
        <v>251169</v>
      </c>
      <c r="DR176" s="105">
        <f>GETPIVOTDATA(" Virginia",'Population Migration by State'!$B$5,"Year",'Population Migration by State'!$C$3)</f>
        <v>251169</v>
      </c>
      <c r="DS176" s="105">
        <f>GETPIVOTDATA(" Virginia",'Population Migration by State'!$B$5,"Year",'Population Migration by State'!$C$3)</f>
        <v>251169</v>
      </c>
      <c r="DT176" s="105">
        <f>GETPIVOTDATA(" Virginia",'Population Migration by State'!$B$5,"Year",'Population Migration by State'!$C$3)</f>
        <v>251169</v>
      </c>
      <c r="DU176" s="92"/>
      <c r="DV176" s="105"/>
      <c r="DW176" s="105"/>
      <c r="DX176" s="105"/>
      <c r="DY176" s="105"/>
      <c r="DZ176" s="105"/>
      <c r="EA176" s="105"/>
      <c r="EB176" s="105"/>
      <c r="EC176" s="105"/>
      <c r="ED176" s="105"/>
      <c r="EE176" s="93"/>
      <c r="EF176" s="93"/>
      <c r="EG176" s="93"/>
      <c r="EH176" s="93"/>
      <c r="EI176" s="105"/>
      <c r="EJ176" s="105"/>
      <c r="EK176" s="105"/>
      <c r="EL176" s="105"/>
      <c r="EM176" s="105"/>
      <c r="EN176" s="105"/>
      <c r="EO176" s="105"/>
      <c r="EP176" s="105"/>
      <c r="EQ176" s="56"/>
      <c r="ER176" s="56"/>
      <c r="ES176" s="56"/>
      <c r="ET176" s="56"/>
      <c r="EU176" s="56"/>
      <c r="EV176" s="56"/>
      <c r="EW176" s="56"/>
      <c r="EX176" s="56"/>
      <c r="EY176" s="56"/>
      <c r="EZ176" s="56"/>
      <c r="FA176" s="56"/>
      <c r="FB176" s="56"/>
      <c r="FC176" s="56"/>
      <c r="FD176" s="56"/>
      <c r="FE176" s="56"/>
      <c r="FF176" s="56"/>
      <c r="FG176" s="56"/>
      <c r="FH176" s="56"/>
      <c r="FI176" s="56"/>
      <c r="FJ176" s="56"/>
      <c r="FK176" s="56"/>
      <c r="FL176" s="56"/>
      <c r="FM176" s="56"/>
      <c r="FN176" s="56"/>
      <c r="FO176" s="56"/>
      <c r="FP176" s="56"/>
      <c r="FQ176" s="56"/>
      <c r="FR176" s="56"/>
      <c r="FS176" s="56"/>
      <c r="FT176" s="56"/>
      <c r="FU176" s="56"/>
      <c r="FV176" s="56"/>
      <c r="FW176" s="56"/>
      <c r="FX176" s="56"/>
      <c r="FY176" s="56"/>
      <c r="FZ176" s="56"/>
      <c r="GA176" s="56"/>
      <c r="GB176" s="56"/>
      <c r="GC176" s="56"/>
      <c r="GD176" s="56"/>
      <c r="GE176" s="56"/>
      <c r="GF176" s="56"/>
      <c r="GG176" s="56"/>
      <c r="GH176" s="56"/>
      <c r="GI176" s="56"/>
      <c r="GJ176" s="56"/>
      <c r="GK176" s="56"/>
      <c r="GL176" s="56"/>
      <c r="GM176" s="56"/>
      <c r="GN176" s="56"/>
      <c r="GO176" s="56"/>
      <c r="GP176" s="56"/>
      <c r="GQ176" s="56"/>
      <c r="GR176" s="56"/>
      <c r="GS176" s="56"/>
      <c r="GT176" s="56"/>
      <c r="GU176" s="56"/>
      <c r="GV176" s="56"/>
      <c r="GW176" s="56"/>
      <c r="GX176" s="56"/>
      <c r="GY176" s="56"/>
      <c r="GZ176" s="56"/>
      <c r="HA176" s="56"/>
      <c r="HB176" s="56"/>
      <c r="HC176" s="56"/>
      <c r="HD176" s="56"/>
      <c r="HE176" s="56"/>
      <c r="HF176" s="56"/>
      <c r="HG176" s="56"/>
      <c r="HH176" s="217"/>
    </row>
    <row r="177" spans="2:216" ht="16.5" thickTop="1" thickBot="1" x14ac:dyDescent="0.3">
      <c r="B177" s="221"/>
      <c r="C177" s="56"/>
      <c r="D177" s="56"/>
      <c r="E177" s="105"/>
      <c r="F177" s="105"/>
      <c r="G177" s="105"/>
      <c r="H177" s="105"/>
      <c r="I177" s="105"/>
      <c r="J177" s="105"/>
      <c r="K177" s="105"/>
      <c r="L177" s="105"/>
      <c r="M177" s="105"/>
      <c r="N177" s="105"/>
      <c r="O177" s="105"/>
      <c r="P177" s="105"/>
      <c r="Q177" s="92">
        <f>GETPIVOTDATA(" California",'Population Migration by State'!$B$5,"Year",'Population Migration by State'!$C$3)</f>
        <v>495964</v>
      </c>
      <c r="R177" s="105">
        <f>GETPIVOTDATA(" California",'Population Migration by State'!$B$5,"Year",'Population Migration by State'!$C$3)</f>
        <v>495964</v>
      </c>
      <c r="S177" s="105">
        <f>GETPIVOTDATA(" California",'Population Migration by State'!$B$5,"Year",'Population Migration by State'!$C$3)</f>
        <v>495964</v>
      </c>
      <c r="T177" s="105">
        <f>GETPIVOTDATA(" California",'Population Migration by State'!$B$5,"Year",'Population Migration by State'!$C$3)</f>
        <v>495964</v>
      </c>
      <c r="U177" s="105">
        <f>GETPIVOTDATA(" California",'Population Migration by State'!$B$5,"Year",'Population Migration by State'!$C$3)</f>
        <v>495964</v>
      </c>
      <c r="V177" s="105">
        <f>GETPIVOTDATA(" California",'Population Migration by State'!$B$5,"Year",'Population Migration by State'!$C$3)</f>
        <v>495964</v>
      </c>
      <c r="W177" s="105">
        <f>GETPIVOTDATA(" California",'Population Migration by State'!$B$5,"Year",'Population Migration by State'!$C$3)</f>
        <v>495964</v>
      </c>
      <c r="X177" s="105">
        <f>GETPIVOTDATA(" California",'Population Migration by State'!$B$5,"Year",'Population Migration by State'!$C$3)</f>
        <v>495964</v>
      </c>
      <c r="Y177" s="105">
        <f>GETPIVOTDATA(" California",'Population Migration by State'!$B$5,"Year",'Population Migration by State'!$C$3)</f>
        <v>495964</v>
      </c>
      <c r="Z177" s="105">
        <f>GETPIVOTDATA(" California",'Population Migration by State'!$B$5,"Year",'Population Migration by State'!$C$3)</f>
        <v>495964</v>
      </c>
      <c r="AA177" s="114">
        <f>GETPIVOTDATA(" California",'Population Migration by State'!$B$5,"Year",'Population Migration by State'!$C$3)</f>
        <v>495964</v>
      </c>
      <c r="AB177" s="105">
        <f>GETPIVOTDATA(" Arizona",'Population Migration by State'!$B$5,"Year",'Population Migration by State'!$C$3)</f>
        <v>234248</v>
      </c>
      <c r="AC177" s="105">
        <f>GETPIVOTDATA(" Arizona",'Population Migration by State'!$B$5,"Year",'Population Migration by State'!$C$3)</f>
        <v>234248</v>
      </c>
      <c r="AD177" s="105">
        <f>GETPIVOTDATA(" Arizona",'Population Migration by State'!$B$5,"Year",'Population Migration by State'!$C$3)</f>
        <v>234248</v>
      </c>
      <c r="AE177" s="105">
        <f>GETPIVOTDATA(" Arizona",'Population Migration by State'!$B$5,"Year",'Population Migration by State'!$C$3)</f>
        <v>234248</v>
      </c>
      <c r="AF177" s="105">
        <f>GETPIVOTDATA(" Arizona",'Population Migration by State'!$B$5,"Year",'Population Migration by State'!$C$3)</f>
        <v>234248</v>
      </c>
      <c r="AG177" s="105">
        <f>GETPIVOTDATA(" Arizona",'Population Migration by State'!$B$5,"Year",'Population Migration by State'!$C$3)</f>
        <v>234248</v>
      </c>
      <c r="AH177" s="105">
        <f>GETPIVOTDATA(" Arizona",'Population Migration by State'!$B$5,"Year",'Population Migration by State'!$C$3)</f>
        <v>234248</v>
      </c>
      <c r="AI177" s="105">
        <f>GETPIVOTDATA(" Arizona",'Population Migration by State'!$B$5,"Year",'Population Migration by State'!$C$3)</f>
        <v>234248</v>
      </c>
      <c r="AJ177" s="105">
        <f>GETPIVOTDATA(" Arizona",'Population Migration by State'!$B$5,"Year",'Population Migration by State'!$C$3)</f>
        <v>234248</v>
      </c>
      <c r="AK177" s="105">
        <f>GETPIVOTDATA(" Arizona",'Population Migration by State'!$B$5,"Year",'Population Migration by State'!$C$3)</f>
        <v>234248</v>
      </c>
      <c r="AL177" s="105">
        <f>GETPIVOTDATA(" Arizona",'Population Migration by State'!$B$5,"Year",'Population Migration by State'!$C$3)</f>
        <v>234248</v>
      </c>
      <c r="AM177" s="105">
        <f>GETPIVOTDATA(" Arizona",'Population Migration by State'!$B$5,"Year",'Population Migration by State'!$C$3)</f>
        <v>234248</v>
      </c>
      <c r="AN177" s="105">
        <f>GETPIVOTDATA(" Arizona",'Population Migration by State'!$B$5,"Year",'Population Migration by State'!$C$3)</f>
        <v>234248</v>
      </c>
      <c r="AO177" s="92">
        <f>GETPIVOTDATA(" New Mexico",'Population Migration by State'!$B$5,"Year",'Population Migration by State'!$C$3)</f>
        <v>55122</v>
      </c>
      <c r="AP177" s="105">
        <f>GETPIVOTDATA(" New Mexico",'Population Migration by State'!$B$5,"Year",'Population Migration by State'!$C$3)</f>
        <v>55122</v>
      </c>
      <c r="AQ177" s="105">
        <f>GETPIVOTDATA(" New Mexico",'Population Migration by State'!$B$5,"Year",'Population Migration by State'!$C$3)</f>
        <v>55122</v>
      </c>
      <c r="AR177" s="105">
        <f>GETPIVOTDATA(" New Mexico",'Population Migration by State'!$B$5,"Year",'Population Migration by State'!$C$3)</f>
        <v>55122</v>
      </c>
      <c r="AS177" s="105">
        <f>GETPIVOTDATA(" New Mexico",'Population Migration by State'!$B$5,"Year",'Population Migration by State'!$C$3)</f>
        <v>55122</v>
      </c>
      <c r="AT177" s="105">
        <f>GETPIVOTDATA(" New Mexico",'Population Migration by State'!$B$5,"Year",'Population Migration by State'!$C$3)</f>
        <v>55122</v>
      </c>
      <c r="AU177" s="105">
        <f>GETPIVOTDATA(" New Mexico",'Population Migration by State'!$B$5,"Year",'Population Migration by State'!$C$3)</f>
        <v>55122</v>
      </c>
      <c r="AV177" s="105">
        <f>GETPIVOTDATA(" New Mexico",'Population Migration by State'!$B$5,"Year",'Population Migration by State'!$C$3)</f>
        <v>55122</v>
      </c>
      <c r="AW177" s="105">
        <f>GETPIVOTDATA(" New Mexico",'Population Migration by State'!$B$5,"Year",'Population Migration by State'!$C$3)</f>
        <v>55122</v>
      </c>
      <c r="AX177" s="105">
        <f>GETPIVOTDATA(" New Mexico",'Population Migration by State'!$B$5,"Year",'Population Migration by State'!$C$3)</f>
        <v>55122</v>
      </c>
      <c r="AY177" s="105">
        <f>GETPIVOTDATA(" New Mexico",'Population Migration by State'!$B$5,"Year",'Population Migration by State'!$C$3)</f>
        <v>55122</v>
      </c>
      <c r="AZ177" s="105">
        <f>GETPIVOTDATA(" New Mexico",'Population Migration by State'!$B$5,"Year",'Population Migration by State'!$C$3)</f>
        <v>55122</v>
      </c>
      <c r="BA177" s="105">
        <f>GETPIVOTDATA(" New Mexico",'Population Migration by State'!$B$5,"Year",'Population Migration by State'!$C$3)</f>
        <v>55122</v>
      </c>
      <c r="BB177" s="105">
        <f>GETPIVOTDATA(" New Mexico",'Population Migration by State'!$B$5,"Year",'Population Migration by State'!$C$3)</f>
        <v>55122</v>
      </c>
      <c r="BC177" s="107">
        <f>GETPIVOTDATA(" Oklahoma",'Population Migration by State'!$B$5,"Year",'Population Migration by State'!$C$3)</f>
        <v>108972</v>
      </c>
      <c r="BD177" s="103">
        <f>GETPIVOTDATA(" Oklahoma",'Population Migration by State'!$B$5,"Year",'Population Migration by State'!$C$3)</f>
        <v>108972</v>
      </c>
      <c r="BE177" s="103">
        <f>GETPIVOTDATA(" Oklahoma",'Population Migration by State'!$B$5,"Year",'Population Migration by State'!$C$3)</f>
        <v>108972</v>
      </c>
      <c r="BF177" s="103">
        <f>GETPIVOTDATA(" Oklahoma",'Population Migration by State'!$B$5,"Year",'Population Migration by State'!$C$3)</f>
        <v>108972</v>
      </c>
      <c r="BG177" s="103">
        <f>GETPIVOTDATA(" Oklahoma",'Population Migration by State'!$B$5,"Year",'Population Migration by State'!$C$3)</f>
        <v>108972</v>
      </c>
      <c r="BH177" s="103">
        <f>GETPIVOTDATA(" Oklahoma",'Population Migration by State'!$B$5,"Year",'Population Migration by State'!$C$3)</f>
        <v>108972</v>
      </c>
      <c r="BI177" s="103">
        <f>GETPIVOTDATA(" Oklahoma",'Population Migration by State'!$B$5,"Year",'Population Migration by State'!$C$3)</f>
        <v>108972</v>
      </c>
      <c r="BJ177" s="105">
        <f>GETPIVOTDATA(" Oklahoma",'Population Migration by State'!$B$5,"Year",'Population Migration by State'!$C$3)</f>
        <v>108972</v>
      </c>
      <c r="BK177" s="105">
        <f>GETPIVOTDATA(" Oklahoma",'Population Migration by State'!$B$5,"Year",'Population Migration by State'!$C$3)</f>
        <v>108972</v>
      </c>
      <c r="BL177" s="105">
        <f>GETPIVOTDATA(" Oklahoma",'Population Migration by State'!$B$5,"Year",'Population Migration by State'!$C$3)</f>
        <v>108972</v>
      </c>
      <c r="BM177" s="105">
        <f>GETPIVOTDATA(" Oklahoma",'Population Migration by State'!$B$5,"Year",'Population Migration by State'!$C$3)</f>
        <v>108972</v>
      </c>
      <c r="BN177" s="105">
        <f>GETPIVOTDATA(" Oklahoma",'Population Migration by State'!$B$5,"Year",'Population Migration by State'!$C$3)</f>
        <v>108972</v>
      </c>
      <c r="BO177" s="105">
        <f>GETPIVOTDATA(" Oklahoma",'Population Migration by State'!$B$5,"Year",'Population Migration by State'!$C$3)</f>
        <v>108972</v>
      </c>
      <c r="BP177" s="105">
        <f>GETPIVOTDATA(" Oklahoma",'Population Migration by State'!$B$5,"Year",'Population Migration by State'!$C$3)</f>
        <v>108972</v>
      </c>
      <c r="BQ177" s="105">
        <f>GETPIVOTDATA(" Oklahoma",'Population Migration by State'!$B$5,"Year",'Population Migration by State'!$C$3)</f>
        <v>108972</v>
      </c>
      <c r="BR177" s="105">
        <f>GETPIVOTDATA(" Oklahoma",'Population Migration by State'!$B$5,"Year",'Population Migration by State'!$C$3)</f>
        <v>108972</v>
      </c>
      <c r="BS177" s="92">
        <f>GETPIVOTDATA(" Arkansas",'Population Migration by State'!$B$5,"Year",'Population Migration by State'!$C$3)</f>
        <v>76948</v>
      </c>
      <c r="BT177" s="105">
        <f>GETPIVOTDATA(" Arkansas",'Population Migration by State'!$B$5,"Year",'Population Migration by State'!$C$3)</f>
        <v>76948</v>
      </c>
      <c r="BU177" s="105">
        <f>GETPIVOTDATA(" Arkansas",'Population Migration by State'!$B$5,"Year",'Population Migration by State'!$C$3)</f>
        <v>76948</v>
      </c>
      <c r="BV177" s="105">
        <f>GETPIVOTDATA(" Arkansas",'Population Migration by State'!$B$5,"Year",'Population Migration by State'!$C$3)</f>
        <v>76948</v>
      </c>
      <c r="BW177" s="105">
        <f>GETPIVOTDATA(" Arkansas",'Population Migration by State'!$B$5,"Year",'Population Migration by State'!$C$3)</f>
        <v>76948</v>
      </c>
      <c r="BX177" s="105">
        <f>GETPIVOTDATA(" Arkansas",'Population Migration by State'!$B$5,"Year",'Population Migration by State'!$C$3)</f>
        <v>76948</v>
      </c>
      <c r="BY177" s="105">
        <f>GETPIVOTDATA(" Arkansas",'Population Migration by State'!$B$5,"Year",'Population Migration by State'!$C$3)</f>
        <v>76948</v>
      </c>
      <c r="BZ177" s="105">
        <f>GETPIVOTDATA(" Arkansas",'Population Migration by State'!$B$5,"Year",'Population Migration by State'!$C$3)</f>
        <v>76948</v>
      </c>
      <c r="CA177" s="105">
        <f>GETPIVOTDATA(" Arkansas",'Population Migration by State'!$B$5,"Year",'Population Migration by State'!$C$3)</f>
        <v>76948</v>
      </c>
      <c r="CB177" s="105">
        <f>GETPIVOTDATA(" Arkansas",'Population Migration by State'!$B$5,"Year",'Population Migration by State'!$C$3)</f>
        <v>76948</v>
      </c>
      <c r="CC177" s="105">
        <f>GETPIVOTDATA(" Arkansas",'Population Migration by State'!$B$5,"Year",'Population Migration by State'!$C$3)</f>
        <v>76948</v>
      </c>
      <c r="CD177" s="105">
        <f>GETPIVOTDATA(" Arkansas",'Population Migration by State'!$B$5,"Year",'Population Migration by State'!$C$3)</f>
        <v>76948</v>
      </c>
      <c r="CE177" s="92">
        <f>GETPIVOTDATA(" Missouri",'Population Migration by State'!$B$5,"Year",'Population Migration by State'!$C$3)</f>
        <v>163756</v>
      </c>
      <c r="CF177" s="105">
        <f>GETPIVOTDATA(" Missouri",'Population Migration by State'!$B$5,"Year",'Population Migration by State'!$C$3)</f>
        <v>163756</v>
      </c>
      <c r="CG177" s="105">
        <f>GETPIVOTDATA(" Missouri",'Population Migration by State'!$B$5,"Year",'Population Migration by State'!$C$3)</f>
        <v>163756</v>
      </c>
      <c r="CH177" s="105">
        <f>GETPIVOTDATA(" Missouri",'Population Migration by State'!$B$5,"Year",'Population Migration by State'!$C$3)</f>
        <v>163756</v>
      </c>
      <c r="CI177" s="105">
        <f>GETPIVOTDATA(" Missouri",'Population Migration by State'!$B$5,"Year",'Population Migration by State'!$C$3)</f>
        <v>163756</v>
      </c>
      <c r="CJ177" s="92">
        <f>GETPIVOTDATA(" Kentucky",'Population Migration by State'!$B$5,"Year",'Population Migration by State'!$C$3)</f>
        <v>112957</v>
      </c>
      <c r="CK177" s="105">
        <f>GETPIVOTDATA(" Kentucky",'Population Migration by State'!$B$5,"Year",'Population Migration by State'!$C$3)</f>
        <v>112957</v>
      </c>
      <c r="CL177" s="95">
        <f>GETPIVOTDATA(" Tennessee",'Population Migration by State'!$B$5,"Year",'Population Migration by State'!$C$3)</f>
        <v>177815</v>
      </c>
      <c r="CM177" s="101">
        <f>GETPIVOTDATA(" Tennessee",'Population Migration by State'!$B$5,"Year",'Population Migration by State'!$C$3)</f>
        <v>177815</v>
      </c>
      <c r="CN177" s="101">
        <f>GETPIVOTDATA(" Tennessee",'Population Migration by State'!$B$5,"Year",'Population Migration by State'!$C$3)</f>
        <v>177815</v>
      </c>
      <c r="CO177" s="101">
        <f>GETPIVOTDATA(" Tennessee",'Population Migration by State'!$B$5,"Year",'Population Migration by State'!$C$3)</f>
        <v>177815</v>
      </c>
      <c r="CP177" s="101">
        <f>GETPIVOTDATA(" Tennessee",'Population Migration by State'!$B$5,"Year",'Population Migration by State'!$C$3)</f>
        <v>177815</v>
      </c>
      <c r="CQ177" s="101">
        <f>GETPIVOTDATA(" Tennessee",'Population Migration by State'!$B$5,"Year",'Population Migration by State'!$C$3)</f>
        <v>177815</v>
      </c>
      <c r="CR177" s="101">
        <f>GETPIVOTDATA(" Tennessee",'Population Migration by State'!$B$5,"Year",'Population Migration by State'!$C$3)</f>
        <v>177815</v>
      </c>
      <c r="CS177" s="101">
        <f>GETPIVOTDATA(" Tennessee",'Population Migration by State'!$B$5,"Year",'Population Migration by State'!$C$3)</f>
        <v>177815</v>
      </c>
      <c r="CT177" s="101">
        <f>GETPIVOTDATA(" Tennessee",'Population Migration by State'!$B$5,"Year",'Population Migration by State'!$C$3)</f>
        <v>177815</v>
      </c>
      <c r="CU177" s="101">
        <f>GETPIVOTDATA(" Tennessee",'Population Migration by State'!$B$5,"Year",'Population Migration by State'!$C$3)</f>
        <v>177815</v>
      </c>
      <c r="CV177" s="101">
        <f>GETPIVOTDATA(" Tennessee",'Population Migration by State'!$B$5,"Year",'Population Migration by State'!$C$3)</f>
        <v>177815</v>
      </c>
      <c r="CW177" s="101">
        <f>GETPIVOTDATA(" Tennessee",'Population Migration by State'!$B$5,"Year",'Population Migration by State'!$C$3)</f>
        <v>177815</v>
      </c>
      <c r="CX177" s="101">
        <f>GETPIVOTDATA(" Tennessee",'Population Migration by State'!$B$5,"Year",'Population Migration by State'!$C$3)</f>
        <v>177815</v>
      </c>
      <c r="CY177" s="101">
        <f>GETPIVOTDATA(" Tennessee",'Population Migration by State'!$B$5,"Year",'Population Migration by State'!$C$3)</f>
        <v>177815</v>
      </c>
      <c r="CZ177" s="101">
        <f>GETPIVOTDATA(" Tennessee",'Population Migration by State'!$B$5,"Year",'Population Migration by State'!$C$3)</f>
        <v>177815</v>
      </c>
      <c r="DA177" s="101">
        <f>GETPIVOTDATA(" Tennessee",'Population Migration by State'!$B$5,"Year",'Population Migration by State'!$C$3)</f>
        <v>177815</v>
      </c>
      <c r="DB177" s="101">
        <f>GETPIVOTDATA(" Tennessee",'Population Migration by State'!$B$5,"Year",'Population Migration by State'!$C$3)</f>
        <v>177815</v>
      </c>
      <c r="DC177" s="101">
        <f>GETPIVOTDATA(" Tennessee",'Population Migration by State'!$B$5,"Year",'Population Migration by State'!$C$3)</f>
        <v>177815</v>
      </c>
      <c r="DD177" s="101">
        <f>GETPIVOTDATA(" Tennessee",'Population Migration by State'!$B$5,"Year",'Population Migration by State'!$C$3)</f>
        <v>177815</v>
      </c>
      <c r="DE177" s="101">
        <f>GETPIVOTDATA(" Tennessee",'Population Migration by State'!$B$5,"Year",'Population Migration by State'!$C$3)</f>
        <v>177815</v>
      </c>
      <c r="DF177" s="116"/>
      <c r="DG177" s="101">
        <f>GETPIVOTDATA(" North Carolina",'Population Migration by State'!$B$5,"Year",'Population Migration by State'!$C$3)</f>
        <v>275174</v>
      </c>
      <c r="DH177" s="101">
        <f>GETPIVOTDATA(" North Carolina",'Population Migration by State'!$B$5,"Year",'Population Migration by State'!$C$3)</f>
        <v>275174</v>
      </c>
      <c r="DI177" s="101">
        <f>GETPIVOTDATA(" North Carolina",'Population Migration by State'!$B$5,"Year",'Population Migration by State'!$C$3)</f>
        <v>275174</v>
      </c>
      <c r="DJ177" s="101">
        <f>GETPIVOTDATA(" North Carolina",'Population Migration by State'!$B$5,"Year",'Population Migration by State'!$C$3)</f>
        <v>275174</v>
      </c>
      <c r="DK177" s="101">
        <f>GETPIVOTDATA(" North Carolina",'Population Migration by State'!$B$5,"Year",'Population Migration by State'!$C$3)</f>
        <v>275174</v>
      </c>
      <c r="DL177" s="101">
        <f>GETPIVOTDATA(" North Carolina",'Population Migration by State'!$B$5,"Year",'Population Migration by State'!$C$3)</f>
        <v>275174</v>
      </c>
      <c r="DM177" s="101">
        <f>GETPIVOTDATA(" North Carolina",'Population Migration by State'!$B$5,"Year",'Population Migration by State'!$C$3)</f>
        <v>275174</v>
      </c>
      <c r="DN177" s="101">
        <f>GETPIVOTDATA(" North Carolina",'Population Migration by State'!$B$5,"Year",'Population Migration by State'!$C$3)</f>
        <v>275174</v>
      </c>
      <c r="DO177" s="101">
        <f>GETPIVOTDATA(" North Carolina",'Population Migration by State'!$B$5,"Year",'Population Migration by State'!$C$3)</f>
        <v>275174</v>
      </c>
      <c r="DP177" s="101">
        <f>GETPIVOTDATA(" North Carolina",'Population Migration by State'!$B$5,"Year",'Population Migration by State'!$C$3)</f>
        <v>275174</v>
      </c>
      <c r="DQ177" s="101">
        <f>GETPIVOTDATA(" North Carolina",'Population Migration by State'!$B$5,"Year",'Population Migration by State'!$C$3)</f>
        <v>275174</v>
      </c>
      <c r="DR177" s="101">
        <f>GETPIVOTDATA(" North Carolina",'Population Migration by State'!$B$5,"Year",'Population Migration by State'!$C$3)</f>
        <v>275174</v>
      </c>
      <c r="DS177" s="101">
        <f>GETPIVOTDATA(" North Carolina",'Population Migration by State'!$B$5,"Year",'Population Migration by State'!$C$3)</f>
        <v>275174</v>
      </c>
      <c r="DT177" s="101">
        <f>GETPIVOTDATA(" North Carolina",'Population Migration by State'!$B$5,"Year",'Population Migration by State'!$C$3)</f>
        <v>275174</v>
      </c>
      <c r="DU177" s="92"/>
      <c r="DV177" s="105"/>
      <c r="DW177" s="105"/>
      <c r="DX177" s="105"/>
      <c r="DY177" s="105"/>
      <c r="DZ177" s="105"/>
      <c r="EA177" s="105"/>
      <c r="EB177" s="105"/>
      <c r="EC177" s="105"/>
      <c r="ED177" s="105"/>
      <c r="EE177" s="105"/>
      <c r="EF177" s="105"/>
      <c r="EG177" s="105"/>
      <c r="EH177" s="105"/>
      <c r="EI177" s="105"/>
      <c r="EJ177" s="105"/>
      <c r="EK177" s="105"/>
      <c r="EL177" s="105"/>
      <c r="EM177" s="105"/>
      <c r="EN177" s="105"/>
      <c r="EO177" s="105"/>
      <c r="EP177" s="105"/>
      <c r="EQ177" s="56"/>
      <c r="ER177" s="56"/>
      <c r="ES177" s="56"/>
      <c r="ET177" s="56"/>
      <c r="EU177" s="56"/>
      <c r="EV177" s="56"/>
      <c r="EW177" s="56"/>
      <c r="EX177" s="56"/>
      <c r="EY177" s="56"/>
      <c r="EZ177" s="56"/>
      <c r="FA177" s="56"/>
      <c r="FB177" s="56"/>
      <c r="FC177" s="56"/>
      <c r="FD177" s="56"/>
      <c r="FE177" s="56"/>
      <c r="FF177" s="56"/>
      <c r="FG177" s="56"/>
      <c r="FH177" s="56"/>
      <c r="FI177" s="56"/>
      <c r="FJ177" s="56"/>
      <c r="FK177" s="56"/>
      <c r="FL177" s="56"/>
      <c r="FM177" s="56"/>
      <c r="FN177" s="56"/>
      <c r="FO177" s="56"/>
      <c r="FP177" s="56"/>
      <c r="FQ177" s="56"/>
      <c r="FR177" s="56"/>
      <c r="FS177" s="56"/>
      <c r="FT177" s="56"/>
      <c r="FU177" s="56"/>
      <c r="FV177" s="56"/>
      <c r="FW177" s="56"/>
      <c r="FX177" s="56"/>
      <c r="FY177" s="56"/>
      <c r="FZ177" s="56"/>
      <c r="GA177" s="56"/>
      <c r="GB177" s="56"/>
      <c r="GC177" s="56"/>
      <c r="GD177" s="56"/>
      <c r="GE177" s="56"/>
      <c r="GF177" s="56"/>
      <c r="GG177" s="56"/>
      <c r="GH177" s="56"/>
      <c r="GI177" s="56"/>
      <c r="GJ177" s="56"/>
      <c r="GK177" s="56"/>
      <c r="GL177" s="56"/>
      <c r="GM177" s="56"/>
      <c r="GN177" s="56"/>
      <c r="GO177" s="56"/>
      <c r="GP177" s="56"/>
      <c r="GQ177" s="56"/>
      <c r="GR177" s="56"/>
      <c r="GS177" s="56"/>
      <c r="GT177" s="56"/>
      <c r="GU177" s="56"/>
      <c r="GV177" s="56"/>
      <c r="GW177" s="56"/>
      <c r="GX177" s="56"/>
      <c r="GY177" s="56"/>
      <c r="GZ177" s="56"/>
      <c r="HA177" s="56"/>
      <c r="HB177" s="56"/>
      <c r="HC177" s="56"/>
      <c r="HD177" s="56"/>
      <c r="HE177" s="56"/>
      <c r="HF177" s="56"/>
      <c r="HG177" s="56"/>
      <c r="HH177" s="217"/>
    </row>
    <row r="178" spans="2:216" ht="15.75" thickTop="1" x14ac:dyDescent="0.25">
      <c r="B178" s="221"/>
      <c r="C178" s="56"/>
      <c r="D178" s="56"/>
      <c r="E178" s="105"/>
      <c r="F178" s="105"/>
      <c r="G178" s="105"/>
      <c r="H178" s="105"/>
      <c r="I178" s="105"/>
      <c r="J178" s="105"/>
      <c r="K178" s="105"/>
      <c r="L178" s="105"/>
      <c r="M178" s="105"/>
      <c r="N178" s="105"/>
      <c r="O178" s="105"/>
      <c r="P178" s="105"/>
      <c r="Q178" s="99"/>
      <c r="R178" s="105">
        <f>GETPIVOTDATA(" California",'Population Migration by State'!$B$5,"Year",'Population Migration by State'!$C$3)</f>
        <v>495964</v>
      </c>
      <c r="S178" s="105">
        <f>GETPIVOTDATA(" California",'Population Migration by State'!$B$5,"Year",'Population Migration by State'!$C$3)</f>
        <v>495964</v>
      </c>
      <c r="T178" s="105">
        <f>GETPIVOTDATA(" California",'Population Migration by State'!$B$5,"Year",'Population Migration by State'!$C$3)</f>
        <v>495964</v>
      </c>
      <c r="U178" s="105">
        <f>GETPIVOTDATA(" California",'Population Migration by State'!$B$5,"Year",'Population Migration by State'!$C$3)</f>
        <v>495964</v>
      </c>
      <c r="V178" s="105">
        <f>GETPIVOTDATA(" California",'Population Migration by State'!$B$5,"Year",'Population Migration by State'!$C$3)</f>
        <v>495964</v>
      </c>
      <c r="W178" s="105">
        <f>GETPIVOTDATA(" California",'Population Migration by State'!$B$5,"Year",'Population Migration by State'!$C$3)</f>
        <v>495964</v>
      </c>
      <c r="X178" s="105">
        <f>GETPIVOTDATA(" California",'Population Migration by State'!$B$5,"Year",'Population Migration by State'!$C$3)</f>
        <v>495964</v>
      </c>
      <c r="Y178" s="105">
        <f>GETPIVOTDATA(" California",'Population Migration by State'!$B$5,"Year",'Population Migration by State'!$C$3)</f>
        <v>495964</v>
      </c>
      <c r="Z178" s="105">
        <f>GETPIVOTDATA(" California",'Population Migration by State'!$B$5,"Year",'Population Migration by State'!$C$3)</f>
        <v>495964</v>
      </c>
      <c r="AA178" s="114">
        <f>GETPIVOTDATA(" California",'Population Migration by State'!$B$5,"Year",'Population Migration by State'!$C$3)</f>
        <v>495964</v>
      </c>
      <c r="AB178" s="105">
        <f>GETPIVOTDATA(" Arizona",'Population Migration by State'!$B$5,"Year",'Population Migration by State'!$C$3)</f>
        <v>234248</v>
      </c>
      <c r="AC178" s="105">
        <f>GETPIVOTDATA(" Arizona",'Population Migration by State'!$B$5,"Year",'Population Migration by State'!$C$3)</f>
        <v>234248</v>
      </c>
      <c r="AD178" s="105">
        <f>GETPIVOTDATA(" Arizona",'Population Migration by State'!$B$5,"Year",'Population Migration by State'!$C$3)</f>
        <v>234248</v>
      </c>
      <c r="AE178" s="105">
        <f>GETPIVOTDATA(" Arizona",'Population Migration by State'!$B$5,"Year",'Population Migration by State'!$C$3)</f>
        <v>234248</v>
      </c>
      <c r="AF178" s="105">
        <f>GETPIVOTDATA(" Arizona",'Population Migration by State'!$B$5,"Year",'Population Migration by State'!$C$3)</f>
        <v>234248</v>
      </c>
      <c r="AG178" s="105">
        <f>GETPIVOTDATA(" Arizona",'Population Migration by State'!$B$5,"Year",'Population Migration by State'!$C$3)</f>
        <v>234248</v>
      </c>
      <c r="AH178" s="105">
        <f>GETPIVOTDATA(" Arizona",'Population Migration by State'!$B$5,"Year",'Population Migration by State'!$C$3)</f>
        <v>234248</v>
      </c>
      <c r="AI178" s="105">
        <f>GETPIVOTDATA(" Arizona",'Population Migration by State'!$B$5,"Year",'Population Migration by State'!$C$3)</f>
        <v>234248</v>
      </c>
      <c r="AJ178" s="105">
        <f>GETPIVOTDATA(" Arizona",'Population Migration by State'!$B$5,"Year",'Population Migration by State'!$C$3)</f>
        <v>234248</v>
      </c>
      <c r="AK178" s="105">
        <f>GETPIVOTDATA(" Arizona",'Population Migration by State'!$B$5,"Year",'Population Migration by State'!$C$3)</f>
        <v>234248</v>
      </c>
      <c r="AL178" s="105">
        <f>GETPIVOTDATA(" Arizona",'Population Migration by State'!$B$5,"Year",'Population Migration by State'!$C$3)</f>
        <v>234248</v>
      </c>
      <c r="AM178" s="105">
        <f>GETPIVOTDATA(" Arizona",'Population Migration by State'!$B$5,"Year",'Population Migration by State'!$C$3)</f>
        <v>234248</v>
      </c>
      <c r="AN178" s="105">
        <f>GETPIVOTDATA(" Arizona",'Population Migration by State'!$B$5,"Year",'Population Migration by State'!$C$3)</f>
        <v>234248</v>
      </c>
      <c r="AO178" s="92">
        <f>GETPIVOTDATA(" New Mexico",'Population Migration by State'!$B$5,"Year",'Population Migration by State'!$C$3)</f>
        <v>55122</v>
      </c>
      <c r="AP178" s="105">
        <f>GETPIVOTDATA(" New Mexico",'Population Migration by State'!$B$5,"Year",'Population Migration by State'!$C$3)</f>
        <v>55122</v>
      </c>
      <c r="AQ178" s="105">
        <f>GETPIVOTDATA(" New Mexico",'Population Migration by State'!$B$5,"Year",'Population Migration by State'!$C$3)</f>
        <v>55122</v>
      </c>
      <c r="AR178" s="105">
        <f>GETPIVOTDATA(" New Mexico",'Population Migration by State'!$B$5,"Year",'Population Migration by State'!$C$3)</f>
        <v>55122</v>
      </c>
      <c r="AS178" s="105">
        <f>GETPIVOTDATA(" New Mexico",'Population Migration by State'!$B$5,"Year",'Population Migration by State'!$C$3)</f>
        <v>55122</v>
      </c>
      <c r="AT178" s="105">
        <f>GETPIVOTDATA(" New Mexico",'Population Migration by State'!$B$5,"Year",'Population Migration by State'!$C$3)</f>
        <v>55122</v>
      </c>
      <c r="AU178" s="105">
        <f>GETPIVOTDATA(" New Mexico",'Population Migration by State'!$B$5,"Year",'Population Migration by State'!$C$3)</f>
        <v>55122</v>
      </c>
      <c r="AV178" s="105">
        <f>GETPIVOTDATA(" New Mexico",'Population Migration by State'!$B$5,"Year",'Population Migration by State'!$C$3)</f>
        <v>55122</v>
      </c>
      <c r="AW178" s="105">
        <f>GETPIVOTDATA(" New Mexico",'Population Migration by State'!$B$5,"Year",'Population Migration by State'!$C$3)</f>
        <v>55122</v>
      </c>
      <c r="AX178" s="105">
        <f>GETPIVOTDATA(" New Mexico",'Population Migration by State'!$B$5,"Year",'Population Migration by State'!$C$3)</f>
        <v>55122</v>
      </c>
      <c r="AY178" s="105">
        <f>GETPIVOTDATA(" New Mexico",'Population Migration by State'!$B$5,"Year",'Population Migration by State'!$C$3)</f>
        <v>55122</v>
      </c>
      <c r="AZ178" s="105">
        <f>GETPIVOTDATA(" New Mexico",'Population Migration by State'!$B$5,"Year",'Population Migration by State'!$C$3)</f>
        <v>55122</v>
      </c>
      <c r="BA178" s="105">
        <f>GETPIVOTDATA(" New Mexico",'Population Migration by State'!$B$5,"Year",'Population Migration by State'!$C$3)</f>
        <v>55122</v>
      </c>
      <c r="BB178" s="105">
        <f>GETPIVOTDATA(" New Mexico",'Population Migration by State'!$B$5,"Year",'Population Migration by State'!$C$3)</f>
        <v>55122</v>
      </c>
      <c r="BC178" s="95">
        <f>GETPIVOTDATA(" Texas",'Population Migration by State'!$B$5,"Year",'Population Migration by State'!$C$3)</f>
        <v>512187</v>
      </c>
      <c r="BD178" s="105">
        <f>GETPIVOTDATA(" Texas",'Population Migration by State'!$B$5,"Year",'Population Migration by State'!$C$3)</f>
        <v>512187</v>
      </c>
      <c r="BE178" s="105">
        <f>GETPIVOTDATA(" Texas",'Population Migration by State'!$B$5,"Year",'Population Migration by State'!$C$3)</f>
        <v>512187</v>
      </c>
      <c r="BF178" s="105">
        <f>GETPIVOTDATA(" Texas",'Population Migration by State'!$B$5,"Year",'Population Migration by State'!$C$3)</f>
        <v>512187</v>
      </c>
      <c r="BG178" s="105">
        <f>GETPIVOTDATA(" Texas",'Population Migration by State'!$B$5,"Year",'Population Migration by State'!$C$3)</f>
        <v>512187</v>
      </c>
      <c r="BH178" s="105">
        <f>GETPIVOTDATA(" Texas",'Population Migration by State'!$B$5,"Year",'Population Migration by State'!$C$3)</f>
        <v>512187</v>
      </c>
      <c r="BI178" s="105">
        <f>GETPIVOTDATA(" Texas",'Population Migration by State'!$B$5,"Year",'Population Migration by State'!$C$3)</f>
        <v>512187</v>
      </c>
      <c r="BJ178" s="92">
        <f>GETPIVOTDATA(" Oklahoma",'Population Migration by State'!$B$5,"Year",'Population Migration by State'!$C$3)</f>
        <v>108972</v>
      </c>
      <c r="BK178" s="105">
        <f>GETPIVOTDATA(" Oklahoma",'Population Migration by State'!$B$5,"Year",'Population Migration by State'!$C$3)</f>
        <v>108972</v>
      </c>
      <c r="BL178" s="105">
        <f>GETPIVOTDATA(" Oklahoma",'Population Migration by State'!$B$5,"Year",'Population Migration by State'!$C$3)</f>
        <v>108972</v>
      </c>
      <c r="BM178" s="105">
        <f>GETPIVOTDATA(" Oklahoma",'Population Migration by State'!$B$5,"Year",'Population Migration by State'!$C$3)</f>
        <v>108972</v>
      </c>
      <c r="BN178" s="105">
        <f>GETPIVOTDATA(" Oklahoma",'Population Migration by State'!$B$5,"Year",'Population Migration by State'!$C$3)</f>
        <v>108972</v>
      </c>
      <c r="BO178" s="105">
        <f>GETPIVOTDATA(" Oklahoma",'Population Migration by State'!$B$5,"Year",'Population Migration by State'!$C$3)</f>
        <v>108972</v>
      </c>
      <c r="BP178" s="105">
        <f>GETPIVOTDATA(" Oklahoma",'Population Migration by State'!$B$5,"Year",'Population Migration by State'!$C$3)</f>
        <v>108972</v>
      </c>
      <c r="BQ178" s="105">
        <f>GETPIVOTDATA(" Oklahoma",'Population Migration by State'!$B$5,"Year",'Population Migration by State'!$C$3)</f>
        <v>108972</v>
      </c>
      <c r="BR178" s="105">
        <f>GETPIVOTDATA(" Oklahoma",'Population Migration by State'!$B$5,"Year",'Population Migration by State'!$C$3)</f>
        <v>108972</v>
      </c>
      <c r="BS178" s="92">
        <f>GETPIVOTDATA(" Arkansas",'Population Migration by State'!$B$5,"Year",'Population Migration by State'!$C$3)</f>
        <v>76948</v>
      </c>
      <c r="BT178" s="105">
        <f>GETPIVOTDATA(" Arkansas",'Population Migration by State'!$B$5,"Year",'Population Migration by State'!$C$3)</f>
        <v>76948</v>
      </c>
      <c r="BU178" s="105">
        <f>GETPIVOTDATA(" Arkansas",'Population Migration by State'!$B$5,"Year",'Population Migration by State'!$C$3)</f>
        <v>76948</v>
      </c>
      <c r="BV178" s="105">
        <f>GETPIVOTDATA(" Arkansas",'Population Migration by State'!$B$5,"Year",'Population Migration by State'!$C$3)</f>
        <v>76948</v>
      </c>
      <c r="BW178" s="105">
        <f>GETPIVOTDATA(" Arkansas",'Population Migration by State'!$B$5,"Year",'Population Migration by State'!$C$3)</f>
        <v>76948</v>
      </c>
      <c r="BX178" s="105">
        <f>GETPIVOTDATA(" Arkansas",'Population Migration by State'!$B$5,"Year",'Population Migration by State'!$C$3)</f>
        <v>76948</v>
      </c>
      <c r="BY178" s="105">
        <f>GETPIVOTDATA(" Arkansas",'Population Migration by State'!$B$5,"Year",'Population Migration by State'!$C$3)</f>
        <v>76948</v>
      </c>
      <c r="BZ178" s="105">
        <f>GETPIVOTDATA(" Arkansas",'Population Migration by State'!$B$5,"Year",'Population Migration by State'!$C$3)</f>
        <v>76948</v>
      </c>
      <c r="CA178" s="105">
        <f>GETPIVOTDATA(" Arkansas",'Population Migration by State'!$B$5,"Year",'Population Migration by State'!$C$3)</f>
        <v>76948</v>
      </c>
      <c r="CB178" s="105">
        <f>GETPIVOTDATA(" Arkansas",'Population Migration by State'!$B$5,"Year",'Population Migration by State'!$C$3)</f>
        <v>76948</v>
      </c>
      <c r="CC178" s="105">
        <f>GETPIVOTDATA(" Arkansas",'Population Migration by State'!$B$5,"Year",'Population Migration by State'!$C$3)</f>
        <v>76948</v>
      </c>
      <c r="CD178" s="105">
        <f>GETPIVOTDATA(" Arkansas",'Population Migration by State'!$B$5,"Year",'Population Migration by State'!$C$3)</f>
        <v>76948</v>
      </c>
      <c r="CE178" s="101">
        <f>GETPIVOTDATA(" Arkansas",'Population Migration by State'!$B$5,"Year",'Population Migration by State'!$C$3)</f>
        <v>76948</v>
      </c>
      <c r="CF178" s="101">
        <f>GETPIVOTDATA(" Arkansas",'Population Migration by State'!$B$5,"Year",'Population Migration by State'!$C$3)</f>
        <v>76948</v>
      </c>
      <c r="CG178" s="110"/>
      <c r="CH178" s="101">
        <f>GETPIVOTDATA(" Tennessee",'Population Migration by State'!$B$5,"Year",'Population Migration by State'!$C$3)</f>
        <v>177815</v>
      </c>
      <c r="CI178" s="101">
        <f>GETPIVOTDATA(" Tennessee",'Population Migration by State'!$B$5,"Year",'Population Migration by State'!$C$3)</f>
        <v>177815</v>
      </c>
      <c r="CJ178" s="101">
        <f>GETPIVOTDATA(" Tennessee",'Population Migration by State'!$B$5,"Year",'Population Migration by State'!$C$3)</f>
        <v>177815</v>
      </c>
      <c r="CK178" s="101">
        <f>GETPIVOTDATA(" Tennessee",'Population Migration by State'!$B$5,"Year",'Population Migration by State'!$C$3)</f>
        <v>177815</v>
      </c>
      <c r="CL178" s="105">
        <f>GETPIVOTDATA(" Tennessee",'Population Migration by State'!$B$5,"Year",'Population Migration by State'!$C$3)</f>
        <v>177815</v>
      </c>
      <c r="CM178" s="105">
        <f>GETPIVOTDATA(" Tennessee",'Population Migration by State'!$B$5,"Year",'Population Migration by State'!$C$3)</f>
        <v>177815</v>
      </c>
      <c r="CN178" s="105">
        <f>GETPIVOTDATA(" Tennessee",'Population Migration by State'!$B$5,"Year",'Population Migration by State'!$C$3)</f>
        <v>177815</v>
      </c>
      <c r="CO178" s="105">
        <f>GETPIVOTDATA(" Tennessee",'Population Migration by State'!$B$5,"Year",'Population Migration by State'!$C$3)</f>
        <v>177815</v>
      </c>
      <c r="CP178" s="105">
        <f>GETPIVOTDATA(" Tennessee",'Population Migration by State'!$B$5,"Year",'Population Migration by State'!$C$3)</f>
        <v>177815</v>
      </c>
      <c r="CQ178" s="105">
        <f>GETPIVOTDATA(" Tennessee",'Population Migration by State'!$B$5,"Year",'Population Migration by State'!$C$3)</f>
        <v>177815</v>
      </c>
      <c r="CR178" s="105">
        <f>GETPIVOTDATA(" Tennessee",'Population Migration by State'!$B$5,"Year",'Population Migration by State'!$C$3)</f>
        <v>177815</v>
      </c>
      <c r="CS178" s="105">
        <f>GETPIVOTDATA(" Tennessee",'Population Migration by State'!$B$5,"Year",'Population Migration by State'!$C$3)</f>
        <v>177815</v>
      </c>
      <c r="CT178" s="105">
        <f>GETPIVOTDATA(" Tennessee",'Population Migration by State'!$B$5,"Year",'Population Migration by State'!$C$3)</f>
        <v>177815</v>
      </c>
      <c r="CU178" s="105">
        <f>GETPIVOTDATA(" Tennessee",'Population Migration by State'!$B$5,"Year",'Population Migration by State'!$C$3)</f>
        <v>177815</v>
      </c>
      <c r="CV178" s="105">
        <f>GETPIVOTDATA(" Tennessee",'Population Migration by State'!$B$5,"Year",'Population Migration by State'!$C$3)</f>
        <v>177815</v>
      </c>
      <c r="CW178" s="105">
        <f>GETPIVOTDATA(" Tennessee",'Population Migration by State'!$B$5,"Year",'Population Migration by State'!$C$3)</f>
        <v>177815</v>
      </c>
      <c r="CX178" s="105">
        <f>GETPIVOTDATA(" Tennessee",'Population Migration by State'!$B$5,"Year",'Population Migration by State'!$C$3)</f>
        <v>177815</v>
      </c>
      <c r="CY178" s="105">
        <f>GETPIVOTDATA(" Tennessee",'Population Migration by State'!$B$5,"Year",'Population Migration by State'!$C$3)</f>
        <v>177815</v>
      </c>
      <c r="CZ178" s="105">
        <f>GETPIVOTDATA(" Tennessee",'Population Migration by State'!$B$5,"Year",'Population Migration by State'!$C$3)</f>
        <v>177815</v>
      </c>
      <c r="DA178" s="105">
        <f>GETPIVOTDATA(" Tennessee",'Population Migration by State'!$B$5,"Year",'Population Migration by State'!$C$3)</f>
        <v>177815</v>
      </c>
      <c r="DB178" s="105">
        <f>GETPIVOTDATA(" Tennessee",'Population Migration by State'!$B$5,"Year",'Population Migration by State'!$C$3)</f>
        <v>177815</v>
      </c>
      <c r="DC178" s="105">
        <f>GETPIVOTDATA(" Tennessee",'Population Migration by State'!$B$5,"Year",'Population Migration by State'!$C$3)</f>
        <v>177815</v>
      </c>
      <c r="DD178" s="105">
        <f>GETPIVOTDATA(" Tennessee",'Population Migration by State'!$B$5,"Year",'Population Migration by State'!$C$3)</f>
        <v>177815</v>
      </c>
      <c r="DE178" s="114">
        <f>GETPIVOTDATA(" Tennessee",'Population Migration by State'!$B$5,"Year",'Population Migration by State'!$C$3)</f>
        <v>177815</v>
      </c>
      <c r="DF178" s="105">
        <f>GETPIVOTDATA(" North Carolina",'Population Migration by State'!$B$5,"Year",'Population Migration by State'!$C$3)</f>
        <v>275174</v>
      </c>
      <c r="DG178" s="105">
        <f>GETPIVOTDATA(" North Carolina",'Population Migration by State'!$B$5,"Year",'Population Migration by State'!$C$3)</f>
        <v>275174</v>
      </c>
      <c r="DH178" s="105">
        <f>GETPIVOTDATA(" North Carolina",'Population Migration by State'!$B$5,"Year",'Population Migration by State'!$C$3)</f>
        <v>275174</v>
      </c>
      <c r="DI178" s="105">
        <f>GETPIVOTDATA(" North Carolina",'Population Migration by State'!$B$5,"Year",'Population Migration by State'!$C$3)</f>
        <v>275174</v>
      </c>
      <c r="DJ178" s="105">
        <f>GETPIVOTDATA(" North Carolina",'Population Migration by State'!$B$5,"Year",'Population Migration by State'!$C$3)</f>
        <v>275174</v>
      </c>
      <c r="DK178" s="105">
        <f>GETPIVOTDATA(" North Carolina",'Population Migration by State'!$B$5,"Year",'Population Migration by State'!$C$3)</f>
        <v>275174</v>
      </c>
      <c r="DL178" s="105">
        <f>GETPIVOTDATA(" North Carolina",'Population Migration by State'!$B$5,"Year",'Population Migration by State'!$C$3)</f>
        <v>275174</v>
      </c>
      <c r="DM178" s="105">
        <f>GETPIVOTDATA(" North Carolina",'Population Migration by State'!$B$5,"Year",'Population Migration by State'!$C$3)</f>
        <v>275174</v>
      </c>
      <c r="DN178" s="105">
        <f>GETPIVOTDATA(" North Carolina",'Population Migration by State'!$B$5,"Year",'Population Migration by State'!$C$3)</f>
        <v>275174</v>
      </c>
      <c r="DO178" s="105">
        <f>GETPIVOTDATA(" North Carolina",'Population Migration by State'!$B$5,"Year",'Population Migration by State'!$C$3)</f>
        <v>275174</v>
      </c>
      <c r="DP178" s="105">
        <f>GETPIVOTDATA(" North Carolina",'Population Migration by State'!$B$5,"Year",'Population Migration by State'!$C$3)</f>
        <v>275174</v>
      </c>
      <c r="DQ178" s="105">
        <f>GETPIVOTDATA(" North Carolina",'Population Migration by State'!$B$5,"Year",'Population Migration by State'!$C$3)</f>
        <v>275174</v>
      </c>
      <c r="DR178" s="105">
        <f>GETPIVOTDATA(" North Carolina",'Population Migration by State'!$B$5,"Year",'Population Migration by State'!$C$3)</f>
        <v>275174</v>
      </c>
      <c r="DS178" s="105">
        <f>GETPIVOTDATA(" North Carolina",'Population Migration by State'!$B$5,"Year",'Population Migration by State'!$C$3)</f>
        <v>275174</v>
      </c>
      <c r="DT178" s="105">
        <f>GETPIVOTDATA(" North Carolina",'Population Migration by State'!$B$5,"Year",'Population Migration by State'!$C$3)</f>
        <v>275174</v>
      </c>
      <c r="DU178" s="99"/>
      <c r="DV178" s="105"/>
      <c r="DW178" s="105"/>
      <c r="DX178" s="105"/>
      <c r="DY178" s="105"/>
      <c r="DZ178" s="105"/>
      <c r="EA178" s="105"/>
      <c r="EB178" s="105"/>
      <c r="EC178" s="105"/>
      <c r="ED178" s="105"/>
      <c r="EE178" s="105"/>
      <c r="EF178" s="105"/>
      <c r="EG178" s="105"/>
      <c r="EH178" s="105"/>
      <c r="EI178" s="105"/>
      <c r="EJ178" s="105"/>
      <c r="EK178" s="105"/>
      <c r="EL178" s="105"/>
      <c r="EM178" s="105"/>
      <c r="EN178" s="105"/>
      <c r="EO178" s="105"/>
      <c r="EP178" s="105"/>
      <c r="EQ178" s="56"/>
      <c r="ER178" s="56"/>
      <c r="ES178" s="56"/>
      <c r="ET178" s="56"/>
      <c r="EU178" s="56"/>
      <c r="EV178" s="56"/>
      <c r="EW178" s="56"/>
      <c r="EX178" s="56"/>
      <c r="EY178" s="56"/>
      <c r="EZ178" s="56"/>
      <c r="FA178" s="56"/>
      <c r="FB178" s="56"/>
      <c r="FC178" s="56"/>
      <c r="FD178" s="56"/>
      <c r="FE178" s="56"/>
      <c r="FF178" s="56"/>
      <c r="FG178" s="56"/>
      <c r="FH178" s="56"/>
      <c r="FI178" s="56"/>
      <c r="FJ178" s="56"/>
      <c r="FK178" s="56"/>
      <c r="FL178" s="56"/>
      <c r="FM178" s="56"/>
      <c r="FN178" s="56"/>
      <c r="FO178" s="56"/>
      <c r="FP178" s="56"/>
      <c r="FQ178" s="56"/>
      <c r="FR178" s="56"/>
      <c r="FS178" s="56"/>
      <c r="FT178" s="56"/>
      <c r="FU178" s="56"/>
      <c r="FV178" s="56"/>
      <c r="FW178" s="56"/>
      <c r="FX178" s="56"/>
      <c r="FY178" s="56"/>
      <c r="FZ178" s="56"/>
      <c r="GA178" s="56"/>
      <c r="GB178" s="56"/>
      <c r="GC178" s="56"/>
      <c r="GD178" s="56"/>
      <c r="GE178" s="56"/>
      <c r="GF178" s="56"/>
      <c r="GG178" s="56"/>
      <c r="GH178" s="56"/>
      <c r="GI178" s="56"/>
      <c r="GJ178" s="56"/>
      <c r="GK178" s="56"/>
      <c r="GL178" s="56"/>
      <c r="GM178" s="56"/>
      <c r="GN178" s="56"/>
      <c r="GO178" s="56"/>
      <c r="GP178" s="56"/>
      <c r="GQ178" s="56"/>
      <c r="GR178" s="56"/>
      <c r="GS178" s="56"/>
      <c r="GT178" s="56"/>
      <c r="GU178" s="56"/>
      <c r="GV178" s="56"/>
      <c r="GW178" s="56"/>
      <c r="GX178" s="56"/>
      <c r="GY178" s="56"/>
      <c r="GZ178" s="56"/>
      <c r="HA178" s="56"/>
      <c r="HB178" s="56"/>
      <c r="HC178" s="56"/>
      <c r="HD178" s="56"/>
      <c r="HE178" s="56"/>
      <c r="HF178" s="56"/>
      <c r="HG178" s="56"/>
      <c r="HH178" s="217"/>
    </row>
    <row r="179" spans="2:216" x14ac:dyDescent="0.25">
      <c r="B179" s="221"/>
      <c r="C179" s="56"/>
      <c r="D179" s="56"/>
      <c r="E179" s="105"/>
      <c r="F179" s="105"/>
      <c r="G179" s="105"/>
      <c r="H179" s="105"/>
      <c r="I179" s="105"/>
      <c r="J179" s="105"/>
      <c r="K179" s="105"/>
      <c r="L179" s="105"/>
      <c r="M179" s="105"/>
      <c r="N179" s="105"/>
      <c r="O179" s="105"/>
      <c r="P179" s="105"/>
      <c r="Q179" s="105"/>
      <c r="R179" s="92">
        <f>GETPIVOTDATA(" California",'Population Migration by State'!$B$5,"Year",'Population Migration by State'!$C$3)</f>
        <v>495964</v>
      </c>
      <c r="S179" s="105">
        <f>GETPIVOTDATA(" California",'Population Migration by State'!$B$5,"Year",'Population Migration by State'!$C$3)</f>
        <v>495964</v>
      </c>
      <c r="T179" s="105">
        <f>GETPIVOTDATA(" California",'Population Migration by State'!$B$5,"Year",'Population Migration by State'!$C$3)</f>
        <v>495964</v>
      </c>
      <c r="U179" s="105">
        <f>GETPIVOTDATA(" California",'Population Migration by State'!$B$5,"Year",'Population Migration by State'!$C$3)</f>
        <v>495964</v>
      </c>
      <c r="V179" s="105">
        <f>GETPIVOTDATA(" California",'Population Migration by State'!$B$5,"Year",'Population Migration by State'!$C$3)</f>
        <v>495964</v>
      </c>
      <c r="W179" s="105">
        <f>GETPIVOTDATA(" California",'Population Migration by State'!$B$5,"Year",'Population Migration by State'!$C$3)</f>
        <v>495964</v>
      </c>
      <c r="X179" s="105">
        <f>GETPIVOTDATA(" California",'Population Migration by State'!$B$5,"Year",'Population Migration by State'!$C$3)</f>
        <v>495964</v>
      </c>
      <c r="Y179" s="105">
        <f>GETPIVOTDATA(" California",'Population Migration by State'!$B$5,"Year",'Population Migration by State'!$C$3)</f>
        <v>495964</v>
      </c>
      <c r="Z179" s="105">
        <f>GETPIVOTDATA(" California",'Population Migration by State'!$B$5,"Year",'Population Migration by State'!$C$3)</f>
        <v>495964</v>
      </c>
      <c r="AA179" s="114">
        <f>GETPIVOTDATA(" California",'Population Migration by State'!$B$5,"Year",'Population Migration by State'!$C$3)</f>
        <v>495964</v>
      </c>
      <c r="AB179" s="105">
        <f>GETPIVOTDATA(" Arizona",'Population Migration by State'!$B$5,"Year",'Population Migration by State'!$C$3)</f>
        <v>234248</v>
      </c>
      <c r="AC179" s="105">
        <f>GETPIVOTDATA(" Arizona",'Population Migration by State'!$B$5,"Year",'Population Migration by State'!$C$3)</f>
        <v>234248</v>
      </c>
      <c r="AD179" s="105">
        <f>GETPIVOTDATA(" Arizona",'Population Migration by State'!$B$5,"Year",'Population Migration by State'!$C$3)</f>
        <v>234248</v>
      </c>
      <c r="AE179" s="105">
        <f>GETPIVOTDATA(" Arizona",'Population Migration by State'!$B$5,"Year",'Population Migration by State'!$C$3)</f>
        <v>234248</v>
      </c>
      <c r="AF179" s="105">
        <f>GETPIVOTDATA(" Arizona",'Population Migration by State'!$B$5,"Year",'Population Migration by State'!$C$3)</f>
        <v>234248</v>
      </c>
      <c r="AG179" s="105">
        <f>GETPIVOTDATA(" Arizona",'Population Migration by State'!$B$5,"Year",'Population Migration by State'!$C$3)</f>
        <v>234248</v>
      </c>
      <c r="AH179" s="105">
        <f>GETPIVOTDATA(" Arizona",'Population Migration by State'!$B$5,"Year",'Population Migration by State'!$C$3)</f>
        <v>234248</v>
      </c>
      <c r="AI179" s="105">
        <f>GETPIVOTDATA(" Arizona",'Population Migration by State'!$B$5,"Year",'Population Migration by State'!$C$3)</f>
        <v>234248</v>
      </c>
      <c r="AJ179" s="105">
        <f>GETPIVOTDATA(" Arizona",'Population Migration by State'!$B$5,"Year",'Population Migration by State'!$C$3)</f>
        <v>234248</v>
      </c>
      <c r="AK179" s="105">
        <f>GETPIVOTDATA(" Arizona",'Population Migration by State'!$B$5,"Year",'Population Migration by State'!$C$3)</f>
        <v>234248</v>
      </c>
      <c r="AL179" s="105">
        <f>GETPIVOTDATA(" Arizona",'Population Migration by State'!$B$5,"Year",'Population Migration by State'!$C$3)</f>
        <v>234248</v>
      </c>
      <c r="AM179" s="105">
        <f>GETPIVOTDATA(" Arizona",'Population Migration by State'!$B$5,"Year",'Population Migration by State'!$C$3)</f>
        <v>234248</v>
      </c>
      <c r="AN179" s="105">
        <f>GETPIVOTDATA(" Arizona",'Population Migration by State'!$B$5,"Year",'Population Migration by State'!$C$3)</f>
        <v>234248</v>
      </c>
      <c r="AO179" s="92">
        <f>GETPIVOTDATA(" New Mexico",'Population Migration by State'!$B$5,"Year",'Population Migration by State'!$C$3)</f>
        <v>55122</v>
      </c>
      <c r="AP179" s="105">
        <f>GETPIVOTDATA(" New Mexico",'Population Migration by State'!$B$5,"Year",'Population Migration by State'!$C$3)</f>
        <v>55122</v>
      </c>
      <c r="AQ179" s="105">
        <f>GETPIVOTDATA(" New Mexico",'Population Migration by State'!$B$5,"Year",'Population Migration by State'!$C$3)</f>
        <v>55122</v>
      </c>
      <c r="AR179" s="105">
        <f>GETPIVOTDATA(" New Mexico",'Population Migration by State'!$B$5,"Year",'Population Migration by State'!$C$3)</f>
        <v>55122</v>
      </c>
      <c r="AS179" s="105">
        <f>GETPIVOTDATA(" New Mexico",'Population Migration by State'!$B$5,"Year",'Population Migration by State'!$C$3)</f>
        <v>55122</v>
      </c>
      <c r="AT179" s="105">
        <f>GETPIVOTDATA(" New Mexico",'Population Migration by State'!$B$5,"Year",'Population Migration by State'!$C$3)</f>
        <v>55122</v>
      </c>
      <c r="AU179" s="105">
        <f>GETPIVOTDATA(" New Mexico",'Population Migration by State'!$B$5,"Year",'Population Migration by State'!$C$3)</f>
        <v>55122</v>
      </c>
      <c r="AV179" s="105">
        <f>GETPIVOTDATA(" New Mexico",'Population Migration by State'!$B$5,"Year",'Population Migration by State'!$C$3)</f>
        <v>55122</v>
      </c>
      <c r="AW179" s="105">
        <f>GETPIVOTDATA(" New Mexico",'Population Migration by State'!$B$5,"Year",'Population Migration by State'!$C$3)</f>
        <v>55122</v>
      </c>
      <c r="AX179" s="105">
        <f>GETPIVOTDATA(" New Mexico",'Population Migration by State'!$B$5,"Year",'Population Migration by State'!$C$3)</f>
        <v>55122</v>
      </c>
      <c r="AY179" s="105">
        <f>GETPIVOTDATA(" New Mexico",'Population Migration by State'!$B$5,"Year",'Population Migration by State'!$C$3)</f>
        <v>55122</v>
      </c>
      <c r="AZ179" s="105">
        <f>GETPIVOTDATA(" New Mexico",'Population Migration by State'!$B$5,"Year",'Population Migration by State'!$C$3)</f>
        <v>55122</v>
      </c>
      <c r="BA179" s="105">
        <f>GETPIVOTDATA(" New Mexico",'Population Migration by State'!$B$5,"Year",'Population Migration by State'!$C$3)</f>
        <v>55122</v>
      </c>
      <c r="BB179" s="105">
        <f>GETPIVOTDATA(" New Mexico",'Population Migration by State'!$B$5,"Year",'Population Migration by State'!$C$3)</f>
        <v>55122</v>
      </c>
      <c r="BC179" s="92">
        <f>GETPIVOTDATA(" Texas",'Population Migration by State'!$B$5,"Year",'Population Migration by State'!$C$3)</f>
        <v>512187</v>
      </c>
      <c r="BD179" s="105">
        <f>GETPIVOTDATA(" Texas",'Population Migration by State'!$B$5,"Year",'Population Migration by State'!$C$3)</f>
        <v>512187</v>
      </c>
      <c r="BE179" s="105">
        <f>GETPIVOTDATA(" Texas",'Population Migration by State'!$B$5,"Year",'Population Migration by State'!$C$3)</f>
        <v>512187</v>
      </c>
      <c r="BF179" s="105">
        <f>GETPIVOTDATA(" Texas",'Population Migration by State'!$B$5,"Year",'Population Migration by State'!$C$3)</f>
        <v>512187</v>
      </c>
      <c r="BG179" s="105">
        <f>GETPIVOTDATA(" Texas",'Population Migration by State'!$B$5,"Year",'Population Migration by State'!$C$3)</f>
        <v>512187</v>
      </c>
      <c r="BH179" s="105">
        <f>GETPIVOTDATA(" Texas",'Population Migration by State'!$B$5,"Year",'Population Migration by State'!$C$3)</f>
        <v>512187</v>
      </c>
      <c r="BI179" s="105">
        <f>GETPIVOTDATA(" Texas",'Population Migration by State'!$B$5,"Year",'Population Migration by State'!$C$3)</f>
        <v>512187</v>
      </c>
      <c r="BJ179" s="92">
        <f>GETPIVOTDATA(" Oklahoma",'Population Migration by State'!$B$5,"Year",'Population Migration by State'!$C$3)</f>
        <v>108972</v>
      </c>
      <c r="BK179" s="105">
        <f>GETPIVOTDATA(" Oklahoma",'Population Migration by State'!$B$5,"Year",'Population Migration by State'!$C$3)</f>
        <v>108972</v>
      </c>
      <c r="BL179" s="105">
        <f>GETPIVOTDATA(" Oklahoma",'Population Migration by State'!$B$5,"Year",'Population Migration by State'!$C$3)</f>
        <v>108972</v>
      </c>
      <c r="BM179" s="121">
        <f>GETPIVOTDATA(" Oklahoma",'Population Migration by State'!$B$5,"Year",'Population Migration by State'!$C$3)</f>
        <v>108972</v>
      </c>
      <c r="BN179" s="121">
        <f>GETPIVOTDATA(" Oklahoma",'Population Migration by State'!$B$5,"Year",'Population Migration by State'!$C$3)</f>
        <v>108972</v>
      </c>
      <c r="BO179" s="105">
        <f>GETPIVOTDATA(" Oklahoma",'Population Migration by State'!$B$5,"Year",'Population Migration by State'!$C$3)</f>
        <v>108972</v>
      </c>
      <c r="BP179" s="105">
        <f>GETPIVOTDATA(" Oklahoma",'Population Migration by State'!$B$5,"Year",'Population Migration by State'!$C$3)</f>
        <v>108972</v>
      </c>
      <c r="BQ179" s="105">
        <f>GETPIVOTDATA(" Oklahoma",'Population Migration by State'!$B$5,"Year",'Population Migration by State'!$C$3)</f>
        <v>108972</v>
      </c>
      <c r="BR179" s="105">
        <f>GETPIVOTDATA(" Oklahoma",'Population Migration by State'!$B$5,"Year",'Population Migration by State'!$C$3)</f>
        <v>108972</v>
      </c>
      <c r="BS179" s="99"/>
      <c r="BT179" s="105">
        <f>GETPIVOTDATA(" Arkansas",'Population Migration by State'!$B$5,"Year",'Population Migration by State'!$C$3)</f>
        <v>76948</v>
      </c>
      <c r="BU179" s="105">
        <f>GETPIVOTDATA(" Arkansas",'Population Migration by State'!$B$5,"Year",'Population Migration by State'!$C$3)</f>
        <v>76948</v>
      </c>
      <c r="BV179" s="105">
        <f>GETPIVOTDATA(" Arkansas",'Population Migration by State'!$B$5,"Year",'Population Migration by State'!$C$3)</f>
        <v>76948</v>
      </c>
      <c r="BW179" s="105">
        <f>GETPIVOTDATA(" Arkansas",'Population Migration by State'!$B$5,"Year",'Population Migration by State'!$C$3)</f>
        <v>76948</v>
      </c>
      <c r="BX179" s="105">
        <f>GETPIVOTDATA(" Arkansas",'Population Migration by State'!$B$5,"Year",'Population Migration by State'!$C$3)</f>
        <v>76948</v>
      </c>
      <c r="BY179" s="105">
        <f>GETPIVOTDATA(" Arkansas",'Population Migration by State'!$B$5,"Year",'Population Migration by State'!$C$3)</f>
        <v>76948</v>
      </c>
      <c r="BZ179" s="105">
        <f>GETPIVOTDATA(" Arkansas",'Population Migration by State'!$B$5,"Year",'Population Migration by State'!$C$3)</f>
        <v>76948</v>
      </c>
      <c r="CA179" s="105">
        <f>GETPIVOTDATA(" Arkansas",'Population Migration by State'!$B$5,"Year",'Population Migration by State'!$C$3)</f>
        <v>76948</v>
      </c>
      <c r="CB179" s="105">
        <f>GETPIVOTDATA(" Arkansas",'Population Migration by State'!$B$5,"Year",'Population Migration by State'!$C$3)</f>
        <v>76948</v>
      </c>
      <c r="CC179" s="105">
        <f>GETPIVOTDATA(" Arkansas",'Population Migration by State'!$B$5,"Year",'Population Migration by State'!$C$3)</f>
        <v>76948</v>
      </c>
      <c r="CD179" s="105">
        <f>GETPIVOTDATA(" Arkansas",'Population Migration by State'!$B$5,"Year",'Population Migration by State'!$C$3)</f>
        <v>76948</v>
      </c>
      <c r="CE179" s="105">
        <f>GETPIVOTDATA(" Arkansas",'Population Migration by State'!$B$5,"Year",'Population Migration by State'!$C$3)</f>
        <v>76948</v>
      </c>
      <c r="CF179" s="105">
        <f>GETPIVOTDATA(" Arkansas",'Population Migration by State'!$B$5,"Year",'Population Migration by State'!$C$3)</f>
        <v>76948</v>
      </c>
      <c r="CG179" s="97"/>
      <c r="CH179" s="105">
        <f>GETPIVOTDATA(" Tennessee",'Population Migration by State'!$B$5,"Year",'Population Migration by State'!$C$3)</f>
        <v>177815</v>
      </c>
      <c r="CI179" s="105">
        <f>GETPIVOTDATA(" Tennessee",'Population Migration by State'!$B$5,"Year",'Population Migration by State'!$C$3)</f>
        <v>177815</v>
      </c>
      <c r="CJ179" s="105">
        <f>GETPIVOTDATA(" Tennessee",'Population Migration by State'!$B$5,"Year",'Population Migration by State'!$C$3)</f>
        <v>177815</v>
      </c>
      <c r="CK179" s="105">
        <f>GETPIVOTDATA(" Tennessee",'Population Migration by State'!$B$5,"Year",'Population Migration by State'!$C$3)</f>
        <v>177815</v>
      </c>
      <c r="CL179" s="105">
        <f>GETPIVOTDATA(" Tennessee",'Population Migration by State'!$B$5,"Year",'Population Migration by State'!$C$3)</f>
        <v>177815</v>
      </c>
      <c r="CM179" s="105">
        <f>GETPIVOTDATA(" Tennessee",'Population Migration by State'!$B$5,"Year",'Population Migration by State'!$C$3)</f>
        <v>177815</v>
      </c>
      <c r="CN179" s="105">
        <f>GETPIVOTDATA(" Tennessee",'Population Migration by State'!$B$5,"Year",'Population Migration by State'!$C$3)</f>
        <v>177815</v>
      </c>
      <c r="CO179" s="105">
        <f>GETPIVOTDATA(" Tennessee",'Population Migration by State'!$B$5,"Year",'Population Migration by State'!$C$3)</f>
        <v>177815</v>
      </c>
      <c r="CP179" s="105">
        <f>GETPIVOTDATA(" Tennessee",'Population Migration by State'!$B$5,"Year",'Population Migration by State'!$C$3)</f>
        <v>177815</v>
      </c>
      <c r="CQ179" s="105">
        <f>GETPIVOTDATA(" Tennessee",'Population Migration by State'!$B$5,"Year",'Population Migration by State'!$C$3)</f>
        <v>177815</v>
      </c>
      <c r="CR179" s="105">
        <f>GETPIVOTDATA(" Tennessee",'Population Migration by State'!$B$5,"Year",'Population Migration by State'!$C$3)</f>
        <v>177815</v>
      </c>
      <c r="CS179" s="105">
        <f>GETPIVOTDATA(" Tennessee",'Population Migration by State'!$B$5,"Year",'Population Migration by State'!$C$3)</f>
        <v>177815</v>
      </c>
      <c r="CT179" s="105">
        <f>GETPIVOTDATA(" Tennessee",'Population Migration by State'!$B$5,"Year",'Population Migration by State'!$C$3)</f>
        <v>177815</v>
      </c>
      <c r="CU179" s="105">
        <f>GETPIVOTDATA(" Tennessee",'Population Migration by State'!$B$5,"Year",'Population Migration by State'!$C$3)</f>
        <v>177815</v>
      </c>
      <c r="CV179" s="105">
        <f>GETPIVOTDATA(" Tennessee",'Population Migration by State'!$B$5,"Year",'Population Migration by State'!$C$3)</f>
        <v>177815</v>
      </c>
      <c r="CW179" s="105">
        <f>GETPIVOTDATA(" Tennessee",'Population Migration by State'!$B$5,"Year",'Population Migration by State'!$C$3)</f>
        <v>177815</v>
      </c>
      <c r="CX179" s="105">
        <f>GETPIVOTDATA(" Tennessee",'Population Migration by State'!$B$5,"Year",'Population Migration by State'!$C$3)</f>
        <v>177815</v>
      </c>
      <c r="CY179" s="105">
        <f>GETPIVOTDATA(" Tennessee",'Population Migration by State'!$B$5,"Year",'Population Migration by State'!$C$3)</f>
        <v>177815</v>
      </c>
      <c r="CZ179" s="105">
        <f>GETPIVOTDATA(" Tennessee",'Population Migration by State'!$B$5,"Year",'Population Migration by State'!$C$3)</f>
        <v>177815</v>
      </c>
      <c r="DA179" s="105">
        <f>GETPIVOTDATA(" Tennessee",'Population Migration by State'!$B$5,"Year",'Population Migration by State'!$C$3)</f>
        <v>177815</v>
      </c>
      <c r="DB179" s="105">
        <f>GETPIVOTDATA(" Tennessee",'Population Migration by State'!$B$5,"Year",'Population Migration by State'!$C$3)</f>
        <v>177815</v>
      </c>
      <c r="DC179" s="105">
        <f>GETPIVOTDATA(" Tennessee",'Population Migration by State'!$B$5,"Year",'Population Migration by State'!$C$3)</f>
        <v>177815</v>
      </c>
      <c r="DD179" s="105">
        <f>GETPIVOTDATA(" Tennessee",'Population Migration by State'!$B$5,"Year",'Population Migration by State'!$C$3)</f>
        <v>177815</v>
      </c>
      <c r="DE179" s="97"/>
      <c r="DF179" s="105">
        <f>GETPIVOTDATA(" North Carolina",'Population Migration by State'!$B$5,"Year",'Population Migration by State'!$C$3)</f>
        <v>275174</v>
      </c>
      <c r="DG179" s="105">
        <f>GETPIVOTDATA(" North Carolina",'Population Migration by State'!$B$5,"Year",'Population Migration by State'!$C$3)</f>
        <v>275174</v>
      </c>
      <c r="DH179" s="105">
        <f>GETPIVOTDATA(" North Carolina",'Population Migration by State'!$B$5,"Year",'Population Migration by State'!$C$3)</f>
        <v>275174</v>
      </c>
      <c r="DI179" s="105">
        <f>GETPIVOTDATA(" North Carolina",'Population Migration by State'!$B$5,"Year",'Population Migration by State'!$C$3)</f>
        <v>275174</v>
      </c>
      <c r="DJ179" s="105">
        <f>GETPIVOTDATA(" North Carolina",'Population Migration by State'!$B$5,"Year",'Population Migration by State'!$C$3)</f>
        <v>275174</v>
      </c>
      <c r="DK179" s="105">
        <f>GETPIVOTDATA(" North Carolina",'Population Migration by State'!$B$5,"Year",'Population Migration by State'!$C$3)</f>
        <v>275174</v>
      </c>
      <c r="DL179" s="105">
        <f>GETPIVOTDATA(" North Carolina",'Population Migration by State'!$B$5,"Year",'Population Migration by State'!$C$3)</f>
        <v>275174</v>
      </c>
      <c r="DM179" s="105">
        <f>GETPIVOTDATA(" North Carolina",'Population Migration by State'!$B$5,"Year",'Population Migration by State'!$C$3)</f>
        <v>275174</v>
      </c>
      <c r="DN179" s="105">
        <f>GETPIVOTDATA(" North Carolina",'Population Migration by State'!$B$5,"Year",'Population Migration by State'!$C$3)</f>
        <v>275174</v>
      </c>
      <c r="DO179" s="105">
        <f>GETPIVOTDATA(" North Carolina",'Population Migration by State'!$B$5,"Year",'Population Migration by State'!$C$3)</f>
        <v>275174</v>
      </c>
      <c r="DP179" s="105">
        <f>GETPIVOTDATA(" North Carolina",'Population Migration by State'!$B$5,"Year",'Population Migration by State'!$C$3)</f>
        <v>275174</v>
      </c>
      <c r="DQ179" s="105">
        <f>GETPIVOTDATA(" North Carolina",'Population Migration by State'!$B$5,"Year",'Population Migration by State'!$C$3)</f>
        <v>275174</v>
      </c>
      <c r="DR179" s="105">
        <f>GETPIVOTDATA(" North Carolina",'Population Migration by State'!$B$5,"Year",'Population Migration by State'!$C$3)</f>
        <v>275174</v>
      </c>
      <c r="DS179" s="105">
        <f>GETPIVOTDATA(" North Carolina",'Population Migration by State'!$B$5,"Year",'Population Migration by State'!$C$3)</f>
        <v>275174</v>
      </c>
      <c r="DT179" s="105">
        <f>GETPIVOTDATA(" North Carolina",'Population Migration by State'!$B$5,"Year",'Population Migration by State'!$C$3)</f>
        <v>275174</v>
      </c>
      <c r="DU179" s="105">
        <f>GETPIVOTDATA(" North Carolina",'Population Migration by State'!$B$5,"Year",'Population Migration by State'!$C$3)</f>
        <v>275174</v>
      </c>
      <c r="DV179" s="92"/>
      <c r="DW179" s="105"/>
      <c r="DX179" s="105"/>
      <c r="DY179" s="105"/>
      <c r="DZ179" s="105"/>
      <c r="EA179" s="105"/>
      <c r="EB179" s="105"/>
      <c r="EC179" s="105"/>
      <c r="ED179" s="105"/>
      <c r="EE179" s="105"/>
      <c r="EF179" s="105"/>
      <c r="EG179" s="105"/>
      <c r="EH179" s="105"/>
      <c r="EI179" s="105"/>
      <c r="EJ179" s="105"/>
      <c r="EK179" s="105"/>
      <c r="EL179" s="105"/>
      <c r="EM179" s="105"/>
      <c r="EN179" s="105"/>
      <c r="EO179" s="105"/>
      <c r="EP179" s="105"/>
      <c r="EQ179" s="56"/>
      <c r="ER179" s="56"/>
      <c r="ES179" s="56"/>
      <c r="ET179" s="56"/>
      <c r="EU179" s="56"/>
      <c r="EV179" s="56"/>
      <c r="EW179" s="56"/>
      <c r="EX179" s="56"/>
      <c r="EY179" s="56"/>
      <c r="EZ179" s="56"/>
      <c r="FA179" s="56"/>
      <c r="FB179" s="56"/>
      <c r="FC179" s="56"/>
      <c r="FD179" s="56"/>
      <c r="FE179" s="56"/>
      <c r="FF179" s="56"/>
      <c r="FG179" s="56"/>
      <c r="FH179" s="56"/>
      <c r="FI179" s="56"/>
      <c r="FJ179" s="56"/>
      <c r="FK179" s="56"/>
      <c r="FL179" s="56"/>
      <c r="FM179" s="56"/>
      <c r="FN179" s="56"/>
      <c r="FO179" s="56"/>
      <c r="FP179" s="56"/>
      <c r="FQ179" s="56"/>
      <c r="FR179" s="56"/>
      <c r="FS179" s="56"/>
      <c r="FT179" s="56"/>
      <c r="FU179" s="56"/>
      <c r="FV179" s="56"/>
      <c r="FW179" s="56"/>
      <c r="FX179" s="56"/>
      <c r="FY179" s="56"/>
      <c r="FZ179" s="56"/>
      <c r="GA179" s="56"/>
      <c r="GB179" s="56"/>
      <c r="GC179" s="56"/>
      <c r="GD179" s="56"/>
      <c r="GE179" s="56"/>
      <c r="GF179" s="56"/>
      <c r="GG179" s="56"/>
      <c r="GH179" s="56"/>
      <c r="GI179" s="56"/>
      <c r="GJ179" s="56"/>
      <c r="GK179" s="56"/>
      <c r="GL179" s="56"/>
      <c r="GM179" s="56"/>
      <c r="GN179" s="56"/>
      <c r="GO179" s="56"/>
      <c r="GP179" s="56"/>
      <c r="GQ179" s="56"/>
      <c r="GR179" s="56"/>
      <c r="GS179" s="56"/>
      <c r="GT179" s="56"/>
      <c r="GU179" s="56"/>
      <c r="GV179" s="56"/>
      <c r="GW179" s="56"/>
      <c r="GX179" s="56"/>
      <c r="GY179" s="56"/>
      <c r="GZ179" s="56"/>
      <c r="HA179" s="56"/>
      <c r="HB179" s="56"/>
      <c r="HC179" s="56"/>
      <c r="HD179" s="56"/>
      <c r="HE179" s="56"/>
      <c r="HF179" s="56"/>
      <c r="HG179" s="56"/>
      <c r="HH179" s="217"/>
    </row>
    <row r="180" spans="2:216" x14ac:dyDescent="0.25">
      <c r="B180" s="221"/>
      <c r="C180" s="56"/>
      <c r="D180" s="56"/>
      <c r="E180" s="105"/>
      <c r="F180" s="105"/>
      <c r="G180" s="105"/>
      <c r="H180" s="105"/>
      <c r="I180" s="105"/>
      <c r="J180" s="105"/>
      <c r="K180" s="105"/>
      <c r="L180" s="105"/>
      <c r="M180" s="105"/>
      <c r="N180" s="105"/>
      <c r="O180" s="105"/>
      <c r="P180" s="105"/>
      <c r="Q180" s="105"/>
      <c r="R180" s="92">
        <f>GETPIVOTDATA(" California",'Population Migration by State'!$B$5,"Year",'Population Migration by State'!$C$3)</f>
        <v>495964</v>
      </c>
      <c r="S180" s="105">
        <f>GETPIVOTDATA(" California",'Population Migration by State'!$B$5,"Year",'Population Migration by State'!$C$3)</f>
        <v>495964</v>
      </c>
      <c r="T180" s="105">
        <f>GETPIVOTDATA(" California",'Population Migration by State'!$B$5,"Year",'Population Migration by State'!$C$3)</f>
        <v>495964</v>
      </c>
      <c r="U180" s="105">
        <f>GETPIVOTDATA(" California",'Population Migration by State'!$B$5,"Year",'Population Migration by State'!$C$3)</f>
        <v>495964</v>
      </c>
      <c r="V180" s="105">
        <f>GETPIVOTDATA(" California",'Population Migration by State'!$B$5,"Year",'Population Migration by State'!$C$3)</f>
        <v>495964</v>
      </c>
      <c r="W180" s="105">
        <f>GETPIVOTDATA(" California",'Population Migration by State'!$B$5,"Year",'Population Migration by State'!$C$3)</f>
        <v>495964</v>
      </c>
      <c r="X180" s="105">
        <f>GETPIVOTDATA(" California",'Population Migration by State'!$B$5,"Year",'Population Migration by State'!$C$3)</f>
        <v>495964</v>
      </c>
      <c r="Y180" s="105">
        <f>GETPIVOTDATA(" California",'Population Migration by State'!$B$5,"Year",'Population Migration by State'!$C$3)</f>
        <v>495964</v>
      </c>
      <c r="Z180" s="105">
        <f>GETPIVOTDATA(" California",'Population Migration by State'!$B$5,"Year",'Population Migration by State'!$C$3)</f>
        <v>495964</v>
      </c>
      <c r="AA180" s="114">
        <f>GETPIVOTDATA(" California",'Population Migration by State'!$B$5,"Year",'Population Migration by State'!$C$3)</f>
        <v>495964</v>
      </c>
      <c r="AB180" s="105">
        <f>GETPIVOTDATA(" Arizona",'Population Migration by State'!$B$5,"Year",'Population Migration by State'!$C$3)</f>
        <v>234248</v>
      </c>
      <c r="AC180" s="105">
        <f>GETPIVOTDATA(" Arizona",'Population Migration by State'!$B$5,"Year",'Population Migration by State'!$C$3)</f>
        <v>234248</v>
      </c>
      <c r="AD180" s="105">
        <f>GETPIVOTDATA(" Arizona",'Population Migration by State'!$B$5,"Year",'Population Migration by State'!$C$3)</f>
        <v>234248</v>
      </c>
      <c r="AE180" s="105">
        <f>GETPIVOTDATA(" Arizona",'Population Migration by State'!$B$5,"Year",'Population Migration by State'!$C$3)</f>
        <v>234248</v>
      </c>
      <c r="AF180" s="105">
        <f>GETPIVOTDATA(" Arizona",'Population Migration by State'!$B$5,"Year",'Population Migration by State'!$C$3)</f>
        <v>234248</v>
      </c>
      <c r="AG180" s="105">
        <f>GETPIVOTDATA(" Arizona",'Population Migration by State'!$B$5,"Year",'Population Migration by State'!$C$3)</f>
        <v>234248</v>
      </c>
      <c r="AH180" s="105">
        <f>GETPIVOTDATA(" Arizona",'Population Migration by State'!$B$5,"Year",'Population Migration by State'!$C$3)</f>
        <v>234248</v>
      </c>
      <c r="AI180" s="105">
        <f>GETPIVOTDATA(" Arizona",'Population Migration by State'!$B$5,"Year",'Population Migration by State'!$C$3)</f>
        <v>234248</v>
      </c>
      <c r="AJ180" s="105">
        <f>GETPIVOTDATA(" Arizona",'Population Migration by State'!$B$5,"Year",'Population Migration by State'!$C$3)</f>
        <v>234248</v>
      </c>
      <c r="AK180" s="105">
        <f>GETPIVOTDATA(" Arizona",'Population Migration by State'!$B$5,"Year",'Population Migration by State'!$C$3)</f>
        <v>234248</v>
      </c>
      <c r="AL180" s="105">
        <f>GETPIVOTDATA(" Arizona",'Population Migration by State'!$B$5,"Year",'Population Migration by State'!$C$3)</f>
        <v>234248</v>
      </c>
      <c r="AM180" s="105">
        <f>GETPIVOTDATA(" Arizona",'Population Migration by State'!$B$5,"Year",'Population Migration by State'!$C$3)</f>
        <v>234248</v>
      </c>
      <c r="AN180" s="105">
        <f>GETPIVOTDATA(" Arizona",'Population Migration by State'!$B$5,"Year",'Population Migration by State'!$C$3)</f>
        <v>234248</v>
      </c>
      <c r="AO180" s="92">
        <f>GETPIVOTDATA(" New Mexico",'Population Migration by State'!$B$5,"Year",'Population Migration by State'!$C$3)</f>
        <v>55122</v>
      </c>
      <c r="AP180" s="105">
        <f>GETPIVOTDATA(" New Mexico",'Population Migration by State'!$B$5,"Year",'Population Migration by State'!$C$3)</f>
        <v>55122</v>
      </c>
      <c r="AQ180" s="105">
        <f>GETPIVOTDATA(" New Mexico",'Population Migration by State'!$B$5,"Year",'Population Migration by State'!$C$3)</f>
        <v>55122</v>
      </c>
      <c r="AR180" s="105">
        <f>GETPIVOTDATA(" New Mexico",'Population Migration by State'!$B$5,"Year",'Population Migration by State'!$C$3)</f>
        <v>55122</v>
      </c>
      <c r="AS180" s="105">
        <f>GETPIVOTDATA(" New Mexico",'Population Migration by State'!$B$5,"Year",'Population Migration by State'!$C$3)</f>
        <v>55122</v>
      </c>
      <c r="AT180" s="105">
        <f>GETPIVOTDATA(" New Mexico",'Population Migration by State'!$B$5,"Year",'Population Migration by State'!$C$3)</f>
        <v>55122</v>
      </c>
      <c r="AU180" s="105">
        <f>GETPIVOTDATA(" New Mexico",'Population Migration by State'!$B$5,"Year",'Population Migration by State'!$C$3)</f>
        <v>55122</v>
      </c>
      <c r="AV180" s="105">
        <f>GETPIVOTDATA(" New Mexico",'Population Migration by State'!$B$5,"Year",'Population Migration by State'!$C$3)</f>
        <v>55122</v>
      </c>
      <c r="AW180" s="105">
        <f>GETPIVOTDATA(" New Mexico",'Population Migration by State'!$B$5,"Year",'Population Migration by State'!$C$3)</f>
        <v>55122</v>
      </c>
      <c r="AX180" s="105">
        <f>GETPIVOTDATA(" New Mexico",'Population Migration by State'!$B$5,"Year",'Population Migration by State'!$C$3)</f>
        <v>55122</v>
      </c>
      <c r="AY180" s="105">
        <f>GETPIVOTDATA(" New Mexico",'Population Migration by State'!$B$5,"Year",'Population Migration by State'!$C$3)</f>
        <v>55122</v>
      </c>
      <c r="AZ180" s="105">
        <f>GETPIVOTDATA(" New Mexico",'Population Migration by State'!$B$5,"Year",'Population Migration by State'!$C$3)</f>
        <v>55122</v>
      </c>
      <c r="BA180" s="105">
        <f>GETPIVOTDATA(" New Mexico",'Population Migration by State'!$B$5,"Year",'Population Migration by State'!$C$3)</f>
        <v>55122</v>
      </c>
      <c r="BB180" s="105">
        <f>GETPIVOTDATA(" New Mexico",'Population Migration by State'!$B$5,"Year",'Population Migration by State'!$C$3)</f>
        <v>55122</v>
      </c>
      <c r="BC180" s="92">
        <f>GETPIVOTDATA(" Texas",'Population Migration by State'!$B$5,"Year",'Population Migration by State'!$C$3)</f>
        <v>512187</v>
      </c>
      <c r="BD180" s="105">
        <f>GETPIVOTDATA(" Texas",'Population Migration by State'!$B$5,"Year",'Population Migration by State'!$C$3)</f>
        <v>512187</v>
      </c>
      <c r="BE180" s="105">
        <f>GETPIVOTDATA(" Texas",'Population Migration by State'!$B$5,"Year",'Population Migration by State'!$C$3)</f>
        <v>512187</v>
      </c>
      <c r="BF180" s="105">
        <f>GETPIVOTDATA(" Texas",'Population Migration by State'!$B$5,"Year",'Population Migration by State'!$C$3)</f>
        <v>512187</v>
      </c>
      <c r="BG180" s="105">
        <f>GETPIVOTDATA(" Texas",'Population Migration by State'!$B$5,"Year",'Population Migration by State'!$C$3)</f>
        <v>512187</v>
      </c>
      <c r="BH180" s="105">
        <f>GETPIVOTDATA(" Texas",'Population Migration by State'!$B$5,"Year",'Population Migration by State'!$C$3)</f>
        <v>512187</v>
      </c>
      <c r="BI180" s="105">
        <f>GETPIVOTDATA(" Texas",'Population Migration by State'!$B$5,"Year",'Population Migration by State'!$C$3)</f>
        <v>512187</v>
      </c>
      <c r="BJ180" s="92">
        <f>GETPIVOTDATA(" Oklahoma",'Population Migration by State'!$B$5,"Year",'Population Migration by State'!$C$3)</f>
        <v>108972</v>
      </c>
      <c r="BK180" s="105">
        <f>GETPIVOTDATA(" Oklahoma",'Population Migration by State'!$B$5,"Year",'Population Migration by State'!$C$3)</f>
        <v>108972</v>
      </c>
      <c r="BL180" s="105">
        <f>GETPIVOTDATA(" Oklahoma",'Population Migration by State'!$B$5,"Year",'Population Migration by State'!$C$3)</f>
        <v>108972</v>
      </c>
      <c r="BM180" s="121">
        <f>GETPIVOTDATA(" Oklahoma",'Population Migration by State'!$B$5,"Year",'Population Migration by State'!$C$3)</f>
        <v>108972</v>
      </c>
      <c r="BN180" s="121">
        <f>GETPIVOTDATA(" Oklahoma",'Population Migration by State'!$B$5,"Year",'Population Migration by State'!$C$3)</f>
        <v>108972</v>
      </c>
      <c r="BO180" s="105">
        <f>GETPIVOTDATA(" Oklahoma",'Population Migration by State'!$B$5,"Year",'Population Migration by State'!$C$3)</f>
        <v>108972</v>
      </c>
      <c r="BP180" s="105">
        <f>GETPIVOTDATA(" Oklahoma",'Population Migration by State'!$B$5,"Year",'Population Migration by State'!$C$3)</f>
        <v>108972</v>
      </c>
      <c r="BQ180" s="105">
        <f>GETPIVOTDATA(" Oklahoma",'Population Migration by State'!$B$5,"Year",'Population Migration by State'!$C$3)</f>
        <v>108972</v>
      </c>
      <c r="BR180" s="105">
        <f>GETPIVOTDATA(" Oklahoma",'Population Migration by State'!$B$5,"Year",'Population Migration by State'!$C$3)</f>
        <v>108972</v>
      </c>
      <c r="BS180" s="105">
        <f>GETPIVOTDATA(" Oklahoma",'Population Migration by State'!$B$5,"Year",'Population Migration by State'!$C$3)</f>
        <v>108972</v>
      </c>
      <c r="BT180" s="92">
        <f>GETPIVOTDATA(" Arkansas",'Population Migration by State'!$B$5,"Year",'Population Migration by State'!$C$3)</f>
        <v>76948</v>
      </c>
      <c r="BU180" s="105">
        <f>GETPIVOTDATA(" Arkansas",'Population Migration by State'!$B$5,"Year",'Population Migration by State'!$C$3)</f>
        <v>76948</v>
      </c>
      <c r="BV180" s="105">
        <f>GETPIVOTDATA(" Arkansas",'Population Migration by State'!$B$5,"Year",'Population Migration by State'!$C$3)</f>
        <v>76948</v>
      </c>
      <c r="BW180" s="105">
        <f>GETPIVOTDATA(" Arkansas",'Population Migration by State'!$B$5,"Year",'Population Migration by State'!$C$3)</f>
        <v>76948</v>
      </c>
      <c r="BX180" s="105">
        <f>GETPIVOTDATA(" Arkansas",'Population Migration by State'!$B$5,"Year",'Population Migration by State'!$C$3)</f>
        <v>76948</v>
      </c>
      <c r="BY180" s="105">
        <f>GETPIVOTDATA(" Arkansas",'Population Migration by State'!$B$5,"Year",'Population Migration by State'!$C$3)</f>
        <v>76948</v>
      </c>
      <c r="BZ180" s="105">
        <f>GETPIVOTDATA(" Arkansas",'Population Migration by State'!$B$5,"Year",'Population Migration by State'!$C$3)</f>
        <v>76948</v>
      </c>
      <c r="CA180" s="105">
        <f>GETPIVOTDATA(" Arkansas",'Population Migration by State'!$B$5,"Year",'Population Migration by State'!$C$3)</f>
        <v>76948</v>
      </c>
      <c r="CB180" s="105">
        <f>GETPIVOTDATA(" Arkansas",'Population Migration by State'!$B$5,"Year",'Population Migration by State'!$C$3)</f>
        <v>76948</v>
      </c>
      <c r="CC180" s="105">
        <f>GETPIVOTDATA(" Arkansas",'Population Migration by State'!$B$5,"Year",'Population Migration by State'!$C$3)</f>
        <v>76948</v>
      </c>
      <c r="CD180" s="105">
        <f>GETPIVOTDATA(" Arkansas",'Population Migration by State'!$B$5,"Year",'Population Migration by State'!$C$3)</f>
        <v>76948</v>
      </c>
      <c r="CE180" s="105">
        <f>GETPIVOTDATA(" Arkansas",'Population Migration by State'!$B$5,"Year",'Population Migration by State'!$C$3)</f>
        <v>76948</v>
      </c>
      <c r="CF180" s="105">
        <f>GETPIVOTDATA(" Arkansas",'Population Migration by State'!$B$5,"Year",'Population Migration by State'!$C$3)</f>
        <v>76948</v>
      </c>
      <c r="CG180" s="92">
        <f>GETPIVOTDATA(" Tennessee",'Population Migration by State'!$B$5,"Year",'Population Migration by State'!$C$3)</f>
        <v>177815</v>
      </c>
      <c r="CH180" s="105">
        <f>GETPIVOTDATA(" Tennessee",'Population Migration by State'!$B$5,"Year",'Population Migration by State'!$C$3)</f>
        <v>177815</v>
      </c>
      <c r="CI180" s="105">
        <f>GETPIVOTDATA(" Tennessee",'Population Migration by State'!$B$5,"Year",'Population Migration by State'!$C$3)</f>
        <v>177815</v>
      </c>
      <c r="CJ180" s="105">
        <f>GETPIVOTDATA(" Tennessee",'Population Migration by State'!$B$5,"Year",'Population Migration by State'!$C$3)</f>
        <v>177815</v>
      </c>
      <c r="CK180" s="105">
        <f>GETPIVOTDATA(" Tennessee",'Population Migration by State'!$B$5,"Year",'Population Migration by State'!$C$3)</f>
        <v>177815</v>
      </c>
      <c r="CL180" s="105">
        <f>GETPIVOTDATA(" Tennessee",'Population Migration by State'!$B$5,"Year",'Population Migration by State'!$C$3)</f>
        <v>177815</v>
      </c>
      <c r="CM180" s="105">
        <f>GETPIVOTDATA(" Tennessee",'Population Migration by State'!$B$5,"Year",'Population Migration by State'!$C$3)</f>
        <v>177815</v>
      </c>
      <c r="CN180" s="105">
        <f>GETPIVOTDATA(" Tennessee",'Population Migration by State'!$B$5,"Year",'Population Migration by State'!$C$3)</f>
        <v>177815</v>
      </c>
      <c r="CO180" s="105">
        <f>GETPIVOTDATA(" Tennessee",'Population Migration by State'!$B$5,"Year",'Population Migration by State'!$C$3)</f>
        <v>177815</v>
      </c>
      <c r="CP180" s="105">
        <f>GETPIVOTDATA(" Tennessee",'Population Migration by State'!$B$5,"Year",'Population Migration by State'!$C$3)</f>
        <v>177815</v>
      </c>
      <c r="CQ180" s="105">
        <f>GETPIVOTDATA(" Tennessee",'Population Migration by State'!$B$5,"Year",'Population Migration by State'!$C$3)</f>
        <v>177815</v>
      </c>
      <c r="CR180" s="105">
        <f>GETPIVOTDATA(" Tennessee",'Population Migration by State'!$B$5,"Year",'Population Migration by State'!$C$3)</f>
        <v>177815</v>
      </c>
      <c r="CS180" s="105">
        <f>GETPIVOTDATA(" Tennessee",'Population Migration by State'!$B$5,"Year",'Population Migration by State'!$C$3)</f>
        <v>177815</v>
      </c>
      <c r="CT180" s="105">
        <f>GETPIVOTDATA(" Tennessee",'Population Migration by State'!$B$5,"Year",'Population Migration by State'!$C$3)</f>
        <v>177815</v>
      </c>
      <c r="CU180" s="105">
        <f>GETPIVOTDATA(" Tennessee",'Population Migration by State'!$B$5,"Year",'Population Migration by State'!$C$3)</f>
        <v>177815</v>
      </c>
      <c r="CV180" s="105">
        <f>GETPIVOTDATA(" Tennessee",'Population Migration by State'!$B$5,"Year",'Population Migration by State'!$C$3)</f>
        <v>177815</v>
      </c>
      <c r="CW180" s="105">
        <f>GETPIVOTDATA(" Tennessee",'Population Migration by State'!$B$5,"Year",'Population Migration by State'!$C$3)</f>
        <v>177815</v>
      </c>
      <c r="CX180" s="105">
        <f>GETPIVOTDATA(" Tennessee",'Population Migration by State'!$B$5,"Year",'Population Migration by State'!$C$3)</f>
        <v>177815</v>
      </c>
      <c r="CY180" s="105">
        <f>GETPIVOTDATA(" Tennessee",'Population Migration by State'!$B$5,"Year",'Population Migration by State'!$C$3)</f>
        <v>177815</v>
      </c>
      <c r="CZ180" s="105">
        <f>GETPIVOTDATA(" Tennessee",'Population Migration by State'!$B$5,"Year",'Population Migration by State'!$C$3)</f>
        <v>177815</v>
      </c>
      <c r="DA180" s="105">
        <f>GETPIVOTDATA(" Tennessee",'Population Migration by State'!$B$5,"Year",'Population Migration by State'!$C$3)</f>
        <v>177815</v>
      </c>
      <c r="DB180" s="105">
        <f>GETPIVOTDATA(" Tennessee",'Population Migration by State'!$B$5,"Year",'Population Migration by State'!$C$3)</f>
        <v>177815</v>
      </c>
      <c r="DC180" s="105">
        <f>GETPIVOTDATA(" Tennessee",'Population Migration by State'!$B$5,"Year",'Population Migration by State'!$C$3)</f>
        <v>177815</v>
      </c>
      <c r="DD180" s="114">
        <f>GETPIVOTDATA(" Tennessee",'Population Migration by State'!$B$5,"Year",'Population Migration by State'!$C$3)</f>
        <v>177815</v>
      </c>
      <c r="DE180" s="105">
        <f>GETPIVOTDATA(" North Carolina",'Population Migration by State'!$B$5,"Year",'Population Migration by State'!$C$3)</f>
        <v>275174</v>
      </c>
      <c r="DF180" s="105">
        <f>GETPIVOTDATA(" North Carolina",'Population Migration by State'!$B$5,"Year",'Population Migration by State'!$C$3)</f>
        <v>275174</v>
      </c>
      <c r="DG180" s="105">
        <f>GETPIVOTDATA(" North Carolina",'Population Migration by State'!$B$5,"Year",'Population Migration by State'!$C$3)</f>
        <v>275174</v>
      </c>
      <c r="DH180" s="105">
        <f>GETPIVOTDATA(" North Carolina",'Population Migration by State'!$B$5,"Year",'Population Migration by State'!$C$3)</f>
        <v>275174</v>
      </c>
      <c r="DI180" s="105">
        <f>GETPIVOTDATA(" North Carolina",'Population Migration by State'!$B$5,"Year",'Population Migration by State'!$C$3)</f>
        <v>275174</v>
      </c>
      <c r="DJ180" s="105">
        <f>GETPIVOTDATA(" North Carolina",'Population Migration by State'!$B$5,"Year",'Population Migration by State'!$C$3)</f>
        <v>275174</v>
      </c>
      <c r="DK180" s="105">
        <f>GETPIVOTDATA(" North Carolina",'Population Migration by State'!$B$5,"Year",'Population Migration by State'!$C$3)</f>
        <v>275174</v>
      </c>
      <c r="DL180" s="105">
        <f>GETPIVOTDATA(" North Carolina",'Population Migration by State'!$B$5,"Year",'Population Migration by State'!$C$3)</f>
        <v>275174</v>
      </c>
      <c r="DM180" s="105">
        <f>GETPIVOTDATA(" North Carolina",'Population Migration by State'!$B$5,"Year",'Population Migration by State'!$C$3)</f>
        <v>275174</v>
      </c>
      <c r="DN180" s="105">
        <f>GETPIVOTDATA(" North Carolina",'Population Migration by State'!$B$5,"Year",'Population Migration by State'!$C$3)</f>
        <v>275174</v>
      </c>
      <c r="DO180" s="105">
        <f>GETPIVOTDATA(" North Carolina",'Population Migration by State'!$B$5,"Year",'Population Migration by State'!$C$3)</f>
        <v>275174</v>
      </c>
      <c r="DP180" s="105">
        <f>GETPIVOTDATA(" North Carolina",'Population Migration by State'!$B$5,"Year",'Population Migration by State'!$C$3)</f>
        <v>275174</v>
      </c>
      <c r="DQ180" s="105">
        <f>GETPIVOTDATA(" North Carolina",'Population Migration by State'!$B$5,"Year",'Population Migration by State'!$C$3)</f>
        <v>275174</v>
      </c>
      <c r="DR180" s="105">
        <f>GETPIVOTDATA(" North Carolina",'Population Migration by State'!$B$5,"Year",'Population Migration by State'!$C$3)</f>
        <v>275174</v>
      </c>
      <c r="DS180" s="105">
        <f>GETPIVOTDATA(" North Carolina",'Population Migration by State'!$B$5,"Year",'Population Migration by State'!$C$3)</f>
        <v>275174</v>
      </c>
      <c r="DT180" s="105">
        <f>GETPIVOTDATA(" North Carolina",'Population Migration by State'!$B$5,"Year",'Population Migration by State'!$C$3)</f>
        <v>275174</v>
      </c>
      <c r="DU180" s="105">
        <f>GETPIVOTDATA(" North Carolina",'Population Migration by State'!$B$5,"Year",'Population Migration by State'!$C$3)</f>
        <v>275174</v>
      </c>
      <c r="DV180" s="92"/>
      <c r="DW180" s="105"/>
      <c r="DX180" s="105"/>
      <c r="DY180" s="105"/>
      <c r="DZ180" s="105"/>
      <c r="EA180" s="105"/>
      <c r="EB180" s="105"/>
      <c r="EC180" s="105"/>
      <c r="ED180" s="105"/>
      <c r="EE180" s="105"/>
      <c r="EF180" s="105"/>
      <c r="EG180" s="105"/>
      <c r="EH180" s="105"/>
      <c r="EI180" s="105"/>
      <c r="EJ180" s="105"/>
      <c r="EK180" s="105"/>
      <c r="EL180" s="105"/>
      <c r="EM180" s="105"/>
      <c r="EN180" s="105"/>
      <c r="EO180" s="105"/>
      <c r="EP180" s="105"/>
      <c r="EQ180" s="56"/>
      <c r="ER180" s="56"/>
      <c r="ES180" s="56"/>
      <c r="ET180" s="56"/>
      <c r="EU180" s="56"/>
      <c r="EV180" s="56"/>
      <c r="EW180" s="56"/>
      <c r="EX180" s="56"/>
      <c r="EY180" s="56"/>
      <c r="EZ180" s="56"/>
      <c r="FA180" s="56"/>
      <c r="FB180" s="56"/>
      <c r="FC180" s="56"/>
      <c r="FD180" s="56"/>
      <c r="FE180" s="56"/>
      <c r="FF180" s="56"/>
      <c r="FG180" s="56"/>
      <c r="FH180" s="56"/>
      <c r="FI180" s="56"/>
      <c r="FJ180" s="56"/>
      <c r="FK180" s="56"/>
      <c r="FL180" s="56"/>
      <c r="FM180" s="56"/>
      <c r="FN180" s="56"/>
      <c r="FO180" s="56"/>
      <c r="FP180" s="56"/>
      <c r="FQ180" s="56"/>
      <c r="FR180" s="56"/>
      <c r="FS180" s="56"/>
      <c r="FT180" s="56"/>
      <c r="FU180" s="56"/>
      <c r="FV180" s="56"/>
      <c r="FW180" s="56"/>
      <c r="FX180" s="56"/>
      <c r="FY180" s="56"/>
      <c r="FZ180" s="56"/>
      <c r="GA180" s="56"/>
      <c r="GB180" s="56"/>
      <c r="GC180" s="56"/>
      <c r="GD180" s="56"/>
      <c r="GE180" s="56"/>
      <c r="GF180" s="56"/>
      <c r="GG180" s="56"/>
      <c r="GH180" s="56"/>
      <c r="GI180" s="56"/>
      <c r="GJ180" s="56"/>
      <c r="GK180" s="56"/>
      <c r="GL180" s="56"/>
      <c r="GM180" s="56"/>
      <c r="GN180" s="56"/>
      <c r="GO180" s="56"/>
      <c r="GP180" s="56"/>
      <c r="GQ180" s="56"/>
      <c r="GR180" s="56"/>
      <c r="GS180" s="56"/>
      <c r="GT180" s="56"/>
      <c r="GU180" s="56"/>
      <c r="GV180" s="56"/>
      <c r="GW180" s="56"/>
      <c r="GX180" s="56"/>
      <c r="GY180" s="56"/>
      <c r="GZ180" s="56"/>
      <c r="HA180" s="56"/>
      <c r="HB180" s="56"/>
      <c r="HC180" s="56"/>
      <c r="HD180" s="56"/>
      <c r="HE180" s="56"/>
      <c r="HF180" s="56"/>
      <c r="HG180" s="56"/>
      <c r="HH180" s="217"/>
    </row>
    <row r="181" spans="2:216" x14ac:dyDescent="0.25">
      <c r="B181" s="221"/>
      <c r="C181" s="56"/>
      <c r="D181" s="56"/>
      <c r="E181" s="105"/>
      <c r="F181" s="105"/>
      <c r="G181" s="105"/>
      <c r="H181" s="105"/>
      <c r="I181" s="105"/>
      <c r="J181" s="105"/>
      <c r="K181" s="105"/>
      <c r="L181" s="105"/>
      <c r="M181" s="105"/>
      <c r="N181" s="105"/>
      <c r="O181" s="105"/>
      <c r="P181" s="105"/>
      <c r="Q181" s="105"/>
      <c r="R181" s="92">
        <f>GETPIVOTDATA(" California",'Population Migration by State'!$B$5,"Year",'Population Migration by State'!$C$3)</f>
        <v>495964</v>
      </c>
      <c r="S181" s="105">
        <f>GETPIVOTDATA(" California",'Population Migration by State'!$B$5,"Year",'Population Migration by State'!$C$3)</f>
        <v>495964</v>
      </c>
      <c r="T181" s="105">
        <f>GETPIVOTDATA(" California",'Population Migration by State'!$B$5,"Year",'Population Migration by State'!$C$3)</f>
        <v>495964</v>
      </c>
      <c r="U181" s="105">
        <f>GETPIVOTDATA(" California",'Population Migration by State'!$B$5,"Year",'Population Migration by State'!$C$3)</f>
        <v>495964</v>
      </c>
      <c r="V181" s="105">
        <f>GETPIVOTDATA(" California",'Population Migration by State'!$B$5,"Year",'Population Migration by State'!$C$3)</f>
        <v>495964</v>
      </c>
      <c r="W181" s="105">
        <f>GETPIVOTDATA(" California",'Population Migration by State'!$B$5,"Year",'Population Migration by State'!$C$3)</f>
        <v>495964</v>
      </c>
      <c r="X181" s="105">
        <f>GETPIVOTDATA(" California",'Population Migration by State'!$B$5,"Year",'Population Migration by State'!$C$3)</f>
        <v>495964</v>
      </c>
      <c r="Y181" s="105">
        <f>GETPIVOTDATA(" California",'Population Migration by State'!$B$5,"Year",'Population Migration by State'!$C$3)</f>
        <v>495964</v>
      </c>
      <c r="Z181" s="105">
        <f>GETPIVOTDATA(" California",'Population Migration by State'!$B$5,"Year",'Population Migration by State'!$C$3)</f>
        <v>495964</v>
      </c>
      <c r="AA181" s="105">
        <f>GETPIVOTDATA(" California",'Population Migration by State'!$B$5,"Year",'Population Migration by State'!$C$3)</f>
        <v>495964</v>
      </c>
      <c r="AB181" s="92">
        <f>GETPIVOTDATA(" Arizona",'Population Migration by State'!$B$5,"Year",'Population Migration by State'!$C$3)</f>
        <v>234248</v>
      </c>
      <c r="AC181" s="105">
        <f>GETPIVOTDATA(" Arizona",'Population Migration by State'!$B$5,"Year",'Population Migration by State'!$C$3)</f>
        <v>234248</v>
      </c>
      <c r="AD181" s="105">
        <f>GETPIVOTDATA(" Arizona",'Population Migration by State'!$B$5,"Year",'Population Migration by State'!$C$3)</f>
        <v>234248</v>
      </c>
      <c r="AE181" s="105">
        <f>GETPIVOTDATA(" Arizona",'Population Migration by State'!$B$5,"Year",'Population Migration by State'!$C$3)</f>
        <v>234248</v>
      </c>
      <c r="AF181" s="105">
        <f>GETPIVOTDATA(" Arizona",'Population Migration by State'!$B$5,"Year",'Population Migration by State'!$C$3)</f>
        <v>234248</v>
      </c>
      <c r="AG181" s="105">
        <f>GETPIVOTDATA(" Arizona",'Population Migration by State'!$B$5,"Year",'Population Migration by State'!$C$3)</f>
        <v>234248</v>
      </c>
      <c r="AH181" s="105">
        <f>GETPIVOTDATA(" Arizona",'Population Migration by State'!$B$5,"Year",'Population Migration by State'!$C$3)</f>
        <v>234248</v>
      </c>
      <c r="AI181" s="105">
        <f>GETPIVOTDATA(" Arizona",'Population Migration by State'!$B$5,"Year",'Population Migration by State'!$C$3)</f>
        <v>234248</v>
      </c>
      <c r="AJ181" s="105">
        <f>GETPIVOTDATA(" Arizona",'Population Migration by State'!$B$5,"Year",'Population Migration by State'!$C$3)</f>
        <v>234248</v>
      </c>
      <c r="AK181" s="105">
        <f>GETPIVOTDATA(" Arizona",'Population Migration by State'!$B$5,"Year",'Population Migration by State'!$C$3)</f>
        <v>234248</v>
      </c>
      <c r="AL181" s="105">
        <f>GETPIVOTDATA(" Arizona",'Population Migration by State'!$B$5,"Year",'Population Migration by State'!$C$3)</f>
        <v>234248</v>
      </c>
      <c r="AM181" s="105">
        <f>GETPIVOTDATA(" Arizona",'Population Migration by State'!$B$5,"Year",'Population Migration by State'!$C$3)</f>
        <v>234248</v>
      </c>
      <c r="AN181" s="105">
        <f>GETPIVOTDATA(" Arizona",'Population Migration by State'!$B$5,"Year",'Population Migration by State'!$C$3)</f>
        <v>234248</v>
      </c>
      <c r="AO181" s="92">
        <f>GETPIVOTDATA(" New Mexico",'Population Migration by State'!$B$5,"Year",'Population Migration by State'!$C$3)</f>
        <v>55122</v>
      </c>
      <c r="AP181" s="105">
        <f>GETPIVOTDATA(" New Mexico",'Population Migration by State'!$B$5,"Year",'Population Migration by State'!$C$3)</f>
        <v>55122</v>
      </c>
      <c r="AQ181" s="105">
        <f>GETPIVOTDATA(" New Mexico",'Population Migration by State'!$B$5,"Year",'Population Migration by State'!$C$3)</f>
        <v>55122</v>
      </c>
      <c r="AR181" s="105">
        <f>GETPIVOTDATA(" New Mexico",'Population Migration by State'!$B$5,"Year",'Population Migration by State'!$C$3)</f>
        <v>55122</v>
      </c>
      <c r="AS181" s="105">
        <f>GETPIVOTDATA(" New Mexico",'Population Migration by State'!$B$5,"Year",'Population Migration by State'!$C$3)</f>
        <v>55122</v>
      </c>
      <c r="AT181" s="105">
        <f>GETPIVOTDATA(" New Mexico",'Population Migration by State'!$B$5,"Year",'Population Migration by State'!$C$3)</f>
        <v>55122</v>
      </c>
      <c r="AU181" s="105">
        <f>GETPIVOTDATA(" New Mexico",'Population Migration by State'!$B$5,"Year",'Population Migration by State'!$C$3)</f>
        <v>55122</v>
      </c>
      <c r="AV181" s="105">
        <f>GETPIVOTDATA(" New Mexico",'Population Migration by State'!$B$5,"Year",'Population Migration by State'!$C$3)</f>
        <v>55122</v>
      </c>
      <c r="AW181" s="105">
        <f>GETPIVOTDATA(" New Mexico",'Population Migration by State'!$B$5,"Year",'Population Migration by State'!$C$3)</f>
        <v>55122</v>
      </c>
      <c r="AX181" s="105">
        <f>GETPIVOTDATA(" New Mexico",'Population Migration by State'!$B$5,"Year",'Population Migration by State'!$C$3)</f>
        <v>55122</v>
      </c>
      <c r="AY181" s="105">
        <f>GETPIVOTDATA(" New Mexico",'Population Migration by State'!$B$5,"Year",'Population Migration by State'!$C$3)</f>
        <v>55122</v>
      </c>
      <c r="AZ181" s="105">
        <f>GETPIVOTDATA(" New Mexico",'Population Migration by State'!$B$5,"Year",'Population Migration by State'!$C$3)</f>
        <v>55122</v>
      </c>
      <c r="BA181" s="105">
        <f>GETPIVOTDATA(" New Mexico",'Population Migration by State'!$B$5,"Year",'Population Migration by State'!$C$3)</f>
        <v>55122</v>
      </c>
      <c r="BB181" s="105">
        <f>GETPIVOTDATA(" New Mexico",'Population Migration by State'!$B$5,"Year",'Population Migration by State'!$C$3)</f>
        <v>55122</v>
      </c>
      <c r="BC181" s="92">
        <f>GETPIVOTDATA(" Texas",'Population Migration by State'!$B$5,"Year",'Population Migration by State'!$C$3)</f>
        <v>512187</v>
      </c>
      <c r="BD181" s="105">
        <f>GETPIVOTDATA(" Texas",'Population Migration by State'!$B$5,"Year",'Population Migration by State'!$C$3)</f>
        <v>512187</v>
      </c>
      <c r="BE181" s="105">
        <f>GETPIVOTDATA(" Texas",'Population Migration by State'!$B$5,"Year",'Population Migration by State'!$C$3)</f>
        <v>512187</v>
      </c>
      <c r="BF181" s="105">
        <f>GETPIVOTDATA(" Texas",'Population Migration by State'!$B$5,"Year",'Population Migration by State'!$C$3)</f>
        <v>512187</v>
      </c>
      <c r="BG181" s="105">
        <f>GETPIVOTDATA(" Texas",'Population Migration by State'!$B$5,"Year",'Population Migration by State'!$C$3)</f>
        <v>512187</v>
      </c>
      <c r="BH181" s="105">
        <f>GETPIVOTDATA(" Texas",'Population Migration by State'!$B$5,"Year",'Population Migration by State'!$C$3)</f>
        <v>512187</v>
      </c>
      <c r="BI181" s="105">
        <f>GETPIVOTDATA(" Texas",'Population Migration by State'!$B$5,"Year",'Population Migration by State'!$C$3)</f>
        <v>512187</v>
      </c>
      <c r="BJ181" s="92">
        <f>GETPIVOTDATA(" Oklahoma",'Population Migration by State'!$B$5,"Year",'Population Migration by State'!$C$3)</f>
        <v>108972</v>
      </c>
      <c r="BK181" s="105">
        <f>GETPIVOTDATA(" Oklahoma",'Population Migration by State'!$B$5,"Year",'Population Migration by State'!$C$3)</f>
        <v>108972</v>
      </c>
      <c r="BL181" s="105">
        <f>GETPIVOTDATA(" Oklahoma",'Population Migration by State'!$B$5,"Year",'Population Migration by State'!$C$3)</f>
        <v>108972</v>
      </c>
      <c r="BM181" s="121">
        <f>GETPIVOTDATA(" Oklahoma",'Population Migration by State'!$B$5,"Year",'Population Migration by State'!$C$3)</f>
        <v>108972</v>
      </c>
      <c r="BN181" s="121">
        <f>GETPIVOTDATA(" Oklahoma",'Population Migration by State'!$B$5,"Year",'Population Migration by State'!$C$3)</f>
        <v>108972</v>
      </c>
      <c r="BO181" s="105">
        <f>GETPIVOTDATA(" Oklahoma",'Population Migration by State'!$B$5,"Year",'Population Migration by State'!$C$3)</f>
        <v>108972</v>
      </c>
      <c r="BP181" s="105">
        <f>GETPIVOTDATA(" Oklahoma",'Population Migration by State'!$B$5,"Year",'Population Migration by State'!$C$3)</f>
        <v>108972</v>
      </c>
      <c r="BQ181" s="105">
        <f>GETPIVOTDATA(" Oklahoma",'Population Migration by State'!$B$5,"Year",'Population Migration by State'!$C$3)</f>
        <v>108972</v>
      </c>
      <c r="BR181" s="105">
        <f>GETPIVOTDATA(" Oklahoma",'Population Migration by State'!$B$5,"Year",'Population Migration by State'!$C$3)</f>
        <v>108972</v>
      </c>
      <c r="BS181" s="105">
        <f>GETPIVOTDATA(" Oklahoma",'Population Migration by State'!$B$5,"Year",'Population Migration by State'!$C$3)</f>
        <v>108972</v>
      </c>
      <c r="BT181" s="92">
        <f>GETPIVOTDATA(" Arkansas",'Population Migration by State'!$B$5,"Year",'Population Migration by State'!$C$3)</f>
        <v>76948</v>
      </c>
      <c r="BU181" s="105">
        <f>GETPIVOTDATA(" Arkansas",'Population Migration by State'!$B$5,"Year",'Population Migration by State'!$C$3)</f>
        <v>76948</v>
      </c>
      <c r="BV181" s="105">
        <f>GETPIVOTDATA(" Arkansas",'Population Migration by State'!$B$5,"Year",'Population Migration by State'!$C$3)</f>
        <v>76948</v>
      </c>
      <c r="BW181" s="105">
        <f>GETPIVOTDATA(" Arkansas",'Population Migration by State'!$B$5,"Year",'Population Migration by State'!$C$3)</f>
        <v>76948</v>
      </c>
      <c r="BX181" s="105">
        <f>GETPIVOTDATA(" Arkansas",'Population Migration by State'!$B$5,"Year",'Population Migration by State'!$C$3)</f>
        <v>76948</v>
      </c>
      <c r="BY181" s="105">
        <f>GETPIVOTDATA(" Arkansas",'Population Migration by State'!$B$5,"Year",'Population Migration by State'!$C$3)</f>
        <v>76948</v>
      </c>
      <c r="BZ181" s="105">
        <f>GETPIVOTDATA(" Arkansas",'Population Migration by State'!$B$5,"Year",'Population Migration by State'!$C$3)</f>
        <v>76948</v>
      </c>
      <c r="CA181" s="105">
        <f>GETPIVOTDATA(" Arkansas",'Population Migration by State'!$B$5,"Year",'Population Migration by State'!$C$3)</f>
        <v>76948</v>
      </c>
      <c r="CB181" s="105">
        <f>GETPIVOTDATA(" Arkansas",'Population Migration by State'!$B$5,"Year",'Population Migration by State'!$C$3)</f>
        <v>76948</v>
      </c>
      <c r="CC181" s="105">
        <f>GETPIVOTDATA(" Arkansas",'Population Migration by State'!$B$5,"Year",'Population Migration by State'!$C$3)</f>
        <v>76948</v>
      </c>
      <c r="CD181" s="105">
        <f>GETPIVOTDATA(" Arkansas",'Population Migration by State'!$B$5,"Year",'Population Migration by State'!$C$3)</f>
        <v>76948</v>
      </c>
      <c r="CE181" s="105">
        <f>GETPIVOTDATA(" Arkansas",'Population Migration by State'!$B$5,"Year",'Population Migration by State'!$C$3)</f>
        <v>76948</v>
      </c>
      <c r="CF181" s="105">
        <f>GETPIVOTDATA(" Arkansas",'Population Migration by State'!$B$5,"Year",'Population Migration by State'!$C$3)</f>
        <v>76948</v>
      </c>
      <c r="CG181" s="92">
        <f>GETPIVOTDATA(" Tennessee",'Population Migration by State'!$B$5,"Year",'Population Migration by State'!$C$3)</f>
        <v>177815</v>
      </c>
      <c r="CH181" s="105">
        <f>GETPIVOTDATA(" Tennessee",'Population Migration by State'!$B$5,"Year",'Population Migration by State'!$C$3)</f>
        <v>177815</v>
      </c>
      <c r="CI181" s="105">
        <f>GETPIVOTDATA(" Tennessee",'Population Migration by State'!$B$5,"Year",'Population Migration by State'!$C$3)</f>
        <v>177815</v>
      </c>
      <c r="CJ181" s="105">
        <f>GETPIVOTDATA(" Tennessee",'Population Migration by State'!$B$5,"Year",'Population Migration by State'!$C$3)</f>
        <v>177815</v>
      </c>
      <c r="CK181" s="105">
        <f>GETPIVOTDATA(" Tennessee",'Population Migration by State'!$B$5,"Year",'Population Migration by State'!$C$3)</f>
        <v>177815</v>
      </c>
      <c r="CL181" s="105">
        <f>GETPIVOTDATA(" Tennessee",'Population Migration by State'!$B$5,"Year",'Population Migration by State'!$C$3)</f>
        <v>177815</v>
      </c>
      <c r="CM181" s="105">
        <f>GETPIVOTDATA(" Tennessee",'Population Migration by State'!$B$5,"Year",'Population Migration by State'!$C$3)</f>
        <v>177815</v>
      </c>
      <c r="CN181" s="105">
        <f>GETPIVOTDATA(" Tennessee",'Population Migration by State'!$B$5,"Year",'Population Migration by State'!$C$3)</f>
        <v>177815</v>
      </c>
      <c r="CO181" s="105">
        <f>GETPIVOTDATA(" Tennessee",'Population Migration by State'!$B$5,"Year",'Population Migration by State'!$C$3)</f>
        <v>177815</v>
      </c>
      <c r="CP181" s="105">
        <f>GETPIVOTDATA(" Tennessee",'Population Migration by State'!$B$5,"Year",'Population Migration by State'!$C$3)</f>
        <v>177815</v>
      </c>
      <c r="CQ181" s="105">
        <f>GETPIVOTDATA(" Tennessee",'Population Migration by State'!$B$5,"Year",'Population Migration by State'!$C$3)</f>
        <v>177815</v>
      </c>
      <c r="CR181" s="105">
        <f>GETPIVOTDATA(" Tennessee",'Population Migration by State'!$B$5,"Year",'Population Migration by State'!$C$3)</f>
        <v>177815</v>
      </c>
      <c r="CS181" s="105">
        <f>GETPIVOTDATA(" Tennessee",'Population Migration by State'!$B$5,"Year",'Population Migration by State'!$C$3)</f>
        <v>177815</v>
      </c>
      <c r="CT181" s="105">
        <f>GETPIVOTDATA(" Tennessee",'Population Migration by State'!$B$5,"Year",'Population Migration by State'!$C$3)</f>
        <v>177815</v>
      </c>
      <c r="CU181" s="105">
        <f>GETPIVOTDATA(" Tennessee",'Population Migration by State'!$B$5,"Year",'Population Migration by State'!$C$3)</f>
        <v>177815</v>
      </c>
      <c r="CV181" s="105">
        <f>GETPIVOTDATA(" Tennessee",'Population Migration by State'!$B$5,"Year",'Population Migration by State'!$C$3)</f>
        <v>177815</v>
      </c>
      <c r="CW181" s="105">
        <f>GETPIVOTDATA(" Tennessee",'Population Migration by State'!$B$5,"Year",'Population Migration by State'!$C$3)</f>
        <v>177815</v>
      </c>
      <c r="CX181" s="105">
        <f>GETPIVOTDATA(" Tennessee",'Population Migration by State'!$B$5,"Year",'Population Migration by State'!$C$3)</f>
        <v>177815</v>
      </c>
      <c r="CY181" s="105">
        <f>GETPIVOTDATA(" Tennessee",'Population Migration by State'!$B$5,"Year",'Population Migration by State'!$C$3)</f>
        <v>177815</v>
      </c>
      <c r="CZ181" s="105">
        <f>GETPIVOTDATA(" Tennessee",'Population Migration by State'!$B$5,"Year",'Population Migration by State'!$C$3)</f>
        <v>177815</v>
      </c>
      <c r="DA181" s="105">
        <f>GETPIVOTDATA(" Tennessee",'Population Migration by State'!$B$5,"Year",'Population Migration by State'!$C$3)</f>
        <v>177815</v>
      </c>
      <c r="DB181" s="105">
        <f>GETPIVOTDATA(" Tennessee",'Population Migration by State'!$B$5,"Year",'Population Migration by State'!$C$3)</f>
        <v>177815</v>
      </c>
      <c r="DC181" s="105">
        <f>GETPIVOTDATA(" Tennessee",'Population Migration by State'!$B$5,"Year",'Population Migration by State'!$C$3)</f>
        <v>177815</v>
      </c>
      <c r="DD181" s="97"/>
      <c r="DE181" s="105">
        <f>GETPIVOTDATA(" North Carolina",'Population Migration by State'!$B$5,"Year",'Population Migration by State'!$C$3)</f>
        <v>275174</v>
      </c>
      <c r="DF181" s="105">
        <f>GETPIVOTDATA(" North Carolina",'Population Migration by State'!$B$5,"Year",'Population Migration by State'!$C$3)</f>
        <v>275174</v>
      </c>
      <c r="DG181" s="105">
        <f>GETPIVOTDATA(" North Carolina",'Population Migration by State'!$B$5,"Year",'Population Migration by State'!$C$3)</f>
        <v>275174</v>
      </c>
      <c r="DH181" s="105">
        <f>GETPIVOTDATA(" North Carolina",'Population Migration by State'!$B$5,"Year",'Population Migration by State'!$C$3)</f>
        <v>275174</v>
      </c>
      <c r="DI181" s="105">
        <f>GETPIVOTDATA(" North Carolina",'Population Migration by State'!$B$5,"Year",'Population Migration by State'!$C$3)</f>
        <v>275174</v>
      </c>
      <c r="DJ181" s="105">
        <f>GETPIVOTDATA(" North Carolina",'Population Migration by State'!$B$5,"Year",'Population Migration by State'!$C$3)</f>
        <v>275174</v>
      </c>
      <c r="DK181" s="105">
        <f>GETPIVOTDATA(" North Carolina",'Population Migration by State'!$B$5,"Year",'Population Migration by State'!$C$3)</f>
        <v>275174</v>
      </c>
      <c r="DL181" s="105">
        <f>GETPIVOTDATA(" North Carolina",'Population Migration by State'!$B$5,"Year",'Population Migration by State'!$C$3)</f>
        <v>275174</v>
      </c>
      <c r="DM181" s="105">
        <f>GETPIVOTDATA(" North Carolina",'Population Migration by State'!$B$5,"Year",'Population Migration by State'!$C$3)</f>
        <v>275174</v>
      </c>
      <c r="DN181" s="105">
        <f>GETPIVOTDATA(" North Carolina",'Population Migration by State'!$B$5,"Year",'Population Migration by State'!$C$3)</f>
        <v>275174</v>
      </c>
      <c r="DO181" s="105">
        <f>GETPIVOTDATA(" North Carolina",'Population Migration by State'!$B$5,"Year",'Population Migration by State'!$C$3)</f>
        <v>275174</v>
      </c>
      <c r="DP181" s="105">
        <f>GETPIVOTDATA(" North Carolina",'Population Migration by State'!$B$5,"Year",'Population Migration by State'!$C$3)</f>
        <v>275174</v>
      </c>
      <c r="DQ181" s="105">
        <f>GETPIVOTDATA(" North Carolina",'Population Migration by State'!$B$5,"Year",'Population Migration by State'!$C$3)</f>
        <v>275174</v>
      </c>
      <c r="DR181" s="105">
        <f>GETPIVOTDATA(" North Carolina",'Population Migration by State'!$B$5,"Year",'Population Migration by State'!$C$3)</f>
        <v>275174</v>
      </c>
      <c r="DS181" s="105">
        <f>GETPIVOTDATA(" North Carolina",'Population Migration by State'!$B$5,"Year",'Population Migration by State'!$C$3)</f>
        <v>275174</v>
      </c>
      <c r="DT181" s="105">
        <f>GETPIVOTDATA(" North Carolina",'Population Migration by State'!$B$5,"Year",'Population Migration by State'!$C$3)</f>
        <v>275174</v>
      </c>
      <c r="DU181" s="105">
        <f>GETPIVOTDATA(" North Carolina",'Population Migration by State'!$B$5,"Year",'Population Migration by State'!$C$3)</f>
        <v>275174</v>
      </c>
      <c r="DV181" s="99"/>
      <c r="DW181" s="105"/>
      <c r="DX181" s="105"/>
      <c r="DY181" s="105"/>
      <c r="DZ181" s="105"/>
      <c r="EA181" s="105"/>
      <c r="EB181" s="105"/>
      <c r="EC181" s="105"/>
      <c r="ED181" s="105"/>
      <c r="EE181" s="105"/>
      <c r="EF181" s="105"/>
      <c r="EG181" s="105"/>
      <c r="EH181" s="105"/>
      <c r="EI181" s="105"/>
      <c r="EJ181" s="105"/>
      <c r="EK181" s="105"/>
      <c r="EL181" s="105"/>
      <c r="EM181" s="105"/>
      <c r="EN181" s="105"/>
      <c r="EO181" s="105"/>
      <c r="EP181" s="105"/>
      <c r="EQ181" s="56"/>
      <c r="ER181" s="56"/>
      <c r="ES181" s="56"/>
      <c r="ET181" s="56"/>
      <c r="EU181" s="56"/>
      <c r="EV181" s="56"/>
      <c r="EW181" s="56"/>
      <c r="EX181" s="56"/>
      <c r="EY181" s="56"/>
      <c r="EZ181" s="56"/>
      <c r="FA181" s="56"/>
      <c r="FB181" s="56"/>
      <c r="FC181" s="56"/>
      <c r="FD181" s="56"/>
      <c r="FE181" s="56"/>
      <c r="FF181" s="56"/>
      <c r="FG181" s="56"/>
      <c r="FH181" s="56"/>
      <c r="FI181" s="56"/>
      <c r="FJ181" s="56"/>
      <c r="FK181" s="56"/>
      <c r="FL181" s="56"/>
      <c r="FM181" s="56"/>
      <c r="FN181" s="56"/>
      <c r="FO181" s="56"/>
      <c r="FP181" s="56"/>
      <c r="FQ181" s="56"/>
      <c r="FR181" s="56"/>
      <c r="FS181" s="56"/>
      <c r="FT181" s="56"/>
      <c r="FU181" s="56"/>
      <c r="FV181" s="56"/>
      <c r="FW181" s="56"/>
      <c r="FX181" s="56"/>
      <c r="FY181" s="56"/>
      <c r="FZ181" s="56"/>
      <c r="GA181" s="56"/>
      <c r="GB181" s="56"/>
      <c r="GC181" s="56"/>
      <c r="GD181" s="56"/>
      <c r="GE181" s="56"/>
      <c r="GF181" s="56"/>
      <c r="GG181" s="56"/>
      <c r="GH181" s="56"/>
      <c r="GI181" s="56"/>
      <c r="GJ181" s="56"/>
      <c r="GK181" s="56"/>
      <c r="GL181" s="56"/>
      <c r="GM181" s="56"/>
      <c r="GN181" s="56"/>
      <c r="GO181" s="56"/>
      <c r="GP181" s="56"/>
      <c r="GQ181" s="56"/>
      <c r="GR181" s="56"/>
      <c r="GS181" s="56"/>
      <c r="GT181" s="56"/>
      <c r="GU181" s="56"/>
      <c r="GV181" s="56"/>
      <c r="GW181" s="56"/>
      <c r="GX181" s="56"/>
      <c r="GY181" s="56"/>
      <c r="GZ181" s="56"/>
      <c r="HA181" s="56"/>
      <c r="HB181" s="56"/>
      <c r="HC181" s="56"/>
      <c r="HD181" s="56"/>
      <c r="HE181" s="56"/>
      <c r="HF181" s="56"/>
      <c r="HG181" s="56"/>
      <c r="HH181" s="217"/>
    </row>
    <row r="182" spans="2:216" x14ac:dyDescent="0.25">
      <c r="B182" s="221"/>
      <c r="C182" s="56"/>
      <c r="D182" s="56"/>
      <c r="E182" s="105"/>
      <c r="F182" s="105"/>
      <c r="G182" s="105"/>
      <c r="H182" s="105"/>
      <c r="I182" s="105"/>
      <c r="J182" s="105"/>
      <c r="K182" s="105"/>
      <c r="L182" s="105"/>
      <c r="M182" s="105"/>
      <c r="N182" s="105"/>
      <c r="O182" s="105"/>
      <c r="P182" s="105"/>
      <c r="Q182" s="105"/>
      <c r="R182" s="92">
        <f>GETPIVOTDATA(" California",'Population Migration by State'!$B$5,"Year",'Population Migration by State'!$C$3)</f>
        <v>495964</v>
      </c>
      <c r="S182" s="105">
        <f>GETPIVOTDATA(" California",'Population Migration by State'!$B$5,"Year",'Population Migration by State'!$C$3)</f>
        <v>495964</v>
      </c>
      <c r="T182" s="105">
        <f>GETPIVOTDATA(" California",'Population Migration by State'!$B$5,"Year",'Population Migration by State'!$C$3)</f>
        <v>495964</v>
      </c>
      <c r="U182" s="105">
        <f>GETPIVOTDATA(" California",'Population Migration by State'!$B$5,"Year",'Population Migration by State'!$C$3)</f>
        <v>495964</v>
      </c>
      <c r="V182" s="105">
        <f>GETPIVOTDATA(" California",'Population Migration by State'!$B$5,"Year",'Population Migration by State'!$C$3)</f>
        <v>495964</v>
      </c>
      <c r="W182" s="105">
        <f>GETPIVOTDATA(" California",'Population Migration by State'!$B$5,"Year",'Population Migration by State'!$C$3)</f>
        <v>495964</v>
      </c>
      <c r="X182" s="105">
        <f>GETPIVOTDATA(" California",'Population Migration by State'!$B$5,"Year",'Population Migration by State'!$C$3)</f>
        <v>495964</v>
      </c>
      <c r="Y182" s="105">
        <f>GETPIVOTDATA(" California",'Population Migration by State'!$B$5,"Year",'Population Migration by State'!$C$3)</f>
        <v>495964</v>
      </c>
      <c r="Z182" s="105">
        <f>GETPIVOTDATA(" California",'Population Migration by State'!$B$5,"Year",'Population Migration by State'!$C$3)</f>
        <v>495964</v>
      </c>
      <c r="AA182" s="105">
        <f>GETPIVOTDATA(" California",'Population Migration by State'!$B$5,"Year",'Population Migration by State'!$C$3)</f>
        <v>495964</v>
      </c>
      <c r="AB182" s="92">
        <f>GETPIVOTDATA(" Arizona",'Population Migration by State'!$B$5,"Year",'Population Migration by State'!$C$3)</f>
        <v>234248</v>
      </c>
      <c r="AC182" s="105">
        <f>GETPIVOTDATA(" Arizona",'Population Migration by State'!$B$5,"Year",'Population Migration by State'!$C$3)</f>
        <v>234248</v>
      </c>
      <c r="AD182" s="105">
        <f>GETPIVOTDATA(" Arizona",'Population Migration by State'!$B$5,"Year",'Population Migration by State'!$C$3)</f>
        <v>234248</v>
      </c>
      <c r="AE182" s="105">
        <f>GETPIVOTDATA(" Arizona",'Population Migration by State'!$B$5,"Year",'Population Migration by State'!$C$3)</f>
        <v>234248</v>
      </c>
      <c r="AF182" s="105">
        <f>GETPIVOTDATA(" Arizona",'Population Migration by State'!$B$5,"Year",'Population Migration by State'!$C$3)</f>
        <v>234248</v>
      </c>
      <c r="AG182" s="105">
        <f>GETPIVOTDATA(" Arizona",'Population Migration by State'!$B$5,"Year",'Population Migration by State'!$C$3)</f>
        <v>234248</v>
      </c>
      <c r="AH182" s="105">
        <f>GETPIVOTDATA(" Arizona",'Population Migration by State'!$B$5,"Year",'Population Migration by State'!$C$3)</f>
        <v>234248</v>
      </c>
      <c r="AI182" s="105">
        <f>GETPIVOTDATA(" Arizona",'Population Migration by State'!$B$5,"Year",'Population Migration by State'!$C$3)</f>
        <v>234248</v>
      </c>
      <c r="AJ182" s="105">
        <f>GETPIVOTDATA(" Arizona",'Population Migration by State'!$B$5,"Year",'Population Migration by State'!$C$3)</f>
        <v>234248</v>
      </c>
      <c r="AK182" s="105">
        <f>GETPIVOTDATA(" Arizona",'Population Migration by State'!$B$5,"Year",'Population Migration by State'!$C$3)</f>
        <v>234248</v>
      </c>
      <c r="AL182" s="105">
        <f>GETPIVOTDATA(" Arizona",'Population Migration by State'!$B$5,"Year",'Population Migration by State'!$C$3)</f>
        <v>234248</v>
      </c>
      <c r="AM182" s="105">
        <f>GETPIVOTDATA(" Arizona",'Population Migration by State'!$B$5,"Year",'Population Migration by State'!$C$3)</f>
        <v>234248</v>
      </c>
      <c r="AN182" s="105">
        <f>GETPIVOTDATA(" Arizona",'Population Migration by State'!$B$5,"Year",'Population Migration by State'!$C$3)</f>
        <v>234248</v>
      </c>
      <c r="AO182" s="92">
        <f>GETPIVOTDATA(" New Mexico",'Population Migration by State'!$B$5,"Year",'Population Migration by State'!$C$3)</f>
        <v>55122</v>
      </c>
      <c r="AP182" s="105">
        <f>GETPIVOTDATA(" New Mexico",'Population Migration by State'!$B$5,"Year",'Population Migration by State'!$C$3)</f>
        <v>55122</v>
      </c>
      <c r="AQ182" s="105">
        <f>GETPIVOTDATA(" New Mexico",'Population Migration by State'!$B$5,"Year",'Population Migration by State'!$C$3)</f>
        <v>55122</v>
      </c>
      <c r="AR182" s="105">
        <f>GETPIVOTDATA(" New Mexico",'Population Migration by State'!$B$5,"Year",'Population Migration by State'!$C$3)</f>
        <v>55122</v>
      </c>
      <c r="AS182" s="105">
        <f>GETPIVOTDATA(" New Mexico",'Population Migration by State'!$B$5,"Year",'Population Migration by State'!$C$3)</f>
        <v>55122</v>
      </c>
      <c r="AT182" s="105">
        <f>GETPIVOTDATA(" New Mexico",'Population Migration by State'!$B$5,"Year",'Population Migration by State'!$C$3)</f>
        <v>55122</v>
      </c>
      <c r="AU182" s="105">
        <f>GETPIVOTDATA(" New Mexico",'Population Migration by State'!$B$5,"Year",'Population Migration by State'!$C$3)</f>
        <v>55122</v>
      </c>
      <c r="AV182" s="105">
        <f>GETPIVOTDATA(" New Mexico",'Population Migration by State'!$B$5,"Year",'Population Migration by State'!$C$3)</f>
        <v>55122</v>
      </c>
      <c r="AW182" s="105">
        <f>GETPIVOTDATA(" New Mexico",'Population Migration by State'!$B$5,"Year",'Population Migration by State'!$C$3)</f>
        <v>55122</v>
      </c>
      <c r="AX182" s="105">
        <f>GETPIVOTDATA(" New Mexico",'Population Migration by State'!$B$5,"Year",'Population Migration by State'!$C$3)</f>
        <v>55122</v>
      </c>
      <c r="AY182" s="105">
        <f>GETPIVOTDATA(" New Mexico",'Population Migration by State'!$B$5,"Year",'Population Migration by State'!$C$3)</f>
        <v>55122</v>
      </c>
      <c r="AZ182" s="105">
        <f>GETPIVOTDATA(" New Mexico",'Population Migration by State'!$B$5,"Year",'Population Migration by State'!$C$3)</f>
        <v>55122</v>
      </c>
      <c r="BA182" s="105">
        <f>GETPIVOTDATA(" New Mexico",'Population Migration by State'!$B$5,"Year",'Population Migration by State'!$C$3)</f>
        <v>55122</v>
      </c>
      <c r="BB182" s="105">
        <f>GETPIVOTDATA(" New Mexico",'Population Migration by State'!$B$5,"Year",'Population Migration by State'!$C$3)</f>
        <v>55122</v>
      </c>
      <c r="BC182" s="92">
        <f>GETPIVOTDATA(" Texas",'Population Migration by State'!$B$5,"Year",'Population Migration by State'!$C$3)</f>
        <v>512187</v>
      </c>
      <c r="BD182" s="105">
        <f>GETPIVOTDATA(" Texas",'Population Migration by State'!$B$5,"Year",'Population Migration by State'!$C$3)</f>
        <v>512187</v>
      </c>
      <c r="BE182" s="105">
        <f>GETPIVOTDATA(" Texas",'Population Migration by State'!$B$5,"Year",'Population Migration by State'!$C$3)</f>
        <v>512187</v>
      </c>
      <c r="BF182" s="105">
        <f>GETPIVOTDATA(" Texas",'Population Migration by State'!$B$5,"Year",'Population Migration by State'!$C$3)</f>
        <v>512187</v>
      </c>
      <c r="BG182" s="105">
        <f>GETPIVOTDATA(" Texas",'Population Migration by State'!$B$5,"Year",'Population Migration by State'!$C$3)</f>
        <v>512187</v>
      </c>
      <c r="BH182" s="105">
        <f>GETPIVOTDATA(" Texas",'Population Migration by State'!$B$5,"Year",'Population Migration by State'!$C$3)</f>
        <v>512187</v>
      </c>
      <c r="BI182" s="105">
        <f>GETPIVOTDATA(" Texas",'Population Migration by State'!$B$5,"Year",'Population Migration by State'!$C$3)</f>
        <v>512187</v>
      </c>
      <c r="BJ182" s="92">
        <f>GETPIVOTDATA(" Oklahoma",'Population Migration by State'!$B$5,"Year",'Population Migration by State'!$C$3)</f>
        <v>108972</v>
      </c>
      <c r="BK182" s="105">
        <f>GETPIVOTDATA(" Oklahoma",'Population Migration by State'!$B$5,"Year",'Population Migration by State'!$C$3)</f>
        <v>108972</v>
      </c>
      <c r="BL182" s="105">
        <f>GETPIVOTDATA(" Oklahoma",'Population Migration by State'!$B$5,"Year",'Population Migration by State'!$C$3)</f>
        <v>108972</v>
      </c>
      <c r="BM182" s="121">
        <f>GETPIVOTDATA(" Oklahoma",'Population Migration by State'!$B$5,"Year",'Population Migration by State'!$C$3)</f>
        <v>108972</v>
      </c>
      <c r="BN182" s="121">
        <f>GETPIVOTDATA(" Oklahoma",'Population Migration by State'!$B$5,"Year",'Population Migration by State'!$C$3)</f>
        <v>108972</v>
      </c>
      <c r="BO182" s="105">
        <f>GETPIVOTDATA(" Oklahoma",'Population Migration by State'!$B$5,"Year",'Population Migration by State'!$C$3)</f>
        <v>108972</v>
      </c>
      <c r="BP182" s="105">
        <f>GETPIVOTDATA(" Oklahoma",'Population Migration by State'!$B$5,"Year",'Population Migration by State'!$C$3)</f>
        <v>108972</v>
      </c>
      <c r="BQ182" s="105">
        <f>GETPIVOTDATA(" Oklahoma",'Population Migration by State'!$B$5,"Year",'Population Migration by State'!$C$3)</f>
        <v>108972</v>
      </c>
      <c r="BR182" s="105">
        <f>GETPIVOTDATA(" Oklahoma",'Population Migration by State'!$B$5,"Year",'Population Migration by State'!$C$3)</f>
        <v>108972</v>
      </c>
      <c r="BS182" s="105">
        <f>GETPIVOTDATA(" Oklahoma",'Population Migration by State'!$B$5,"Year",'Population Migration by State'!$C$3)</f>
        <v>108972</v>
      </c>
      <c r="BT182" s="92">
        <f>GETPIVOTDATA(" Arkansas",'Population Migration by State'!$B$5,"Year",'Population Migration by State'!$C$3)</f>
        <v>76948</v>
      </c>
      <c r="BU182" s="105">
        <f>GETPIVOTDATA(" Arkansas",'Population Migration by State'!$B$5,"Year",'Population Migration by State'!$C$3)</f>
        <v>76948</v>
      </c>
      <c r="BV182" s="105">
        <f>GETPIVOTDATA(" Arkansas",'Population Migration by State'!$B$5,"Year",'Population Migration by State'!$C$3)</f>
        <v>76948</v>
      </c>
      <c r="BW182" s="105">
        <f>GETPIVOTDATA(" Arkansas",'Population Migration by State'!$B$5,"Year",'Population Migration by State'!$C$3)</f>
        <v>76948</v>
      </c>
      <c r="BX182" s="105">
        <f>GETPIVOTDATA(" Arkansas",'Population Migration by State'!$B$5,"Year",'Population Migration by State'!$C$3)</f>
        <v>76948</v>
      </c>
      <c r="BY182" s="105">
        <f>GETPIVOTDATA(" Arkansas",'Population Migration by State'!$B$5,"Year",'Population Migration by State'!$C$3)</f>
        <v>76948</v>
      </c>
      <c r="BZ182" s="105">
        <f>GETPIVOTDATA(" Arkansas",'Population Migration by State'!$B$5,"Year",'Population Migration by State'!$C$3)</f>
        <v>76948</v>
      </c>
      <c r="CA182" s="105">
        <f>GETPIVOTDATA(" Arkansas",'Population Migration by State'!$B$5,"Year",'Population Migration by State'!$C$3)</f>
        <v>76948</v>
      </c>
      <c r="CB182" s="105">
        <f>GETPIVOTDATA(" Arkansas",'Population Migration by State'!$B$5,"Year",'Population Migration by State'!$C$3)</f>
        <v>76948</v>
      </c>
      <c r="CC182" s="105">
        <f>GETPIVOTDATA(" Arkansas",'Population Migration by State'!$B$5,"Year",'Population Migration by State'!$C$3)</f>
        <v>76948</v>
      </c>
      <c r="CD182" s="105">
        <f>GETPIVOTDATA(" Arkansas",'Population Migration by State'!$B$5,"Year",'Population Migration by State'!$C$3)</f>
        <v>76948</v>
      </c>
      <c r="CE182" s="105">
        <f>GETPIVOTDATA(" Arkansas",'Population Migration by State'!$B$5,"Year",'Population Migration by State'!$C$3)</f>
        <v>76948</v>
      </c>
      <c r="CF182" s="105">
        <f>GETPIVOTDATA(" Arkansas",'Population Migration by State'!$B$5,"Year",'Population Migration by State'!$C$3)</f>
        <v>76948</v>
      </c>
      <c r="CG182" s="92">
        <f>GETPIVOTDATA(" Tennessee",'Population Migration by State'!$B$5,"Year",'Population Migration by State'!$C$3)</f>
        <v>177815</v>
      </c>
      <c r="CH182" s="105">
        <f>GETPIVOTDATA(" Tennessee",'Population Migration by State'!$B$5,"Year",'Population Migration by State'!$C$3)</f>
        <v>177815</v>
      </c>
      <c r="CI182" s="105">
        <f>GETPIVOTDATA(" Tennessee",'Population Migration by State'!$B$5,"Year",'Population Migration by State'!$C$3)</f>
        <v>177815</v>
      </c>
      <c r="CJ182" s="105">
        <f>GETPIVOTDATA(" Tennessee",'Population Migration by State'!$B$5,"Year",'Population Migration by State'!$C$3)</f>
        <v>177815</v>
      </c>
      <c r="CK182" s="105">
        <f>GETPIVOTDATA(" Tennessee",'Population Migration by State'!$B$5,"Year",'Population Migration by State'!$C$3)</f>
        <v>177815</v>
      </c>
      <c r="CL182" s="105">
        <f>GETPIVOTDATA(" Tennessee",'Population Migration by State'!$B$5,"Year",'Population Migration by State'!$C$3)</f>
        <v>177815</v>
      </c>
      <c r="CM182" s="105">
        <f>GETPIVOTDATA(" Tennessee",'Population Migration by State'!$B$5,"Year",'Population Migration by State'!$C$3)</f>
        <v>177815</v>
      </c>
      <c r="CN182" s="105">
        <f>GETPIVOTDATA(" Tennessee",'Population Migration by State'!$B$5,"Year",'Population Migration by State'!$C$3)</f>
        <v>177815</v>
      </c>
      <c r="CO182" s="105">
        <f>GETPIVOTDATA(" Tennessee",'Population Migration by State'!$B$5,"Year",'Population Migration by State'!$C$3)</f>
        <v>177815</v>
      </c>
      <c r="CP182" s="105">
        <f>GETPIVOTDATA(" Tennessee",'Population Migration by State'!$B$5,"Year",'Population Migration by State'!$C$3)</f>
        <v>177815</v>
      </c>
      <c r="CQ182" s="105">
        <f>GETPIVOTDATA(" Tennessee",'Population Migration by State'!$B$5,"Year",'Population Migration by State'!$C$3)</f>
        <v>177815</v>
      </c>
      <c r="CR182" s="105">
        <f>GETPIVOTDATA(" Tennessee",'Population Migration by State'!$B$5,"Year",'Population Migration by State'!$C$3)</f>
        <v>177815</v>
      </c>
      <c r="CS182" s="105">
        <f>GETPIVOTDATA(" Tennessee",'Population Migration by State'!$B$5,"Year",'Population Migration by State'!$C$3)</f>
        <v>177815</v>
      </c>
      <c r="CT182" s="105">
        <f>GETPIVOTDATA(" Tennessee",'Population Migration by State'!$B$5,"Year",'Population Migration by State'!$C$3)</f>
        <v>177815</v>
      </c>
      <c r="CU182" s="105">
        <f>GETPIVOTDATA(" Tennessee",'Population Migration by State'!$B$5,"Year",'Population Migration by State'!$C$3)</f>
        <v>177815</v>
      </c>
      <c r="CV182" s="105">
        <f>GETPIVOTDATA(" Tennessee",'Population Migration by State'!$B$5,"Year",'Population Migration by State'!$C$3)</f>
        <v>177815</v>
      </c>
      <c r="CW182" s="105">
        <f>GETPIVOTDATA(" Tennessee",'Population Migration by State'!$B$5,"Year",'Population Migration by State'!$C$3)</f>
        <v>177815</v>
      </c>
      <c r="CX182" s="105">
        <f>GETPIVOTDATA(" Tennessee",'Population Migration by State'!$B$5,"Year",'Population Migration by State'!$C$3)</f>
        <v>177815</v>
      </c>
      <c r="CY182" s="105">
        <f>GETPIVOTDATA(" Tennessee",'Population Migration by State'!$B$5,"Year",'Population Migration by State'!$C$3)</f>
        <v>177815</v>
      </c>
      <c r="CZ182" s="105">
        <f>GETPIVOTDATA(" Tennessee",'Population Migration by State'!$B$5,"Year",'Population Migration by State'!$C$3)</f>
        <v>177815</v>
      </c>
      <c r="DA182" s="105">
        <f>GETPIVOTDATA(" Tennessee",'Population Migration by State'!$B$5,"Year",'Population Migration by State'!$C$3)</f>
        <v>177815</v>
      </c>
      <c r="DB182" s="105">
        <f>GETPIVOTDATA(" Tennessee",'Population Migration by State'!$B$5,"Year",'Population Migration by State'!$C$3)</f>
        <v>177815</v>
      </c>
      <c r="DC182" s="114">
        <f>GETPIVOTDATA(" Tennessee",'Population Migration by State'!$B$5,"Year",'Population Migration by State'!$C$3)</f>
        <v>177815</v>
      </c>
      <c r="DD182" s="105">
        <f>GETPIVOTDATA(" North Carolina",'Population Migration by State'!$B$5,"Year",'Population Migration by State'!$C$3)</f>
        <v>275174</v>
      </c>
      <c r="DE182" s="105">
        <f>GETPIVOTDATA(" North Carolina",'Population Migration by State'!$B$5,"Year",'Population Migration by State'!$C$3)</f>
        <v>275174</v>
      </c>
      <c r="DF182" s="105">
        <f>GETPIVOTDATA(" North Carolina",'Population Migration by State'!$B$5,"Year",'Population Migration by State'!$C$3)</f>
        <v>275174</v>
      </c>
      <c r="DG182" s="105">
        <f>GETPIVOTDATA(" North Carolina",'Population Migration by State'!$B$5,"Year",'Population Migration by State'!$C$3)</f>
        <v>275174</v>
      </c>
      <c r="DH182" s="105">
        <f>GETPIVOTDATA(" North Carolina",'Population Migration by State'!$B$5,"Year",'Population Migration by State'!$C$3)</f>
        <v>275174</v>
      </c>
      <c r="DI182" s="105">
        <f>GETPIVOTDATA(" North Carolina",'Population Migration by State'!$B$5,"Year",'Population Migration by State'!$C$3)</f>
        <v>275174</v>
      </c>
      <c r="DJ182" s="105">
        <f>GETPIVOTDATA(" North Carolina",'Population Migration by State'!$B$5,"Year",'Population Migration by State'!$C$3)</f>
        <v>275174</v>
      </c>
      <c r="DK182" s="105">
        <f>GETPIVOTDATA(" North Carolina",'Population Migration by State'!$B$5,"Year",'Population Migration by State'!$C$3)</f>
        <v>275174</v>
      </c>
      <c r="DL182" s="105">
        <f>GETPIVOTDATA(" North Carolina",'Population Migration by State'!$B$5,"Year",'Population Migration by State'!$C$3)</f>
        <v>275174</v>
      </c>
      <c r="DM182" s="105">
        <f>GETPIVOTDATA(" North Carolina",'Population Migration by State'!$B$5,"Year",'Population Migration by State'!$C$3)</f>
        <v>275174</v>
      </c>
      <c r="DN182" s="105">
        <f>GETPIVOTDATA(" North Carolina",'Population Migration by State'!$B$5,"Year",'Population Migration by State'!$C$3)</f>
        <v>275174</v>
      </c>
      <c r="DO182" s="105">
        <f>GETPIVOTDATA(" North Carolina",'Population Migration by State'!$B$5,"Year",'Population Migration by State'!$C$3)</f>
        <v>275174</v>
      </c>
      <c r="DP182" s="105">
        <f>GETPIVOTDATA(" North Carolina",'Population Migration by State'!$B$5,"Year",'Population Migration by State'!$C$3)</f>
        <v>275174</v>
      </c>
      <c r="DQ182" s="105">
        <f>GETPIVOTDATA(" North Carolina",'Population Migration by State'!$B$5,"Year",'Population Migration by State'!$C$3)</f>
        <v>275174</v>
      </c>
      <c r="DR182" s="105">
        <f>GETPIVOTDATA(" North Carolina",'Population Migration by State'!$B$5,"Year",'Population Migration by State'!$C$3)</f>
        <v>275174</v>
      </c>
      <c r="DS182" s="105">
        <f>GETPIVOTDATA(" North Carolina",'Population Migration by State'!$B$5,"Year",'Population Migration by State'!$C$3)</f>
        <v>275174</v>
      </c>
      <c r="DT182" s="105">
        <f>GETPIVOTDATA(" North Carolina",'Population Migration by State'!$B$5,"Year",'Population Migration by State'!$C$3)</f>
        <v>275174</v>
      </c>
      <c r="DU182" s="105">
        <f>GETPIVOTDATA(" North Carolina",'Population Migration by State'!$B$5,"Year",'Population Migration by State'!$C$3)</f>
        <v>275174</v>
      </c>
      <c r="DV182" s="105">
        <f>GETPIVOTDATA(" North Carolina",'Population Migration by State'!$B$5,"Year",'Population Migration by State'!$C$3)</f>
        <v>275174</v>
      </c>
      <c r="DW182" s="92"/>
      <c r="DX182" s="105"/>
      <c r="DY182" s="105"/>
      <c r="DZ182" s="105"/>
      <c r="EA182" s="105"/>
      <c r="EB182" s="105"/>
      <c r="EC182" s="105"/>
      <c r="ED182" s="105"/>
      <c r="EE182" s="105"/>
      <c r="EF182" s="105"/>
      <c r="EG182" s="105"/>
      <c r="EH182" s="105"/>
      <c r="EI182" s="105"/>
      <c r="EJ182" s="105"/>
      <c r="EK182" s="105"/>
      <c r="EL182" s="105"/>
      <c r="EM182" s="105"/>
      <c r="EN182" s="105"/>
      <c r="EO182" s="105"/>
      <c r="EP182" s="105"/>
      <c r="EQ182" s="56"/>
      <c r="ER182" s="56"/>
      <c r="ES182" s="56"/>
      <c r="ET182" s="56"/>
      <c r="EU182" s="56"/>
      <c r="EV182" s="56"/>
      <c r="EW182" s="56"/>
      <c r="EX182" s="56"/>
      <c r="EY182" s="56"/>
      <c r="EZ182" s="56"/>
      <c r="FA182" s="56"/>
      <c r="FB182" s="56"/>
      <c r="FC182" s="56"/>
      <c r="FD182" s="56"/>
      <c r="FE182" s="56"/>
      <c r="FF182" s="56"/>
      <c r="FG182" s="56"/>
      <c r="FH182" s="56"/>
      <c r="FI182" s="56"/>
      <c r="FJ182" s="56"/>
      <c r="FK182" s="56"/>
      <c r="FL182" s="56"/>
      <c r="FM182" s="56"/>
      <c r="FN182" s="56"/>
      <c r="FO182" s="56"/>
      <c r="FP182" s="56"/>
      <c r="FQ182" s="56"/>
      <c r="FR182" s="56"/>
      <c r="FS182" s="56"/>
      <c r="FT182" s="56"/>
      <c r="FU182" s="56"/>
      <c r="FV182" s="56"/>
      <c r="FW182" s="56"/>
      <c r="FX182" s="56"/>
      <c r="FY182" s="56"/>
      <c r="FZ182" s="56"/>
      <c r="GA182" s="56"/>
      <c r="GB182" s="56"/>
      <c r="GC182" s="56"/>
      <c r="GD182" s="56"/>
      <c r="GE182" s="56"/>
      <c r="GF182" s="56"/>
      <c r="GG182" s="56"/>
      <c r="GH182" s="56"/>
      <c r="GI182" s="56"/>
      <c r="GJ182" s="56"/>
      <c r="GK182" s="56"/>
      <c r="GL182" s="56"/>
      <c r="GM182" s="56"/>
      <c r="GN182" s="56"/>
      <c r="GO182" s="56"/>
      <c r="GP182" s="56"/>
      <c r="GQ182" s="56"/>
      <c r="GR182" s="56"/>
      <c r="GS182" s="56"/>
      <c r="GT182" s="56"/>
      <c r="GU182" s="56"/>
      <c r="GV182" s="56"/>
      <c r="GW182" s="56"/>
      <c r="GX182" s="56"/>
      <c r="GY182" s="56"/>
      <c r="GZ182" s="56"/>
      <c r="HA182" s="56"/>
      <c r="HB182" s="56"/>
      <c r="HC182" s="56"/>
      <c r="HD182" s="56"/>
      <c r="HE182" s="56"/>
      <c r="HF182" s="56"/>
      <c r="HG182" s="56"/>
      <c r="HH182" s="217"/>
    </row>
    <row r="183" spans="2:216" ht="15.75" customHeight="1" x14ac:dyDescent="0.25">
      <c r="B183" s="221"/>
      <c r="C183" s="56"/>
      <c r="D183" s="56"/>
      <c r="E183" s="105"/>
      <c r="F183" s="105"/>
      <c r="G183" s="105"/>
      <c r="H183" s="105"/>
      <c r="I183" s="105"/>
      <c r="J183" s="105"/>
      <c r="K183" s="105"/>
      <c r="L183" s="105"/>
      <c r="M183" s="105"/>
      <c r="N183" s="105"/>
      <c r="O183" s="105"/>
      <c r="P183" s="105"/>
      <c r="Q183" s="105"/>
      <c r="R183" s="99"/>
      <c r="S183" s="105">
        <f>GETPIVOTDATA(" California",'Population Migration by State'!$B$5,"Year",'Population Migration by State'!$C$3)</f>
        <v>495964</v>
      </c>
      <c r="T183" s="105">
        <f>GETPIVOTDATA(" California",'Population Migration by State'!$B$5,"Year",'Population Migration by State'!$C$3)</f>
        <v>495964</v>
      </c>
      <c r="U183" s="105">
        <f>GETPIVOTDATA(" California",'Population Migration by State'!$B$5,"Year",'Population Migration by State'!$C$3)</f>
        <v>495964</v>
      </c>
      <c r="V183" s="105">
        <f>GETPIVOTDATA(" California",'Population Migration by State'!$B$5,"Year",'Population Migration by State'!$C$3)</f>
        <v>495964</v>
      </c>
      <c r="W183" s="105">
        <f>GETPIVOTDATA(" California",'Population Migration by State'!$B$5,"Year",'Population Migration by State'!$C$3)</f>
        <v>495964</v>
      </c>
      <c r="X183" s="105">
        <f>GETPIVOTDATA(" California",'Population Migration by State'!$B$5,"Year",'Population Migration by State'!$C$3)</f>
        <v>495964</v>
      </c>
      <c r="Y183" s="105">
        <f>GETPIVOTDATA(" California",'Population Migration by State'!$B$5,"Year",'Population Migration by State'!$C$3)</f>
        <v>495964</v>
      </c>
      <c r="Z183" s="105">
        <f>GETPIVOTDATA(" California",'Population Migration by State'!$B$5,"Year",'Population Migration by State'!$C$3)</f>
        <v>495964</v>
      </c>
      <c r="AA183" s="105">
        <f>GETPIVOTDATA(" California",'Population Migration by State'!$B$5,"Year",'Population Migration by State'!$C$3)</f>
        <v>495964</v>
      </c>
      <c r="AB183" s="92">
        <f>GETPIVOTDATA(" Arizona",'Population Migration by State'!$B$5,"Year",'Population Migration by State'!$C$3)</f>
        <v>234248</v>
      </c>
      <c r="AC183" s="105">
        <f>GETPIVOTDATA(" Arizona",'Population Migration by State'!$B$5,"Year",'Population Migration by State'!$C$3)</f>
        <v>234248</v>
      </c>
      <c r="AD183" s="105">
        <f>GETPIVOTDATA(" Arizona",'Population Migration by State'!$B$5,"Year",'Population Migration by State'!$C$3)</f>
        <v>234248</v>
      </c>
      <c r="AE183" s="105">
        <f>GETPIVOTDATA(" Arizona",'Population Migration by State'!$B$5,"Year",'Population Migration by State'!$C$3)</f>
        <v>234248</v>
      </c>
      <c r="AF183" s="105">
        <f>GETPIVOTDATA(" Arizona",'Population Migration by State'!$B$5,"Year",'Population Migration by State'!$C$3)</f>
        <v>234248</v>
      </c>
      <c r="AG183" s="105">
        <f>GETPIVOTDATA(" Arizona",'Population Migration by State'!$B$5,"Year",'Population Migration by State'!$C$3)</f>
        <v>234248</v>
      </c>
      <c r="AH183" s="105">
        <f>GETPIVOTDATA(" Arizona",'Population Migration by State'!$B$5,"Year",'Population Migration by State'!$C$3)</f>
        <v>234248</v>
      </c>
      <c r="AI183" s="105">
        <f>GETPIVOTDATA(" Arizona",'Population Migration by State'!$B$5,"Year",'Population Migration by State'!$C$3)</f>
        <v>234248</v>
      </c>
      <c r="AJ183" s="105">
        <f>GETPIVOTDATA(" Arizona",'Population Migration by State'!$B$5,"Year",'Population Migration by State'!$C$3)</f>
        <v>234248</v>
      </c>
      <c r="AK183" s="105">
        <f>GETPIVOTDATA(" Arizona",'Population Migration by State'!$B$5,"Year",'Population Migration by State'!$C$3)</f>
        <v>234248</v>
      </c>
      <c r="AL183" s="105">
        <f>GETPIVOTDATA(" Arizona",'Population Migration by State'!$B$5,"Year",'Population Migration by State'!$C$3)</f>
        <v>234248</v>
      </c>
      <c r="AM183" s="105">
        <f>GETPIVOTDATA(" Arizona",'Population Migration by State'!$B$5,"Year",'Population Migration by State'!$C$3)</f>
        <v>234248</v>
      </c>
      <c r="AN183" s="105">
        <f>GETPIVOTDATA(" Arizona",'Population Migration by State'!$B$5,"Year",'Population Migration by State'!$C$3)</f>
        <v>234248</v>
      </c>
      <c r="AO183" s="92">
        <f>GETPIVOTDATA(" New Mexico",'Population Migration by State'!$B$5,"Year",'Population Migration by State'!$C$3)</f>
        <v>55122</v>
      </c>
      <c r="AP183" s="105">
        <f>GETPIVOTDATA(" New Mexico",'Population Migration by State'!$B$5,"Year",'Population Migration by State'!$C$3)</f>
        <v>55122</v>
      </c>
      <c r="AQ183" s="105">
        <f>GETPIVOTDATA(" New Mexico",'Population Migration by State'!$B$5,"Year",'Population Migration by State'!$C$3)</f>
        <v>55122</v>
      </c>
      <c r="AR183" s="105">
        <f>GETPIVOTDATA(" New Mexico",'Population Migration by State'!$B$5,"Year",'Population Migration by State'!$C$3)</f>
        <v>55122</v>
      </c>
      <c r="AS183" s="105">
        <f>GETPIVOTDATA(" New Mexico",'Population Migration by State'!$B$5,"Year",'Population Migration by State'!$C$3)</f>
        <v>55122</v>
      </c>
      <c r="AT183" s="105">
        <f>GETPIVOTDATA(" New Mexico",'Population Migration by State'!$B$5,"Year",'Population Migration by State'!$C$3)</f>
        <v>55122</v>
      </c>
      <c r="AU183" s="105">
        <f>GETPIVOTDATA(" New Mexico",'Population Migration by State'!$B$5,"Year",'Population Migration by State'!$C$3)</f>
        <v>55122</v>
      </c>
      <c r="AV183" s="105">
        <f>GETPIVOTDATA(" New Mexico",'Population Migration by State'!$B$5,"Year",'Population Migration by State'!$C$3)</f>
        <v>55122</v>
      </c>
      <c r="AW183" s="105">
        <f>GETPIVOTDATA(" New Mexico",'Population Migration by State'!$B$5,"Year",'Population Migration by State'!$C$3)</f>
        <v>55122</v>
      </c>
      <c r="AX183" s="105">
        <f>GETPIVOTDATA(" New Mexico",'Population Migration by State'!$B$5,"Year",'Population Migration by State'!$C$3)</f>
        <v>55122</v>
      </c>
      <c r="AY183" s="105">
        <f>GETPIVOTDATA(" New Mexico",'Population Migration by State'!$B$5,"Year",'Population Migration by State'!$C$3)</f>
        <v>55122</v>
      </c>
      <c r="AZ183" s="105">
        <f>GETPIVOTDATA(" New Mexico",'Population Migration by State'!$B$5,"Year",'Population Migration by State'!$C$3)</f>
        <v>55122</v>
      </c>
      <c r="BA183" s="105">
        <f>GETPIVOTDATA(" New Mexico",'Population Migration by State'!$B$5,"Year",'Population Migration by State'!$C$3)</f>
        <v>55122</v>
      </c>
      <c r="BB183" s="105">
        <f>GETPIVOTDATA(" New Mexico",'Population Migration by State'!$B$5,"Year",'Population Migration by State'!$C$3)</f>
        <v>55122</v>
      </c>
      <c r="BC183" s="92">
        <f>GETPIVOTDATA(" Texas",'Population Migration by State'!$B$5,"Year",'Population Migration by State'!$C$3)</f>
        <v>512187</v>
      </c>
      <c r="BD183" s="105">
        <f>GETPIVOTDATA(" Texas",'Population Migration by State'!$B$5,"Year",'Population Migration by State'!$C$3)</f>
        <v>512187</v>
      </c>
      <c r="BE183" s="105">
        <f>GETPIVOTDATA(" Texas",'Population Migration by State'!$B$5,"Year",'Population Migration by State'!$C$3)</f>
        <v>512187</v>
      </c>
      <c r="BF183" s="105">
        <f>GETPIVOTDATA(" Texas",'Population Migration by State'!$B$5,"Year",'Population Migration by State'!$C$3)</f>
        <v>512187</v>
      </c>
      <c r="BG183" s="105">
        <f>GETPIVOTDATA(" Texas",'Population Migration by State'!$B$5,"Year",'Population Migration by State'!$C$3)</f>
        <v>512187</v>
      </c>
      <c r="BH183" s="105">
        <f>GETPIVOTDATA(" Texas",'Population Migration by State'!$B$5,"Year",'Population Migration by State'!$C$3)</f>
        <v>512187</v>
      </c>
      <c r="BI183" s="105">
        <f>GETPIVOTDATA(" Texas",'Population Migration by State'!$B$5,"Year",'Population Migration by State'!$C$3)</f>
        <v>512187</v>
      </c>
      <c r="BJ183" s="92">
        <f>GETPIVOTDATA(" Oklahoma",'Population Migration by State'!$B$5,"Year",'Population Migration by State'!$C$3)</f>
        <v>108972</v>
      </c>
      <c r="BK183" s="105">
        <f>GETPIVOTDATA(" Oklahoma",'Population Migration by State'!$B$5,"Year",'Population Migration by State'!$C$3)</f>
        <v>108972</v>
      </c>
      <c r="BL183" s="105">
        <f>GETPIVOTDATA(" Oklahoma",'Population Migration by State'!$B$5,"Year",'Population Migration by State'!$C$3)</f>
        <v>108972</v>
      </c>
      <c r="BM183" s="121">
        <f>GETPIVOTDATA(" Oklahoma",'Population Migration by State'!$B$5,"Year",'Population Migration by State'!$C$3)</f>
        <v>108972</v>
      </c>
      <c r="BN183" s="121">
        <f>GETPIVOTDATA(" Oklahoma",'Population Migration by State'!$B$5,"Year",'Population Migration by State'!$C$3)</f>
        <v>108972</v>
      </c>
      <c r="BO183" s="105">
        <f>GETPIVOTDATA(" Oklahoma",'Population Migration by State'!$B$5,"Year",'Population Migration by State'!$C$3)</f>
        <v>108972</v>
      </c>
      <c r="BP183" s="105">
        <f>GETPIVOTDATA(" Oklahoma",'Population Migration by State'!$B$5,"Year",'Population Migration by State'!$C$3)</f>
        <v>108972</v>
      </c>
      <c r="BQ183" s="105">
        <f>GETPIVOTDATA(" Oklahoma",'Population Migration by State'!$B$5,"Year",'Population Migration by State'!$C$3)</f>
        <v>108972</v>
      </c>
      <c r="BR183" s="105">
        <f>GETPIVOTDATA(" Oklahoma",'Population Migration by State'!$B$5,"Year",'Population Migration by State'!$C$3)</f>
        <v>108972</v>
      </c>
      <c r="BS183" s="105">
        <f>GETPIVOTDATA(" Oklahoma",'Population Migration by State'!$B$5,"Year",'Population Migration by State'!$C$3)</f>
        <v>108972</v>
      </c>
      <c r="BT183" s="92">
        <f>GETPIVOTDATA(" Arkansas",'Population Migration by State'!$B$5,"Year",'Population Migration by State'!$C$3)</f>
        <v>76948</v>
      </c>
      <c r="BU183" s="105">
        <f>GETPIVOTDATA(" Arkansas",'Population Migration by State'!$B$5,"Year",'Population Migration by State'!$C$3)</f>
        <v>76948</v>
      </c>
      <c r="BV183" s="105">
        <f>GETPIVOTDATA(" Arkansas",'Population Migration by State'!$B$5,"Year",'Population Migration by State'!$C$3)</f>
        <v>76948</v>
      </c>
      <c r="BW183" s="105">
        <f>GETPIVOTDATA(" Arkansas",'Population Migration by State'!$B$5,"Year",'Population Migration by State'!$C$3)</f>
        <v>76948</v>
      </c>
      <c r="BX183" s="105">
        <f>GETPIVOTDATA(" Arkansas",'Population Migration by State'!$B$5,"Year",'Population Migration by State'!$C$3)</f>
        <v>76948</v>
      </c>
      <c r="BY183" s="105">
        <f>GETPIVOTDATA(" Arkansas",'Population Migration by State'!$B$5,"Year",'Population Migration by State'!$C$3)</f>
        <v>76948</v>
      </c>
      <c r="BZ183" s="105">
        <f>GETPIVOTDATA(" Arkansas",'Population Migration by State'!$B$5,"Year",'Population Migration by State'!$C$3)</f>
        <v>76948</v>
      </c>
      <c r="CA183" s="105">
        <f>GETPIVOTDATA(" Arkansas",'Population Migration by State'!$B$5,"Year",'Population Migration by State'!$C$3)</f>
        <v>76948</v>
      </c>
      <c r="CB183" s="105">
        <f>GETPIVOTDATA(" Arkansas",'Population Migration by State'!$B$5,"Year",'Population Migration by State'!$C$3)</f>
        <v>76948</v>
      </c>
      <c r="CC183" s="105">
        <f>GETPIVOTDATA(" Arkansas",'Population Migration by State'!$B$5,"Year",'Population Migration by State'!$C$3)</f>
        <v>76948</v>
      </c>
      <c r="CD183" s="105">
        <f>GETPIVOTDATA(" Arkansas",'Population Migration by State'!$B$5,"Year",'Population Migration by State'!$C$3)</f>
        <v>76948</v>
      </c>
      <c r="CE183" s="105">
        <f>GETPIVOTDATA(" Arkansas",'Population Migration by State'!$B$5,"Year",'Population Migration by State'!$C$3)</f>
        <v>76948</v>
      </c>
      <c r="CF183" s="105">
        <f>GETPIVOTDATA(" Arkansas",'Population Migration by State'!$B$5,"Year",'Population Migration by State'!$C$3)</f>
        <v>76948</v>
      </c>
      <c r="CG183" s="92">
        <f>GETPIVOTDATA(" Tennessee",'Population Migration by State'!$B$5,"Year",'Population Migration by State'!$C$3)</f>
        <v>177815</v>
      </c>
      <c r="CH183" s="105">
        <f>GETPIVOTDATA(" Tennessee",'Population Migration by State'!$B$5,"Year",'Population Migration by State'!$C$3)</f>
        <v>177815</v>
      </c>
      <c r="CI183" s="105">
        <f>GETPIVOTDATA(" Tennessee",'Population Migration by State'!$B$5,"Year",'Population Migration by State'!$C$3)</f>
        <v>177815</v>
      </c>
      <c r="CJ183" s="105">
        <f>GETPIVOTDATA(" Tennessee",'Population Migration by State'!$B$5,"Year",'Population Migration by State'!$C$3)</f>
        <v>177815</v>
      </c>
      <c r="CK183" s="105">
        <f>GETPIVOTDATA(" Tennessee",'Population Migration by State'!$B$5,"Year",'Population Migration by State'!$C$3)</f>
        <v>177815</v>
      </c>
      <c r="CL183" s="105">
        <f>GETPIVOTDATA(" Tennessee",'Population Migration by State'!$B$5,"Year",'Population Migration by State'!$C$3)</f>
        <v>177815</v>
      </c>
      <c r="CM183" s="105">
        <f>GETPIVOTDATA(" Tennessee",'Population Migration by State'!$B$5,"Year",'Population Migration by State'!$C$3)</f>
        <v>177815</v>
      </c>
      <c r="CN183" s="105">
        <f>GETPIVOTDATA(" Tennessee",'Population Migration by State'!$B$5,"Year",'Population Migration by State'!$C$3)</f>
        <v>177815</v>
      </c>
      <c r="CO183" s="121">
        <f>GETPIVOTDATA(" Tennessee",'Population Migration by State'!$B$5,"Year",'Population Migration by State'!$C$3)</f>
        <v>177815</v>
      </c>
      <c r="CP183" s="121">
        <f>GETPIVOTDATA(" Tennessee",'Population Migration by State'!$B$5,"Year",'Population Migration by State'!$C$3)</f>
        <v>177815</v>
      </c>
      <c r="CQ183" s="121">
        <f>GETPIVOTDATA(" Tennessee",'Population Migration by State'!$B$5,"Year",'Population Migration by State'!$C$3)</f>
        <v>177815</v>
      </c>
      <c r="CR183" s="121">
        <f>GETPIVOTDATA(" Tennessee",'Population Migration by State'!$B$5,"Year",'Population Migration by State'!$C$3)</f>
        <v>177815</v>
      </c>
      <c r="CS183" s="105">
        <f>GETPIVOTDATA(" Tennessee",'Population Migration by State'!$B$5,"Year",'Population Migration by State'!$C$3)</f>
        <v>177815</v>
      </c>
      <c r="CT183" s="105">
        <f>GETPIVOTDATA(" Tennessee",'Population Migration by State'!$B$5,"Year",'Population Migration by State'!$C$3)</f>
        <v>177815</v>
      </c>
      <c r="CU183" s="105">
        <f>GETPIVOTDATA(" Tennessee",'Population Migration by State'!$B$5,"Year",'Population Migration by State'!$C$3)</f>
        <v>177815</v>
      </c>
      <c r="CV183" s="105">
        <f>GETPIVOTDATA(" Tennessee",'Population Migration by State'!$B$5,"Year",'Population Migration by State'!$C$3)</f>
        <v>177815</v>
      </c>
      <c r="CW183" s="105">
        <f>GETPIVOTDATA(" Tennessee",'Population Migration by State'!$B$5,"Year",'Population Migration by State'!$C$3)</f>
        <v>177815</v>
      </c>
      <c r="CX183" s="105">
        <f>GETPIVOTDATA(" Tennessee",'Population Migration by State'!$B$5,"Year",'Population Migration by State'!$C$3)</f>
        <v>177815</v>
      </c>
      <c r="CY183" s="105">
        <f>GETPIVOTDATA(" Tennessee",'Population Migration by State'!$B$5,"Year",'Population Migration by State'!$C$3)</f>
        <v>177815</v>
      </c>
      <c r="CZ183" s="105">
        <f>GETPIVOTDATA(" Tennessee",'Population Migration by State'!$B$5,"Year",'Population Migration by State'!$C$3)</f>
        <v>177815</v>
      </c>
      <c r="DA183" s="105">
        <f>GETPIVOTDATA(" Tennessee",'Population Migration by State'!$B$5,"Year",'Population Migration by State'!$C$3)</f>
        <v>177815</v>
      </c>
      <c r="DB183" s="105">
        <f>GETPIVOTDATA(" Tennessee",'Population Migration by State'!$B$5,"Year",'Population Migration by State'!$C$3)</f>
        <v>177815</v>
      </c>
      <c r="DC183" s="97"/>
      <c r="DD183" s="105">
        <f>GETPIVOTDATA(" North Carolina",'Population Migration by State'!$B$5,"Year",'Population Migration by State'!$C$3)</f>
        <v>275174</v>
      </c>
      <c r="DE183" s="105">
        <f>GETPIVOTDATA(" North Carolina",'Population Migration by State'!$B$5,"Year",'Population Migration by State'!$C$3)</f>
        <v>275174</v>
      </c>
      <c r="DF183" s="105">
        <f>GETPIVOTDATA(" North Carolina",'Population Migration by State'!$B$5,"Year",'Population Migration by State'!$C$3)</f>
        <v>275174</v>
      </c>
      <c r="DG183" s="105">
        <f>GETPIVOTDATA(" North Carolina",'Population Migration by State'!$B$5,"Year",'Population Migration by State'!$C$3)</f>
        <v>275174</v>
      </c>
      <c r="DH183" s="105">
        <f>GETPIVOTDATA(" North Carolina",'Population Migration by State'!$B$5,"Year",'Population Migration by State'!$C$3)</f>
        <v>275174</v>
      </c>
      <c r="DI183" s="105">
        <f>GETPIVOTDATA(" North Carolina",'Population Migration by State'!$B$5,"Year",'Population Migration by State'!$C$3)</f>
        <v>275174</v>
      </c>
      <c r="DJ183" s="105">
        <f>GETPIVOTDATA(" North Carolina",'Population Migration by State'!$B$5,"Year",'Population Migration by State'!$C$3)</f>
        <v>275174</v>
      </c>
      <c r="DK183" s="105">
        <f>GETPIVOTDATA(" North Carolina",'Population Migration by State'!$B$5,"Year",'Population Migration by State'!$C$3)</f>
        <v>275174</v>
      </c>
      <c r="DL183" s="105">
        <f>GETPIVOTDATA(" North Carolina",'Population Migration by State'!$B$5,"Year",'Population Migration by State'!$C$3)</f>
        <v>275174</v>
      </c>
      <c r="DM183" s="105">
        <f>GETPIVOTDATA(" North Carolina",'Population Migration by State'!$B$5,"Year",'Population Migration by State'!$C$3)</f>
        <v>275174</v>
      </c>
      <c r="DN183" s="105">
        <f>GETPIVOTDATA(" North Carolina",'Population Migration by State'!$B$5,"Year",'Population Migration by State'!$C$3)</f>
        <v>275174</v>
      </c>
      <c r="DO183" s="105">
        <f>GETPIVOTDATA(" North Carolina",'Population Migration by State'!$B$5,"Year",'Population Migration by State'!$C$3)</f>
        <v>275174</v>
      </c>
      <c r="DP183" s="105">
        <f>GETPIVOTDATA(" North Carolina",'Population Migration by State'!$B$5,"Year",'Population Migration by State'!$C$3)</f>
        <v>275174</v>
      </c>
      <c r="DQ183" s="105">
        <f>GETPIVOTDATA(" North Carolina",'Population Migration by State'!$B$5,"Year",'Population Migration by State'!$C$3)</f>
        <v>275174</v>
      </c>
      <c r="DR183" s="105">
        <f>GETPIVOTDATA(" North Carolina",'Population Migration by State'!$B$5,"Year",'Population Migration by State'!$C$3)</f>
        <v>275174</v>
      </c>
      <c r="DS183" s="105">
        <f>GETPIVOTDATA(" North Carolina",'Population Migration by State'!$B$5,"Year",'Population Migration by State'!$C$3)</f>
        <v>275174</v>
      </c>
      <c r="DT183" s="105">
        <f>GETPIVOTDATA(" North Carolina",'Population Migration by State'!$B$5,"Year",'Population Migration by State'!$C$3)</f>
        <v>275174</v>
      </c>
      <c r="DU183" s="105">
        <f>GETPIVOTDATA(" North Carolina",'Population Migration by State'!$B$5,"Year",'Population Migration by State'!$C$3)</f>
        <v>275174</v>
      </c>
      <c r="DV183" s="105">
        <f>GETPIVOTDATA(" North Carolina",'Population Migration by State'!$B$5,"Year",'Population Migration by State'!$C$3)</f>
        <v>275174</v>
      </c>
      <c r="DW183" s="99"/>
      <c r="DX183" s="105"/>
      <c r="DY183" s="105"/>
      <c r="DZ183" s="105"/>
      <c r="EA183" s="105"/>
      <c r="EB183" s="105"/>
      <c r="EC183" s="105"/>
      <c r="ED183" s="105"/>
      <c r="EE183" s="105"/>
      <c r="EF183" s="105"/>
      <c r="EG183" s="105"/>
      <c r="EH183" s="105"/>
      <c r="EI183" s="105"/>
      <c r="EJ183" s="105"/>
      <c r="EK183" s="105"/>
      <c r="EL183" s="105"/>
      <c r="EM183" s="105"/>
      <c r="EN183" s="105"/>
      <c r="EO183" s="105"/>
      <c r="EP183" s="105"/>
      <c r="EQ183" s="56"/>
      <c r="ER183" s="56"/>
      <c r="ES183" s="56"/>
      <c r="ET183" s="56"/>
      <c r="EU183" s="56"/>
      <c r="EV183" s="56"/>
      <c r="EW183" s="56"/>
      <c r="EX183" s="56"/>
      <c r="EY183" s="56"/>
      <c r="EZ183" s="56"/>
      <c r="FA183" s="56"/>
      <c r="FB183" s="56"/>
      <c r="FC183" s="56"/>
      <c r="FD183" s="56"/>
      <c r="FE183" s="56"/>
      <c r="FF183" s="56"/>
      <c r="FG183" s="56"/>
      <c r="FH183" s="56"/>
      <c r="FI183" s="56"/>
      <c r="FJ183" s="56"/>
      <c r="FK183" s="56"/>
      <c r="FL183" s="56"/>
      <c r="FM183" s="56"/>
      <c r="FN183" s="56"/>
      <c r="FO183" s="56"/>
      <c r="FP183" s="56"/>
      <c r="FQ183" s="56"/>
      <c r="FR183" s="56"/>
      <c r="FS183" s="56"/>
      <c r="FT183" s="56"/>
      <c r="FU183" s="56"/>
      <c r="FV183" s="56"/>
      <c r="FW183" s="56"/>
      <c r="FX183" s="56"/>
      <c r="FY183" s="56"/>
      <c r="FZ183" s="56"/>
      <c r="GA183" s="56"/>
      <c r="GB183" s="56"/>
      <c r="GC183" s="56"/>
      <c r="GD183" s="56"/>
      <c r="GE183" s="56"/>
      <c r="GF183" s="56"/>
      <c r="GG183" s="56"/>
      <c r="GH183" s="56"/>
      <c r="GI183" s="56"/>
      <c r="GJ183" s="56"/>
      <c r="GK183" s="56"/>
      <c r="GL183" s="56"/>
      <c r="GM183" s="56"/>
      <c r="GN183" s="56"/>
      <c r="GO183" s="56"/>
      <c r="GP183" s="56"/>
      <c r="GQ183" s="56"/>
      <c r="GR183" s="56"/>
      <c r="GS183" s="56"/>
      <c r="GT183" s="56"/>
      <c r="GU183" s="56"/>
      <c r="GV183" s="56"/>
      <c r="GW183" s="56"/>
      <c r="GX183" s="56"/>
      <c r="GY183" s="56"/>
      <c r="GZ183" s="56"/>
      <c r="HA183" s="56"/>
      <c r="HB183" s="56"/>
      <c r="HC183" s="56"/>
      <c r="HD183" s="56"/>
      <c r="HE183" s="56"/>
      <c r="HF183" s="56"/>
      <c r="HG183" s="56"/>
      <c r="HH183" s="217"/>
    </row>
    <row r="184" spans="2:216" ht="15" customHeight="1" x14ac:dyDescent="0.25">
      <c r="B184" s="221"/>
      <c r="C184" s="56"/>
      <c r="D184" s="56"/>
      <c r="E184" s="105"/>
      <c r="F184" s="105"/>
      <c r="G184" s="105"/>
      <c r="H184" s="105"/>
      <c r="I184" s="105"/>
      <c r="J184" s="105"/>
      <c r="K184" s="105"/>
      <c r="L184" s="105"/>
      <c r="M184" s="105"/>
      <c r="N184" s="105"/>
      <c r="O184" s="105"/>
      <c r="P184" s="105"/>
      <c r="Q184" s="105"/>
      <c r="R184" s="105"/>
      <c r="S184" s="92">
        <f>GETPIVOTDATA(" California",'Population Migration by State'!$B$5,"Year",'Population Migration by State'!$C$3)</f>
        <v>495964</v>
      </c>
      <c r="T184" s="105">
        <f>GETPIVOTDATA(" California",'Population Migration by State'!$B$5,"Year",'Population Migration by State'!$C$3)</f>
        <v>495964</v>
      </c>
      <c r="U184" s="105">
        <f>GETPIVOTDATA(" California",'Population Migration by State'!$B$5,"Year",'Population Migration by State'!$C$3)</f>
        <v>495964</v>
      </c>
      <c r="V184" s="105">
        <f>GETPIVOTDATA(" California",'Population Migration by State'!$B$5,"Year",'Population Migration by State'!$C$3)</f>
        <v>495964</v>
      </c>
      <c r="W184" s="105">
        <f>GETPIVOTDATA(" California",'Population Migration by State'!$B$5,"Year",'Population Migration by State'!$C$3)</f>
        <v>495964</v>
      </c>
      <c r="X184" s="105">
        <f>GETPIVOTDATA(" California",'Population Migration by State'!$B$5,"Year",'Population Migration by State'!$C$3)</f>
        <v>495964</v>
      </c>
      <c r="Y184" s="105">
        <f>GETPIVOTDATA(" California",'Population Migration by State'!$B$5,"Year",'Population Migration by State'!$C$3)</f>
        <v>495964</v>
      </c>
      <c r="Z184" s="105">
        <f>GETPIVOTDATA(" California",'Population Migration by State'!$B$5,"Year",'Population Migration by State'!$C$3)</f>
        <v>495964</v>
      </c>
      <c r="AA184" s="105">
        <f>GETPIVOTDATA(" California",'Population Migration by State'!$B$5,"Year",'Population Migration by State'!$C$3)</f>
        <v>495964</v>
      </c>
      <c r="AB184" s="99"/>
      <c r="AC184" s="105">
        <f>GETPIVOTDATA(" Arizona",'Population Migration by State'!$B$5,"Year",'Population Migration by State'!$C$3)</f>
        <v>234248</v>
      </c>
      <c r="AD184" s="105">
        <f>GETPIVOTDATA(" Arizona",'Population Migration by State'!$B$5,"Year",'Population Migration by State'!$C$3)</f>
        <v>234248</v>
      </c>
      <c r="AE184" s="105">
        <f>GETPIVOTDATA(" Arizona",'Population Migration by State'!$B$5,"Year",'Population Migration by State'!$C$3)</f>
        <v>234248</v>
      </c>
      <c r="AF184" s="105">
        <f>GETPIVOTDATA(" Arizona",'Population Migration by State'!$B$5,"Year",'Population Migration by State'!$C$3)</f>
        <v>234248</v>
      </c>
      <c r="AG184" s="105">
        <f>GETPIVOTDATA(" Arizona",'Population Migration by State'!$B$5,"Year",'Population Migration by State'!$C$3)</f>
        <v>234248</v>
      </c>
      <c r="AH184" s="105">
        <f>GETPIVOTDATA(" Arizona",'Population Migration by State'!$B$5,"Year",'Population Migration by State'!$C$3)</f>
        <v>234248</v>
      </c>
      <c r="AI184" s="105">
        <f>GETPIVOTDATA(" Arizona",'Population Migration by State'!$B$5,"Year",'Population Migration by State'!$C$3)</f>
        <v>234248</v>
      </c>
      <c r="AJ184" s="105">
        <f>GETPIVOTDATA(" Arizona",'Population Migration by State'!$B$5,"Year",'Population Migration by State'!$C$3)</f>
        <v>234248</v>
      </c>
      <c r="AK184" s="105">
        <f>GETPIVOTDATA(" Arizona",'Population Migration by State'!$B$5,"Year",'Population Migration by State'!$C$3)</f>
        <v>234248</v>
      </c>
      <c r="AL184" s="105">
        <f>GETPIVOTDATA(" Arizona",'Population Migration by State'!$B$5,"Year",'Population Migration by State'!$C$3)</f>
        <v>234248</v>
      </c>
      <c r="AM184" s="105">
        <f>GETPIVOTDATA(" Arizona",'Population Migration by State'!$B$5,"Year",'Population Migration by State'!$C$3)</f>
        <v>234248</v>
      </c>
      <c r="AN184" s="105">
        <f>GETPIVOTDATA(" Arizona",'Population Migration by State'!$B$5,"Year",'Population Migration by State'!$C$3)</f>
        <v>234248</v>
      </c>
      <c r="AO184" s="92">
        <f>GETPIVOTDATA(" New Mexico",'Population Migration by State'!$B$5,"Year",'Population Migration by State'!$C$3)</f>
        <v>55122</v>
      </c>
      <c r="AP184" s="105">
        <f>GETPIVOTDATA(" New Mexico",'Population Migration by State'!$B$5,"Year",'Population Migration by State'!$C$3)</f>
        <v>55122</v>
      </c>
      <c r="AQ184" s="105">
        <f>GETPIVOTDATA(" New Mexico",'Population Migration by State'!$B$5,"Year",'Population Migration by State'!$C$3)</f>
        <v>55122</v>
      </c>
      <c r="AR184" s="105">
        <f>GETPIVOTDATA(" New Mexico",'Population Migration by State'!$B$5,"Year",'Population Migration by State'!$C$3)</f>
        <v>55122</v>
      </c>
      <c r="AS184" s="105">
        <f>GETPIVOTDATA(" New Mexico",'Population Migration by State'!$B$5,"Year",'Population Migration by State'!$C$3)</f>
        <v>55122</v>
      </c>
      <c r="AT184" s="105">
        <f>GETPIVOTDATA(" New Mexico",'Population Migration by State'!$B$5,"Year",'Population Migration by State'!$C$3)</f>
        <v>55122</v>
      </c>
      <c r="AU184" s="105">
        <f>GETPIVOTDATA(" New Mexico",'Population Migration by State'!$B$5,"Year",'Population Migration by State'!$C$3)</f>
        <v>55122</v>
      </c>
      <c r="AV184" s="105">
        <f>GETPIVOTDATA(" New Mexico",'Population Migration by State'!$B$5,"Year",'Population Migration by State'!$C$3)</f>
        <v>55122</v>
      </c>
      <c r="AW184" s="105">
        <f>GETPIVOTDATA(" New Mexico",'Population Migration by State'!$B$5,"Year",'Population Migration by State'!$C$3)</f>
        <v>55122</v>
      </c>
      <c r="AX184" s="105">
        <f>GETPIVOTDATA(" New Mexico",'Population Migration by State'!$B$5,"Year",'Population Migration by State'!$C$3)</f>
        <v>55122</v>
      </c>
      <c r="AY184" s="105">
        <f>GETPIVOTDATA(" New Mexico",'Population Migration by State'!$B$5,"Year",'Population Migration by State'!$C$3)</f>
        <v>55122</v>
      </c>
      <c r="AZ184" s="105">
        <f>GETPIVOTDATA(" New Mexico",'Population Migration by State'!$B$5,"Year",'Population Migration by State'!$C$3)</f>
        <v>55122</v>
      </c>
      <c r="BA184" s="105">
        <f>GETPIVOTDATA(" New Mexico",'Population Migration by State'!$B$5,"Year",'Population Migration by State'!$C$3)</f>
        <v>55122</v>
      </c>
      <c r="BB184" s="105">
        <f>GETPIVOTDATA(" New Mexico",'Population Migration by State'!$B$5,"Year",'Population Migration by State'!$C$3)</f>
        <v>55122</v>
      </c>
      <c r="BC184" s="92">
        <f>GETPIVOTDATA(" Texas",'Population Migration by State'!$B$5,"Year",'Population Migration by State'!$C$3)</f>
        <v>512187</v>
      </c>
      <c r="BD184" s="105">
        <f>GETPIVOTDATA(" Texas",'Population Migration by State'!$B$5,"Year",'Population Migration by State'!$C$3)</f>
        <v>512187</v>
      </c>
      <c r="BE184" s="105">
        <f>GETPIVOTDATA(" Texas",'Population Migration by State'!$B$5,"Year",'Population Migration by State'!$C$3)</f>
        <v>512187</v>
      </c>
      <c r="BF184" s="105">
        <f>GETPIVOTDATA(" Texas",'Population Migration by State'!$B$5,"Year",'Population Migration by State'!$C$3)</f>
        <v>512187</v>
      </c>
      <c r="BG184" s="105">
        <f>GETPIVOTDATA(" Texas",'Population Migration by State'!$B$5,"Year",'Population Migration by State'!$C$3)</f>
        <v>512187</v>
      </c>
      <c r="BH184" s="105">
        <f>GETPIVOTDATA(" Texas",'Population Migration by State'!$B$5,"Year",'Population Migration by State'!$C$3)</f>
        <v>512187</v>
      </c>
      <c r="BI184" s="105">
        <f>GETPIVOTDATA(" Texas",'Population Migration by State'!$B$5,"Year",'Population Migration by State'!$C$3)</f>
        <v>512187</v>
      </c>
      <c r="BJ184" s="92">
        <f>GETPIVOTDATA(" Oklahoma",'Population Migration by State'!$B$5,"Year",'Population Migration by State'!$C$3)</f>
        <v>108972</v>
      </c>
      <c r="BK184" s="105">
        <f>GETPIVOTDATA(" Oklahoma",'Population Migration by State'!$B$5,"Year",'Population Migration by State'!$C$3)</f>
        <v>108972</v>
      </c>
      <c r="BL184" s="105">
        <f>GETPIVOTDATA(" Oklahoma",'Population Migration by State'!$B$5,"Year",'Population Migration by State'!$C$3)</f>
        <v>108972</v>
      </c>
      <c r="BM184" s="121">
        <f>GETPIVOTDATA(" Oklahoma",'Population Migration by State'!$B$5,"Year",'Population Migration by State'!$C$3)</f>
        <v>108972</v>
      </c>
      <c r="BN184" s="121">
        <f>GETPIVOTDATA(" Oklahoma",'Population Migration by State'!$B$5,"Year",'Population Migration by State'!$C$3)</f>
        <v>108972</v>
      </c>
      <c r="BO184" s="105">
        <f>GETPIVOTDATA(" Oklahoma",'Population Migration by State'!$B$5,"Year",'Population Migration by State'!$C$3)</f>
        <v>108972</v>
      </c>
      <c r="BP184" s="105">
        <f>GETPIVOTDATA(" Oklahoma",'Population Migration by State'!$B$5,"Year",'Population Migration by State'!$C$3)</f>
        <v>108972</v>
      </c>
      <c r="BQ184" s="105">
        <f>GETPIVOTDATA(" Oklahoma",'Population Migration by State'!$B$5,"Year",'Population Migration by State'!$C$3)</f>
        <v>108972</v>
      </c>
      <c r="BR184" s="105">
        <f>GETPIVOTDATA(" Oklahoma",'Population Migration by State'!$B$5,"Year",'Population Migration by State'!$C$3)</f>
        <v>108972</v>
      </c>
      <c r="BS184" s="105">
        <f>GETPIVOTDATA(" Oklahoma",'Population Migration by State'!$B$5,"Year",'Population Migration by State'!$C$3)</f>
        <v>108972</v>
      </c>
      <c r="BT184" s="92">
        <f>GETPIVOTDATA(" Arkansas",'Population Migration by State'!$B$5,"Year",'Population Migration by State'!$C$3)</f>
        <v>76948</v>
      </c>
      <c r="BU184" s="105">
        <f>GETPIVOTDATA(" Arkansas",'Population Migration by State'!$B$5,"Year",'Population Migration by State'!$C$3)</f>
        <v>76948</v>
      </c>
      <c r="BV184" s="105">
        <f>GETPIVOTDATA(" Arkansas",'Population Migration by State'!$B$5,"Year",'Population Migration by State'!$C$3)</f>
        <v>76948</v>
      </c>
      <c r="BW184" s="105">
        <f>GETPIVOTDATA(" Arkansas",'Population Migration by State'!$B$5,"Year",'Population Migration by State'!$C$3)</f>
        <v>76948</v>
      </c>
      <c r="BX184" s="121">
        <f>GETPIVOTDATA(" Arkansas",'Population Migration by State'!$B$5,"Year",'Population Migration by State'!$C$3)</f>
        <v>76948</v>
      </c>
      <c r="BY184" s="121">
        <f>GETPIVOTDATA(" Arkansas",'Population Migration by State'!$B$5,"Year",'Population Migration by State'!$C$3)</f>
        <v>76948</v>
      </c>
      <c r="BZ184" s="121">
        <f>GETPIVOTDATA(" Arkansas",'Population Migration by State'!$B$5,"Year",'Population Migration by State'!$C$3)</f>
        <v>76948</v>
      </c>
      <c r="CA184" s="121">
        <f>GETPIVOTDATA(" Arkansas",'Population Migration by State'!$B$5,"Year",'Population Migration by State'!$C$3)</f>
        <v>76948</v>
      </c>
      <c r="CB184" s="105">
        <f>GETPIVOTDATA(" Arkansas",'Population Migration by State'!$B$5,"Year",'Population Migration by State'!$C$3)</f>
        <v>76948</v>
      </c>
      <c r="CC184" s="105">
        <f>GETPIVOTDATA(" Arkansas",'Population Migration by State'!$B$5,"Year",'Population Migration by State'!$C$3)</f>
        <v>76948</v>
      </c>
      <c r="CD184" s="105">
        <f>GETPIVOTDATA(" Arkansas",'Population Migration by State'!$B$5,"Year",'Population Migration by State'!$C$3)</f>
        <v>76948</v>
      </c>
      <c r="CE184" s="105">
        <f>GETPIVOTDATA(" Arkansas",'Population Migration by State'!$B$5,"Year",'Population Migration by State'!$C$3)</f>
        <v>76948</v>
      </c>
      <c r="CF184" s="105">
        <f>GETPIVOTDATA(" Arkansas",'Population Migration by State'!$B$5,"Year",'Population Migration by State'!$C$3)</f>
        <v>76948</v>
      </c>
      <c r="CG184" s="92">
        <f>GETPIVOTDATA(" Tennessee",'Population Migration by State'!$B$5,"Year",'Population Migration by State'!$C$3)</f>
        <v>177815</v>
      </c>
      <c r="CH184" s="105">
        <f>GETPIVOTDATA(" Tennessee",'Population Migration by State'!$B$5,"Year",'Population Migration by State'!$C$3)</f>
        <v>177815</v>
      </c>
      <c r="CI184" s="105">
        <f>GETPIVOTDATA(" Tennessee",'Population Migration by State'!$B$5,"Year",'Population Migration by State'!$C$3)</f>
        <v>177815</v>
      </c>
      <c r="CJ184" s="105">
        <f>GETPIVOTDATA(" Tennessee",'Population Migration by State'!$B$5,"Year",'Population Migration by State'!$C$3)</f>
        <v>177815</v>
      </c>
      <c r="CK184" s="105">
        <f>GETPIVOTDATA(" Tennessee",'Population Migration by State'!$B$5,"Year",'Population Migration by State'!$C$3)</f>
        <v>177815</v>
      </c>
      <c r="CL184" s="105">
        <f>GETPIVOTDATA(" Tennessee",'Population Migration by State'!$B$5,"Year",'Population Migration by State'!$C$3)</f>
        <v>177815</v>
      </c>
      <c r="CM184" s="105">
        <f>GETPIVOTDATA(" Tennessee",'Population Migration by State'!$B$5,"Year",'Population Migration by State'!$C$3)</f>
        <v>177815</v>
      </c>
      <c r="CN184" s="105">
        <f>GETPIVOTDATA(" Tennessee",'Population Migration by State'!$B$5,"Year",'Population Migration by State'!$C$3)</f>
        <v>177815</v>
      </c>
      <c r="CO184" s="121">
        <f>GETPIVOTDATA(" Tennessee",'Population Migration by State'!$B$5,"Year",'Population Migration by State'!$C$3)</f>
        <v>177815</v>
      </c>
      <c r="CP184" s="121">
        <f>GETPIVOTDATA(" Tennessee",'Population Migration by State'!$B$5,"Year",'Population Migration by State'!$C$3)</f>
        <v>177815</v>
      </c>
      <c r="CQ184" s="121">
        <f>GETPIVOTDATA(" Tennessee",'Population Migration by State'!$B$5,"Year",'Population Migration by State'!$C$3)</f>
        <v>177815</v>
      </c>
      <c r="CR184" s="121">
        <f>GETPIVOTDATA(" Tennessee",'Population Migration by State'!$B$5,"Year",'Population Migration by State'!$C$3)</f>
        <v>177815</v>
      </c>
      <c r="CS184" s="105">
        <f>GETPIVOTDATA(" Tennessee",'Population Migration by State'!$B$5,"Year",'Population Migration by State'!$C$3)</f>
        <v>177815</v>
      </c>
      <c r="CT184" s="105">
        <f>GETPIVOTDATA(" Tennessee",'Population Migration by State'!$B$5,"Year",'Population Migration by State'!$C$3)</f>
        <v>177815</v>
      </c>
      <c r="CU184" s="105">
        <f>GETPIVOTDATA(" Tennessee",'Population Migration by State'!$B$5,"Year",'Population Migration by State'!$C$3)</f>
        <v>177815</v>
      </c>
      <c r="CV184" s="105">
        <f>GETPIVOTDATA(" Tennessee",'Population Migration by State'!$B$5,"Year",'Population Migration by State'!$C$3)</f>
        <v>177815</v>
      </c>
      <c r="CW184" s="105">
        <f>GETPIVOTDATA(" Tennessee",'Population Migration by State'!$B$5,"Year",'Population Migration by State'!$C$3)</f>
        <v>177815</v>
      </c>
      <c r="CX184" s="105">
        <f>GETPIVOTDATA(" Tennessee",'Population Migration by State'!$B$5,"Year",'Population Migration by State'!$C$3)</f>
        <v>177815</v>
      </c>
      <c r="CY184" s="105">
        <f>GETPIVOTDATA(" Tennessee",'Population Migration by State'!$B$5,"Year",'Population Migration by State'!$C$3)</f>
        <v>177815</v>
      </c>
      <c r="CZ184" s="105">
        <f>GETPIVOTDATA(" Tennessee",'Population Migration by State'!$B$5,"Year",'Population Migration by State'!$C$3)</f>
        <v>177815</v>
      </c>
      <c r="DA184" s="105">
        <f>GETPIVOTDATA(" Tennessee",'Population Migration by State'!$B$5,"Year",'Population Migration by State'!$C$3)</f>
        <v>177815</v>
      </c>
      <c r="DB184" s="114">
        <f>GETPIVOTDATA(" Tennessee",'Population Migration by State'!$B$5,"Year",'Population Migration by State'!$C$3)</f>
        <v>177815</v>
      </c>
      <c r="DC184" s="105">
        <f>GETPIVOTDATA(" North Carolina",'Population Migration by State'!$B$5,"Year",'Population Migration by State'!$C$3)</f>
        <v>275174</v>
      </c>
      <c r="DD184" s="105">
        <f>GETPIVOTDATA(" North Carolina",'Population Migration by State'!$B$5,"Year",'Population Migration by State'!$C$3)</f>
        <v>275174</v>
      </c>
      <c r="DE184" s="105">
        <f>GETPIVOTDATA(" North Carolina",'Population Migration by State'!$B$5,"Year",'Population Migration by State'!$C$3)</f>
        <v>275174</v>
      </c>
      <c r="DF184" s="105">
        <f>GETPIVOTDATA(" North Carolina",'Population Migration by State'!$B$5,"Year",'Population Migration by State'!$C$3)</f>
        <v>275174</v>
      </c>
      <c r="DG184" s="105">
        <f>GETPIVOTDATA(" North Carolina",'Population Migration by State'!$B$5,"Year",'Population Migration by State'!$C$3)</f>
        <v>275174</v>
      </c>
      <c r="DH184" s="105">
        <f>GETPIVOTDATA(" North Carolina",'Population Migration by State'!$B$5,"Year",'Population Migration by State'!$C$3)</f>
        <v>275174</v>
      </c>
      <c r="DI184" s="121">
        <f>GETPIVOTDATA(" North Carolina",'Population Migration by State'!$B$5,"Year",'Population Migration by State'!$C$3)</f>
        <v>275174</v>
      </c>
      <c r="DJ184" s="121">
        <f>GETPIVOTDATA(" North Carolina",'Population Migration by State'!$B$5,"Year",'Population Migration by State'!$C$3)</f>
        <v>275174</v>
      </c>
      <c r="DK184" s="121">
        <f>GETPIVOTDATA(" North Carolina",'Population Migration by State'!$B$5,"Year",'Population Migration by State'!$C$3)</f>
        <v>275174</v>
      </c>
      <c r="DL184" s="121">
        <f>GETPIVOTDATA(" North Carolina",'Population Migration by State'!$B$5,"Year",'Population Migration by State'!$C$3)</f>
        <v>275174</v>
      </c>
      <c r="DM184" s="105">
        <f>GETPIVOTDATA(" North Carolina",'Population Migration by State'!$B$5,"Year",'Population Migration by State'!$C$3)</f>
        <v>275174</v>
      </c>
      <c r="DN184" s="105">
        <f>GETPIVOTDATA(" North Carolina",'Population Migration by State'!$B$5,"Year",'Population Migration by State'!$C$3)</f>
        <v>275174</v>
      </c>
      <c r="DO184" s="105">
        <f>GETPIVOTDATA(" North Carolina",'Population Migration by State'!$B$5,"Year",'Population Migration by State'!$C$3)</f>
        <v>275174</v>
      </c>
      <c r="DP184" s="105">
        <f>GETPIVOTDATA(" North Carolina",'Population Migration by State'!$B$5,"Year",'Population Migration by State'!$C$3)</f>
        <v>275174</v>
      </c>
      <c r="DQ184" s="105">
        <f>GETPIVOTDATA(" North Carolina",'Population Migration by State'!$B$5,"Year",'Population Migration by State'!$C$3)</f>
        <v>275174</v>
      </c>
      <c r="DR184" s="105">
        <f>GETPIVOTDATA(" North Carolina",'Population Migration by State'!$B$5,"Year",'Population Migration by State'!$C$3)</f>
        <v>275174</v>
      </c>
      <c r="DS184" s="105">
        <f>GETPIVOTDATA(" North Carolina",'Population Migration by State'!$B$5,"Year",'Population Migration by State'!$C$3)</f>
        <v>275174</v>
      </c>
      <c r="DT184" s="105">
        <f>GETPIVOTDATA(" North Carolina",'Population Migration by State'!$B$5,"Year",'Population Migration by State'!$C$3)</f>
        <v>275174</v>
      </c>
      <c r="DU184" s="105">
        <f>GETPIVOTDATA(" North Carolina",'Population Migration by State'!$B$5,"Year",'Population Migration by State'!$C$3)</f>
        <v>275174</v>
      </c>
      <c r="DV184" s="105">
        <f>GETPIVOTDATA(" North Carolina",'Population Migration by State'!$B$5,"Year",'Population Migration by State'!$C$3)</f>
        <v>275174</v>
      </c>
      <c r="DW184" s="114">
        <f>GETPIVOTDATA(" North Carolina",'Population Migration by State'!$B$5,"Year",'Population Migration by State'!$C$3)</f>
        <v>275174</v>
      </c>
      <c r="DX184" s="105"/>
      <c r="DY184" s="105"/>
      <c r="DZ184" s="105"/>
      <c r="EA184" s="105"/>
      <c r="EB184" s="105"/>
      <c r="EC184" s="105"/>
      <c r="ED184" s="105"/>
      <c r="EE184" s="105"/>
      <c r="EF184" s="105"/>
      <c r="EG184" s="105"/>
      <c r="EH184" s="105"/>
      <c r="EI184" s="105"/>
      <c r="EJ184" s="105"/>
      <c r="EK184" s="105"/>
      <c r="EL184" s="105"/>
      <c r="EM184" s="105"/>
      <c r="EN184" s="105"/>
      <c r="EO184" s="105"/>
      <c r="EP184" s="105"/>
      <c r="EQ184" s="56"/>
      <c r="ER184" s="56"/>
      <c r="ES184" s="56"/>
      <c r="ET184" s="56"/>
      <c r="EU184" s="56"/>
      <c r="EV184" s="56"/>
      <c r="EW184" s="56"/>
      <c r="EX184" s="56"/>
      <c r="EY184" s="56"/>
      <c r="EZ184" s="56"/>
      <c r="FA184" s="56"/>
      <c r="FB184" s="56"/>
      <c r="FC184" s="56"/>
      <c r="FD184" s="56"/>
      <c r="FE184" s="56"/>
      <c r="FF184" s="56"/>
      <c r="FG184" s="56"/>
      <c r="FH184" s="56"/>
      <c r="FI184" s="56"/>
      <c r="FJ184" s="56"/>
      <c r="FK184" s="56"/>
      <c r="FL184" s="56"/>
      <c r="FM184" s="56"/>
      <c r="FN184" s="56"/>
      <c r="FO184" s="56"/>
      <c r="FP184" s="56"/>
      <c r="FQ184" s="56"/>
      <c r="FR184" s="56"/>
      <c r="FS184" s="56"/>
      <c r="FT184" s="56"/>
      <c r="FU184" s="56"/>
      <c r="FV184" s="56"/>
      <c r="FW184" s="56"/>
      <c r="FX184" s="56"/>
      <c r="FY184" s="56"/>
      <c r="FZ184" s="56"/>
      <c r="GA184" s="56"/>
      <c r="GB184" s="56"/>
      <c r="GC184" s="56"/>
      <c r="GD184" s="56"/>
      <c r="GE184" s="56"/>
      <c r="GF184" s="56"/>
      <c r="GG184" s="56"/>
      <c r="GH184" s="56"/>
      <c r="GI184" s="56"/>
      <c r="GJ184" s="56"/>
      <c r="GK184" s="56"/>
      <c r="GL184" s="56"/>
      <c r="GM184" s="56"/>
      <c r="GN184" s="56"/>
      <c r="GO184" s="56"/>
      <c r="GP184" s="56"/>
      <c r="GQ184" s="56"/>
      <c r="GR184" s="56"/>
      <c r="GS184" s="56"/>
      <c r="GT184" s="56"/>
      <c r="GU184" s="56"/>
      <c r="GV184" s="56"/>
      <c r="GW184" s="56"/>
      <c r="GX184" s="56"/>
      <c r="GY184" s="56"/>
      <c r="GZ184" s="56"/>
      <c r="HA184" s="56"/>
      <c r="HB184" s="56"/>
      <c r="HC184" s="56"/>
      <c r="HD184" s="56"/>
      <c r="HE184" s="56"/>
      <c r="HF184" s="56"/>
      <c r="HG184" s="56"/>
      <c r="HH184" s="217"/>
    </row>
    <row r="185" spans="2:216" ht="15" customHeight="1" thickBot="1" x14ac:dyDescent="0.3">
      <c r="B185" s="221"/>
      <c r="C185" s="56"/>
      <c r="D185" s="56"/>
      <c r="E185" s="105"/>
      <c r="F185" s="105"/>
      <c r="G185" s="105"/>
      <c r="H185" s="105"/>
      <c r="I185" s="105"/>
      <c r="J185" s="105"/>
      <c r="K185" s="105"/>
      <c r="L185" s="105"/>
      <c r="M185" s="105"/>
      <c r="N185" s="105"/>
      <c r="O185" s="105"/>
      <c r="P185" s="105"/>
      <c r="Q185" s="105"/>
      <c r="R185" s="105"/>
      <c r="S185" s="92">
        <f>GETPIVOTDATA(" California",'Population Migration by State'!$B$5,"Year",'Population Migration by State'!$C$3)</f>
        <v>495964</v>
      </c>
      <c r="T185" s="105">
        <f>GETPIVOTDATA(" California",'Population Migration by State'!$B$5,"Year",'Population Migration by State'!$C$3)</f>
        <v>495964</v>
      </c>
      <c r="U185" s="105">
        <f>GETPIVOTDATA(" California",'Population Migration by State'!$B$5,"Year",'Population Migration by State'!$C$3)</f>
        <v>495964</v>
      </c>
      <c r="V185" s="105">
        <f>GETPIVOTDATA(" California",'Population Migration by State'!$B$5,"Year",'Population Migration by State'!$C$3)</f>
        <v>495964</v>
      </c>
      <c r="W185" s="105">
        <f>GETPIVOTDATA(" California",'Population Migration by State'!$B$5,"Year",'Population Migration by State'!$C$3)</f>
        <v>495964</v>
      </c>
      <c r="X185" s="105">
        <f>GETPIVOTDATA(" California",'Population Migration by State'!$B$5,"Year",'Population Migration by State'!$C$3)</f>
        <v>495964</v>
      </c>
      <c r="Y185" s="105">
        <f>GETPIVOTDATA(" California",'Population Migration by State'!$B$5,"Year",'Population Migration by State'!$C$3)</f>
        <v>495964</v>
      </c>
      <c r="Z185" s="105">
        <f>GETPIVOTDATA(" California",'Population Migration by State'!$B$5,"Year",'Population Migration by State'!$C$3)</f>
        <v>495964</v>
      </c>
      <c r="AA185" s="105">
        <f>GETPIVOTDATA(" California",'Population Migration by State'!$B$5,"Year",'Population Migration by State'!$C$3)</f>
        <v>495964</v>
      </c>
      <c r="AB185" s="97"/>
      <c r="AC185" s="105">
        <f>GETPIVOTDATA(" Arizona",'Population Migration by State'!$B$5,"Year",'Population Migration by State'!$C$3)</f>
        <v>234248</v>
      </c>
      <c r="AD185" s="105">
        <f>GETPIVOTDATA(" Arizona",'Population Migration by State'!$B$5,"Year",'Population Migration by State'!$C$3)</f>
        <v>234248</v>
      </c>
      <c r="AE185" s="105">
        <f>GETPIVOTDATA(" Arizona",'Population Migration by State'!$B$5,"Year",'Population Migration by State'!$C$3)</f>
        <v>234248</v>
      </c>
      <c r="AF185" s="105">
        <f>GETPIVOTDATA(" Arizona",'Population Migration by State'!$B$5,"Year",'Population Migration by State'!$C$3)</f>
        <v>234248</v>
      </c>
      <c r="AG185" s="121">
        <f>GETPIVOTDATA(" Arizona",'Population Migration by State'!$B$5,"Year",'Population Migration by State'!$C$3)</f>
        <v>234248</v>
      </c>
      <c r="AH185" s="121">
        <f>GETPIVOTDATA(" Arizona",'Population Migration by State'!$B$5,"Year",'Population Migration by State'!$C$3)</f>
        <v>234248</v>
      </c>
      <c r="AI185" s="121">
        <f>GETPIVOTDATA(" Arizona",'Population Migration by State'!$B$5,"Year",'Population Migration by State'!$C$3)</f>
        <v>234248</v>
      </c>
      <c r="AJ185" s="121">
        <f>GETPIVOTDATA(" Arizona",'Population Migration by State'!$B$5,"Year",'Population Migration by State'!$C$3)</f>
        <v>234248</v>
      </c>
      <c r="AK185" s="105">
        <f>GETPIVOTDATA(" Arizona",'Population Migration by State'!$B$5,"Year",'Population Migration by State'!$C$3)</f>
        <v>234248</v>
      </c>
      <c r="AL185" s="105">
        <f>GETPIVOTDATA(" Arizona",'Population Migration by State'!$B$5,"Year",'Population Migration by State'!$C$3)</f>
        <v>234248</v>
      </c>
      <c r="AM185" s="105">
        <f>GETPIVOTDATA(" Arizona",'Population Migration by State'!$B$5,"Year",'Population Migration by State'!$C$3)</f>
        <v>234248</v>
      </c>
      <c r="AN185" s="105">
        <f>GETPIVOTDATA(" Arizona",'Population Migration by State'!$B$5,"Year",'Population Migration by State'!$C$3)</f>
        <v>234248</v>
      </c>
      <c r="AO185" s="92">
        <f>GETPIVOTDATA(" New Mexico",'Population Migration by State'!$B$5,"Year",'Population Migration by State'!$C$3)</f>
        <v>55122</v>
      </c>
      <c r="AP185" s="105">
        <f>GETPIVOTDATA(" New Mexico",'Population Migration by State'!$B$5,"Year",'Population Migration by State'!$C$3)</f>
        <v>55122</v>
      </c>
      <c r="AQ185" s="105">
        <f>GETPIVOTDATA(" New Mexico",'Population Migration by State'!$B$5,"Year",'Population Migration by State'!$C$3)</f>
        <v>55122</v>
      </c>
      <c r="AR185" s="105">
        <f>GETPIVOTDATA(" New Mexico",'Population Migration by State'!$B$5,"Year",'Population Migration by State'!$C$3)</f>
        <v>55122</v>
      </c>
      <c r="AS185" s="105">
        <f>GETPIVOTDATA(" New Mexico",'Population Migration by State'!$B$5,"Year",'Population Migration by State'!$C$3)</f>
        <v>55122</v>
      </c>
      <c r="AT185" s="121">
        <f>GETPIVOTDATA(" New Mexico",'Population Migration by State'!$B$5,"Year",'Population Migration by State'!$C$3)</f>
        <v>55122</v>
      </c>
      <c r="AU185" s="121">
        <f>GETPIVOTDATA(" New Mexico",'Population Migration by State'!$B$5,"Year",'Population Migration by State'!$C$3)</f>
        <v>55122</v>
      </c>
      <c r="AV185" s="121">
        <f>GETPIVOTDATA(" New Mexico",'Population Migration by State'!$B$5,"Year",'Population Migration by State'!$C$3)</f>
        <v>55122</v>
      </c>
      <c r="AW185" s="121">
        <f>GETPIVOTDATA(" New Mexico",'Population Migration by State'!$B$5,"Year",'Population Migration by State'!$C$3)</f>
        <v>55122</v>
      </c>
      <c r="AX185" s="105">
        <f>GETPIVOTDATA(" New Mexico",'Population Migration by State'!$B$5,"Year",'Population Migration by State'!$C$3)</f>
        <v>55122</v>
      </c>
      <c r="AY185" s="105">
        <f>GETPIVOTDATA(" New Mexico",'Population Migration by State'!$B$5,"Year",'Population Migration by State'!$C$3)</f>
        <v>55122</v>
      </c>
      <c r="AZ185" s="105">
        <f>GETPIVOTDATA(" New Mexico",'Population Migration by State'!$B$5,"Year",'Population Migration by State'!$C$3)</f>
        <v>55122</v>
      </c>
      <c r="BA185" s="105">
        <f>GETPIVOTDATA(" New Mexico",'Population Migration by State'!$B$5,"Year",'Population Migration by State'!$C$3)</f>
        <v>55122</v>
      </c>
      <c r="BB185" s="105">
        <f>GETPIVOTDATA(" New Mexico",'Population Migration by State'!$B$5,"Year",'Population Migration by State'!$C$3)</f>
        <v>55122</v>
      </c>
      <c r="BC185" s="92">
        <f>GETPIVOTDATA(" Texas",'Population Migration by State'!$B$5,"Year",'Population Migration by State'!$C$3)</f>
        <v>512187</v>
      </c>
      <c r="BD185" s="105">
        <f>GETPIVOTDATA(" Texas",'Population Migration by State'!$B$5,"Year",'Population Migration by State'!$C$3)</f>
        <v>512187</v>
      </c>
      <c r="BE185" s="105">
        <f>GETPIVOTDATA(" Texas",'Population Migration by State'!$B$5,"Year",'Population Migration by State'!$C$3)</f>
        <v>512187</v>
      </c>
      <c r="BF185" s="105">
        <f>GETPIVOTDATA(" Texas",'Population Migration by State'!$B$5,"Year",'Population Migration by State'!$C$3)</f>
        <v>512187</v>
      </c>
      <c r="BG185" s="105">
        <f>GETPIVOTDATA(" Texas",'Population Migration by State'!$B$5,"Year",'Population Migration by State'!$C$3)</f>
        <v>512187</v>
      </c>
      <c r="BH185" s="105">
        <f>GETPIVOTDATA(" Texas",'Population Migration by State'!$B$5,"Year",'Population Migration by State'!$C$3)</f>
        <v>512187</v>
      </c>
      <c r="BI185" s="105">
        <f>GETPIVOTDATA(" Texas",'Population Migration by State'!$B$5,"Year",'Population Migration by State'!$C$3)</f>
        <v>512187</v>
      </c>
      <c r="BJ185" s="92">
        <f>GETPIVOTDATA(" Oklahoma",'Population Migration by State'!$B$5,"Year",'Population Migration by State'!$C$3)</f>
        <v>108972</v>
      </c>
      <c r="BK185" s="105">
        <f>GETPIVOTDATA(" Oklahoma",'Population Migration by State'!$B$5,"Year",'Population Migration by State'!$C$3)</f>
        <v>108972</v>
      </c>
      <c r="BL185" s="105">
        <f>GETPIVOTDATA(" Oklahoma",'Population Migration by State'!$B$5,"Year",'Population Migration by State'!$C$3)</f>
        <v>108972</v>
      </c>
      <c r="BM185" s="105">
        <f>GETPIVOTDATA(" Oklahoma",'Population Migration by State'!$B$5,"Year",'Population Migration by State'!$C$3)</f>
        <v>108972</v>
      </c>
      <c r="BN185" s="105">
        <f>GETPIVOTDATA(" Oklahoma",'Population Migration by State'!$B$5,"Year",'Population Migration by State'!$C$3)</f>
        <v>108972</v>
      </c>
      <c r="BO185" s="105">
        <f>GETPIVOTDATA(" Oklahoma",'Population Migration by State'!$B$5,"Year",'Population Migration by State'!$C$3)</f>
        <v>108972</v>
      </c>
      <c r="BP185" s="105">
        <f>GETPIVOTDATA(" Oklahoma",'Population Migration by State'!$B$5,"Year",'Population Migration by State'!$C$3)</f>
        <v>108972</v>
      </c>
      <c r="BQ185" s="105">
        <f>GETPIVOTDATA(" Oklahoma",'Population Migration by State'!$B$5,"Year",'Population Migration by State'!$C$3)</f>
        <v>108972</v>
      </c>
      <c r="BR185" s="105">
        <f>GETPIVOTDATA(" Oklahoma",'Population Migration by State'!$B$5,"Year",'Population Migration by State'!$C$3)</f>
        <v>108972</v>
      </c>
      <c r="BS185" s="105">
        <f>GETPIVOTDATA(" Oklahoma",'Population Migration by State'!$B$5,"Year",'Population Migration by State'!$C$3)</f>
        <v>108972</v>
      </c>
      <c r="BT185" s="92">
        <f>GETPIVOTDATA(" Arkansas",'Population Migration by State'!$B$5,"Year",'Population Migration by State'!$C$3)</f>
        <v>76948</v>
      </c>
      <c r="BU185" s="105">
        <f>GETPIVOTDATA(" Arkansas",'Population Migration by State'!$B$5,"Year",'Population Migration by State'!$C$3)</f>
        <v>76948</v>
      </c>
      <c r="BV185" s="105">
        <f>GETPIVOTDATA(" Arkansas",'Population Migration by State'!$B$5,"Year",'Population Migration by State'!$C$3)</f>
        <v>76948</v>
      </c>
      <c r="BW185" s="105">
        <f>GETPIVOTDATA(" Arkansas",'Population Migration by State'!$B$5,"Year",'Population Migration by State'!$C$3)</f>
        <v>76948</v>
      </c>
      <c r="BX185" s="121">
        <f>GETPIVOTDATA(" Arkansas",'Population Migration by State'!$B$5,"Year",'Population Migration by State'!$C$3)</f>
        <v>76948</v>
      </c>
      <c r="BY185" s="121">
        <f>GETPIVOTDATA(" Arkansas",'Population Migration by State'!$B$5,"Year",'Population Migration by State'!$C$3)</f>
        <v>76948</v>
      </c>
      <c r="BZ185" s="121">
        <f>GETPIVOTDATA(" Arkansas",'Population Migration by State'!$B$5,"Year",'Population Migration by State'!$C$3)</f>
        <v>76948</v>
      </c>
      <c r="CA185" s="121">
        <f>GETPIVOTDATA(" Arkansas",'Population Migration by State'!$B$5,"Year",'Population Migration by State'!$C$3)</f>
        <v>76948</v>
      </c>
      <c r="CB185" s="105">
        <f>GETPIVOTDATA(" Arkansas",'Population Migration by State'!$B$5,"Year",'Population Migration by State'!$C$3)</f>
        <v>76948</v>
      </c>
      <c r="CC185" s="105">
        <f>GETPIVOTDATA(" Arkansas",'Population Migration by State'!$B$5,"Year",'Population Migration by State'!$C$3)</f>
        <v>76948</v>
      </c>
      <c r="CD185" s="105">
        <f>GETPIVOTDATA(" Arkansas",'Population Migration by State'!$B$5,"Year",'Population Migration by State'!$C$3)</f>
        <v>76948</v>
      </c>
      <c r="CE185" s="105">
        <f>GETPIVOTDATA(" Arkansas",'Population Migration by State'!$B$5,"Year",'Population Migration by State'!$C$3)</f>
        <v>76948</v>
      </c>
      <c r="CF185" s="105">
        <f>GETPIVOTDATA(" Arkansas",'Population Migration by State'!$B$5,"Year",'Population Migration by State'!$C$3)</f>
        <v>76948</v>
      </c>
      <c r="CG185" s="92">
        <f>GETPIVOTDATA(" Tennessee",'Population Migration by State'!$B$5,"Year",'Population Migration by State'!$C$3)</f>
        <v>177815</v>
      </c>
      <c r="CH185" s="105">
        <f>GETPIVOTDATA(" Tennessee",'Population Migration by State'!$B$5,"Year",'Population Migration by State'!$C$3)</f>
        <v>177815</v>
      </c>
      <c r="CI185" s="105">
        <f>GETPIVOTDATA(" Tennessee",'Population Migration by State'!$B$5,"Year",'Population Migration by State'!$C$3)</f>
        <v>177815</v>
      </c>
      <c r="CJ185" s="105">
        <f>GETPIVOTDATA(" Tennessee",'Population Migration by State'!$B$5,"Year",'Population Migration by State'!$C$3)</f>
        <v>177815</v>
      </c>
      <c r="CK185" s="105">
        <f>GETPIVOTDATA(" Tennessee",'Population Migration by State'!$B$5,"Year",'Population Migration by State'!$C$3)</f>
        <v>177815</v>
      </c>
      <c r="CL185" s="105">
        <f>GETPIVOTDATA(" Tennessee",'Population Migration by State'!$B$5,"Year",'Population Migration by State'!$C$3)</f>
        <v>177815</v>
      </c>
      <c r="CM185" s="105">
        <f>GETPIVOTDATA(" Tennessee",'Population Migration by State'!$B$5,"Year",'Population Migration by State'!$C$3)</f>
        <v>177815</v>
      </c>
      <c r="CN185" s="105">
        <f>GETPIVOTDATA(" Tennessee",'Population Migration by State'!$B$5,"Year",'Population Migration by State'!$C$3)</f>
        <v>177815</v>
      </c>
      <c r="CO185" s="121">
        <f>GETPIVOTDATA(" Tennessee",'Population Migration by State'!$B$5,"Year",'Population Migration by State'!$C$3)</f>
        <v>177815</v>
      </c>
      <c r="CP185" s="121">
        <f>GETPIVOTDATA(" Tennessee",'Population Migration by State'!$B$5,"Year",'Population Migration by State'!$C$3)</f>
        <v>177815</v>
      </c>
      <c r="CQ185" s="121">
        <f>GETPIVOTDATA(" Tennessee",'Population Migration by State'!$B$5,"Year",'Population Migration by State'!$C$3)</f>
        <v>177815</v>
      </c>
      <c r="CR185" s="121">
        <f>GETPIVOTDATA(" Tennessee",'Population Migration by State'!$B$5,"Year",'Population Migration by State'!$C$3)</f>
        <v>177815</v>
      </c>
      <c r="CS185" s="105">
        <f>GETPIVOTDATA(" Tennessee",'Population Migration by State'!$B$5,"Year",'Population Migration by State'!$C$3)</f>
        <v>177815</v>
      </c>
      <c r="CT185" s="105">
        <f>GETPIVOTDATA(" Tennessee",'Population Migration by State'!$B$5,"Year",'Population Migration by State'!$C$3)</f>
        <v>177815</v>
      </c>
      <c r="CU185" s="105">
        <f>GETPIVOTDATA(" Tennessee",'Population Migration by State'!$B$5,"Year",'Population Migration by State'!$C$3)</f>
        <v>177815</v>
      </c>
      <c r="CV185" s="105">
        <f>GETPIVOTDATA(" Tennessee",'Population Migration by State'!$B$5,"Year",'Population Migration by State'!$C$3)</f>
        <v>177815</v>
      </c>
      <c r="CW185" s="105">
        <f>GETPIVOTDATA(" Tennessee",'Population Migration by State'!$B$5,"Year",'Population Migration by State'!$C$3)</f>
        <v>177815</v>
      </c>
      <c r="CX185" s="105">
        <f>GETPIVOTDATA(" Tennessee",'Population Migration by State'!$B$5,"Year",'Population Migration by State'!$C$3)</f>
        <v>177815</v>
      </c>
      <c r="CY185" s="105">
        <f>GETPIVOTDATA(" Tennessee",'Population Migration by State'!$B$5,"Year",'Population Migration by State'!$C$3)</f>
        <v>177815</v>
      </c>
      <c r="CZ185" s="105">
        <f>GETPIVOTDATA(" Tennessee",'Population Migration by State'!$B$5,"Year",'Population Migration by State'!$C$3)</f>
        <v>177815</v>
      </c>
      <c r="DA185" s="105">
        <f>GETPIVOTDATA(" Tennessee",'Population Migration by State'!$B$5,"Year",'Population Migration by State'!$C$3)</f>
        <v>177815</v>
      </c>
      <c r="DB185" s="97"/>
      <c r="DC185" s="105">
        <f>GETPIVOTDATA(" North Carolina",'Population Migration by State'!$B$5,"Year",'Population Migration by State'!$C$3)</f>
        <v>275174</v>
      </c>
      <c r="DD185" s="105">
        <f>GETPIVOTDATA(" North Carolina",'Population Migration by State'!$B$5,"Year",'Population Migration by State'!$C$3)</f>
        <v>275174</v>
      </c>
      <c r="DE185" s="105">
        <f>GETPIVOTDATA(" North Carolina",'Population Migration by State'!$B$5,"Year",'Population Migration by State'!$C$3)</f>
        <v>275174</v>
      </c>
      <c r="DF185" s="105">
        <f>GETPIVOTDATA(" North Carolina",'Population Migration by State'!$B$5,"Year",'Population Migration by State'!$C$3)</f>
        <v>275174</v>
      </c>
      <c r="DG185" s="105">
        <f>GETPIVOTDATA(" North Carolina",'Population Migration by State'!$B$5,"Year",'Population Migration by State'!$C$3)</f>
        <v>275174</v>
      </c>
      <c r="DH185" s="105">
        <f>GETPIVOTDATA(" North Carolina",'Population Migration by State'!$B$5,"Year",'Population Migration by State'!$C$3)</f>
        <v>275174</v>
      </c>
      <c r="DI185" s="121">
        <f>GETPIVOTDATA(" North Carolina",'Population Migration by State'!$B$5,"Year",'Population Migration by State'!$C$3)</f>
        <v>275174</v>
      </c>
      <c r="DJ185" s="121">
        <f>GETPIVOTDATA(" North Carolina",'Population Migration by State'!$B$5,"Year",'Population Migration by State'!$C$3)</f>
        <v>275174</v>
      </c>
      <c r="DK185" s="121">
        <f>GETPIVOTDATA(" North Carolina",'Population Migration by State'!$B$5,"Year",'Population Migration by State'!$C$3)</f>
        <v>275174</v>
      </c>
      <c r="DL185" s="121">
        <f>GETPIVOTDATA(" North Carolina",'Population Migration by State'!$B$5,"Year",'Population Migration by State'!$C$3)</f>
        <v>275174</v>
      </c>
      <c r="DM185" s="105">
        <f>GETPIVOTDATA(" North Carolina",'Population Migration by State'!$B$5,"Year",'Population Migration by State'!$C$3)</f>
        <v>275174</v>
      </c>
      <c r="DN185" s="105">
        <f>GETPIVOTDATA(" North Carolina",'Population Migration by State'!$B$5,"Year",'Population Migration by State'!$C$3)</f>
        <v>275174</v>
      </c>
      <c r="DO185" s="105">
        <f>GETPIVOTDATA(" North Carolina",'Population Migration by State'!$B$5,"Year",'Population Migration by State'!$C$3)</f>
        <v>275174</v>
      </c>
      <c r="DP185" s="105">
        <f>GETPIVOTDATA(" North Carolina",'Population Migration by State'!$B$5,"Year",'Population Migration by State'!$C$3)</f>
        <v>275174</v>
      </c>
      <c r="DQ185" s="105">
        <f>GETPIVOTDATA(" North Carolina",'Population Migration by State'!$B$5,"Year",'Population Migration by State'!$C$3)</f>
        <v>275174</v>
      </c>
      <c r="DR185" s="105">
        <f>GETPIVOTDATA(" North Carolina",'Population Migration by State'!$B$5,"Year",'Population Migration by State'!$C$3)</f>
        <v>275174</v>
      </c>
      <c r="DS185" s="105">
        <f>GETPIVOTDATA(" North Carolina",'Population Migration by State'!$B$5,"Year",'Population Migration by State'!$C$3)</f>
        <v>275174</v>
      </c>
      <c r="DT185" s="105">
        <f>GETPIVOTDATA(" North Carolina",'Population Migration by State'!$B$5,"Year",'Population Migration by State'!$C$3)</f>
        <v>275174</v>
      </c>
      <c r="DU185" s="105">
        <f>GETPIVOTDATA(" North Carolina",'Population Migration by State'!$B$5,"Year",'Population Migration by State'!$C$3)</f>
        <v>275174</v>
      </c>
      <c r="DV185" s="105">
        <f>GETPIVOTDATA(" North Carolina",'Population Migration by State'!$B$5,"Year",'Population Migration by State'!$C$3)</f>
        <v>275174</v>
      </c>
      <c r="DW185" s="114">
        <f>GETPIVOTDATA(" North Carolina",'Population Migration by State'!$B$5,"Year",'Population Migration by State'!$C$3)</f>
        <v>275174</v>
      </c>
      <c r="DX185" s="105"/>
      <c r="DY185" s="105"/>
      <c r="DZ185" s="105"/>
      <c r="EA185" s="105"/>
      <c r="EB185" s="105"/>
      <c r="EC185" s="105"/>
      <c r="ED185" s="105"/>
      <c r="EE185" s="105"/>
      <c r="EF185" s="105"/>
      <c r="EG185" s="105"/>
      <c r="EH185" s="105"/>
      <c r="EI185" s="105"/>
      <c r="EJ185" s="105"/>
      <c r="EK185" s="105"/>
      <c r="EL185" s="105"/>
      <c r="EM185" s="105"/>
      <c r="EN185" s="105"/>
      <c r="EO185" s="105"/>
      <c r="EP185" s="105"/>
      <c r="EQ185" s="56"/>
      <c r="ER185" s="56"/>
      <c r="ES185" s="56"/>
      <c r="ET185" s="56"/>
      <c r="EU185" s="56"/>
      <c r="EV185" s="56"/>
      <c r="EW185" s="56"/>
      <c r="EX185" s="56"/>
      <c r="EY185" s="56"/>
      <c r="EZ185" s="56"/>
      <c r="FA185" s="56"/>
      <c r="FB185" s="56"/>
      <c r="FC185" s="56"/>
      <c r="FD185" s="56"/>
      <c r="FE185" s="56"/>
      <c r="FF185" s="56"/>
      <c r="FG185" s="56"/>
      <c r="FH185" s="56"/>
      <c r="FI185" s="56"/>
      <c r="FJ185" s="56"/>
      <c r="FK185" s="56"/>
      <c r="FL185" s="56"/>
      <c r="FM185" s="56"/>
      <c r="FN185" s="56"/>
      <c r="FO185" s="56"/>
      <c r="FP185" s="56"/>
      <c r="FQ185" s="56"/>
      <c r="FR185" s="56"/>
      <c r="FS185" s="56"/>
      <c r="FT185" s="56"/>
      <c r="FU185" s="56"/>
      <c r="FV185" s="56"/>
      <c r="FW185" s="56"/>
      <c r="FX185" s="56"/>
      <c r="FY185" s="56"/>
      <c r="FZ185" s="56"/>
      <c r="GA185" s="56"/>
      <c r="GB185" s="56"/>
      <c r="GC185" s="56"/>
      <c r="GD185" s="56"/>
      <c r="GE185" s="56"/>
      <c r="GF185" s="56"/>
      <c r="GG185" s="56"/>
      <c r="GH185" s="56"/>
      <c r="GI185" s="56"/>
      <c r="GJ185" s="56"/>
      <c r="GK185" s="56"/>
      <c r="GL185" s="56"/>
      <c r="GM185" s="56"/>
      <c r="GN185" s="56"/>
      <c r="GO185" s="56"/>
      <c r="GP185" s="56"/>
      <c r="GQ185" s="56"/>
      <c r="GR185" s="56"/>
      <c r="GS185" s="56"/>
      <c r="GT185" s="56"/>
      <c r="GU185" s="56"/>
      <c r="GV185" s="56"/>
      <c r="GW185" s="56"/>
      <c r="GX185" s="56"/>
      <c r="GY185" s="56"/>
      <c r="GZ185" s="56"/>
      <c r="HA185" s="56"/>
      <c r="HB185" s="56"/>
      <c r="HC185" s="56"/>
      <c r="HD185" s="56"/>
      <c r="HE185" s="56"/>
      <c r="HF185" s="56"/>
      <c r="HG185" s="56"/>
      <c r="HH185" s="217"/>
    </row>
    <row r="186" spans="2:216" ht="15.75" customHeight="1" thickTop="1" x14ac:dyDescent="0.25">
      <c r="B186" s="221"/>
      <c r="C186" s="56"/>
      <c r="D186" s="56"/>
      <c r="E186" s="105"/>
      <c r="F186" s="105"/>
      <c r="G186" s="105"/>
      <c r="H186" s="105"/>
      <c r="I186" s="105"/>
      <c r="J186" s="105"/>
      <c r="K186" s="105"/>
      <c r="L186" s="105"/>
      <c r="M186" s="105"/>
      <c r="N186" s="105"/>
      <c r="O186" s="105"/>
      <c r="P186" s="105"/>
      <c r="Q186" s="105"/>
      <c r="R186" s="105"/>
      <c r="S186" s="92">
        <f>GETPIVOTDATA(" California",'Population Migration by State'!$B$5,"Year",'Population Migration by State'!$C$3)</f>
        <v>495964</v>
      </c>
      <c r="T186" s="105">
        <f>GETPIVOTDATA(" California",'Population Migration by State'!$B$5,"Year",'Population Migration by State'!$C$3)</f>
        <v>495964</v>
      </c>
      <c r="U186" s="105">
        <f>GETPIVOTDATA(" California",'Population Migration by State'!$B$5,"Year",'Population Migration by State'!$C$3)</f>
        <v>495964</v>
      </c>
      <c r="V186" s="105">
        <f>GETPIVOTDATA(" California",'Population Migration by State'!$B$5,"Year",'Population Migration by State'!$C$3)</f>
        <v>495964</v>
      </c>
      <c r="W186" s="105">
        <f>GETPIVOTDATA(" California",'Population Migration by State'!$B$5,"Year",'Population Migration by State'!$C$3)</f>
        <v>495964</v>
      </c>
      <c r="X186" s="105">
        <f>GETPIVOTDATA(" California",'Population Migration by State'!$B$5,"Year",'Population Migration by State'!$C$3)</f>
        <v>495964</v>
      </c>
      <c r="Y186" s="105">
        <f>GETPIVOTDATA(" California",'Population Migration by State'!$B$5,"Year",'Population Migration by State'!$C$3)</f>
        <v>495964</v>
      </c>
      <c r="Z186" s="105">
        <f>GETPIVOTDATA(" California",'Population Migration by State'!$B$5,"Year",'Population Migration by State'!$C$3)</f>
        <v>495964</v>
      </c>
      <c r="AA186" s="95">
        <f>GETPIVOTDATA(" Arizona",'Population Migration by State'!$B$5,"Year",'Population Migration by State'!$C$3)</f>
        <v>234248</v>
      </c>
      <c r="AB186" s="105">
        <f>GETPIVOTDATA(" Arizona",'Population Migration by State'!$B$5,"Year",'Population Migration by State'!$C$3)</f>
        <v>234248</v>
      </c>
      <c r="AC186" s="105">
        <f>GETPIVOTDATA(" Arizona",'Population Migration by State'!$B$5,"Year",'Population Migration by State'!$C$3)</f>
        <v>234248</v>
      </c>
      <c r="AD186" s="105">
        <f>GETPIVOTDATA(" Arizona",'Population Migration by State'!$B$5,"Year",'Population Migration by State'!$C$3)</f>
        <v>234248</v>
      </c>
      <c r="AE186" s="105">
        <f>GETPIVOTDATA(" Arizona",'Population Migration by State'!$B$5,"Year",'Population Migration by State'!$C$3)</f>
        <v>234248</v>
      </c>
      <c r="AF186" s="105">
        <f>GETPIVOTDATA(" Arizona",'Population Migration by State'!$B$5,"Year",'Population Migration by State'!$C$3)</f>
        <v>234248</v>
      </c>
      <c r="AG186" s="121">
        <f>GETPIVOTDATA(" Arizona",'Population Migration by State'!$B$5,"Year",'Population Migration by State'!$C$3)</f>
        <v>234248</v>
      </c>
      <c r="AH186" s="121">
        <f>GETPIVOTDATA(" Arizona",'Population Migration by State'!$B$5,"Year",'Population Migration by State'!$C$3)</f>
        <v>234248</v>
      </c>
      <c r="AI186" s="121">
        <f>GETPIVOTDATA(" Arizona",'Population Migration by State'!$B$5,"Year",'Population Migration by State'!$C$3)</f>
        <v>234248</v>
      </c>
      <c r="AJ186" s="121">
        <f>GETPIVOTDATA(" Arizona",'Population Migration by State'!$B$5,"Year",'Population Migration by State'!$C$3)</f>
        <v>234248</v>
      </c>
      <c r="AK186" s="105">
        <f>GETPIVOTDATA(" Arizona",'Population Migration by State'!$B$5,"Year",'Population Migration by State'!$C$3)</f>
        <v>234248</v>
      </c>
      <c r="AL186" s="105">
        <f>GETPIVOTDATA(" Arizona",'Population Migration by State'!$B$5,"Year",'Population Migration by State'!$C$3)</f>
        <v>234248</v>
      </c>
      <c r="AM186" s="105">
        <f>GETPIVOTDATA(" Arizona",'Population Migration by State'!$B$5,"Year",'Population Migration by State'!$C$3)</f>
        <v>234248</v>
      </c>
      <c r="AN186" s="105">
        <f>GETPIVOTDATA(" Arizona",'Population Migration by State'!$B$5,"Year",'Population Migration by State'!$C$3)</f>
        <v>234248</v>
      </c>
      <c r="AO186" s="92">
        <f>GETPIVOTDATA(" New Mexico",'Population Migration by State'!$B$5,"Year",'Population Migration by State'!$C$3)</f>
        <v>55122</v>
      </c>
      <c r="AP186" s="105">
        <f>GETPIVOTDATA(" New Mexico",'Population Migration by State'!$B$5,"Year",'Population Migration by State'!$C$3)</f>
        <v>55122</v>
      </c>
      <c r="AQ186" s="105">
        <f>GETPIVOTDATA(" New Mexico",'Population Migration by State'!$B$5,"Year",'Population Migration by State'!$C$3)</f>
        <v>55122</v>
      </c>
      <c r="AR186" s="105">
        <f>GETPIVOTDATA(" New Mexico",'Population Migration by State'!$B$5,"Year",'Population Migration by State'!$C$3)</f>
        <v>55122</v>
      </c>
      <c r="AS186" s="105">
        <f>GETPIVOTDATA(" New Mexico",'Population Migration by State'!$B$5,"Year",'Population Migration by State'!$C$3)</f>
        <v>55122</v>
      </c>
      <c r="AT186" s="121">
        <f>GETPIVOTDATA(" New Mexico",'Population Migration by State'!$B$5,"Year",'Population Migration by State'!$C$3)</f>
        <v>55122</v>
      </c>
      <c r="AU186" s="121">
        <f>GETPIVOTDATA(" New Mexico",'Population Migration by State'!$B$5,"Year",'Population Migration by State'!$C$3)</f>
        <v>55122</v>
      </c>
      <c r="AV186" s="121">
        <f>GETPIVOTDATA(" New Mexico",'Population Migration by State'!$B$5,"Year",'Population Migration by State'!$C$3)</f>
        <v>55122</v>
      </c>
      <c r="AW186" s="121">
        <f>GETPIVOTDATA(" New Mexico",'Population Migration by State'!$B$5,"Year",'Population Migration by State'!$C$3)</f>
        <v>55122</v>
      </c>
      <c r="AX186" s="105">
        <f>GETPIVOTDATA(" New Mexico",'Population Migration by State'!$B$5,"Year",'Population Migration by State'!$C$3)</f>
        <v>55122</v>
      </c>
      <c r="AY186" s="105">
        <f>GETPIVOTDATA(" New Mexico",'Population Migration by State'!$B$5,"Year",'Population Migration by State'!$C$3)</f>
        <v>55122</v>
      </c>
      <c r="AZ186" s="105">
        <f>GETPIVOTDATA(" New Mexico",'Population Migration by State'!$B$5,"Year",'Population Migration by State'!$C$3)</f>
        <v>55122</v>
      </c>
      <c r="BA186" s="105">
        <f>GETPIVOTDATA(" New Mexico",'Population Migration by State'!$B$5,"Year",'Population Migration by State'!$C$3)</f>
        <v>55122</v>
      </c>
      <c r="BB186" s="105">
        <f>GETPIVOTDATA(" New Mexico",'Population Migration by State'!$B$5,"Year",'Population Migration by State'!$C$3)</f>
        <v>55122</v>
      </c>
      <c r="BC186" s="92">
        <f>GETPIVOTDATA(" Texas",'Population Migration by State'!$B$5,"Year",'Population Migration by State'!$C$3)</f>
        <v>512187</v>
      </c>
      <c r="BD186" s="105">
        <f>GETPIVOTDATA(" Texas",'Population Migration by State'!$B$5,"Year",'Population Migration by State'!$C$3)</f>
        <v>512187</v>
      </c>
      <c r="BE186" s="105">
        <f>GETPIVOTDATA(" Texas",'Population Migration by State'!$B$5,"Year",'Population Migration by State'!$C$3)</f>
        <v>512187</v>
      </c>
      <c r="BF186" s="105">
        <f>GETPIVOTDATA(" Texas",'Population Migration by State'!$B$5,"Year",'Population Migration by State'!$C$3)</f>
        <v>512187</v>
      </c>
      <c r="BG186" s="105">
        <f>GETPIVOTDATA(" Texas",'Population Migration by State'!$B$5,"Year",'Population Migration by State'!$C$3)</f>
        <v>512187</v>
      </c>
      <c r="BH186" s="105">
        <f>GETPIVOTDATA(" Texas",'Population Migration by State'!$B$5,"Year",'Population Migration by State'!$C$3)</f>
        <v>512187</v>
      </c>
      <c r="BI186" s="105">
        <f>GETPIVOTDATA(" Texas",'Population Migration by State'!$B$5,"Year",'Population Migration by State'!$C$3)</f>
        <v>512187</v>
      </c>
      <c r="BJ186" s="92">
        <f>GETPIVOTDATA(" Oklahoma",'Population Migration by State'!$B$5,"Year",'Population Migration by State'!$C$3)</f>
        <v>108972</v>
      </c>
      <c r="BK186" s="105">
        <f>GETPIVOTDATA(" Oklahoma",'Population Migration by State'!$B$5,"Year",'Population Migration by State'!$C$3)</f>
        <v>108972</v>
      </c>
      <c r="BL186" s="105">
        <f>GETPIVOTDATA(" Oklahoma",'Population Migration by State'!$B$5,"Year",'Population Migration by State'!$C$3)</f>
        <v>108972</v>
      </c>
      <c r="BM186" s="105">
        <f>GETPIVOTDATA(" Oklahoma",'Population Migration by State'!$B$5,"Year",'Population Migration by State'!$C$3)</f>
        <v>108972</v>
      </c>
      <c r="BN186" s="105">
        <f>GETPIVOTDATA(" Oklahoma",'Population Migration by State'!$B$5,"Year",'Population Migration by State'!$C$3)</f>
        <v>108972</v>
      </c>
      <c r="BO186" s="105">
        <f>GETPIVOTDATA(" Oklahoma",'Population Migration by State'!$B$5,"Year",'Population Migration by State'!$C$3)</f>
        <v>108972</v>
      </c>
      <c r="BP186" s="105">
        <f>GETPIVOTDATA(" Oklahoma",'Population Migration by State'!$B$5,"Year",'Population Migration by State'!$C$3)</f>
        <v>108972</v>
      </c>
      <c r="BQ186" s="105">
        <f>GETPIVOTDATA(" Oklahoma",'Population Migration by State'!$B$5,"Year",'Population Migration by State'!$C$3)</f>
        <v>108972</v>
      </c>
      <c r="BR186" s="105">
        <f>GETPIVOTDATA(" Oklahoma",'Population Migration by State'!$B$5,"Year",'Population Migration by State'!$C$3)</f>
        <v>108972</v>
      </c>
      <c r="BS186" s="105">
        <f>GETPIVOTDATA(" Oklahoma",'Population Migration by State'!$B$5,"Year",'Population Migration by State'!$C$3)</f>
        <v>108972</v>
      </c>
      <c r="BT186" s="92">
        <f>GETPIVOTDATA(" Arkansas",'Population Migration by State'!$B$5,"Year",'Population Migration by State'!$C$3)</f>
        <v>76948</v>
      </c>
      <c r="BU186" s="105">
        <f>GETPIVOTDATA(" Arkansas",'Population Migration by State'!$B$5,"Year",'Population Migration by State'!$C$3)</f>
        <v>76948</v>
      </c>
      <c r="BV186" s="105">
        <f>GETPIVOTDATA(" Arkansas",'Population Migration by State'!$B$5,"Year",'Population Migration by State'!$C$3)</f>
        <v>76948</v>
      </c>
      <c r="BW186" s="105">
        <f>GETPIVOTDATA(" Arkansas",'Population Migration by State'!$B$5,"Year",'Population Migration by State'!$C$3)</f>
        <v>76948</v>
      </c>
      <c r="BX186" s="121">
        <f>GETPIVOTDATA(" Arkansas",'Population Migration by State'!$B$5,"Year",'Population Migration by State'!$C$3)</f>
        <v>76948</v>
      </c>
      <c r="BY186" s="121">
        <f>GETPIVOTDATA(" Arkansas",'Population Migration by State'!$B$5,"Year",'Population Migration by State'!$C$3)</f>
        <v>76948</v>
      </c>
      <c r="BZ186" s="121">
        <f>GETPIVOTDATA(" Arkansas",'Population Migration by State'!$B$5,"Year",'Population Migration by State'!$C$3)</f>
        <v>76948</v>
      </c>
      <c r="CA186" s="121">
        <f>GETPIVOTDATA(" Arkansas",'Population Migration by State'!$B$5,"Year",'Population Migration by State'!$C$3)</f>
        <v>76948</v>
      </c>
      <c r="CB186" s="105">
        <f>GETPIVOTDATA(" Arkansas",'Population Migration by State'!$B$5,"Year",'Population Migration by State'!$C$3)</f>
        <v>76948</v>
      </c>
      <c r="CC186" s="105">
        <f>GETPIVOTDATA(" Arkansas",'Population Migration by State'!$B$5,"Year",'Population Migration by State'!$C$3)</f>
        <v>76948</v>
      </c>
      <c r="CD186" s="105">
        <f>GETPIVOTDATA(" Arkansas",'Population Migration by State'!$B$5,"Year",'Population Migration by State'!$C$3)</f>
        <v>76948</v>
      </c>
      <c r="CE186" s="105">
        <f>GETPIVOTDATA(" Arkansas",'Population Migration by State'!$B$5,"Year",'Population Migration by State'!$C$3)</f>
        <v>76948</v>
      </c>
      <c r="CF186" s="97"/>
      <c r="CG186" s="105">
        <f>GETPIVOTDATA(" Tennessee",'Population Migration by State'!$B$5,"Year",'Population Migration by State'!$C$3)</f>
        <v>177815</v>
      </c>
      <c r="CH186" s="105">
        <f>GETPIVOTDATA(" Tennessee",'Population Migration by State'!$B$5,"Year",'Population Migration by State'!$C$3)</f>
        <v>177815</v>
      </c>
      <c r="CI186" s="105">
        <f>GETPIVOTDATA(" Tennessee",'Population Migration by State'!$B$5,"Year",'Population Migration by State'!$C$3)</f>
        <v>177815</v>
      </c>
      <c r="CJ186" s="105">
        <f>GETPIVOTDATA(" Tennessee",'Population Migration by State'!$B$5,"Year",'Population Migration by State'!$C$3)</f>
        <v>177815</v>
      </c>
      <c r="CK186" s="105">
        <f>GETPIVOTDATA(" Tennessee",'Population Migration by State'!$B$5,"Year",'Population Migration by State'!$C$3)</f>
        <v>177815</v>
      </c>
      <c r="CL186" s="105">
        <f>GETPIVOTDATA(" Tennessee",'Population Migration by State'!$B$5,"Year",'Population Migration by State'!$C$3)</f>
        <v>177815</v>
      </c>
      <c r="CM186" s="105">
        <f>GETPIVOTDATA(" Tennessee",'Population Migration by State'!$B$5,"Year",'Population Migration by State'!$C$3)</f>
        <v>177815</v>
      </c>
      <c r="CN186" s="105">
        <f>GETPIVOTDATA(" Tennessee",'Population Migration by State'!$B$5,"Year",'Population Migration by State'!$C$3)</f>
        <v>177815</v>
      </c>
      <c r="CO186" s="121">
        <f>GETPIVOTDATA(" Tennessee",'Population Migration by State'!$B$5,"Year",'Population Migration by State'!$C$3)</f>
        <v>177815</v>
      </c>
      <c r="CP186" s="121">
        <f>GETPIVOTDATA(" Tennessee",'Population Migration by State'!$B$5,"Year",'Population Migration by State'!$C$3)</f>
        <v>177815</v>
      </c>
      <c r="CQ186" s="121">
        <f>GETPIVOTDATA(" Tennessee",'Population Migration by State'!$B$5,"Year",'Population Migration by State'!$C$3)</f>
        <v>177815</v>
      </c>
      <c r="CR186" s="121">
        <f>GETPIVOTDATA(" Tennessee",'Population Migration by State'!$B$5,"Year",'Population Migration by State'!$C$3)</f>
        <v>177815</v>
      </c>
      <c r="CS186" s="105">
        <f>GETPIVOTDATA(" Tennessee",'Population Migration by State'!$B$5,"Year",'Population Migration by State'!$C$3)</f>
        <v>177815</v>
      </c>
      <c r="CT186" s="105">
        <f>GETPIVOTDATA(" Tennessee",'Population Migration by State'!$B$5,"Year",'Population Migration by State'!$C$3)</f>
        <v>177815</v>
      </c>
      <c r="CU186" s="105">
        <f>GETPIVOTDATA(" Tennessee",'Population Migration by State'!$B$5,"Year",'Population Migration by State'!$C$3)</f>
        <v>177815</v>
      </c>
      <c r="CV186" s="105">
        <f>GETPIVOTDATA(" Tennessee",'Population Migration by State'!$B$5,"Year",'Population Migration by State'!$C$3)</f>
        <v>177815</v>
      </c>
      <c r="CW186" s="105">
        <f>GETPIVOTDATA(" Tennessee",'Population Migration by State'!$B$5,"Year",'Population Migration by State'!$C$3)</f>
        <v>177815</v>
      </c>
      <c r="CX186" s="105">
        <f>GETPIVOTDATA(" Tennessee",'Population Migration by State'!$B$5,"Year",'Population Migration by State'!$C$3)</f>
        <v>177815</v>
      </c>
      <c r="CY186" s="105">
        <f>GETPIVOTDATA(" Tennessee",'Population Migration by State'!$B$5,"Year",'Population Migration by State'!$C$3)</f>
        <v>177815</v>
      </c>
      <c r="CZ186" s="105">
        <f>GETPIVOTDATA(" Tennessee",'Population Migration by State'!$B$5,"Year",'Population Migration by State'!$C$3)</f>
        <v>177815</v>
      </c>
      <c r="DA186" s="114">
        <f>GETPIVOTDATA(" Tennessee",'Population Migration by State'!$B$5,"Year",'Population Migration by State'!$C$3)</f>
        <v>177815</v>
      </c>
      <c r="DB186" s="105">
        <f>GETPIVOTDATA(" North Carolina",'Population Migration by State'!$B$5,"Year",'Population Migration by State'!$C$3)</f>
        <v>275174</v>
      </c>
      <c r="DC186" s="105">
        <f>GETPIVOTDATA(" North Carolina",'Population Migration by State'!$B$5,"Year",'Population Migration by State'!$C$3)</f>
        <v>275174</v>
      </c>
      <c r="DD186" s="105">
        <f>GETPIVOTDATA(" North Carolina",'Population Migration by State'!$B$5,"Year",'Population Migration by State'!$C$3)</f>
        <v>275174</v>
      </c>
      <c r="DE186" s="105">
        <f>GETPIVOTDATA(" North Carolina",'Population Migration by State'!$B$5,"Year",'Population Migration by State'!$C$3)</f>
        <v>275174</v>
      </c>
      <c r="DF186" s="105">
        <f>GETPIVOTDATA(" North Carolina",'Population Migration by State'!$B$5,"Year",'Population Migration by State'!$C$3)</f>
        <v>275174</v>
      </c>
      <c r="DG186" s="105">
        <f>GETPIVOTDATA(" North Carolina",'Population Migration by State'!$B$5,"Year",'Population Migration by State'!$C$3)</f>
        <v>275174</v>
      </c>
      <c r="DH186" s="105">
        <f>GETPIVOTDATA(" North Carolina",'Population Migration by State'!$B$5,"Year",'Population Migration by State'!$C$3)</f>
        <v>275174</v>
      </c>
      <c r="DI186" s="121">
        <f>GETPIVOTDATA(" North Carolina",'Population Migration by State'!$B$5,"Year",'Population Migration by State'!$C$3)</f>
        <v>275174</v>
      </c>
      <c r="DJ186" s="121">
        <f>GETPIVOTDATA(" North Carolina",'Population Migration by State'!$B$5,"Year",'Population Migration by State'!$C$3)</f>
        <v>275174</v>
      </c>
      <c r="DK186" s="121">
        <f>GETPIVOTDATA(" North Carolina",'Population Migration by State'!$B$5,"Year",'Population Migration by State'!$C$3)</f>
        <v>275174</v>
      </c>
      <c r="DL186" s="121">
        <f>GETPIVOTDATA(" North Carolina",'Population Migration by State'!$B$5,"Year",'Population Migration by State'!$C$3)</f>
        <v>275174</v>
      </c>
      <c r="DM186" s="105">
        <f>GETPIVOTDATA(" North Carolina",'Population Migration by State'!$B$5,"Year",'Population Migration by State'!$C$3)</f>
        <v>275174</v>
      </c>
      <c r="DN186" s="105">
        <f>GETPIVOTDATA(" North Carolina",'Population Migration by State'!$B$5,"Year",'Population Migration by State'!$C$3)</f>
        <v>275174</v>
      </c>
      <c r="DO186" s="105">
        <f>GETPIVOTDATA(" North Carolina",'Population Migration by State'!$B$5,"Year",'Population Migration by State'!$C$3)</f>
        <v>275174</v>
      </c>
      <c r="DP186" s="105">
        <f>GETPIVOTDATA(" North Carolina",'Population Migration by State'!$B$5,"Year",'Population Migration by State'!$C$3)</f>
        <v>275174</v>
      </c>
      <c r="DQ186" s="105">
        <f>GETPIVOTDATA(" North Carolina",'Population Migration by State'!$B$5,"Year",'Population Migration by State'!$C$3)</f>
        <v>275174</v>
      </c>
      <c r="DR186" s="105">
        <f>GETPIVOTDATA(" North Carolina",'Population Migration by State'!$B$5,"Year",'Population Migration by State'!$C$3)</f>
        <v>275174</v>
      </c>
      <c r="DS186" s="105">
        <f>GETPIVOTDATA(" North Carolina",'Population Migration by State'!$B$5,"Year",'Population Migration by State'!$C$3)</f>
        <v>275174</v>
      </c>
      <c r="DT186" s="105">
        <f>GETPIVOTDATA(" North Carolina",'Population Migration by State'!$B$5,"Year",'Population Migration by State'!$C$3)</f>
        <v>275174</v>
      </c>
      <c r="DU186" s="105">
        <f>GETPIVOTDATA(" North Carolina",'Population Migration by State'!$B$5,"Year",'Population Migration by State'!$C$3)</f>
        <v>275174</v>
      </c>
      <c r="DV186" s="105">
        <f>GETPIVOTDATA(" North Carolina",'Population Migration by State'!$B$5,"Year",'Population Migration by State'!$C$3)</f>
        <v>275174</v>
      </c>
      <c r="DW186" s="114">
        <f>GETPIVOTDATA(" North Carolina",'Population Migration by State'!$B$5,"Year",'Population Migration by State'!$C$3)</f>
        <v>275174</v>
      </c>
      <c r="DX186" s="105"/>
      <c r="DY186" s="105"/>
      <c r="DZ186" s="105"/>
      <c r="EA186" s="105"/>
      <c r="EB186" s="105"/>
      <c r="EC186" s="105"/>
      <c r="ED186" s="105"/>
      <c r="EE186" s="105"/>
      <c r="EF186" s="105"/>
      <c r="EG186" s="105"/>
      <c r="EH186" s="105"/>
      <c r="EI186" s="105"/>
      <c r="EJ186" s="105"/>
      <c r="EK186" s="105"/>
      <c r="EL186" s="105"/>
      <c r="EM186" s="105"/>
      <c r="EN186" s="105"/>
      <c r="EO186" s="105"/>
      <c r="EP186" s="105"/>
      <c r="EQ186" s="56"/>
      <c r="ER186" s="56"/>
      <c r="ES186" s="56"/>
      <c r="ET186" s="56"/>
      <c r="EU186" s="56"/>
      <c r="EV186" s="56"/>
      <c r="EW186" s="56"/>
      <c r="EX186" s="56"/>
      <c r="EY186" s="56"/>
      <c r="EZ186" s="56"/>
      <c r="FA186" s="56"/>
      <c r="FB186" s="56"/>
      <c r="FC186" s="56"/>
      <c r="FD186" s="56"/>
      <c r="FE186" s="56"/>
      <c r="FF186" s="56"/>
      <c r="FG186" s="56"/>
      <c r="FH186" s="56"/>
      <c r="FI186" s="56"/>
      <c r="FJ186" s="56"/>
      <c r="FK186" s="56"/>
      <c r="FL186" s="56"/>
      <c r="FM186" s="56"/>
      <c r="FN186" s="56"/>
      <c r="FO186" s="56"/>
      <c r="FP186" s="56"/>
      <c r="FQ186" s="56"/>
      <c r="FR186" s="56"/>
      <c r="FS186" s="56"/>
      <c r="FT186" s="56"/>
      <c r="FU186" s="56"/>
      <c r="FV186" s="56"/>
      <c r="FW186" s="56"/>
      <c r="FX186" s="56"/>
      <c r="FY186" s="56"/>
      <c r="FZ186" s="56"/>
      <c r="GA186" s="56"/>
      <c r="GB186" s="56"/>
      <c r="GC186" s="56"/>
      <c r="GD186" s="56"/>
      <c r="GE186" s="56"/>
      <c r="GF186" s="56"/>
      <c r="GG186" s="56"/>
      <c r="GH186" s="56"/>
      <c r="GI186" s="56"/>
      <c r="GJ186" s="56"/>
      <c r="GK186" s="56"/>
      <c r="GL186" s="56"/>
      <c r="GM186" s="56"/>
      <c r="GN186" s="56"/>
      <c r="GO186" s="56"/>
      <c r="GP186" s="56"/>
      <c r="GQ186" s="56"/>
      <c r="GR186" s="56"/>
      <c r="GS186" s="56"/>
      <c r="GT186" s="56"/>
      <c r="GU186" s="56"/>
      <c r="GV186" s="56"/>
      <c r="GW186" s="56"/>
      <c r="GX186" s="56"/>
      <c r="GY186" s="56"/>
      <c r="GZ186" s="56"/>
      <c r="HA186" s="56"/>
      <c r="HB186" s="56"/>
      <c r="HC186" s="56"/>
      <c r="HD186" s="56"/>
      <c r="HE186" s="56"/>
      <c r="HF186" s="56"/>
      <c r="HG186" s="56"/>
      <c r="HH186" s="217"/>
    </row>
    <row r="187" spans="2:216" ht="16.5" customHeight="1" x14ac:dyDescent="0.25">
      <c r="B187" s="221"/>
      <c r="C187" s="56"/>
      <c r="D187" s="56"/>
      <c r="E187" s="105"/>
      <c r="F187" s="105"/>
      <c r="G187" s="105"/>
      <c r="H187" s="105"/>
      <c r="I187" s="105"/>
      <c r="J187" s="105"/>
      <c r="K187" s="105"/>
      <c r="L187" s="105"/>
      <c r="M187" s="105"/>
      <c r="N187" s="105"/>
      <c r="O187" s="105"/>
      <c r="P187" s="105"/>
      <c r="Q187" s="105"/>
      <c r="R187" s="105"/>
      <c r="S187" s="92">
        <f>GETPIVOTDATA(" California",'Population Migration by State'!$B$5,"Year",'Population Migration by State'!$C$3)</f>
        <v>495964</v>
      </c>
      <c r="T187" s="105">
        <f>GETPIVOTDATA(" California",'Population Migration by State'!$B$5,"Year",'Population Migration by State'!$C$3)</f>
        <v>495964</v>
      </c>
      <c r="U187" s="105">
        <f>GETPIVOTDATA(" California",'Population Migration by State'!$B$5,"Year",'Population Migration by State'!$C$3)</f>
        <v>495964</v>
      </c>
      <c r="V187" s="105">
        <f>GETPIVOTDATA(" California",'Population Migration by State'!$B$5,"Year",'Population Migration by State'!$C$3)</f>
        <v>495964</v>
      </c>
      <c r="W187" s="105">
        <f>GETPIVOTDATA(" California",'Population Migration by State'!$B$5,"Year",'Population Migration by State'!$C$3)</f>
        <v>495964</v>
      </c>
      <c r="X187" s="105">
        <f>GETPIVOTDATA(" California",'Population Migration by State'!$B$5,"Year",'Population Migration by State'!$C$3)</f>
        <v>495964</v>
      </c>
      <c r="Y187" s="105">
        <f>GETPIVOTDATA(" California",'Population Migration by State'!$B$5,"Year",'Population Migration by State'!$C$3)</f>
        <v>495964</v>
      </c>
      <c r="Z187" s="105">
        <f>GETPIVOTDATA(" California",'Population Migration by State'!$B$5,"Year",'Population Migration by State'!$C$3)</f>
        <v>495964</v>
      </c>
      <c r="AA187" s="92">
        <f>GETPIVOTDATA(" Arizona",'Population Migration by State'!$B$5,"Year",'Population Migration by State'!$C$3)</f>
        <v>234248</v>
      </c>
      <c r="AB187" s="105">
        <f>GETPIVOTDATA(" Arizona",'Population Migration by State'!$B$5,"Year",'Population Migration by State'!$C$3)</f>
        <v>234248</v>
      </c>
      <c r="AC187" s="105">
        <f>GETPIVOTDATA(" Arizona",'Population Migration by State'!$B$5,"Year",'Population Migration by State'!$C$3)</f>
        <v>234248</v>
      </c>
      <c r="AD187" s="105">
        <f>GETPIVOTDATA(" Arizona",'Population Migration by State'!$B$5,"Year",'Population Migration by State'!$C$3)</f>
        <v>234248</v>
      </c>
      <c r="AE187" s="105">
        <f>GETPIVOTDATA(" Arizona",'Population Migration by State'!$B$5,"Year",'Population Migration by State'!$C$3)</f>
        <v>234248</v>
      </c>
      <c r="AF187" s="105">
        <f>GETPIVOTDATA(" Arizona",'Population Migration by State'!$B$5,"Year",'Population Migration by State'!$C$3)</f>
        <v>234248</v>
      </c>
      <c r="AG187" s="121">
        <f>GETPIVOTDATA(" Arizona",'Population Migration by State'!$B$5,"Year",'Population Migration by State'!$C$3)</f>
        <v>234248</v>
      </c>
      <c r="AH187" s="121">
        <f>GETPIVOTDATA(" Arizona",'Population Migration by State'!$B$5,"Year",'Population Migration by State'!$C$3)</f>
        <v>234248</v>
      </c>
      <c r="AI187" s="121">
        <f>GETPIVOTDATA(" Arizona",'Population Migration by State'!$B$5,"Year",'Population Migration by State'!$C$3)</f>
        <v>234248</v>
      </c>
      <c r="AJ187" s="121">
        <f>GETPIVOTDATA(" Arizona",'Population Migration by State'!$B$5,"Year",'Population Migration by State'!$C$3)</f>
        <v>234248</v>
      </c>
      <c r="AK187" s="105">
        <f>GETPIVOTDATA(" Arizona",'Population Migration by State'!$B$5,"Year",'Population Migration by State'!$C$3)</f>
        <v>234248</v>
      </c>
      <c r="AL187" s="105">
        <f>GETPIVOTDATA(" Arizona",'Population Migration by State'!$B$5,"Year",'Population Migration by State'!$C$3)</f>
        <v>234248</v>
      </c>
      <c r="AM187" s="105">
        <f>GETPIVOTDATA(" Arizona",'Population Migration by State'!$B$5,"Year",'Population Migration by State'!$C$3)</f>
        <v>234248</v>
      </c>
      <c r="AN187" s="105">
        <f>GETPIVOTDATA(" Arizona",'Population Migration by State'!$B$5,"Year",'Population Migration by State'!$C$3)</f>
        <v>234248</v>
      </c>
      <c r="AO187" s="92">
        <f>GETPIVOTDATA(" New Mexico",'Population Migration by State'!$B$5,"Year",'Population Migration by State'!$C$3)</f>
        <v>55122</v>
      </c>
      <c r="AP187" s="105">
        <f>GETPIVOTDATA(" New Mexico",'Population Migration by State'!$B$5,"Year",'Population Migration by State'!$C$3)</f>
        <v>55122</v>
      </c>
      <c r="AQ187" s="105">
        <f>GETPIVOTDATA(" New Mexico",'Population Migration by State'!$B$5,"Year",'Population Migration by State'!$C$3)</f>
        <v>55122</v>
      </c>
      <c r="AR187" s="105">
        <f>GETPIVOTDATA(" New Mexico",'Population Migration by State'!$B$5,"Year",'Population Migration by State'!$C$3)</f>
        <v>55122</v>
      </c>
      <c r="AS187" s="105">
        <f>GETPIVOTDATA(" New Mexico",'Population Migration by State'!$B$5,"Year",'Population Migration by State'!$C$3)</f>
        <v>55122</v>
      </c>
      <c r="AT187" s="121">
        <f>GETPIVOTDATA(" New Mexico",'Population Migration by State'!$B$5,"Year",'Population Migration by State'!$C$3)</f>
        <v>55122</v>
      </c>
      <c r="AU187" s="121">
        <f>GETPIVOTDATA(" New Mexico",'Population Migration by State'!$B$5,"Year",'Population Migration by State'!$C$3)</f>
        <v>55122</v>
      </c>
      <c r="AV187" s="121">
        <f>GETPIVOTDATA(" New Mexico",'Population Migration by State'!$B$5,"Year",'Population Migration by State'!$C$3)</f>
        <v>55122</v>
      </c>
      <c r="AW187" s="121">
        <f>GETPIVOTDATA(" New Mexico",'Population Migration by State'!$B$5,"Year",'Population Migration by State'!$C$3)</f>
        <v>55122</v>
      </c>
      <c r="AX187" s="105">
        <f>GETPIVOTDATA(" New Mexico",'Population Migration by State'!$B$5,"Year",'Population Migration by State'!$C$3)</f>
        <v>55122</v>
      </c>
      <c r="AY187" s="105">
        <f>GETPIVOTDATA(" New Mexico",'Population Migration by State'!$B$5,"Year",'Population Migration by State'!$C$3)</f>
        <v>55122</v>
      </c>
      <c r="AZ187" s="105">
        <f>GETPIVOTDATA(" New Mexico",'Population Migration by State'!$B$5,"Year",'Population Migration by State'!$C$3)</f>
        <v>55122</v>
      </c>
      <c r="BA187" s="105">
        <f>GETPIVOTDATA(" New Mexico",'Population Migration by State'!$B$5,"Year",'Population Migration by State'!$C$3)</f>
        <v>55122</v>
      </c>
      <c r="BB187" s="105">
        <f>GETPIVOTDATA(" New Mexico",'Population Migration by State'!$B$5,"Year",'Population Migration by State'!$C$3)</f>
        <v>55122</v>
      </c>
      <c r="BC187" s="92">
        <f>GETPIVOTDATA(" Texas",'Population Migration by State'!$B$5,"Year",'Population Migration by State'!$C$3)</f>
        <v>512187</v>
      </c>
      <c r="BD187" s="105">
        <f>GETPIVOTDATA(" Texas",'Population Migration by State'!$B$5,"Year",'Population Migration by State'!$C$3)</f>
        <v>512187</v>
      </c>
      <c r="BE187" s="105">
        <f>GETPIVOTDATA(" Texas",'Population Migration by State'!$B$5,"Year",'Population Migration by State'!$C$3)</f>
        <v>512187</v>
      </c>
      <c r="BF187" s="105">
        <f>GETPIVOTDATA(" Texas",'Population Migration by State'!$B$5,"Year",'Population Migration by State'!$C$3)</f>
        <v>512187</v>
      </c>
      <c r="BG187" s="105">
        <f>GETPIVOTDATA(" Texas",'Population Migration by State'!$B$5,"Year",'Population Migration by State'!$C$3)</f>
        <v>512187</v>
      </c>
      <c r="BH187" s="105">
        <f>GETPIVOTDATA(" Texas",'Population Migration by State'!$B$5,"Year",'Population Migration by State'!$C$3)</f>
        <v>512187</v>
      </c>
      <c r="BI187" s="105">
        <f>GETPIVOTDATA(" Texas",'Population Migration by State'!$B$5,"Year",'Population Migration by State'!$C$3)</f>
        <v>512187</v>
      </c>
      <c r="BJ187" s="92">
        <f>GETPIVOTDATA(" Oklahoma",'Population Migration by State'!$B$5,"Year",'Population Migration by State'!$C$3)</f>
        <v>108972</v>
      </c>
      <c r="BK187" s="105">
        <f>GETPIVOTDATA(" Oklahoma",'Population Migration by State'!$B$5,"Year",'Population Migration by State'!$C$3)</f>
        <v>108972</v>
      </c>
      <c r="BL187" s="105">
        <f>GETPIVOTDATA(" Oklahoma",'Population Migration by State'!$B$5,"Year",'Population Migration by State'!$C$3)</f>
        <v>108972</v>
      </c>
      <c r="BM187" s="105">
        <f>GETPIVOTDATA(" Oklahoma",'Population Migration by State'!$B$5,"Year",'Population Migration by State'!$C$3)</f>
        <v>108972</v>
      </c>
      <c r="BN187" s="105">
        <f>GETPIVOTDATA(" Oklahoma",'Population Migration by State'!$B$5,"Year",'Population Migration by State'!$C$3)</f>
        <v>108972</v>
      </c>
      <c r="BO187" s="105">
        <f>GETPIVOTDATA(" Oklahoma",'Population Migration by State'!$B$5,"Year",'Population Migration by State'!$C$3)</f>
        <v>108972</v>
      </c>
      <c r="BP187" s="105">
        <f>GETPIVOTDATA(" Oklahoma",'Population Migration by State'!$B$5,"Year",'Population Migration by State'!$C$3)</f>
        <v>108972</v>
      </c>
      <c r="BQ187" s="105">
        <f>GETPIVOTDATA(" Oklahoma",'Population Migration by State'!$B$5,"Year",'Population Migration by State'!$C$3)</f>
        <v>108972</v>
      </c>
      <c r="BR187" s="105">
        <f>GETPIVOTDATA(" Oklahoma",'Population Migration by State'!$B$5,"Year",'Population Migration by State'!$C$3)</f>
        <v>108972</v>
      </c>
      <c r="BS187" s="105">
        <f>GETPIVOTDATA(" Oklahoma",'Population Migration by State'!$B$5,"Year",'Population Migration by State'!$C$3)</f>
        <v>108972</v>
      </c>
      <c r="BT187" s="92">
        <f>GETPIVOTDATA(" Arkansas",'Population Migration by State'!$B$5,"Year",'Population Migration by State'!$C$3)</f>
        <v>76948</v>
      </c>
      <c r="BU187" s="105">
        <f>GETPIVOTDATA(" Arkansas",'Population Migration by State'!$B$5,"Year",'Population Migration by State'!$C$3)</f>
        <v>76948</v>
      </c>
      <c r="BV187" s="105">
        <f>GETPIVOTDATA(" Arkansas",'Population Migration by State'!$B$5,"Year",'Population Migration by State'!$C$3)</f>
        <v>76948</v>
      </c>
      <c r="BW187" s="105">
        <f>GETPIVOTDATA(" Arkansas",'Population Migration by State'!$B$5,"Year",'Population Migration by State'!$C$3)</f>
        <v>76948</v>
      </c>
      <c r="BX187" s="121">
        <f>GETPIVOTDATA(" Arkansas",'Population Migration by State'!$B$5,"Year",'Population Migration by State'!$C$3)</f>
        <v>76948</v>
      </c>
      <c r="BY187" s="121">
        <f>GETPIVOTDATA(" Arkansas",'Population Migration by State'!$B$5,"Year",'Population Migration by State'!$C$3)</f>
        <v>76948</v>
      </c>
      <c r="BZ187" s="121">
        <f>GETPIVOTDATA(" Arkansas",'Population Migration by State'!$B$5,"Year",'Population Migration by State'!$C$3)</f>
        <v>76948</v>
      </c>
      <c r="CA187" s="121">
        <f>GETPIVOTDATA(" Arkansas",'Population Migration by State'!$B$5,"Year",'Population Migration by State'!$C$3)</f>
        <v>76948</v>
      </c>
      <c r="CB187" s="105">
        <f>GETPIVOTDATA(" Arkansas",'Population Migration by State'!$B$5,"Year",'Population Migration by State'!$C$3)</f>
        <v>76948</v>
      </c>
      <c r="CC187" s="105">
        <f>GETPIVOTDATA(" Arkansas",'Population Migration by State'!$B$5,"Year",'Population Migration by State'!$C$3)</f>
        <v>76948</v>
      </c>
      <c r="CD187" s="105">
        <f>GETPIVOTDATA(" Arkansas",'Population Migration by State'!$B$5,"Year",'Population Migration by State'!$C$3)</f>
        <v>76948</v>
      </c>
      <c r="CE187" s="105">
        <f>GETPIVOTDATA(" Arkansas",'Population Migration by State'!$B$5,"Year",'Population Migration by State'!$C$3)</f>
        <v>76948</v>
      </c>
      <c r="CF187" s="92">
        <f>GETPIVOTDATA(" Tennessee",'Population Migration by State'!$B$5,"Year",'Population Migration by State'!$C$3)</f>
        <v>177815</v>
      </c>
      <c r="CG187" s="105">
        <f>GETPIVOTDATA(" Tennessee",'Population Migration by State'!$B$5,"Year",'Population Migration by State'!$C$3)</f>
        <v>177815</v>
      </c>
      <c r="CH187" s="105">
        <f>GETPIVOTDATA(" Tennessee",'Population Migration by State'!$B$5,"Year",'Population Migration by State'!$C$3)</f>
        <v>177815</v>
      </c>
      <c r="CI187" s="105">
        <f>GETPIVOTDATA(" Tennessee",'Population Migration by State'!$B$5,"Year",'Population Migration by State'!$C$3)</f>
        <v>177815</v>
      </c>
      <c r="CJ187" s="105">
        <f>GETPIVOTDATA(" Tennessee",'Population Migration by State'!$B$5,"Year",'Population Migration by State'!$C$3)</f>
        <v>177815</v>
      </c>
      <c r="CK187" s="105">
        <f>GETPIVOTDATA(" Tennessee",'Population Migration by State'!$B$5,"Year",'Population Migration by State'!$C$3)</f>
        <v>177815</v>
      </c>
      <c r="CL187" s="105">
        <f>GETPIVOTDATA(" Tennessee",'Population Migration by State'!$B$5,"Year",'Population Migration by State'!$C$3)</f>
        <v>177815</v>
      </c>
      <c r="CM187" s="105">
        <f>GETPIVOTDATA(" Tennessee",'Population Migration by State'!$B$5,"Year",'Population Migration by State'!$C$3)</f>
        <v>177815</v>
      </c>
      <c r="CN187" s="105">
        <f>GETPIVOTDATA(" Tennessee",'Population Migration by State'!$B$5,"Year",'Population Migration by State'!$C$3)</f>
        <v>177815</v>
      </c>
      <c r="CO187" s="121">
        <f>GETPIVOTDATA(" Tennessee",'Population Migration by State'!$B$5,"Year",'Population Migration by State'!$C$3)</f>
        <v>177815</v>
      </c>
      <c r="CP187" s="121">
        <f>GETPIVOTDATA(" Tennessee",'Population Migration by State'!$B$5,"Year",'Population Migration by State'!$C$3)</f>
        <v>177815</v>
      </c>
      <c r="CQ187" s="121">
        <f>GETPIVOTDATA(" Tennessee",'Population Migration by State'!$B$5,"Year",'Population Migration by State'!$C$3)</f>
        <v>177815</v>
      </c>
      <c r="CR187" s="121">
        <f>GETPIVOTDATA(" Tennessee",'Population Migration by State'!$B$5,"Year",'Population Migration by State'!$C$3)</f>
        <v>177815</v>
      </c>
      <c r="CS187" s="105">
        <f>GETPIVOTDATA(" Tennessee",'Population Migration by State'!$B$5,"Year",'Population Migration by State'!$C$3)</f>
        <v>177815</v>
      </c>
      <c r="CT187" s="105">
        <f>GETPIVOTDATA(" Tennessee",'Population Migration by State'!$B$5,"Year",'Population Migration by State'!$C$3)</f>
        <v>177815</v>
      </c>
      <c r="CU187" s="105">
        <f>GETPIVOTDATA(" Tennessee",'Population Migration by State'!$B$5,"Year",'Population Migration by State'!$C$3)</f>
        <v>177815</v>
      </c>
      <c r="CV187" s="105">
        <f>GETPIVOTDATA(" Tennessee",'Population Migration by State'!$B$5,"Year",'Population Migration by State'!$C$3)</f>
        <v>177815</v>
      </c>
      <c r="CW187" s="105">
        <f>GETPIVOTDATA(" Tennessee",'Population Migration by State'!$B$5,"Year",'Population Migration by State'!$C$3)</f>
        <v>177815</v>
      </c>
      <c r="CX187" s="105">
        <f>GETPIVOTDATA(" Tennessee",'Population Migration by State'!$B$5,"Year",'Population Migration by State'!$C$3)</f>
        <v>177815</v>
      </c>
      <c r="CY187" s="105">
        <f>GETPIVOTDATA(" Tennessee",'Population Migration by State'!$B$5,"Year",'Population Migration by State'!$C$3)</f>
        <v>177815</v>
      </c>
      <c r="CZ187" s="105">
        <f>GETPIVOTDATA(" Tennessee",'Population Migration by State'!$B$5,"Year",'Population Migration by State'!$C$3)</f>
        <v>177815</v>
      </c>
      <c r="DA187" s="97"/>
      <c r="DB187" s="105">
        <f>GETPIVOTDATA(" North Carolina",'Population Migration by State'!$B$5,"Year",'Population Migration by State'!$C$3)</f>
        <v>275174</v>
      </c>
      <c r="DC187" s="105">
        <f>GETPIVOTDATA(" North Carolina",'Population Migration by State'!$B$5,"Year",'Population Migration by State'!$C$3)</f>
        <v>275174</v>
      </c>
      <c r="DD187" s="105">
        <f>GETPIVOTDATA(" North Carolina",'Population Migration by State'!$B$5,"Year",'Population Migration by State'!$C$3)</f>
        <v>275174</v>
      </c>
      <c r="DE187" s="105">
        <f>GETPIVOTDATA(" North Carolina",'Population Migration by State'!$B$5,"Year",'Population Migration by State'!$C$3)</f>
        <v>275174</v>
      </c>
      <c r="DF187" s="105">
        <f>GETPIVOTDATA(" North Carolina",'Population Migration by State'!$B$5,"Year",'Population Migration by State'!$C$3)</f>
        <v>275174</v>
      </c>
      <c r="DG187" s="105">
        <f>GETPIVOTDATA(" North Carolina",'Population Migration by State'!$B$5,"Year",'Population Migration by State'!$C$3)</f>
        <v>275174</v>
      </c>
      <c r="DH187" s="105">
        <f>GETPIVOTDATA(" North Carolina",'Population Migration by State'!$B$5,"Year",'Population Migration by State'!$C$3)</f>
        <v>275174</v>
      </c>
      <c r="DI187" s="121">
        <f>GETPIVOTDATA(" North Carolina",'Population Migration by State'!$B$5,"Year",'Population Migration by State'!$C$3)</f>
        <v>275174</v>
      </c>
      <c r="DJ187" s="121">
        <f>GETPIVOTDATA(" North Carolina",'Population Migration by State'!$B$5,"Year",'Population Migration by State'!$C$3)</f>
        <v>275174</v>
      </c>
      <c r="DK187" s="121">
        <f>GETPIVOTDATA(" North Carolina",'Population Migration by State'!$B$5,"Year",'Population Migration by State'!$C$3)</f>
        <v>275174</v>
      </c>
      <c r="DL187" s="121">
        <f>GETPIVOTDATA(" North Carolina",'Population Migration by State'!$B$5,"Year",'Population Migration by State'!$C$3)</f>
        <v>275174</v>
      </c>
      <c r="DM187" s="105">
        <f>GETPIVOTDATA(" North Carolina",'Population Migration by State'!$B$5,"Year",'Population Migration by State'!$C$3)</f>
        <v>275174</v>
      </c>
      <c r="DN187" s="105">
        <f>GETPIVOTDATA(" North Carolina",'Population Migration by State'!$B$5,"Year",'Population Migration by State'!$C$3)</f>
        <v>275174</v>
      </c>
      <c r="DO187" s="105">
        <f>GETPIVOTDATA(" North Carolina",'Population Migration by State'!$B$5,"Year",'Population Migration by State'!$C$3)</f>
        <v>275174</v>
      </c>
      <c r="DP187" s="105">
        <f>GETPIVOTDATA(" North Carolina",'Population Migration by State'!$B$5,"Year",'Population Migration by State'!$C$3)</f>
        <v>275174</v>
      </c>
      <c r="DQ187" s="105">
        <f>GETPIVOTDATA(" North Carolina",'Population Migration by State'!$B$5,"Year",'Population Migration by State'!$C$3)</f>
        <v>275174</v>
      </c>
      <c r="DR187" s="105">
        <f>GETPIVOTDATA(" North Carolina",'Population Migration by State'!$B$5,"Year",'Population Migration by State'!$C$3)</f>
        <v>275174</v>
      </c>
      <c r="DS187" s="105">
        <f>GETPIVOTDATA(" North Carolina",'Population Migration by State'!$B$5,"Year",'Population Migration by State'!$C$3)</f>
        <v>275174</v>
      </c>
      <c r="DT187" s="105">
        <f>GETPIVOTDATA(" North Carolina",'Population Migration by State'!$B$5,"Year",'Population Migration by State'!$C$3)</f>
        <v>275174</v>
      </c>
      <c r="DU187" s="105">
        <f>GETPIVOTDATA(" North Carolina",'Population Migration by State'!$B$5,"Year",'Population Migration by State'!$C$3)</f>
        <v>275174</v>
      </c>
      <c r="DV187" s="105">
        <f>GETPIVOTDATA(" North Carolina",'Population Migration by State'!$B$5,"Year",'Population Migration by State'!$C$3)</f>
        <v>275174</v>
      </c>
      <c r="DW187" s="97"/>
      <c r="DX187" s="105"/>
      <c r="DY187" s="105"/>
      <c r="DZ187" s="105"/>
      <c r="EA187" s="105"/>
      <c r="EB187" s="105"/>
      <c r="EC187" s="105"/>
      <c r="ED187" s="105"/>
      <c r="EE187" s="105"/>
      <c r="EF187" s="105"/>
      <c r="EG187" s="105"/>
      <c r="EH187" s="105"/>
      <c r="EI187" s="105"/>
      <c r="EJ187" s="105"/>
      <c r="EK187" s="105"/>
      <c r="EL187" s="105"/>
      <c r="EM187" s="105"/>
      <c r="EN187" s="105"/>
      <c r="EO187" s="105"/>
      <c r="EP187" s="105"/>
      <c r="EQ187" s="56"/>
      <c r="ER187" s="56"/>
      <c r="ES187" s="56"/>
      <c r="ET187" s="56"/>
      <c r="EU187" s="56"/>
      <c r="EV187" s="56"/>
      <c r="EW187" s="56"/>
      <c r="EX187" s="56"/>
      <c r="EY187" s="56"/>
      <c r="EZ187" s="56"/>
      <c r="FA187" s="56"/>
      <c r="FB187" s="56"/>
      <c r="FC187" s="56"/>
      <c r="FD187" s="56"/>
      <c r="FE187" s="56"/>
      <c r="FF187" s="56"/>
      <c r="FG187" s="56"/>
      <c r="FH187" s="56"/>
      <c r="FI187" s="56"/>
      <c r="FJ187" s="56"/>
      <c r="FK187" s="56"/>
      <c r="FL187" s="56"/>
      <c r="FM187" s="56"/>
      <c r="FN187" s="56"/>
      <c r="FO187" s="56"/>
      <c r="FP187" s="56"/>
      <c r="FQ187" s="56"/>
      <c r="FR187" s="56"/>
      <c r="FS187" s="56"/>
      <c r="FT187" s="56"/>
      <c r="FU187" s="56"/>
      <c r="FV187" s="56"/>
      <c r="FW187" s="56"/>
      <c r="FX187" s="56"/>
      <c r="FY187" s="56"/>
      <c r="FZ187" s="56"/>
      <c r="GA187" s="56"/>
      <c r="GB187" s="56"/>
      <c r="GC187" s="56"/>
      <c r="GD187" s="56"/>
      <c r="GE187" s="56"/>
      <c r="GF187" s="56"/>
      <c r="GG187" s="56"/>
      <c r="GH187" s="56"/>
      <c r="GI187" s="56"/>
      <c r="GJ187" s="56"/>
      <c r="GK187" s="56"/>
      <c r="GL187" s="56"/>
      <c r="GM187" s="56"/>
      <c r="GN187" s="56"/>
      <c r="GO187" s="56"/>
      <c r="GP187" s="56"/>
      <c r="GQ187" s="56"/>
      <c r="GR187" s="56"/>
      <c r="GS187" s="56"/>
      <c r="GT187" s="56"/>
      <c r="GU187" s="56"/>
      <c r="GV187" s="56"/>
      <c r="GW187" s="56"/>
      <c r="GX187" s="56"/>
      <c r="GY187" s="56"/>
      <c r="GZ187" s="56"/>
      <c r="HA187" s="56"/>
      <c r="HB187" s="56"/>
      <c r="HC187" s="56"/>
      <c r="HD187" s="56"/>
      <c r="HE187" s="56"/>
      <c r="HF187" s="56"/>
      <c r="HG187" s="56"/>
      <c r="HH187" s="217"/>
    </row>
    <row r="188" spans="2:216" ht="16.5" customHeight="1" x14ac:dyDescent="0.25">
      <c r="B188" s="221"/>
      <c r="C188" s="56"/>
      <c r="D188" s="56"/>
      <c r="E188" s="105"/>
      <c r="F188" s="105"/>
      <c r="G188" s="105"/>
      <c r="H188" s="105"/>
      <c r="I188" s="105"/>
      <c r="J188" s="105"/>
      <c r="K188" s="105"/>
      <c r="L188" s="105"/>
      <c r="M188" s="105"/>
      <c r="N188" s="105"/>
      <c r="O188" s="105"/>
      <c r="P188" s="105"/>
      <c r="Q188" s="105"/>
      <c r="R188" s="105"/>
      <c r="S188" s="99"/>
      <c r="T188" s="105">
        <f>GETPIVOTDATA(" California",'Population Migration by State'!$B$5,"Year",'Population Migration by State'!$C$3)</f>
        <v>495964</v>
      </c>
      <c r="U188" s="105">
        <f>GETPIVOTDATA(" California",'Population Migration by State'!$B$5,"Year",'Population Migration by State'!$C$3)</f>
        <v>495964</v>
      </c>
      <c r="V188" s="105">
        <f>GETPIVOTDATA(" California",'Population Migration by State'!$B$5,"Year",'Population Migration by State'!$C$3)</f>
        <v>495964</v>
      </c>
      <c r="W188" s="105">
        <f>GETPIVOTDATA(" California",'Population Migration by State'!$B$5,"Year",'Population Migration by State'!$C$3)</f>
        <v>495964</v>
      </c>
      <c r="X188" s="105">
        <f>GETPIVOTDATA(" California",'Population Migration by State'!$B$5,"Year",'Population Migration by State'!$C$3)</f>
        <v>495964</v>
      </c>
      <c r="Y188" s="105">
        <f>GETPIVOTDATA(" California",'Population Migration by State'!$B$5,"Year",'Population Migration by State'!$C$3)</f>
        <v>495964</v>
      </c>
      <c r="Z188" s="105">
        <f>GETPIVOTDATA(" California",'Population Migration by State'!$B$5,"Year",'Population Migration by State'!$C$3)</f>
        <v>495964</v>
      </c>
      <c r="AA188" s="92">
        <f>GETPIVOTDATA(" Arizona",'Population Migration by State'!$B$5,"Year",'Population Migration by State'!$C$3)</f>
        <v>234248</v>
      </c>
      <c r="AB188" s="105">
        <f>GETPIVOTDATA(" Arizona",'Population Migration by State'!$B$5,"Year",'Population Migration by State'!$C$3)</f>
        <v>234248</v>
      </c>
      <c r="AC188" s="105">
        <f>GETPIVOTDATA(" Arizona",'Population Migration by State'!$B$5,"Year",'Population Migration by State'!$C$3)</f>
        <v>234248</v>
      </c>
      <c r="AD188" s="105">
        <f>GETPIVOTDATA(" Arizona",'Population Migration by State'!$B$5,"Year",'Population Migration by State'!$C$3)</f>
        <v>234248</v>
      </c>
      <c r="AE188" s="105">
        <f>GETPIVOTDATA(" Arizona",'Population Migration by State'!$B$5,"Year",'Population Migration by State'!$C$3)</f>
        <v>234248</v>
      </c>
      <c r="AF188" s="105">
        <f>GETPIVOTDATA(" Arizona",'Population Migration by State'!$B$5,"Year",'Population Migration by State'!$C$3)</f>
        <v>234248</v>
      </c>
      <c r="AG188" s="121">
        <f>GETPIVOTDATA(" Arizona",'Population Migration by State'!$B$5,"Year",'Population Migration by State'!$C$3)</f>
        <v>234248</v>
      </c>
      <c r="AH188" s="121">
        <f>GETPIVOTDATA(" Arizona",'Population Migration by State'!$B$5,"Year",'Population Migration by State'!$C$3)</f>
        <v>234248</v>
      </c>
      <c r="AI188" s="121">
        <f>GETPIVOTDATA(" Arizona",'Population Migration by State'!$B$5,"Year",'Population Migration by State'!$C$3)</f>
        <v>234248</v>
      </c>
      <c r="AJ188" s="121">
        <f>GETPIVOTDATA(" Arizona",'Population Migration by State'!$B$5,"Year",'Population Migration by State'!$C$3)</f>
        <v>234248</v>
      </c>
      <c r="AK188" s="105">
        <f>GETPIVOTDATA(" Arizona",'Population Migration by State'!$B$5,"Year",'Population Migration by State'!$C$3)</f>
        <v>234248</v>
      </c>
      <c r="AL188" s="105">
        <f>GETPIVOTDATA(" Arizona",'Population Migration by State'!$B$5,"Year",'Population Migration by State'!$C$3)</f>
        <v>234248</v>
      </c>
      <c r="AM188" s="105">
        <f>GETPIVOTDATA(" Arizona",'Population Migration by State'!$B$5,"Year",'Population Migration by State'!$C$3)</f>
        <v>234248</v>
      </c>
      <c r="AN188" s="105">
        <f>GETPIVOTDATA(" Arizona",'Population Migration by State'!$B$5,"Year",'Population Migration by State'!$C$3)</f>
        <v>234248</v>
      </c>
      <c r="AO188" s="92">
        <f>GETPIVOTDATA(" New Mexico",'Population Migration by State'!$B$5,"Year",'Population Migration by State'!$C$3)</f>
        <v>55122</v>
      </c>
      <c r="AP188" s="105">
        <f>GETPIVOTDATA(" New Mexico",'Population Migration by State'!$B$5,"Year",'Population Migration by State'!$C$3)</f>
        <v>55122</v>
      </c>
      <c r="AQ188" s="105">
        <f>GETPIVOTDATA(" New Mexico",'Population Migration by State'!$B$5,"Year",'Population Migration by State'!$C$3)</f>
        <v>55122</v>
      </c>
      <c r="AR188" s="105">
        <f>GETPIVOTDATA(" New Mexico",'Population Migration by State'!$B$5,"Year",'Population Migration by State'!$C$3)</f>
        <v>55122</v>
      </c>
      <c r="AS188" s="105">
        <f>GETPIVOTDATA(" New Mexico",'Population Migration by State'!$B$5,"Year",'Population Migration by State'!$C$3)</f>
        <v>55122</v>
      </c>
      <c r="AT188" s="121">
        <f>GETPIVOTDATA(" New Mexico",'Population Migration by State'!$B$5,"Year",'Population Migration by State'!$C$3)</f>
        <v>55122</v>
      </c>
      <c r="AU188" s="121">
        <f>GETPIVOTDATA(" New Mexico",'Population Migration by State'!$B$5,"Year",'Population Migration by State'!$C$3)</f>
        <v>55122</v>
      </c>
      <c r="AV188" s="121">
        <f>GETPIVOTDATA(" New Mexico",'Population Migration by State'!$B$5,"Year",'Population Migration by State'!$C$3)</f>
        <v>55122</v>
      </c>
      <c r="AW188" s="121">
        <f>GETPIVOTDATA(" New Mexico",'Population Migration by State'!$B$5,"Year",'Population Migration by State'!$C$3)</f>
        <v>55122</v>
      </c>
      <c r="AX188" s="105">
        <f>GETPIVOTDATA(" New Mexico",'Population Migration by State'!$B$5,"Year",'Population Migration by State'!$C$3)</f>
        <v>55122</v>
      </c>
      <c r="AY188" s="105">
        <f>GETPIVOTDATA(" New Mexico",'Population Migration by State'!$B$5,"Year",'Population Migration by State'!$C$3)</f>
        <v>55122</v>
      </c>
      <c r="AZ188" s="105">
        <f>GETPIVOTDATA(" New Mexico",'Population Migration by State'!$B$5,"Year",'Population Migration by State'!$C$3)</f>
        <v>55122</v>
      </c>
      <c r="BA188" s="105">
        <f>GETPIVOTDATA(" New Mexico",'Population Migration by State'!$B$5,"Year",'Population Migration by State'!$C$3)</f>
        <v>55122</v>
      </c>
      <c r="BB188" s="105">
        <f>GETPIVOTDATA(" New Mexico",'Population Migration by State'!$B$5,"Year",'Population Migration by State'!$C$3)</f>
        <v>55122</v>
      </c>
      <c r="BC188" s="92">
        <f>GETPIVOTDATA(" Texas",'Population Migration by State'!$B$5,"Year",'Population Migration by State'!$C$3)</f>
        <v>512187</v>
      </c>
      <c r="BD188" s="105">
        <f>GETPIVOTDATA(" Texas",'Population Migration by State'!$B$5,"Year",'Population Migration by State'!$C$3)</f>
        <v>512187</v>
      </c>
      <c r="BE188" s="105">
        <f>GETPIVOTDATA(" Texas",'Population Migration by State'!$B$5,"Year",'Population Migration by State'!$C$3)</f>
        <v>512187</v>
      </c>
      <c r="BF188" s="105">
        <f>GETPIVOTDATA(" Texas",'Population Migration by State'!$B$5,"Year",'Population Migration by State'!$C$3)</f>
        <v>512187</v>
      </c>
      <c r="BG188" s="105">
        <f>GETPIVOTDATA(" Texas",'Population Migration by State'!$B$5,"Year",'Population Migration by State'!$C$3)</f>
        <v>512187</v>
      </c>
      <c r="BH188" s="105">
        <f>GETPIVOTDATA(" Texas",'Population Migration by State'!$B$5,"Year",'Population Migration by State'!$C$3)</f>
        <v>512187</v>
      </c>
      <c r="BI188" s="105">
        <f>GETPIVOTDATA(" Texas",'Population Migration by State'!$B$5,"Year",'Population Migration by State'!$C$3)</f>
        <v>512187</v>
      </c>
      <c r="BJ188" s="92">
        <f>GETPIVOTDATA(" Oklahoma",'Population Migration by State'!$B$5,"Year",'Population Migration by State'!$C$3)</f>
        <v>108972</v>
      </c>
      <c r="BK188" s="105">
        <f>GETPIVOTDATA(" Oklahoma",'Population Migration by State'!$B$5,"Year",'Population Migration by State'!$C$3)</f>
        <v>108972</v>
      </c>
      <c r="BL188" s="105">
        <f>GETPIVOTDATA(" Oklahoma",'Population Migration by State'!$B$5,"Year",'Population Migration by State'!$C$3)</f>
        <v>108972</v>
      </c>
      <c r="BM188" s="105">
        <f>GETPIVOTDATA(" Oklahoma",'Population Migration by State'!$B$5,"Year",'Population Migration by State'!$C$3)</f>
        <v>108972</v>
      </c>
      <c r="BN188" s="105">
        <f>GETPIVOTDATA(" Oklahoma",'Population Migration by State'!$B$5,"Year",'Population Migration by State'!$C$3)</f>
        <v>108972</v>
      </c>
      <c r="BO188" s="105">
        <f>GETPIVOTDATA(" Oklahoma",'Population Migration by State'!$B$5,"Year",'Population Migration by State'!$C$3)</f>
        <v>108972</v>
      </c>
      <c r="BP188" s="105">
        <f>GETPIVOTDATA(" Oklahoma",'Population Migration by State'!$B$5,"Year",'Population Migration by State'!$C$3)</f>
        <v>108972</v>
      </c>
      <c r="BQ188" s="105">
        <f>GETPIVOTDATA(" Oklahoma",'Population Migration by State'!$B$5,"Year",'Population Migration by State'!$C$3)</f>
        <v>108972</v>
      </c>
      <c r="BR188" s="105">
        <f>GETPIVOTDATA(" Oklahoma",'Population Migration by State'!$B$5,"Year",'Population Migration by State'!$C$3)</f>
        <v>108972</v>
      </c>
      <c r="BS188" s="105">
        <f>GETPIVOTDATA(" Oklahoma",'Population Migration by State'!$B$5,"Year",'Population Migration by State'!$C$3)</f>
        <v>108972</v>
      </c>
      <c r="BT188" s="92">
        <f>GETPIVOTDATA(" Arkansas",'Population Migration by State'!$B$5,"Year",'Population Migration by State'!$C$3)</f>
        <v>76948</v>
      </c>
      <c r="BU188" s="105">
        <f>GETPIVOTDATA(" Arkansas",'Population Migration by State'!$B$5,"Year",'Population Migration by State'!$C$3)</f>
        <v>76948</v>
      </c>
      <c r="BV188" s="105">
        <f>GETPIVOTDATA(" Arkansas",'Population Migration by State'!$B$5,"Year",'Population Migration by State'!$C$3)</f>
        <v>76948</v>
      </c>
      <c r="BW188" s="105">
        <f>GETPIVOTDATA(" Arkansas",'Population Migration by State'!$B$5,"Year",'Population Migration by State'!$C$3)</f>
        <v>76948</v>
      </c>
      <c r="BX188" s="121">
        <f>GETPIVOTDATA(" Arkansas",'Population Migration by State'!$B$5,"Year",'Population Migration by State'!$C$3)</f>
        <v>76948</v>
      </c>
      <c r="BY188" s="121">
        <f>GETPIVOTDATA(" Arkansas",'Population Migration by State'!$B$5,"Year",'Population Migration by State'!$C$3)</f>
        <v>76948</v>
      </c>
      <c r="BZ188" s="121">
        <f>GETPIVOTDATA(" Arkansas",'Population Migration by State'!$B$5,"Year",'Population Migration by State'!$C$3)</f>
        <v>76948</v>
      </c>
      <c r="CA188" s="121">
        <f>GETPIVOTDATA(" Arkansas",'Population Migration by State'!$B$5,"Year",'Population Migration by State'!$C$3)</f>
        <v>76948</v>
      </c>
      <c r="CB188" s="105">
        <f>GETPIVOTDATA(" Arkansas",'Population Migration by State'!$B$5,"Year",'Population Migration by State'!$C$3)</f>
        <v>76948</v>
      </c>
      <c r="CC188" s="105">
        <f>GETPIVOTDATA(" Arkansas",'Population Migration by State'!$B$5,"Year",'Population Migration by State'!$C$3)</f>
        <v>76948</v>
      </c>
      <c r="CD188" s="105">
        <f>GETPIVOTDATA(" Arkansas",'Population Migration by State'!$B$5,"Year",'Population Migration by State'!$C$3)</f>
        <v>76948</v>
      </c>
      <c r="CE188" s="105">
        <f>GETPIVOTDATA(" Arkansas",'Population Migration by State'!$B$5,"Year",'Population Migration by State'!$C$3)</f>
        <v>76948</v>
      </c>
      <c r="CF188" s="92">
        <f>GETPIVOTDATA(" Tennessee",'Population Migration by State'!$B$5,"Year",'Population Migration by State'!$C$3)</f>
        <v>177815</v>
      </c>
      <c r="CG188" s="105">
        <f>GETPIVOTDATA(" Tennessee",'Population Migration by State'!$B$5,"Year",'Population Migration by State'!$C$3)</f>
        <v>177815</v>
      </c>
      <c r="CH188" s="105">
        <f>GETPIVOTDATA(" Tennessee",'Population Migration by State'!$B$5,"Year",'Population Migration by State'!$C$3)</f>
        <v>177815</v>
      </c>
      <c r="CI188" s="105">
        <f>GETPIVOTDATA(" Tennessee",'Population Migration by State'!$B$5,"Year",'Population Migration by State'!$C$3)</f>
        <v>177815</v>
      </c>
      <c r="CJ188" s="105">
        <f>GETPIVOTDATA(" Tennessee",'Population Migration by State'!$B$5,"Year",'Population Migration by State'!$C$3)</f>
        <v>177815</v>
      </c>
      <c r="CK188" s="105">
        <f>GETPIVOTDATA(" Tennessee",'Population Migration by State'!$B$5,"Year",'Population Migration by State'!$C$3)</f>
        <v>177815</v>
      </c>
      <c r="CL188" s="105">
        <f>GETPIVOTDATA(" Tennessee",'Population Migration by State'!$B$5,"Year",'Population Migration by State'!$C$3)</f>
        <v>177815</v>
      </c>
      <c r="CM188" s="105">
        <f>GETPIVOTDATA(" Tennessee",'Population Migration by State'!$B$5,"Year",'Population Migration by State'!$C$3)</f>
        <v>177815</v>
      </c>
      <c r="CN188" s="105">
        <f>GETPIVOTDATA(" Tennessee",'Population Migration by State'!$B$5,"Year",'Population Migration by State'!$C$3)</f>
        <v>177815</v>
      </c>
      <c r="CO188" s="121">
        <f>GETPIVOTDATA(" Tennessee",'Population Migration by State'!$B$5,"Year",'Population Migration by State'!$C$3)</f>
        <v>177815</v>
      </c>
      <c r="CP188" s="121">
        <f>GETPIVOTDATA(" Tennessee",'Population Migration by State'!$B$5,"Year",'Population Migration by State'!$C$3)</f>
        <v>177815</v>
      </c>
      <c r="CQ188" s="121">
        <f>GETPIVOTDATA(" Tennessee",'Population Migration by State'!$B$5,"Year",'Population Migration by State'!$C$3)</f>
        <v>177815</v>
      </c>
      <c r="CR188" s="121">
        <f>GETPIVOTDATA(" Tennessee",'Population Migration by State'!$B$5,"Year",'Population Migration by State'!$C$3)</f>
        <v>177815</v>
      </c>
      <c r="CS188" s="105">
        <f>GETPIVOTDATA(" Tennessee",'Population Migration by State'!$B$5,"Year",'Population Migration by State'!$C$3)</f>
        <v>177815</v>
      </c>
      <c r="CT188" s="105">
        <f>GETPIVOTDATA(" Tennessee",'Population Migration by State'!$B$5,"Year",'Population Migration by State'!$C$3)</f>
        <v>177815</v>
      </c>
      <c r="CU188" s="105">
        <f>GETPIVOTDATA(" Tennessee",'Population Migration by State'!$B$5,"Year",'Population Migration by State'!$C$3)</f>
        <v>177815</v>
      </c>
      <c r="CV188" s="105">
        <f>GETPIVOTDATA(" Tennessee",'Population Migration by State'!$B$5,"Year",'Population Migration by State'!$C$3)</f>
        <v>177815</v>
      </c>
      <c r="CW188" s="105">
        <f>GETPIVOTDATA(" Tennessee",'Population Migration by State'!$B$5,"Year",'Population Migration by State'!$C$3)</f>
        <v>177815</v>
      </c>
      <c r="CX188" s="105">
        <f>GETPIVOTDATA(" Tennessee",'Population Migration by State'!$B$5,"Year",'Population Migration by State'!$C$3)</f>
        <v>177815</v>
      </c>
      <c r="CY188" s="105">
        <f>GETPIVOTDATA(" Tennessee",'Population Migration by State'!$B$5,"Year",'Population Migration by State'!$C$3)</f>
        <v>177815</v>
      </c>
      <c r="CZ188" s="114">
        <f>GETPIVOTDATA(" Tennessee",'Population Migration by State'!$B$5,"Year",'Population Migration by State'!$C$3)</f>
        <v>177815</v>
      </c>
      <c r="DA188" s="105">
        <f>GETPIVOTDATA(" North Carolina",'Population Migration by State'!$B$5,"Year",'Population Migration by State'!$C$3)</f>
        <v>275174</v>
      </c>
      <c r="DB188" s="105">
        <f>GETPIVOTDATA(" North Carolina",'Population Migration by State'!$B$5,"Year",'Population Migration by State'!$C$3)</f>
        <v>275174</v>
      </c>
      <c r="DC188" s="105">
        <f>GETPIVOTDATA(" North Carolina",'Population Migration by State'!$B$5,"Year",'Population Migration by State'!$C$3)</f>
        <v>275174</v>
      </c>
      <c r="DD188" s="105">
        <f>GETPIVOTDATA(" North Carolina",'Population Migration by State'!$B$5,"Year",'Population Migration by State'!$C$3)</f>
        <v>275174</v>
      </c>
      <c r="DE188" s="105">
        <f>GETPIVOTDATA(" North Carolina",'Population Migration by State'!$B$5,"Year",'Population Migration by State'!$C$3)</f>
        <v>275174</v>
      </c>
      <c r="DF188" s="105">
        <f>GETPIVOTDATA(" North Carolina",'Population Migration by State'!$B$5,"Year",'Population Migration by State'!$C$3)</f>
        <v>275174</v>
      </c>
      <c r="DG188" s="105">
        <f>GETPIVOTDATA(" North Carolina",'Population Migration by State'!$B$5,"Year",'Population Migration by State'!$C$3)</f>
        <v>275174</v>
      </c>
      <c r="DH188" s="105">
        <f>GETPIVOTDATA(" North Carolina",'Population Migration by State'!$B$5,"Year",'Population Migration by State'!$C$3)</f>
        <v>275174</v>
      </c>
      <c r="DI188" s="121">
        <f>GETPIVOTDATA(" North Carolina",'Population Migration by State'!$B$5,"Year",'Population Migration by State'!$C$3)</f>
        <v>275174</v>
      </c>
      <c r="DJ188" s="121">
        <f>GETPIVOTDATA(" North Carolina",'Population Migration by State'!$B$5,"Year",'Population Migration by State'!$C$3)</f>
        <v>275174</v>
      </c>
      <c r="DK188" s="121">
        <f>GETPIVOTDATA(" North Carolina",'Population Migration by State'!$B$5,"Year",'Population Migration by State'!$C$3)</f>
        <v>275174</v>
      </c>
      <c r="DL188" s="121">
        <f>GETPIVOTDATA(" North Carolina",'Population Migration by State'!$B$5,"Year",'Population Migration by State'!$C$3)</f>
        <v>275174</v>
      </c>
      <c r="DM188" s="105">
        <f>GETPIVOTDATA(" North Carolina",'Population Migration by State'!$B$5,"Year",'Population Migration by State'!$C$3)</f>
        <v>275174</v>
      </c>
      <c r="DN188" s="105">
        <f>GETPIVOTDATA(" North Carolina",'Population Migration by State'!$B$5,"Year",'Population Migration by State'!$C$3)</f>
        <v>275174</v>
      </c>
      <c r="DO188" s="105">
        <f>GETPIVOTDATA(" North Carolina",'Population Migration by State'!$B$5,"Year",'Population Migration by State'!$C$3)</f>
        <v>275174</v>
      </c>
      <c r="DP188" s="105">
        <f>GETPIVOTDATA(" North Carolina",'Population Migration by State'!$B$5,"Year",'Population Migration by State'!$C$3)</f>
        <v>275174</v>
      </c>
      <c r="DQ188" s="105">
        <f>GETPIVOTDATA(" North Carolina",'Population Migration by State'!$B$5,"Year",'Population Migration by State'!$C$3)</f>
        <v>275174</v>
      </c>
      <c r="DR188" s="105">
        <f>GETPIVOTDATA(" North Carolina",'Population Migration by State'!$B$5,"Year",'Population Migration by State'!$C$3)</f>
        <v>275174</v>
      </c>
      <c r="DS188" s="105">
        <f>GETPIVOTDATA(" North Carolina",'Population Migration by State'!$B$5,"Year",'Population Migration by State'!$C$3)</f>
        <v>275174</v>
      </c>
      <c r="DT188" s="105">
        <f>GETPIVOTDATA(" North Carolina",'Population Migration by State'!$B$5,"Year",'Population Migration by State'!$C$3)</f>
        <v>275174</v>
      </c>
      <c r="DU188" s="105">
        <f>GETPIVOTDATA(" North Carolina",'Population Migration by State'!$B$5,"Year",'Population Migration by State'!$C$3)</f>
        <v>275174</v>
      </c>
      <c r="DV188" s="114">
        <f>GETPIVOTDATA(" North Carolina",'Population Migration by State'!$B$5,"Year",'Population Migration by State'!$C$3)</f>
        <v>275174</v>
      </c>
      <c r="DW188" s="105"/>
      <c r="DX188" s="105"/>
      <c r="DY188" s="105"/>
      <c r="DZ188" s="105"/>
      <c r="EA188" s="105"/>
      <c r="EB188" s="105"/>
      <c r="EC188" s="105"/>
      <c r="ED188" s="105"/>
      <c r="EE188" s="105"/>
      <c r="EF188" s="105"/>
      <c r="EG188" s="105"/>
      <c r="EH188" s="105"/>
      <c r="EI188" s="105"/>
      <c r="EJ188" s="105"/>
      <c r="EK188" s="105"/>
      <c r="EL188" s="105"/>
      <c r="EM188" s="105"/>
      <c r="EN188" s="105"/>
      <c r="EO188" s="105"/>
      <c r="EP188" s="105"/>
      <c r="EQ188" s="56"/>
      <c r="ER188" s="56"/>
      <c r="ES188" s="56"/>
      <c r="ET188" s="56"/>
      <c r="EU188" s="56"/>
      <c r="EV188" s="56"/>
      <c r="EW188" s="56"/>
      <c r="EX188" s="56"/>
      <c r="EY188" s="56"/>
      <c r="EZ188" s="56"/>
      <c r="FA188" s="56"/>
      <c r="FB188" s="56"/>
      <c r="FC188" s="56"/>
      <c r="FD188" s="56"/>
      <c r="FE188" s="56"/>
      <c r="FF188" s="56"/>
      <c r="FG188" s="56"/>
      <c r="FH188" s="56"/>
      <c r="FI188" s="56"/>
      <c r="FJ188" s="56"/>
      <c r="FK188" s="56"/>
      <c r="FL188" s="56"/>
      <c r="FM188" s="56"/>
      <c r="FN188" s="56"/>
      <c r="FO188" s="56"/>
      <c r="FP188" s="56"/>
      <c r="FQ188" s="56"/>
      <c r="FR188" s="56"/>
      <c r="FS188" s="56"/>
      <c r="FT188" s="56"/>
      <c r="FU188" s="56"/>
      <c r="FV188" s="56"/>
      <c r="FW188" s="56"/>
      <c r="FX188" s="56"/>
      <c r="FY188" s="56"/>
      <c r="FZ188" s="56"/>
      <c r="GA188" s="56"/>
      <c r="GB188" s="56"/>
      <c r="GC188" s="56"/>
      <c r="GD188" s="56"/>
      <c r="GE188" s="56"/>
      <c r="GF188" s="56"/>
      <c r="GG188" s="56"/>
      <c r="GH188" s="56"/>
      <c r="GI188" s="56"/>
      <c r="GJ188" s="56"/>
      <c r="GK188" s="56"/>
      <c r="GL188" s="56"/>
      <c r="GM188" s="56"/>
      <c r="GN188" s="56"/>
      <c r="GO188" s="56"/>
      <c r="GP188" s="56"/>
      <c r="GQ188" s="56"/>
      <c r="GR188" s="56"/>
      <c r="GS188" s="56"/>
      <c r="GT188" s="56"/>
      <c r="GU188" s="56"/>
      <c r="GV188" s="56"/>
      <c r="GW188" s="56"/>
      <c r="GX188" s="56"/>
      <c r="GY188" s="56"/>
      <c r="GZ188" s="56"/>
      <c r="HA188" s="56"/>
      <c r="HB188" s="56"/>
      <c r="HC188" s="56"/>
      <c r="HD188" s="56"/>
      <c r="HE188" s="56"/>
      <c r="HF188" s="56"/>
      <c r="HG188" s="56"/>
      <c r="HH188" s="217"/>
    </row>
    <row r="189" spans="2:216" x14ac:dyDescent="0.25">
      <c r="B189" s="221"/>
      <c r="C189" s="56"/>
      <c r="D189" s="56"/>
      <c r="E189" s="105"/>
      <c r="F189" s="105"/>
      <c r="G189" s="105"/>
      <c r="H189" s="105"/>
      <c r="I189" s="105"/>
      <c r="J189" s="105"/>
      <c r="K189" s="105"/>
      <c r="L189" s="105"/>
      <c r="M189" s="105"/>
      <c r="N189" s="105"/>
      <c r="O189" s="105"/>
      <c r="P189" s="105"/>
      <c r="Q189" s="105"/>
      <c r="R189" s="105"/>
      <c r="S189" s="105"/>
      <c r="T189" s="92">
        <f>GETPIVOTDATA(" California",'Population Migration by State'!$B$5,"Year",'Population Migration by State'!$C$3)</f>
        <v>495964</v>
      </c>
      <c r="U189" s="105">
        <f>GETPIVOTDATA(" California",'Population Migration by State'!$B$5,"Year",'Population Migration by State'!$C$3)</f>
        <v>495964</v>
      </c>
      <c r="V189" s="105">
        <f>GETPIVOTDATA(" California",'Population Migration by State'!$B$5,"Year",'Population Migration by State'!$C$3)</f>
        <v>495964</v>
      </c>
      <c r="W189" s="105">
        <f>GETPIVOTDATA(" California",'Population Migration by State'!$B$5,"Year",'Population Migration by State'!$C$3)</f>
        <v>495964</v>
      </c>
      <c r="X189" s="105">
        <f>GETPIVOTDATA(" California",'Population Migration by State'!$B$5,"Year",'Population Migration by State'!$C$3)</f>
        <v>495964</v>
      </c>
      <c r="Y189" s="105">
        <f>GETPIVOTDATA(" California",'Population Migration by State'!$B$5,"Year",'Population Migration by State'!$C$3)</f>
        <v>495964</v>
      </c>
      <c r="Z189" s="105">
        <f>GETPIVOTDATA(" California",'Population Migration by State'!$B$5,"Year",'Population Migration by State'!$C$3)</f>
        <v>495964</v>
      </c>
      <c r="AA189" s="92">
        <f>GETPIVOTDATA(" Arizona",'Population Migration by State'!$B$5,"Year",'Population Migration by State'!$C$3)</f>
        <v>234248</v>
      </c>
      <c r="AB189" s="105">
        <f>GETPIVOTDATA(" Arizona",'Population Migration by State'!$B$5,"Year",'Population Migration by State'!$C$3)</f>
        <v>234248</v>
      </c>
      <c r="AC189" s="105">
        <f>GETPIVOTDATA(" Arizona",'Population Migration by State'!$B$5,"Year",'Population Migration by State'!$C$3)</f>
        <v>234248</v>
      </c>
      <c r="AD189" s="105">
        <f>GETPIVOTDATA(" Arizona",'Population Migration by State'!$B$5,"Year",'Population Migration by State'!$C$3)</f>
        <v>234248</v>
      </c>
      <c r="AE189" s="105">
        <f>GETPIVOTDATA(" Arizona",'Population Migration by State'!$B$5,"Year",'Population Migration by State'!$C$3)</f>
        <v>234248</v>
      </c>
      <c r="AF189" s="105">
        <f>GETPIVOTDATA(" Arizona",'Population Migration by State'!$B$5,"Year",'Population Migration by State'!$C$3)</f>
        <v>234248</v>
      </c>
      <c r="AG189" s="121">
        <f>GETPIVOTDATA(" Arizona",'Population Migration by State'!$B$5,"Year",'Population Migration by State'!$C$3)</f>
        <v>234248</v>
      </c>
      <c r="AH189" s="121">
        <f>GETPIVOTDATA(" Arizona",'Population Migration by State'!$B$5,"Year",'Population Migration by State'!$C$3)</f>
        <v>234248</v>
      </c>
      <c r="AI189" s="121">
        <f>GETPIVOTDATA(" Arizona",'Population Migration by State'!$B$5,"Year",'Population Migration by State'!$C$3)</f>
        <v>234248</v>
      </c>
      <c r="AJ189" s="121">
        <f>GETPIVOTDATA(" Arizona",'Population Migration by State'!$B$5,"Year",'Population Migration by State'!$C$3)</f>
        <v>234248</v>
      </c>
      <c r="AK189" s="105">
        <f>GETPIVOTDATA(" Arizona",'Population Migration by State'!$B$5,"Year",'Population Migration by State'!$C$3)</f>
        <v>234248</v>
      </c>
      <c r="AL189" s="105">
        <f>GETPIVOTDATA(" Arizona",'Population Migration by State'!$B$5,"Year",'Population Migration by State'!$C$3)</f>
        <v>234248</v>
      </c>
      <c r="AM189" s="105">
        <f>GETPIVOTDATA(" Arizona",'Population Migration by State'!$B$5,"Year",'Population Migration by State'!$C$3)</f>
        <v>234248</v>
      </c>
      <c r="AN189" s="105">
        <f>GETPIVOTDATA(" Arizona",'Population Migration by State'!$B$5,"Year",'Population Migration by State'!$C$3)</f>
        <v>234248</v>
      </c>
      <c r="AO189" s="92">
        <f>GETPIVOTDATA(" New Mexico",'Population Migration by State'!$B$5,"Year",'Population Migration by State'!$C$3)</f>
        <v>55122</v>
      </c>
      <c r="AP189" s="105">
        <f>GETPIVOTDATA(" New Mexico",'Population Migration by State'!$B$5,"Year",'Population Migration by State'!$C$3)</f>
        <v>55122</v>
      </c>
      <c r="AQ189" s="105">
        <f>GETPIVOTDATA(" New Mexico",'Population Migration by State'!$B$5,"Year",'Population Migration by State'!$C$3)</f>
        <v>55122</v>
      </c>
      <c r="AR189" s="105">
        <f>GETPIVOTDATA(" New Mexico",'Population Migration by State'!$B$5,"Year",'Population Migration by State'!$C$3)</f>
        <v>55122</v>
      </c>
      <c r="AS189" s="105">
        <f>GETPIVOTDATA(" New Mexico",'Population Migration by State'!$B$5,"Year",'Population Migration by State'!$C$3)</f>
        <v>55122</v>
      </c>
      <c r="AT189" s="121">
        <f>GETPIVOTDATA(" New Mexico",'Population Migration by State'!$B$5,"Year",'Population Migration by State'!$C$3)</f>
        <v>55122</v>
      </c>
      <c r="AU189" s="121">
        <f>GETPIVOTDATA(" New Mexico",'Population Migration by State'!$B$5,"Year",'Population Migration by State'!$C$3)</f>
        <v>55122</v>
      </c>
      <c r="AV189" s="121">
        <f>GETPIVOTDATA(" New Mexico",'Population Migration by State'!$B$5,"Year",'Population Migration by State'!$C$3)</f>
        <v>55122</v>
      </c>
      <c r="AW189" s="121">
        <f>GETPIVOTDATA(" New Mexico",'Population Migration by State'!$B$5,"Year",'Population Migration by State'!$C$3)</f>
        <v>55122</v>
      </c>
      <c r="AX189" s="105">
        <f>GETPIVOTDATA(" New Mexico",'Population Migration by State'!$B$5,"Year",'Population Migration by State'!$C$3)</f>
        <v>55122</v>
      </c>
      <c r="AY189" s="105">
        <f>GETPIVOTDATA(" New Mexico",'Population Migration by State'!$B$5,"Year",'Population Migration by State'!$C$3)</f>
        <v>55122</v>
      </c>
      <c r="AZ189" s="105">
        <f>GETPIVOTDATA(" New Mexico",'Population Migration by State'!$B$5,"Year",'Population Migration by State'!$C$3)</f>
        <v>55122</v>
      </c>
      <c r="BA189" s="105">
        <f>GETPIVOTDATA(" New Mexico",'Population Migration by State'!$B$5,"Year",'Population Migration by State'!$C$3)</f>
        <v>55122</v>
      </c>
      <c r="BB189" s="105">
        <f>GETPIVOTDATA(" New Mexico",'Population Migration by State'!$B$5,"Year",'Population Migration by State'!$C$3)</f>
        <v>55122</v>
      </c>
      <c r="BC189" s="92">
        <f>GETPIVOTDATA(" Texas",'Population Migration by State'!$B$5,"Year",'Population Migration by State'!$C$3)</f>
        <v>512187</v>
      </c>
      <c r="BD189" s="105">
        <f>GETPIVOTDATA(" Texas",'Population Migration by State'!$B$5,"Year",'Population Migration by State'!$C$3)</f>
        <v>512187</v>
      </c>
      <c r="BE189" s="105">
        <f>GETPIVOTDATA(" Texas",'Population Migration by State'!$B$5,"Year",'Population Migration by State'!$C$3)</f>
        <v>512187</v>
      </c>
      <c r="BF189" s="105">
        <f>GETPIVOTDATA(" Texas",'Population Migration by State'!$B$5,"Year",'Population Migration by State'!$C$3)</f>
        <v>512187</v>
      </c>
      <c r="BG189" s="105">
        <f>GETPIVOTDATA(" Texas",'Population Migration by State'!$B$5,"Year",'Population Migration by State'!$C$3)</f>
        <v>512187</v>
      </c>
      <c r="BH189" s="105">
        <f>GETPIVOTDATA(" Texas",'Population Migration by State'!$B$5,"Year",'Population Migration by State'!$C$3)</f>
        <v>512187</v>
      </c>
      <c r="BI189" s="105">
        <f>GETPIVOTDATA(" Texas",'Population Migration by State'!$B$5,"Year",'Population Migration by State'!$C$3)</f>
        <v>512187</v>
      </c>
      <c r="BJ189" s="92">
        <f>GETPIVOTDATA(" Oklahoma",'Population Migration by State'!$B$5,"Year",'Population Migration by State'!$C$3)</f>
        <v>108972</v>
      </c>
      <c r="BK189" s="105">
        <f>GETPIVOTDATA(" Oklahoma",'Population Migration by State'!$B$5,"Year",'Population Migration by State'!$C$3)</f>
        <v>108972</v>
      </c>
      <c r="BL189" s="105">
        <f>GETPIVOTDATA(" Oklahoma",'Population Migration by State'!$B$5,"Year",'Population Migration by State'!$C$3)</f>
        <v>108972</v>
      </c>
      <c r="BM189" s="105">
        <f>GETPIVOTDATA(" Oklahoma",'Population Migration by State'!$B$5,"Year",'Population Migration by State'!$C$3)</f>
        <v>108972</v>
      </c>
      <c r="BN189" s="105">
        <f>GETPIVOTDATA(" Oklahoma",'Population Migration by State'!$B$5,"Year",'Population Migration by State'!$C$3)</f>
        <v>108972</v>
      </c>
      <c r="BO189" s="105">
        <f>GETPIVOTDATA(" Oklahoma",'Population Migration by State'!$B$5,"Year",'Population Migration by State'!$C$3)</f>
        <v>108972</v>
      </c>
      <c r="BP189" s="105">
        <f>GETPIVOTDATA(" Oklahoma",'Population Migration by State'!$B$5,"Year",'Population Migration by State'!$C$3)</f>
        <v>108972</v>
      </c>
      <c r="BQ189" s="105">
        <f>GETPIVOTDATA(" Oklahoma",'Population Migration by State'!$B$5,"Year",'Population Migration by State'!$C$3)</f>
        <v>108972</v>
      </c>
      <c r="BR189" s="105">
        <f>GETPIVOTDATA(" Oklahoma",'Population Migration by State'!$B$5,"Year",'Population Migration by State'!$C$3)</f>
        <v>108972</v>
      </c>
      <c r="BS189" s="105">
        <f>GETPIVOTDATA(" Oklahoma",'Population Migration by State'!$B$5,"Year",'Population Migration by State'!$C$3)</f>
        <v>108972</v>
      </c>
      <c r="BT189" s="92">
        <f>GETPIVOTDATA(" Arkansas",'Population Migration by State'!$B$5,"Year",'Population Migration by State'!$C$3)</f>
        <v>76948</v>
      </c>
      <c r="BU189" s="105">
        <f>GETPIVOTDATA(" Arkansas",'Population Migration by State'!$B$5,"Year",'Population Migration by State'!$C$3)</f>
        <v>76948</v>
      </c>
      <c r="BV189" s="105">
        <f>GETPIVOTDATA(" Arkansas",'Population Migration by State'!$B$5,"Year",'Population Migration by State'!$C$3)</f>
        <v>76948</v>
      </c>
      <c r="BW189" s="105">
        <f>GETPIVOTDATA(" Arkansas",'Population Migration by State'!$B$5,"Year",'Population Migration by State'!$C$3)</f>
        <v>76948</v>
      </c>
      <c r="BX189" s="121">
        <f>GETPIVOTDATA(" Arkansas",'Population Migration by State'!$B$5,"Year",'Population Migration by State'!$C$3)</f>
        <v>76948</v>
      </c>
      <c r="BY189" s="121">
        <f>GETPIVOTDATA(" Arkansas",'Population Migration by State'!$B$5,"Year",'Population Migration by State'!$C$3)</f>
        <v>76948</v>
      </c>
      <c r="BZ189" s="121">
        <f>GETPIVOTDATA(" Arkansas",'Population Migration by State'!$B$5,"Year",'Population Migration by State'!$C$3)</f>
        <v>76948</v>
      </c>
      <c r="CA189" s="121">
        <f>GETPIVOTDATA(" Arkansas",'Population Migration by State'!$B$5,"Year",'Population Migration by State'!$C$3)</f>
        <v>76948</v>
      </c>
      <c r="CB189" s="105">
        <f>GETPIVOTDATA(" Arkansas",'Population Migration by State'!$B$5,"Year",'Population Migration by State'!$C$3)</f>
        <v>76948</v>
      </c>
      <c r="CC189" s="105">
        <f>GETPIVOTDATA(" Arkansas",'Population Migration by State'!$B$5,"Year",'Population Migration by State'!$C$3)</f>
        <v>76948</v>
      </c>
      <c r="CD189" s="105">
        <f>GETPIVOTDATA(" Arkansas",'Population Migration by State'!$B$5,"Year",'Population Migration by State'!$C$3)</f>
        <v>76948</v>
      </c>
      <c r="CE189" s="105">
        <f>GETPIVOTDATA(" Arkansas",'Population Migration by State'!$B$5,"Year",'Population Migration by State'!$C$3)</f>
        <v>76948</v>
      </c>
      <c r="CF189" s="92">
        <f>GETPIVOTDATA(" Tennessee",'Population Migration by State'!$B$5,"Year",'Population Migration by State'!$C$3)</f>
        <v>177815</v>
      </c>
      <c r="CG189" s="105">
        <f>GETPIVOTDATA(" Tennessee",'Population Migration by State'!$B$5,"Year",'Population Migration by State'!$C$3)</f>
        <v>177815</v>
      </c>
      <c r="CH189" s="105">
        <f>GETPIVOTDATA(" Tennessee",'Population Migration by State'!$B$5,"Year",'Population Migration by State'!$C$3)</f>
        <v>177815</v>
      </c>
      <c r="CI189" s="105">
        <f>GETPIVOTDATA(" Tennessee",'Population Migration by State'!$B$5,"Year",'Population Migration by State'!$C$3)</f>
        <v>177815</v>
      </c>
      <c r="CJ189" s="105">
        <f>GETPIVOTDATA(" Tennessee",'Population Migration by State'!$B$5,"Year",'Population Migration by State'!$C$3)</f>
        <v>177815</v>
      </c>
      <c r="CK189" s="105">
        <f>GETPIVOTDATA(" Tennessee",'Population Migration by State'!$B$5,"Year",'Population Migration by State'!$C$3)</f>
        <v>177815</v>
      </c>
      <c r="CL189" s="105">
        <f>GETPIVOTDATA(" Tennessee",'Population Migration by State'!$B$5,"Year",'Population Migration by State'!$C$3)</f>
        <v>177815</v>
      </c>
      <c r="CM189" s="105">
        <f>GETPIVOTDATA(" Tennessee",'Population Migration by State'!$B$5,"Year",'Population Migration by State'!$C$3)</f>
        <v>177815</v>
      </c>
      <c r="CN189" s="105">
        <f>GETPIVOTDATA(" Tennessee",'Population Migration by State'!$B$5,"Year",'Population Migration by State'!$C$3)</f>
        <v>177815</v>
      </c>
      <c r="CO189" s="105">
        <f>GETPIVOTDATA(" Tennessee",'Population Migration by State'!$B$5,"Year",'Population Migration by State'!$C$3)</f>
        <v>177815</v>
      </c>
      <c r="CP189" s="105">
        <f>GETPIVOTDATA(" Tennessee",'Population Migration by State'!$B$5,"Year",'Population Migration by State'!$C$3)</f>
        <v>177815</v>
      </c>
      <c r="CQ189" s="105">
        <f>GETPIVOTDATA(" Tennessee",'Population Migration by State'!$B$5,"Year",'Population Migration by State'!$C$3)</f>
        <v>177815</v>
      </c>
      <c r="CR189" s="105">
        <f>GETPIVOTDATA(" Tennessee",'Population Migration by State'!$B$5,"Year",'Population Migration by State'!$C$3)</f>
        <v>177815</v>
      </c>
      <c r="CS189" s="105">
        <f>GETPIVOTDATA(" Tennessee",'Population Migration by State'!$B$5,"Year",'Population Migration by State'!$C$3)</f>
        <v>177815</v>
      </c>
      <c r="CT189" s="105">
        <f>GETPIVOTDATA(" Tennessee",'Population Migration by State'!$B$5,"Year",'Population Migration by State'!$C$3)</f>
        <v>177815</v>
      </c>
      <c r="CU189" s="105">
        <f>GETPIVOTDATA(" Tennessee",'Population Migration by State'!$B$5,"Year",'Population Migration by State'!$C$3)</f>
        <v>177815</v>
      </c>
      <c r="CV189" s="105">
        <f>GETPIVOTDATA(" Tennessee",'Population Migration by State'!$B$5,"Year",'Population Migration by State'!$C$3)</f>
        <v>177815</v>
      </c>
      <c r="CW189" s="105">
        <f>GETPIVOTDATA(" Tennessee",'Population Migration by State'!$B$5,"Year",'Population Migration by State'!$C$3)</f>
        <v>177815</v>
      </c>
      <c r="CX189" s="105">
        <f>GETPIVOTDATA(" Tennessee",'Population Migration by State'!$B$5,"Year",'Population Migration by State'!$C$3)</f>
        <v>177815</v>
      </c>
      <c r="CY189" s="105">
        <f>GETPIVOTDATA(" Tennessee",'Population Migration by State'!$B$5,"Year",'Population Migration by State'!$C$3)</f>
        <v>177815</v>
      </c>
      <c r="CZ189" s="97"/>
      <c r="DA189" s="105">
        <f>GETPIVOTDATA(" North Carolina",'Population Migration by State'!$B$5,"Year",'Population Migration by State'!$C$3)</f>
        <v>275174</v>
      </c>
      <c r="DB189" s="105">
        <f>GETPIVOTDATA(" North Carolina",'Population Migration by State'!$B$5,"Year",'Population Migration by State'!$C$3)</f>
        <v>275174</v>
      </c>
      <c r="DC189" s="105">
        <f>GETPIVOTDATA(" North Carolina",'Population Migration by State'!$B$5,"Year",'Population Migration by State'!$C$3)</f>
        <v>275174</v>
      </c>
      <c r="DD189" s="105">
        <f>GETPIVOTDATA(" North Carolina",'Population Migration by State'!$B$5,"Year",'Population Migration by State'!$C$3)</f>
        <v>275174</v>
      </c>
      <c r="DE189" s="105">
        <f>GETPIVOTDATA(" North Carolina",'Population Migration by State'!$B$5,"Year",'Population Migration by State'!$C$3)</f>
        <v>275174</v>
      </c>
      <c r="DF189" s="105">
        <f>GETPIVOTDATA(" North Carolina",'Population Migration by State'!$B$5,"Year",'Population Migration by State'!$C$3)</f>
        <v>275174</v>
      </c>
      <c r="DG189" s="105">
        <f>GETPIVOTDATA(" North Carolina",'Population Migration by State'!$B$5,"Year",'Population Migration by State'!$C$3)</f>
        <v>275174</v>
      </c>
      <c r="DH189" s="105">
        <f>GETPIVOTDATA(" North Carolina",'Population Migration by State'!$B$5,"Year",'Population Migration by State'!$C$3)</f>
        <v>275174</v>
      </c>
      <c r="DI189" s="121">
        <f>GETPIVOTDATA(" North Carolina",'Population Migration by State'!$B$5,"Year",'Population Migration by State'!$C$3)</f>
        <v>275174</v>
      </c>
      <c r="DJ189" s="121">
        <f>GETPIVOTDATA(" North Carolina",'Population Migration by State'!$B$5,"Year",'Population Migration by State'!$C$3)</f>
        <v>275174</v>
      </c>
      <c r="DK189" s="121">
        <f>GETPIVOTDATA(" North Carolina",'Population Migration by State'!$B$5,"Year",'Population Migration by State'!$C$3)</f>
        <v>275174</v>
      </c>
      <c r="DL189" s="121">
        <f>GETPIVOTDATA(" North Carolina",'Population Migration by State'!$B$5,"Year",'Population Migration by State'!$C$3)</f>
        <v>275174</v>
      </c>
      <c r="DM189" s="105">
        <f>GETPIVOTDATA(" North Carolina",'Population Migration by State'!$B$5,"Year",'Population Migration by State'!$C$3)</f>
        <v>275174</v>
      </c>
      <c r="DN189" s="105">
        <f>GETPIVOTDATA(" North Carolina",'Population Migration by State'!$B$5,"Year",'Population Migration by State'!$C$3)</f>
        <v>275174</v>
      </c>
      <c r="DO189" s="105">
        <f>GETPIVOTDATA(" North Carolina",'Population Migration by State'!$B$5,"Year",'Population Migration by State'!$C$3)</f>
        <v>275174</v>
      </c>
      <c r="DP189" s="105">
        <f>GETPIVOTDATA(" North Carolina",'Population Migration by State'!$B$5,"Year",'Population Migration by State'!$C$3)</f>
        <v>275174</v>
      </c>
      <c r="DQ189" s="105">
        <f>GETPIVOTDATA(" North Carolina",'Population Migration by State'!$B$5,"Year",'Population Migration by State'!$C$3)</f>
        <v>275174</v>
      </c>
      <c r="DR189" s="105">
        <f>GETPIVOTDATA(" North Carolina",'Population Migration by State'!$B$5,"Year",'Population Migration by State'!$C$3)</f>
        <v>275174</v>
      </c>
      <c r="DS189" s="105">
        <f>GETPIVOTDATA(" North Carolina",'Population Migration by State'!$B$5,"Year",'Population Migration by State'!$C$3)</f>
        <v>275174</v>
      </c>
      <c r="DT189" s="105">
        <f>GETPIVOTDATA(" North Carolina",'Population Migration by State'!$B$5,"Year",'Population Migration by State'!$C$3)</f>
        <v>275174</v>
      </c>
      <c r="DU189" s="105">
        <f>GETPIVOTDATA(" North Carolina",'Population Migration by State'!$B$5,"Year",'Population Migration by State'!$C$3)</f>
        <v>275174</v>
      </c>
      <c r="DV189" s="97"/>
      <c r="DW189" s="105"/>
      <c r="DX189" s="105"/>
      <c r="DY189" s="105"/>
      <c r="DZ189" s="105"/>
      <c r="EA189" s="105"/>
      <c r="EB189" s="105"/>
      <c r="EC189" s="105"/>
      <c r="ED189" s="105"/>
      <c r="EE189" s="105"/>
      <c r="EF189" s="105"/>
      <c r="EG189" s="105"/>
      <c r="EH189" s="105"/>
      <c r="EI189" s="105"/>
      <c r="EJ189" s="105"/>
      <c r="EK189" s="105"/>
      <c r="EL189" s="105"/>
      <c r="EM189" s="105"/>
      <c r="EN189" s="105"/>
      <c r="EO189" s="105"/>
      <c r="EP189" s="105"/>
      <c r="EQ189" s="56"/>
      <c r="ER189" s="56"/>
      <c r="ES189" s="56"/>
      <c r="ET189" s="56"/>
      <c r="EU189" s="56"/>
      <c r="EV189" s="56"/>
      <c r="EW189" s="56"/>
      <c r="EX189" s="56"/>
      <c r="EY189" s="56"/>
      <c r="EZ189" s="56"/>
      <c r="FA189" s="56"/>
      <c r="FB189" s="56"/>
      <c r="FC189" s="56"/>
      <c r="FD189" s="56"/>
      <c r="FE189" s="56"/>
      <c r="FF189" s="56"/>
      <c r="FG189" s="56"/>
      <c r="FH189" s="56"/>
      <c r="FI189" s="56"/>
      <c r="FJ189" s="56"/>
      <c r="FK189" s="56"/>
      <c r="FL189" s="56"/>
      <c r="FM189" s="56"/>
      <c r="FN189" s="56"/>
      <c r="FO189" s="56"/>
      <c r="FP189" s="56"/>
      <c r="FQ189" s="56"/>
      <c r="FR189" s="56"/>
      <c r="FS189" s="56"/>
      <c r="FT189" s="56"/>
      <c r="FU189" s="56"/>
      <c r="FV189" s="56"/>
      <c r="FW189" s="56"/>
      <c r="FX189" s="56"/>
      <c r="FY189" s="56"/>
      <c r="FZ189" s="56"/>
      <c r="GA189" s="56"/>
      <c r="GB189" s="56"/>
      <c r="GC189" s="56"/>
      <c r="GD189" s="56"/>
      <c r="GE189" s="56"/>
      <c r="GF189" s="56"/>
      <c r="GG189" s="56"/>
      <c r="GH189" s="56"/>
      <c r="GI189" s="56"/>
      <c r="GJ189" s="56"/>
      <c r="GK189" s="56"/>
      <c r="GL189" s="56"/>
      <c r="GM189" s="56"/>
      <c r="GN189" s="56"/>
      <c r="GO189" s="56"/>
      <c r="GP189" s="56"/>
      <c r="GQ189" s="56"/>
      <c r="GR189" s="56"/>
      <c r="GS189" s="56"/>
      <c r="GT189" s="56"/>
      <c r="GU189" s="56"/>
      <c r="GV189" s="56"/>
      <c r="GW189" s="56"/>
      <c r="GX189" s="56"/>
      <c r="GY189" s="56"/>
      <c r="GZ189" s="56"/>
      <c r="HA189" s="56"/>
      <c r="HB189" s="56"/>
      <c r="HC189" s="56"/>
      <c r="HD189" s="56"/>
      <c r="HE189" s="56"/>
      <c r="HF189" s="56"/>
      <c r="HG189" s="56"/>
      <c r="HH189" s="217"/>
    </row>
    <row r="190" spans="2:216" x14ac:dyDescent="0.25">
      <c r="B190" s="221"/>
      <c r="C190" s="56"/>
      <c r="D190" s="56"/>
      <c r="E190" s="105"/>
      <c r="F190" s="105"/>
      <c r="G190" s="105"/>
      <c r="H190" s="105"/>
      <c r="I190" s="105"/>
      <c r="J190" s="105"/>
      <c r="K190" s="105"/>
      <c r="L190" s="105"/>
      <c r="M190" s="105"/>
      <c r="N190" s="105"/>
      <c r="O190" s="105"/>
      <c r="P190" s="105"/>
      <c r="Q190" s="105"/>
      <c r="R190" s="105"/>
      <c r="S190" s="105"/>
      <c r="T190" s="92">
        <f>GETPIVOTDATA(" California",'Population Migration by State'!$B$5,"Year",'Population Migration by State'!$C$3)</f>
        <v>495964</v>
      </c>
      <c r="U190" s="105">
        <f>GETPIVOTDATA(" California",'Population Migration by State'!$B$5,"Year",'Population Migration by State'!$C$3)</f>
        <v>495964</v>
      </c>
      <c r="V190" s="105">
        <f>GETPIVOTDATA(" California",'Population Migration by State'!$B$5,"Year",'Population Migration by State'!$C$3)</f>
        <v>495964</v>
      </c>
      <c r="W190" s="105">
        <f>GETPIVOTDATA(" California",'Population Migration by State'!$B$5,"Year",'Population Migration by State'!$C$3)</f>
        <v>495964</v>
      </c>
      <c r="X190" s="105">
        <f>GETPIVOTDATA(" California",'Population Migration by State'!$B$5,"Year",'Population Migration by State'!$C$3)</f>
        <v>495964</v>
      </c>
      <c r="Y190" s="105">
        <f>GETPIVOTDATA(" California",'Population Migration by State'!$B$5,"Year",'Population Migration by State'!$C$3)</f>
        <v>495964</v>
      </c>
      <c r="Z190" s="105">
        <f>GETPIVOTDATA(" California",'Population Migration by State'!$B$5,"Year",'Population Migration by State'!$C$3)</f>
        <v>495964</v>
      </c>
      <c r="AA190" s="92">
        <f>GETPIVOTDATA(" Arizona",'Population Migration by State'!$B$5,"Year",'Population Migration by State'!$C$3)</f>
        <v>234248</v>
      </c>
      <c r="AB190" s="105">
        <f>GETPIVOTDATA(" Arizona",'Population Migration by State'!$B$5,"Year",'Population Migration by State'!$C$3)</f>
        <v>234248</v>
      </c>
      <c r="AC190" s="105">
        <f>GETPIVOTDATA(" Arizona",'Population Migration by State'!$B$5,"Year",'Population Migration by State'!$C$3)</f>
        <v>234248</v>
      </c>
      <c r="AD190" s="105">
        <f>GETPIVOTDATA(" Arizona",'Population Migration by State'!$B$5,"Year",'Population Migration by State'!$C$3)</f>
        <v>234248</v>
      </c>
      <c r="AE190" s="105">
        <f>GETPIVOTDATA(" Arizona",'Population Migration by State'!$B$5,"Year",'Population Migration by State'!$C$3)</f>
        <v>234248</v>
      </c>
      <c r="AF190" s="105">
        <f>GETPIVOTDATA(" Arizona",'Population Migration by State'!$B$5,"Year",'Population Migration by State'!$C$3)</f>
        <v>234248</v>
      </c>
      <c r="AG190" s="121">
        <f>GETPIVOTDATA(" Arizona",'Population Migration by State'!$B$5,"Year",'Population Migration by State'!$C$3)</f>
        <v>234248</v>
      </c>
      <c r="AH190" s="121">
        <f>GETPIVOTDATA(" Arizona",'Population Migration by State'!$B$5,"Year",'Population Migration by State'!$C$3)</f>
        <v>234248</v>
      </c>
      <c r="AI190" s="121">
        <f>GETPIVOTDATA(" Arizona",'Population Migration by State'!$B$5,"Year",'Population Migration by State'!$C$3)</f>
        <v>234248</v>
      </c>
      <c r="AJ190" s="121">
        <f>GETPIVOTDATA(" Arizona",'Population Migration by State'!$B$5,"Year",'Population Migration by State'!$C$3)</f>
        <v>234248</v>
      </c>
      <c r="AK190" s="105">
        <f>GETPIVOTDATA(" Arizona",'Population Migration by State'!$B$5,"Year",'Population Migration by State'!$C$3)</f>
        <v>234248</v>
      </c>
      <c r="AL190" s="105">
        <f>GETPIVOTDATA(" Arizona",'Population Migration by State'!$B$5,"Year",'Population Migration by State'!$C$3)</f>
        <v>234248</v>
      </c>
      <c r="AM190" s="105">
        <f>GETPIVOTDATA(" Arizona",'Population Migration by State'!$B$5,"Year",'Population Migration by State'!$C$3)</f>
        <v>234248</v>
      </c>
      <c r="AN190" s="105">
        <f>GETPIVOTDATA(" Arizona",'Population Migration by State'!$B$5,"Year",'Population Migration by State'!$C$3)</f>
        <v>234248</v>
      </c>
      <c r="AO190" s="92">
        <f>GETPIVOTDATA(" New Mexico",'Population Migration by State'!$B$5,"Year",'Population Migration by State'!$C$3)</f>
        <v>55122</v>
      </c>
      <c r="AP190" s="105">
        <f>GETPIVOTDATA(" New Mexico",'Population Migration by State'!$B$5,"Year",'Population Migration by State'!$C$3)</f>
        <v>55122</v>
      </c>
      <c r="AQ190" s="105">
        <f>GETPIVOTDATA(" New Mexico",'Population Migration by State'!$B$5,"Year",'Population Migration by State'!$C$3)</f>
        <v>55122</v>
      </c>
      <c r="AR190" s="105">
        <f>GETPIVOTDATA(" New Mexico",'Population Migration by State'!$B$5,"Year",'Population Migration by State'!$C$3)</f>
        <v>55122</v>
      </c>
      <c r="AS190" s="105">
        <f>GETPIVOTDATA(" New Mexico",'Population Migration by State'!$B$5,"Year",'Population Migration by State'!$C$3)</f>
        <v>55122</v>
      </c>
      <c r="AT190" s="121">
        <f>GETPIVOTDATA(" New Mexico",'Population Migration by State'!$B$5,"Year",'Population Migration by State'!$C$3)</f>
        <v>55122</v>
      </c>
      <c r="AU190" s="121">
        <f>GETPIVOTDATA(" New Mexico",'Population Migration by State'!$B$5,"Year",'Population Migration by State'!$C$3)</f>
        <v>55122</v>
      </c>
      <c r="AV190" s="121">
        <f>GETPIVOTDATA(" New Mexico",'Population Migration by State'!$B$5,"Year",'Population Migration by State'!$C$3)</f>
        <v>55122</v>
      </c>
      <c r="AW190" s="121">
        <f>GETPIVOTDATA(" New Mexico",'Population Migration by State'!$B$5,"Year",'Population Migration by State'!$C$3)</f>
        <v>55122</v>
      </c>
      <c r="AX190" s="105">
        <f>GETPIVOTDATA(" New Mexico",'Population Migration by State'!$B$5,"Year",'Population Migration by State'!$C$3)</f>
        <v>55122</v>
      </c>
      <c r="AY190" s="105">
        <f>GETPIVOTDATA(" New Mexico",'Population Migration by State'!$B$5,"Year",'Population Migration by State'!$C$3)</f>
        <v>55122</v>
      </c>
      <c r="AZ190" s="105">
        <f>GETPIVOTDATA(" New Mexico",'Population Migration by State'!$B$5,"Year",'Population Migration by State'!$C$3)</f>
        <v>55122</v>
      </c>
      <c r="BA190" s="105">
        <f>GETPIVOTDATA(" New Mexico",'Population Migration by State'!$B$5,"Year",'Population Migration by State'!$C$3)</f>
        <v>55122</v>
      </c>
      <c r="BB190" s="105">
        <f>GETPIVOTDATA(" New Mexico",'Population Migration by State'!$B$5,"Year",'Population Migration by State'!$C$3)</f>
        <v>55122</v>
      </c>
      <c r="BC190" s="92">
        <f>GETPIVOTDATA(" Texas",'Population Migration by State'!$B$5,"Year",'Population Migration by State'!$C$3)</f>
        <v>512187</v>
      </c>
      <c r="BD190" s="105">
        <f>GETPIVOTDATA(" Texas",'Population Migration by State'!$B$5,"Year",'Population Migration by State'!$C$3)</f>
        <v>512187</v>
      </c>
      <c r="BE190" s="105">
        <f>GETPIVOTDATA(" Texas",'Population Migration by State'!$B$5,"Year",'Population Migration by State'!$C$3)</f>
        <v>512187</v>
      </c>
      <c r="BF190" s="105">
        <f>GETPIVOTDATA(" Texas",'Population Migration by State'!$B$5,"Year",'Population Migration by State'!$C$3)</f>
        <v>512187</v>
      </c>
      <c r="BG190" s="105">
        <f>GETPIVOTDATA(" Texas",'Population Migration by State'!$B$5,"Year",'Population Migration by State'!$C$3)</f>
        <v>512187</v>
      </c>
      <c r="BH190" s="105">
        <f>GETPIVOTDATA(" Texas",'Population Migration by State'!$B$5,"Year",'Population Migration by State'!$C$3)</f>
        <v>512187</v>
      </c>
      <c r="BI190" s="105">
        <f>GETPIVOTDATA(" Texas",'Population Migration by State'!$B$5,"Year",'Population Migration by State'!$C$3)</f>
        <v>512187</v>
      </c>
      <c r="BJ190" s="92">
        <f>GETPIVOTDATA(" Oklahoma",'Population Migration by State'!$B$5,"Year",'Population Migration by State'!$C$3)</f>
        <v>108972</v>
      </c>
      <c r="BK190" s="105">
        <f>GETPIVOTDATA(" Oklahoma",'Population Migration by State'!$B$5,"Year",'Population Migration by State'!$C$3)</f>
        <v>108972</v>
      </c>
      <c r="BL190" s="105">
        <f>GETPIVOTDATA(" Oklahoma",'Population Migration by State'!$B$5,"Year",'Population Migration by State'!$C$3)</f>
        <v>108972</v>
      </c>
      <c r="BM190" s="105">
        <f>GETPIVOTDATA(" Oklahoma",'Population Migration by State'!$B$5,"Year",'Population Migration by State'!$C$3)</f>
        <v>108972</v>
      </c>
      <c r="BN190" s="105">
        <f>GETPIVOTDATA(" Oklahoma",'Population Migration by State'!$B$5,"Year",'Population Migration by State'!$C$3)</f>
        <v>108972</v>
      </c>
      <c r="BO190" s="105">
        <f>GETPIVOTDATA(" Oklahoma",'Population Migration by State'!$B$5,"Year",'Population Migration by State'!$C$3)</f>
        <v>108972</v>
      </c>
      <c r="BP190" s="105">
        <f>GETPIVOTDATA(" Oklahoma",'Population Migration by State'!$B$5,"Year",'Population Migration by State'!$C$3)</f>
        <v>108972</v>
      </c>
      <c r="BQ190" s="105">
        <f>GETPIVOTDATA(" Oklahoma",'Population Migration by State'!$B$5,"Year",'Population Migration by State'!$C$3)</f>
        <v>108972</v>
      </c>
      <c r="BR190" s="105">
        <f>GETPIVOTDATA(" Oklahoma",'Population Migration by State'!$B$5,"Year",'Population Migration by State'!$C$3)</f>
        <v>108972</v>
      </c>
      <c r="BS190" s="105">
        <f>GETPIVOTDATA(" Oklahoma",'Population Migration by State'!$B$5,"Year",'Population Migration by State'!$C$3)</f>
        <v>108972</v>
      </c>
      <c r="BT190" s="92">
        <f>GETPIVOTDATA(" Arkansas",'Population Migration by State'!$B$5,"Year",'Population Migration by State'!$C$3)</f>
        <v>76948</v>
      </c>
      <c r="BU190" s="105">
        <f>GETPIVOTDATA(" Arkansas",'Population Migration by State'!$B$5,"Year",'Population Migration by State'!$C$3)</f>
        <v>76948</v>
      </c>
      <c r="BV190" s="105">
        <f>GETPIVOTDATA(" Arkansas",'Population Migration by State'!$B$5,"Year",'Population Migration by State'!$C$3)</f>
        <v>76948</v>
      </c>
      <c r="BW190" s="105">
        <f>GETPIVOTDATA(" Arkansas",'Population Migration by State'!$B$5,"Year",'Population Migration by State'!$C$3)</f>
        <v>76948</v>
      </c>
      <c r="BX190" s="105">
        <f>GETPIVOTDATA(" Arkansas",'Population Migration by State'!$B$5,"Year",'Population Migration by State'!$C$3)</f>
        <v>76948</v>
      </c>
      <c r="BY190" s="105">
        <f>GETPIVOTDATA(" Arkansas",'Population Migration by State'!$B$5,"Year",'Population Migration by State'!$C$3)</f>
        <v>76948</v>
      </c>
      <c r="BZ190" s="105">
        <f>GETPIVOTDATA(" Arkansas",'Population Migration by State'!$B$5,"Year",'Population Migration by State'!$C$3)</f>
        <v>76948</v>
      </c>
      <c r="CA190" s="105">
        <f>GETPIVOTDATA(" Arkansas",'Population Migration by State'!$B$5,"Year",'Population Migration by State'!$C$3)</f>
        <v>76948</v>
      </c>
      <c r="CB190" s="105">
        <f>GETPIVOTDATA(" Arkansas",'Population Migration by State'!$B$5,"Year",'Population Migration by State'!$C$3)</f>
        <v>76948</v>
      </c>
      <c r="CC190" s="105">
        <f>GETPIVOTDATA(" Arkansas",'Population Migration by State'!$B$5,"Year",'Population Migration by State'!$C$3)</f>
        <v>76948</v>
      </c>
      <c r="CD190" s="105">
        <f>GETPIVOTDATA(" Arkansas",'Population Migration by State'!$B$5,"Year",'Population Migration by State'!$C$3)</f>
        <v>76948</v>
      </c>
      <c r="CE190" s="105">
        <f>GETPIVOTDATA(" Arkansas",'Population Migration by State'!$B$5,"Year",'Population Migration by State'!$C$3)</f>
        <v>76948</v>
      </c>
      <c r="CF190" s="92">
        <f>GETPIVOTDATA(" Tennessee",'Population Migration by State'!$B$5,"Year",'Population Migration by State'!$C$3)</f>
        <v>177815</v>
      </c>
      <c r="CG190" s="105">
        <f>GETPIVOTDATA(" Tennessee",'Population Migration by State'!$B$5,"Year",'Population Migration by State'!$C$3)</f>
        <v>177815</v>
      </c>
      <c r="CH190" s="105">
        <f>GETPIVOTDATA(" Tennessee",'Population Migration by State'!$B$5,"Year",'Population Migration by State'!$C$3)</f>
        <v>177815</v>
      </c>
      <c r="CI190" s="105">
        <f>GETPIVOTDATA(" Tennessee",'Population Migration by State'!$B$5,"Year",'Population Migration by State'!$C$3)</f>
        <v>177815</v>
      </c>
      <c r="CJ190" s="105">
        <f>GETPIVOTDATA(" Tennessee",'Population Migration by State'!$B$5,"Year",'Population Migration by State'!$C$3)</f>
        <v>177815</v>
      </c>
      <c r="CK190" s="105">
        <f>GETPIVOTDATA(" Tennessee",'Population Migration by State'!$B$5,"Year",'Population Migration by State'!$C$3)</f>
        <v>177815</v>
      </c>
      <c r="CL190" s="105">
        <f>GETPIVOTDATA(" Tennessee",'Population Migration by State'!$B$5,"Year",'Population Migration by State'!$C$3)</f>
        <v>177815</v>
      </c>
      <c r="CM190" s="105">
        <f>GETPIVOTDATA(" Tennessee",'Population Migration by State'!$B$5,"Year",'Population Migration by State'!$C$3)</f>
        <v>177815</v>
      </c>
      <c r="CN190" s="105">
        <f>GETPIVOTDATA(" Tennessee",'Population Migration by State'!$B$5,"Year",'Population Migration by State'!$C$3)</f>
        <v>177815</v>
      </c>
      <c r="CO190" s="105">
        <f>GETPIVOTDATA(" Tennessee",'Population Migration by State'!$B$5,"Year",'Population Migration by State'!$C$3)</f>
        <v>177815</v>
      </c>
      <c r="CP190" s="105">
        <f>GETPIVOTDATA(" Tennessee",'Population Migration by State'!$B$5,"Year",'Population Migration by State'!$C$3)</f>
        <v>177815</v>
      </c>
      <c r="CQ190" s="105">
        <f>GETPIVOTDATA(" Tennessee",'Population Migration by State'!$B$5,"Year",'Population Migration by State'!$C$3)</f>
        <v>177815</v>
      </c>
      <c r="CR190" s="105">
        <f>GETPIVOTDATA(" Tennessee",'Population Migration by State'!$B$5,"Year",'Population Migration by State'!$C$3)</f>
        <v>177815</v>
      </c>
      <c r="CS190" s="105">
        <f>GETPIVOTDATA(" Tennessee",'Population Migration by State'!$B$5,"Year",'Population Migration by State'!$C$3)</f>
        <v>177815</v>
      </c>
      <c r="CT190" s="105">
        <f>GETPIVOTDATA(" Tennessee",'Population Migration by State'!$B$5,"Year",'Population Migration by State'!$C$3)</f>
        <v>177815</v>
      </c>
      <c r="CU190" s="105">
        <f>GETPIVOTDATA(" Tennessee",'Population Migration by State'!$B$5,"Year",'Population Migration by State'!$C$3)</f>
        <v>177815</v>
      </c>
      <c r="CV190" s="105">
        <f>GETPIVOTDATA(" Tennessee",'Population Migration by State'!$B$5,"Year",'Population Migration by State'!$C$3)</f>
        <v>177815</v>
      </c>
      <c r="CW190" s="105">
        <f>GETPIVOTDATA(" Tennessee",'Population Migration by State'!$B$5,"Year",'Population Migration by State'!$C$3)</f>
        <v>177815</v>
      </c>
      <c r="CX190" s="105">
        <f>GETPIVOTDATA(" Tennessee",'Population Migration by State'!$B$5,"Year",'Population Migration by State'!$C$3)</f>
        <v>177815</v>
      </c>
      <c r="CY190" s="114">
        <f>GETPIVOTDATA(" Tennessee",'Population Migration by State'!$B$5,"Year",'Population Migration by State'!$C$3)</f>
        <v>177815</v>
      </c>
      <c r="CZ190" s="105">
        <f>GETPIVOTDATA(" North Carolina",'Population Migration by State'!$B$5,"Year",'Population Migration by State'!$C$3)</f>
        <v>275174</v>
      </c>
      <c r="DA190" s="105">
        <f>GETPIVOTDATA(" North Carolina",'Population Migration by State'!$B$5,"Year",'Population Migration by State'!$C$3)</f>
        <v>275174</v>
      </c>
      <c r="DB190" s="105">
        <f>GETPIVOTDATA(" North Carolina",'Population Migration by State'!$B$5,"Year",'Population Migration by State'!$C$3)</f>
        <v>275174</v>
      </c>
      <c r="DC190" s="105">
        <f>GETPIVOTDATA(" North Carolina",'Population Migration by State'!$B$5,"Year",'Population Migration by State'!$C$3)</f>
        <v>275174</v>
      </c>
      <c r="DD190" s="105">
        <f>GETPIVOTDATA(" North Carolina",'Population Migration by State'!$B$5,"Year",'Population Migration by State'!$C$3)</f>
        <v>275174</v>
      </c>
      <c r="DE190" s="105">
        <f>GETPIVOTDATA(" North Carolina",'Population Migration by State'!$B$5,"Year",'Population Migration by State'!$C$3)</f>
        <v>275174</v>
      </c>
      <c r="DF190" s="105">
        <f>GETPIVOTDATA(" North Carolina",'Population Migration by State'!$B$5,"Year",'Population Migration by State'!$C$3)</f>
        <v>275174</v>
      </c>
      <c r="DG190" s="105">
        <f>GETPIVOTDATA(" North Carolina",'Population Migration by State'!$B$5,"Year",'Population Migration by State'!$C$3)</f>
        <v>275174</v>
      </c>
      <c r="DH190" s="105">
        <f>GETPIVOTDATA(" North Carolina",'Population Migration by State'!$B$5,"Year",'Population Migration by State'!$C$3)</f>
        <v>275174</v>
      </c>
      <c r="DI190" s="105">
        <f>GETPIVOTDATA(" North Carolina",'Population Migration by State'!$B$5,"Year",'Population Migration by State'!$C$3)</f>
        <v>275174</v>
      </c>
      <c r="DJ190" s="105">
        <f>GETPIVOTDATA(" North Carolina",'Population Migration by State'!$B$5,"Year",'Population Migration by State'!$C$3)</f>
        <v>275174</v>
      </c>
      <c r="DK190" s="105">
        <f>GETPIVOTDATA(" North Carolina",'Population Migration by State'!$B$5,"Year",'Population Migration by State'!$C$3)</f>
        <v>275174</v>
      </c>
      <c r="DL190" s="105">
        <f>GETPIVOTDATA(" North Carolina",'Population Migration by State'!$B$5,"Year",'Population Migration by State'!$C$3)</f>
        <v>275174</v>
      </c>
      <c r="DM190" s="105">
        <f>GETPIVOTDATA(" North Carolina",'Population Migration by State'!$B$5,"Year",'Population Migration by State'!$C$3)</f>
        <v>275174</v>
      </c>
      <c r="DN190" s="105">
        <f>GETPIVOTDATA(" North Carolina",'Population Migration by State'!$B$5,"Year",'Population Migration by State'!$C$3)</f>
        <v>275174</v>
      </c>
      <c r="DO190" s="105">
        <f>GETPIVOTDATA(" North Carolina",'Population Migration by State'!$B$5,"Year",'Population Migration by State'!$C$3)</f>
        <v>275174</v>
      </c>
      <c r="DP190" s="105">
        <f>GETPIVOTDATA(" North Carolina",'Population Migration by State'!$B$5,"Year",'Population Migration by State'!$C$3)</f>
        <v>275174</v>
      </c>
      <c r="DQ190" s="105">
        <f>GETPIVOTDATA(" North Carolina",'Population Migration by State'!$B$5,"Year",'Population Migration by State'!$C$3)</f>
        <v>275174</v>
      </c>
      <c r="DR190" s="105">
        <f>GETPIVOTDATA(" North Carolina",'Population Migration by State'!$B$5,"Year",'Population Migration by State'!$C$3)</f>
        <v>275174</v>
      </c>
      <c r="DS190" s="105">
        <f>GETPIVOTDATA(" North Carolina",'Population Migration by State'!$B$5,"Year",'Population Migration by State'!$C$3)</f>
        <v>275174</v>
      </c>
      <c r="DT190" s="105">
        <f>GETPIVOTDATA(" North Carolina",'Population Migration by State'!$B$5,"Year",'Population Migration by State'!$C$3)</f>
        <v>275174</v>
      </c>
      <c r="DU190" s="114">
        <f>GETPIVOTDATA(" North Carolina",'Population Migration by State'!$B$5,"Year",'Population Migration by State'!$C$3)</f>
        <v>275174</v>
      </c>
      <c r="DV190" s="105"/>
      <c r="DW190" s="105"/>
      <c r="DX190" s="105"/>
      <c r="DY190" s="105"/>
      <c r="DZ190" s="105"/>
      <c r="EA190" s="105"/>
      <c r="EB190" s="105"/>
      <c r="EC190" s="105"/>
      <c r="ED190" s="105"/>
      <c r="EE190" s="105"/>
      <c r="EF190" s="105"/>
      <c r="EG190" s="105"/>
      <c r="EH190" s="105"/>
      <c r="EI190" s="105"/>
      <c r="EJ190" s="105"/>
      <c r="EK190" s="105"/>
      <c r="EL190" s="105"/>
      <c r="EM190" s="105"/>
      <c r="EN190" s="105"/>
      <c r="EO190" s="105"/>
      <c r="EP190" s="105"/>
      <c r="EQ190" s="56"/>
      <c r="ER190" s="56"/>
      <c r="ES190" s="56"/>
      <c r="ET190" s="56"/>
      <c r="EU190" s="56"/>
      <c r="EV190" s="56"/>
      <c r="EW190" s="56"/>
      <c r="EX190" s="56"/>
      <c r="EY190" s="56"/>
      <c r="EZ190" s="56"/>
      <c r="FA190" s="56"/>
      <c r="FB190" s="56"/>
      <c r="FC190" s="56"/>
      <c r="FD190" s="56"/>
      <c r="FE190" s="56"/>
      <c r="FF190" s="56"/>
      <c r="FG190" s="56"/>
      <c r="FH190" s="56"/>
      <c r="FI190" s="56"/>
      <c r="FJ190" s="56"/>
      <c r="FK190" s="56"/>
      <c r="FL190" s="56"/>
      <c r="FM190" s="56"/>
      <c r="FN190" s="56"/>
      <c r="FO190" s="56"/>
      <c r="FP190" s="56"/>
      <c r="FQ190" s="56"/>
      <c r="FR190" s="56"/>
      <c r="FS190" s="56"/>
      <c r="FT190" s="56"/>
      <c r="FU190" s="56"/>
      <c r="FV190" s="56"/>
      <c r="FW190" s="56"/>
      <c r="FX190" s="56"/>
      <c r="FY190" s="56"/>
      <c r="FZ190" s="56"/>
      <c r="GA190" s="56"/>
      <c r="GB190" s="56"/>
      <c r="GC190" s="56"/>
      <c r="GD190" s="56"/>
      <c r="GE190" s="56"/>
      <c r="GF190" s="56"/>
      <c r="GG190" s="56"/>
      <c r="GH190" s="56"/>
      <c r="GI190" s="56"/>
      <c r="GJ190" s="56"/>
      <c r="GK190" s="56"/>
      <c r="GL190" s="56"/>
      <c r="GM190" s="56"/>
      <c r="GN190" s="56"/>
      <c r="GO190" s="56"/>
      <c r="GP190" s="56"/>
      <c r="GQ190" s="56"/>
      <c r="GR190" s="56"/>
      <c r="GS190" s="56"/>
      <c r="GT190" s="56"/>
      <c r="GU190" s="56"/>
      <c r="GV190" s="56"/>
      <c r="GW190" s="56"/>
      <c r="GX190" s="56"/>
      <c r="GY190" s="56"/>
      <c r="GZ190" s="56"/>
      <c r="HA190" s="56"/>
      <c r="HB190" s="56"/>
      <c r="HC190" s="56"/>
      <c r="HD190" s="56"/>
      <c r="HE190" s="56"/>
      <c r="HF190" s="56"/>
      <c r="HG190" s="56"/>
      <c r="HH190" s="217"/>
    </row>
    <row r="191" spans="2:216" ht="15.75" thickBot="1" x14ac:dyDescent="0.3">
      <c r="B191" s="221"/>
      <c r="C191" s="56"/>
      <c r="D191" s="56"/>
      <c r="E191" s="105"/>
      <c r="F191" s="105"/>
      <c r="G191" s="105"/>
      <c r="H191" s="105"/>
      <c r="I191" s="105"/>
      <c r="J191" s="105"/>
      <c r="K191" s="105"/>
      <c r="L191" s="105"/>
      <c r="M191" s="105"/>
      <c r="N191" s="105"/>
      <c r="O191" s="105"/>
      <c r="P191" s="105"/>
      <c r="Q191" s="105"/>
      <c r="R191" s="105"/>
      <c r="S191" s="105"/>
      <c r="T191" s="92">
        <f>GETPIVOTDATA(" California",'Population Migration by State'!$B$5,"Year",'Population Migration by State'!$C$3)</f>
        <v>495964</v>
      </c>
      <c r="U191" s="105">
        <f>GETPIVOTDATA(" California",'Population Migration by State'!$B$5,"Year",'Population Migration by State'!$C$3)</f>
        <v>495964</v>
      </c>
      <c r="V191" s="105">
        <f>GETPIVOTDATA(" California",'Population Migration by State'!$B$5,"Year",'Population Migration by State'!$C$3)</f>
        <v>495964</v>
      </c>
      <c r="W191" s="105">
        <f>GETPIVOTDATA(" California",'Population Migration by State'!$B$5,"Year",'Population Migration by State'!$C$3)</f>
        <v>495964</v>
      </c>
      <c r="X191" s="105">
        <f>GETPIVOTDATA(" California",'Population Migration by State'!$B$5,"Year",'Population Migration by State'!$C$3)</f>
        <v>495964</v>
      </c>
      <c r="Y191" s="105">
        <f>GETPIVOTDATA(" California",'Population Migration by State'!$B$5,"Year",'Population Migration by State'!$C$3)</f>
        <v>495964</v>
      </c>
      <c r="Z191" s="105">
        <f>GETPIVOTDATA(" California",'Population Migration by State'!$B$5,"Year",'Population Migration by State'!$C$3)</f>
        <v>495964</v>
      </c>
      <c r="AA191" s="92">
        <f>GETPIVOTDATA(" Arizona",'Population Migration by State'!$B$5,"Year",'Population Migration by State'!$C$3)</f>
        <v>234248</v>
      </c>
      <c r="AB191" s="105">
        <f>GETPIVOTDATA(" Arizona",'Population Migration by State'!$B$5,"Year",'Population Migration by State'!$C$3)</f>
        <v>234248</v>
      </c>
      <c r="AC191" s="105">
        <f>GETPIVOTDATA(" Arizona",'Population Migration by State'!$B$5,"Year",'Population Migration by State'!$C$3)</f>
        <v>234248</v>
      </c>
      <c r="AD191" s="105">
        <f>GETPIVOTDATA(" Arizona",'Population Migration by State'!$B$5,"Year",'Population Migration by State'!$C$3)</f>
        <v>234248</v>
      </c>
      <c r="AE191" s="105">
        <f>GETPIVOTDATA(" Arizona",'Population Migration by State'!$B$5,"Year",'Population Migration by State'!$C$3)</f>
        <v>234248</v>
      </c>
      <c r="AF191" s="105">
        <f>GETPIVOTDATA(" Arizona",'Population Migration by State'!$B$5,"Year",'Population Migration by State'!$C$3)</f>
        <v>234248</v>
      </c>
      <c r="AG191" s="105">
        <f>GETPIVOTDATA(" Arizona",'Population Migration by State'!$B$5,"Year",'Population Migration by State'!$C$3)</f>
        <v>234248</v>
      </c>
      <c r="AH191" s="105">
        <f>GETPIVOTDATA(" Arizona",'Population Migration by State'!$B$5,"Year",'Population Migration by State'!$C$3)</f>
        <v>234248</v>
      </c>
      <c r="AI191" s="105">
        <f>GETPIVOTDATA(" Arizona",'Population Migration by State'!$B$5,"Year",'Population Migration by State'!$C$3)</f>
        <v>234248</v>
      </c>
      <c r="AJ191" s="105">
        <f>GETPIVOTDATA(" Arizona",'Population Migration by State'!$B$5,"Year",'Population Migration by State'!$C$3)</f>
        <v>234248</v>
      </c>
      <c r="AK191" s="105">
        <f>GETPIVOTDATA(" Arizona",'Population Migration by State'!$B$5,"Year",'Population Migration by State'!$C$3)</f>
        <v>234248</v>
      </c>
      <c r="AL191" s="105">
        <f>GETPIVOTDATA(" Arizona",'Population Migration by State'!$B$5,"Year",'Population Migration by State'!$C$3)</f>
        <v>234248</v>
      </c>
      <c r="AM191" s="105">
        <f>GETPIVOTDATA(" Arizona",'Population Migration by State'!$B$5,"Year",'Population Migration by State'!$C$3)</f>
        <v>234248</v>
      </c>
      <c r="AN191" s="105">
        <f>GETPIVOTDATA(" Arizona",'Population Migration by State'!$B$5,"Year",'Population Migration by State'!$C$3)</f>
        <v>234248</v>
      </c>
      <c r="AO191" s="92">
        <f>GETPIVOTDATA(" New Mexico",'Population Migration by State'!$B$5,"Year",'Population Migration by State'!$C$3)</f>
        <v>55122</v>
      </c>
      <c r="AP191" s="105">
        <f>GETPIVOTDATA(" New Mexico",'Population Migration by State'!$B$5,"Year",'Population Migration by State'!$C$3)</f>
        <v>55122</v>
      </c>
      <c r="AQ191" s="105">
        <f>GETPIVOTDATA(" New Mexico",'Population Migration by State'!$B$5,"Year",'Population Migration by State'!$C$3)</f>
        <v>55122</v>
      </c>
      <c r="AR191" s="105">
        <f>GETPIVOTDATA(" New Mexico",'Population Migration by State'!$B$5,"Year",'Population Migration by State'!$C$3)</f>
        <v>55122</v>
      </c>
      <c r="AS191" s="105">
        <f>GETPIVOTDATA(" New Mexico",'Population Migration by State'!$B$5,"Year",'Population Migration by State'!$C$3)</f>
        <v>55122</v>
      </c>
      <c r="AT191" s="105">
        <f>GETPIVOTDATA(" New Mexico",'Population Migration by State'!$B$5,"Year",'Population Migration by State'!$C$3)</f>
        <v>55122</v>
      </c>
      <c r="AU191" s="105">
        <f>GETPIVOTDATA(" New Mexico",'Population Migration by State'!$B$5,"Year",'Population Migration by State'!$C$3)</f>
        <v>55122</v>
      </c>
      <c r="AV191" s="105">
        <f>GETPIVOTDATA(" New Mexico",'Population Migration by State'!$B$5,"Year",'Population Migration by State'!$C$3)</f>
        <v>55122</v>
      </c>
      <c r="AW191" s="105">
        <f>GETPIVOTDATA(" New Mexico",'Population Migration by State'!$B$5,"Year",'Population Migration by State'!$C$3)</f>
        <v>55122</v>
      </c>
      <c r="AX191" s="105">
        <f>GETPIVOTDATA(" New Mexico",'Population Migration by State'!$B$5,"Year",'Population Migration by State'!$C$3)</f>
        <v>55122</v>
      </c>
      <c r="AY191" s="105">
        <f>GETPIVOTDATA(" New Mexico",'Population Migration by State'!$B$5,"Year",'Population Migration by State'!$C$3)</f>
        <v>55122</v>
      </c>
      <c r="AZ191" s="105">
        <f>GETPIVOTDATA(" New Mexico",'Population Migration by State'!$B$5,"Year",'Population Migration by State'!$C$3)</f>
        <v>55122</v>
      </c>
      <c r="BA191" s="105">
        <f>GETPIVOTDATA(" New Mexico",'Population Migration by State'!$B$5,"Year",'Population Migration by State'!$C$3)</f>
        <v>55122</v>
      </c>
      <c r="BB191" s="105">
        <f>GETPIVOTDATA(" New Mexico",'Population Migration by State'!$B$5,"Year",'Population Migration by State'!$C$3)</f>
        <v>55122</v>
      </c>
      <c r="BC191" s="92">
        <f>GETPIVOTDATA(" Texas",'Population Migration by State'!$B$5,"Year",'Population Migration by State'!$C$3)</f>
        <v>512187</v>
      </c>
      <c r="BD191" s="105">
        <f>GETPIVOTDATA(" Texas",'Population Migration by State'!$B$5,"Year",'Population Migration by State'!$C$3)</f>
        <v>512187</v>
      </c>
      <c r="BE191" s="105">
        <f>GETPIVOTDATA(" Texas",'Population Migration by State'!$B$5,"Year",'Population Migration by State'!$C$3)</f>
        <v>512187</v>
      </c>
      <c r="BF191" s="105">
        <f>GETPIVOTDATA(" Texas",'Population Migration by State'!$B$5,"Year",'Population Migration by State'!$C$3)</f>
        <v>512187</v>
      </c>
      <c r="BG191" s="105">
        <f>GETPIVOTDATA(" Texas",'Population Migration by State'!$B$5,"Year",'Population Migration by State'!$C$3)</f>
        <v>512187</v>
      </c>
      <c r="BH191" s="105">
        <f>GETPIVOTDATA(" Texas",'Population Migration by State'!$B$5,"Year",'Population Migration by State'!$C$3)</f>
        <v>512187</v>
      </c>
      <c r="BI191" s="105">
        <f>GETPIVOTDATA(" Texas",'Population Migration by State'!$B$5,"Year",'Population Migration by State'!$C$3)</f>
        <v>512187</v>
      </c>
      <c r="BJ191" s="107">
        <f>GETPIVOTDATA(" Oklahoma",'Population Migration by State'!$B$5,"Year",'Population Migration by State'!$C$3)</f>
        <v>108972</v>
      </c>
      <c r="BK191" s="105">
        <f>GETPIVOTDATA(" Oklahoma",'Population Migration by State'!$B$5,"Year",'Population Migration by State'!$C$3)</f>
        <v>108972</v>
      </c>
      <c r="BL191" s="105">
        <f>GETPIVOTDATA(" Oklahoma",'Population Migration by State'!$B$5,"Year",'Population Migration by State'!$C$3)</f>
        <v>108972</v>
      </c>
      <c r="BM191" s="105">
        <f>GETPIVOTDATA(" Oklahoma",'Population Migration by State'!$B$5,"Year",'Population Migration by State'!$C$3)</f>
        <v>108972</v>
      </c>
      <c r="BN191" s="105">
        <f>GETPIVOTDATA(" Oklahoma",'Population Migration by State'!$B$5,"Year",'Population Migration by State'!$C$3)</f>
        <v>108972</v>
      </c>
      <c r="BO191" s="105">
        <f>GETPIVOTDATA(" Oklahoma",'Population Migration by State'!$B$5,"Year",'Population Migration by State'!$C$3)</f>
        <v>108972</v>
      </c>
      <c r="BP191" s="105">
        <f>GETPIVOTDATA(" Oklahoma",'Population Migration by State'!$B$5,"Year",'Population Migration by State'!$C$3)</f>
        <v>108972</v>
      </c>
      <c r="BQ191" s="105">
        <f>GETPIVOTDATA(" Oklahoma",'Population Migration by State'!$B$5,"Year",'Population Migration by State'!$C$3)</f>
        <v>108972</v>
      </c>
      <c r="BR191" s="105">
        <f>GETPIVOTDATA(" Oklahoma",'Population Migration by State'!$B$5,"Year",'Population Migration by State'!$C$3)</f>
        <v>108972</v>
      </c>
      <c r="BS191" s="105">
        <f>GETPIVOTDATA(" Oklahoma",'Population Migration by State'!$B$5,"Year",'Population Migration by State'!$C$3)</f>
        <v>108972</v>
      </c>
      <c r="BT191" s="92">
        <f>GETPIVOTDATA(" Arkansas",'Population Migration by State'!$B$5,"Year",'Population Migration by State'!$C$3)</f>
        <v>76948</v>
      </c>
      <c r="BU191" s="105">
        <f>GETPIVOTDATA(" Arkansas",'Population Migration by State'!$B$5,"Year",'Population Migration by State'!$C$3)</f>
        <v>76948</v>
      </c>
      <c r="BV191" s="105">
        <f>GETPIVOTDATA(" Arkansas",'Population Migration by State'!$B$5,"Year",'Population Migration by State'!$C$3)</f>
        <v>76948</v>
      </c>
      <c r="BW191" s="105">
        <f>GETPIVOTDATA(" Arkansas",'Population Migration by State'!$B$5,"Year",'Population Migration by State'!$C$3)</f>
        <v>76948</v>
      </c>
      <c r="BX191" s="105">
        <f>GETPIVOTDATA(" Arkansas",'Population Migration by State'!$B$5,"Year",'Population Migration by State'!$C$3)</f>
        <v>76948</v>
      </c>
      <c r="BY191" s="105">
        <f>GETPIVOTDATA(" Arkansas",'Population Migration by State'!$B$5,"Year",'Population Migration by State'!$C$3)</f>
        <v>76948</v>
      </c>
      <c r="BZ191" s="105">
        <f>GETPIVOTDATA(" Arkansas",'Population Migration by State'!$B$5,"Year",'Population Migration by State'!$C$3)</f>
        <v>76948</v>
      </c>
      <c r="CA191" s="105">
        <f>GETPIVOTDATA(" Arkansas",'Population Migration by State'!$B$5,"Year",'Population Migration by State'!$C$3)</f>
        <v>76948</v>
      </c>
      <c r="CB191" s="105">
        <f>GETPIVOTDATA(" Arkansas",'Population Migration by State'!$B$5,"Year",'Population Migration by State'!$C$3)</f>
        <v>76948</v>
      </c>
      <c r="CC191" s="105">
        <f>GETPIVOTDATA(" Arkansas",'Population Migration by State'!$B$5,"Year",'Population Migration by State'!$C$3)</f>
        <v>76948</v>
      </c>
      <c r="CD191" s="105">
        <f>GETPIVOTDATA(" Arkansas",'Population Migration by State'!$B$5,"Year",'Population Migration by State'!$C$3)</f>
        <v>76948</v>
      </c>
      <c r="CE191" s="105">
        <f>GETPIVOTDATA(" Arkansas",'Population Migration by State'!$B$5,"Year",'Population Migration by State'!$C$3)</f>
        <v>76948</v>
      </c>
      <c r="CF191" s="92">
        <f>GETPIVOTDATA(" Tennessee",'Population Migration by State'!$B$5,"Year",'Population Migration by State'!$C$3)</f>
        <v>177815</v>
      </c>
      <c r="CG191" s="105">
        <f>GETPIVOTDATA(" Tennessee",'Population Migration by State'!$B$5,"Year",'Population Migration by State'!$C$3)</f>
        <v>177815</v>
      </c>
      <c r="CH191" s="105">
        <f>GETPIVOTDATA(" Tennessee",'Population Migration by State'!$B$5,"Year",'Population Migration by State'!$C$3)</f>
        <v>177815</v>
      </c>
      <c r="CI191" s="105">
        <f>GETPIVOTDATA(" Tennessee",'Population Migration by State'!$B$5,"Year",'Population Migration by State'!$C$3)</f>
        <v>177815</v>
      </c>
      <c r="CJ191" s="105">
        <f>GETPIVOTDATA(" Tennessee",'Population Migration by State'!$B$5,"Year",'Population Migration by State'!$C$3)</f>
        <v>177815</v>
      </c>
      <c r="CK191" s="105">
        <f>GETPIVOTDATA(" Tennessee",'Population Migration by State'!$B$5,"Year",'Population Migration by State'!$C$3)</f>
        <v>177815</v>
      </c>
      <c r="CL191" s="105">
        <f>GETPIVOTDATA(" Tennessee",'Population Migration by State'!$B$5,"Year",'Population Migration by State'!$C$3)</f>
        <v>177815</v>
      </c>
      <c r="CM191" s="105">
        <f>GETPIVOTDATA(" Tennessee",'Population Migration by State'!$B$5,"Year",'Population Migration by State'!$C$3)</f>
        <v>177815</v>
      </c>
      <c r="CN191" s="105">
        <f>GETPIVOTDATA(" Tennessee",'Population Migration by State'!$B$5,"Year",'Population Migration by State'!$C$3)</f>
        <v>177815</v>
      </c>
      <c r="CO191" s="105">
        <f>GETPIVOTDATA(" Tennessee",'Population Migration by State'!$B$5,"Year",'Population Migration by State'!$C$3)</f>
        <v>177815</v>
      </c>
      <c r="CP191" s="105">
        <f>GETPIVOTDATA(" Tennessee",'Population Migration by State'!$B$5,"Year",'Population Migration by State'!$C$3)</f>
        <v>177815</v>
      </c>
      <c r="CQ191" s="105">
        <f>GETPIVOTDATA(" Tennessee",'Population Migration by State'!$B$5,"Year",'Population Migration by State'!$C$3)</f>
        <v>177815</v>
      </c>
      <c r="CR191" s="105">
        <f>GETPIVOTDATA(" Tennessee",'Population Migration by State'!$B$5,"Year",'Population Migration by State'!$C$3)</f>
        <v>177815</v>
      </c>
      <c r="CS191" s="105">
        <f>GETPIVOTDATA(" Tennessee",'Population Migration by State'!$B$5,"Year",'Population Migration by State'!$C$3)</f>
        <v>177815</v>
      </c>
      <c r="CT191" s="105">
        <f>GETPIVOTDATA(" Tennessee",'Population Migration by State'!$B$5,"Year",'Population Migration by State'!$C$3)</f>
        <v>177815</v>
      </c>
      <c r="CU191" s="105">
        <f>GETPIVOTDATA(" Tennessee",'Population Migration by State'!$B$5,"Year",'Population Migration by State'!$C$3)</f>
        <v>177815</v>
      </c>
      <c r="CV191" s="105">
        <f>GETPIVOTDATA(" Tennessee",'Population Migration by State'!$B$5,"Year",'Population Migration by State'!$C$3)</f>
        <v>177815</v>
      </c>
      <c r="CW191" s="105">
        <f>GETPIVOTDATA(" Tennessee",'Population Migration by State'!$B$5,"Year",'Population Migration by State'!$C$3)</f>
        <v>177815</v>
      </c>
      <c r="CX191" s="105">
        <f>GETPIVOTDATA(" Tennessee",'Population Migration by State'!$B$5,"Year",'Population Migration by State'!$C$3)</f>
        <v>177815</v>
      </c>
      <c r="CY191" s="97"/>
      <c r="CZ191" s="105">
        <f>GETPIVOTDATA(" North Carolina",'Population Migration by State'!$B$5,"Year",'Population Migration by State'!$C$3)</f>
        <v>275174</v>
      </c>
      <c r="DA191" s="105">
        <f>GETPIVOTDATA(" North Carolina",'Population Migration by State'!$B$5,"Year",'Population Migration by State'!$C$3)</f>
        <v>275174</v>
      </c>
      <c r="DB191" s="105">
        <f>GETPIVOTDATA(" North Carolina",'Population Migration by State'!$B$5,"Year",'Population Migration by State'!$C$3)</f>
        <v>275174</v>
      </c>
      <c r="DC191" s="105">
        <f>GETPIVOTDATA(" North Carolina",'Population Migration by State'!$B$5,"Year",'Population Migration by State'!$C$3)</f>
        <v>275174</v>
      </c>
      <c r="DD191" s="105">
        <f>GETPIVOTDATA(" North Carolina",'Population Migration by State'!$B$5,"Year",'Population Migration by State'!$C$3)</f>
        <v>275174</v>
      </c>
      <c r="DE191" s="105">
        <f>GETPIVOTDATA(" North Carolina",'Population Migration by State'!$B$5,"Year",'Population Migration by State'!$C$3)</f>
        <v>275174</v>
      </c>
      <c r="DF191" s="105">
        <f>GETPIVOTDATA(" North Carolina",'Population Migration by State'!$B$5,"Year",'Population Migration by State'!$C$3)</f>
        <v>275174</v>
      </c>
      <c r="DG191" s="105">
        <f>GETPIVOTDATA(" North Carolina",'Population Migration by State'!$B$5,"Year",'Population Migration by State'!$C$3)</f>
        <v>275174</v>
      </c>
      <c r="DH191" s="105">
        <f>GETPIVOTDATA(" North Carolina",'Population Migration by State'!$B$5,"Year",'Population Migration by State'!$C$3)</f>
        <v>275174</v>
      </c>
      <c r="DI191" s="105">
        <f>GETPIVOTDATA(" North Carolina",'Population Migration by State'!$B$5,"Year",'Population Migration by State'!$C$3)</f>
        <v>275174</v>
      </c>
      <c r="DJ191" s="105">
        <f>GETPIVOTDATA(" North Carolina",'Population Migration by State'!$B$5,"Year",'Population Migration by State'!$C$3)</f>
        <v>275174</v>
      </c>
      <c r="DK191" s="105">
        <f>GETPIVOTDATA(" North Carolina",'Population Migration by State'!$B$5,"Year",'Population Migration by State'!$C$3)</f>
        <v>275174</v>
      </c>
      <c r="DL191" s="105">
        <f>GETPIVOTDATA(" North Carolina",'Population Migration by State'!$B$5,"Year",'Population Migration by State'!$C$3)</f>
        <v>275174</v>
      </c>
      <c r="DM191" s="105">
        <f>GETPIVOTDATA(" North Carolina",'Population Migration by State'!$B$5,"Year",'Population Migration by State'!$C$3)</f>
        <v>275174</v>
      </c>
      <c r="DN191" s="105">
        <f>GETPIVOTDATA(" North Carolina",'Population Migration by State'!$B$5,"Year",'Population Migration by State'!$C$3)</f>
        <v>275174</v>
      </c>
      <c r="DO191" s="105">
        <f>GETPIVOTDATA(" North Carolina",'Population Migration by State'!$B$5,"Year",'Population Migration by State'!$C$3)</f>
        <v>275174</v>
      </c>
      <c r="DP191" s="105">
        <f>GETPIVOTDATA(" North Carolina",'Population Migration by State'!$B$5,"Year",'Population Migration by State'!$C$3)</f>
        <v>275174</v>
      </c>
      <c r="DQ191" s="105">
        <f>GETPIVOTDATA(" North Carolina",'Population Migration by State'!$B$5,"Year",'Population Migration by State'!$C$3)</f>
        <v>275174</v>
      </c>
      <c r="DR191" s="105">
        <f>GETPIVOTDATA(" North Carolina",'Population Migration by State'!$B$5,"Year",'Population Migration by State'!$C$3)</f>
        <v>275174</v>
      </c>
      <c r="DS191" s="105">
        <f>GETPIVOTDATA(" North Carolina",'Population Migration by State'!$B$5,"Year",'Population Migration by State'!$C$3)</f>
        <v>275174</v>
      </c>
      <c r="DT191" s="105">
        <f>GETPIVOTDATA(" North Carolina",'Population Migration by State'!$B$5,"Year",'Population Migration by State'!$C$3)</f>
        <v>275174</v>
      </c>
      <c r="DU191" s="97"/>
      <c r="DV191" s="105"/>
      <c r="DW191" s="105"/>
      <c r="DX191" s="105"/>
      <c r="DY191" s="105"/>
      <c r="DZ191" s="105"/>
      <c r="EA191" s="105"/>
      <c r="EB191" s="105"/>
      <c r="EC191" s="105"/>
      <c r="ED191" s="105"/>
      <c r="EE191" s="105"/>
      <c r="EF191" s="105"/>
      <c r="EG191" s="105"/>
      <c r="EH191" s="105"/>
      <c r="EI191" s="105"/>
      <c r="EJ191" s="105"/>
      <c r="EK191" s="105"/>
      <c r="EL191" s="105"/>
      <c r="EM191" s="105"/>
      <c r="EN191" s="105"/>
      <c r="EO191" s="105"/>
      <c r="EP191" s="105"/>
      <c r="EQ191" s="56"/>
      <c r="ER191" s="56"/>
      <c r="ES191" s="56"/>
      <c r="ET191" s="56"/>
      <c r="EU191" s="56"/>
      <c r="EV191" s="56"/>
      <c r="EW191" s="56"/>
      <c r="EX191" s="56"/>
      <c r="EY191" s="56"/>
      <c r="EZ191" s="56"/>
      <c r="FA191" s="56"/>
      <c r="FB191" s="56"/>
      <c r="FC191" s="56"/>
      <c r="FD191" s="56"/>
      <c r="FE191" s="56"/>
      <c r="FF191" s="56"/>
      <c r="FG191" s="56"/>
      <c r="FH191" s="56"/>
      <c r="FI191" s="56"/>
      <c r="FJ191" s="56"/>
      <c r="FK191" s="56"/>
      <c r="FL191" s="56"/>
      <c r="FM191" s="56"/>
      <c r="FN191" s="56"/>
      <c r="FO191" s="56"/>
      <c r="FP191" s="56"/>
      <c r="FQ191" s="56"/>
      <c r="FR191" s="56"/>
      <c r="FS191" s="56"/>
      <c r="FT191" s="56"/>
      <c r="FU191" s="56"/>
      <c r="FV191" s="56"/>
      <c r="FW191" s="56"/>
      <c r="FX191" s="56"/>
      <c r="FY191" s="56"/>
      <c r="FZ191" s="56"/>
      <c r="GA191" s="56"/>
      <c r="GB191" s="56"/>
      <c r="GC191" s="56"/>
      <c r="GD191" s="56"/>
      <c r="GE191" s="56"/>
      <c r="GF191" s="56"/>
      <c r="GG191" s="56"/>
      <c r="GH191" s="56"/>
      <c r="GI191" s="56"/>
      <c r="GJ191" s="56"/>
      <c r="GK191" s="56"/>
      <c r="GL191" s="56"/>
      <c r="GM191" s="56"/>
      <c r="GN191" s="56"/>
      <c r="GO191" s="56"/>
      <c r="GP191" s="56"/>
      <c r="GQ191" s="56"/>
      <c r="GR191" s="56"/>
      <c r="GS191" s="56"/>
      <c r="GT191" s="56"/>
      <c r="GU191" s="56"/>
      <c r="GV191" s="56"/>
      <c r="GW191" s="56"/>
      <c r="GX191" s="56"/>
      <c r="GY191" s="56"/>
      <c r="GZ191" s="56"/>
      <c r="HA191" s="56"/>
      <c r="HB191" s="56"/>
      <c r="HC191" s="56"/>
      <c r="HD191" s="56"/>
      <c r="HE191" s="56"/>
      <c r="HF191" s="56"/>
      <c r="HG191" s="56"/>
      <c r="HH191" s="217"/>
    </row>
    <row r="192" spans="2:216" ht="16.5" thickTop="1" thickBot="1" x14ac:dyDescent="0.3">
      <c r="B192" s="221"/>
      <c r="C192" s="56"/>
      <c r="D192" s="56"/>
      <c r="E192" s="105"/>
      <c r="F192" s="105"/>
      <c r="G192" s="105"/>
      <c r="H192" s="105"/>
      <c r="I192" s="105"/>
      <c r="J192" s="105"/>
      <c r="K192" s="105"/>
      <c r="L192" s="105"/>
      <c r="M192" s="105"/>
      <c r="N192" s="105"/>
      <c r="O192" s="105"/>
      <c r="P192" s="105"/>
      <c r="Q192" s="105"/>
      <c r="R192" s="105"/>
      <c r="S192" s="105"/>
      <c r="T192" s="92">
        <f>GETPIVOTDATA(" California",'Population Migration by State'!$B$5,"Year",'Population Migration by State'!$C$3)</f>
        <v>495964</v>
      </c>
      <c r="U192" s="105">
        <f>GETPIVOTDATA(" California",'Population Migration by State'!$B$5,"Year",'Population Migration by State'!$C$3)</f>
        <v>495964</v>
      </c>
      <c r="V192" s="105">
        <f>GETPIVOTDATA(" California",'Population Migration by State'!$B$5,"Year",'Population Migration by State'!$C$3)</f>
        <v>495964</v>
      </c>
      <c r="W192" s="105">
        <f>GETPIVOTDATA(" California",'Population Migration by State'!$B$5,"Year",'Population Migration by State'!$C$3)</f>
        <v>495964</v>
      </c>
      <c r="X192" s="105">
        <f>GETPIVOTDATA(" California",'Population Migration by State'!$B$5,"Year",'Population Migration by State'!$C$3)</f>
        <v>495964</v>
      </c>
      <c r="Y192" s="105">
        <f>GETPIVOTDATA(" California",'Population Migration by State'!$B$5,"Year",'Population Migration by State'!$C$3)</f>
        <v>495964</v>
      </c>
      <c r="Z192" s="105">
        <f>GETPIVOTDATA(" California",'Population Migration by State'!$B$5,"Year",'Population Migration by State'!$C$3)</f>
        <v>495964</v>
      </c>
      <c r="AA192" s="92">
        <f>GETPIVOTDATA(" Arizona",'Population Migration by State'!$B$5,"Year",'Population Migration by State'!$C$3)</f>
        <v>234248</v>
      </c>
      <c r="AB192" s="105">
        <f>GETPIVOTDATA(" Arizona",'Population Migration by State'!$B$5,"Year",'Population Migration by State'!$C$3)</f>
        <v>234248</v>
      </c>
      <c r="AC192" s="105">
        <f>GETPIVOTDATA(" Arizona",'Population Migration by State'!$B$5,"Year",'Population Migration by State'!$C$3)</f>
        <v>234248</v>
      </c>
      <c r="AD192" s="105">
        <f>GETPIVOTDATA(" Arizona",'Population Migration by State'!$B$5,"Year",'Population Migration by State'!$C$3)</f>
        <v>234248</v>
      </c>
      <c r="AE192" s="105">
        <f>GETPIVOTDATA(" Arizona",'Population Migration by State'!$B$5,"Year",'Population Migration by State'!$C$3)</f>
        <v>234248</v>
      </c>
      <c r="AF192" s="105">
        <f>GETPIVOTDATA(" Arizona",'Population Migration by State'!$B$5,"Year",'Population Migration by State'!$C$3)</f>
        <v>234248</v>
      </c>
      <c r="AG192" s="105">
        <f>GETPIVOTDATA(" Arizona",'Population Migration by State'!$B$5,"Year",'Population Migration by State'!$C$3)</f>
        <v>234248</v>
      </c>
      <c r="AH192" s="105">
        <f>GETPIVOTDATA(" Arizona",'Population Migration by State'!$B$5,"Year",'Population Migration by State'!$C$3)</f>
        <v>234248</v>
      </c>
      <c r="AI192" s="105">
        <f>GETPIVOTDATA(" Arizona",'Population Migration by State'!$B$5,"Year",'Population Migration by State'!$C$3)</f>
        <v>234248</v>
      </c>
      <c r="AJ192" s="105">
        <f>GETPIVOTDATA(" Arizona",'Population Migration by State'!$B$5,"Year",'Population Migration by State'!$C$3)</f>
        <v>234248</v>
      </c>
      <c r="AK192" s="105">
        <f>GETPIVOTDATA(" Arizona",'Population Migration by State'!$B$5,"Year",'Population Migration by State'!$C$3)</f>
        <v>234248</v>
      </c>
      <c r="AL192" s="105">
        <f>GETPIVOTDATA(" Arizona",'Population Migration by State'!$B$5,"Year",'Population Migration by State'!$C$3)</f>
        <v>234248</v>
      </c>
      <c r="AM192" s="105">
        <f>GETPIVOTDATA(" Arizona",'Population Migration by State'!$B$5,"Year",'Population Migration by State'!$C$3)</f>
        <v>234248</v>
      </c>
      <c r="AN192" s="105">
        <f>GETPIVOTDATA(" Arizona",'Population Migration by State'!$B$5,"Year",'Population Migration by State'!$C$3)</f>
        <v>234248</v>
      </c>
      <c r="AO192" s="92">
        <f>GETPIVOTDATA(" New Mexico",'Population Migration by State'!$B$5,"Year",'Population Migration by State'!$C$3)</f>
        <v>55122</v>
      </c>
      <c r="AP192" s="105">
        <f>GETPIVOTDATA(" New Mexico",'Population Migration by State'!$B$5,"Year",'Population Migration by State'!$C$3)</f>
        <v>55122</v>
      </c>
      <c r="AQ192" s="105">
        <f>GETPIVOTDATA(" New Mexico",'Population Migration by State'!$B$5,"Year",'Population Migration by State'!$C$3)</f>
        <v>55122</v>
      </c>
      <c r="AR192" s="105">
        <f>GETPIVOTDATA(" New Mexico",'Population Migration by State'!$B$5,"Year",'Population Migration by State'!$C$3)</f>
        <v>55122</v>
      </c>
      <c r="AS192" s="105">
        <f>GETPIVOTDATA(" New Mexico",'Population Migration by State'!$B$5,"Year",'Population Migration by State'!$C$3)</f>
        <v>55122</v>
      </c>
      <c r="AT192" s="105">
        <f>GETPIVOTDATA(" New Mexico",'Population Migration by State'!$B$5,"Year",'Population Migration by State'!$C$3)</f>
        <v>55122</v>
      </c>
      <c r="AU192" s="105">
        <f>GETPIVOTDATA(" New Mexico",'Population Migration by State'!$B$5,"Year",'Population Migration by State'!$C$3)</f>
        <v>55122</v>
      </c>
      <c r="AV192" s="105">
        <f>GETPIVOTDATA(" New Mexico",'Population Migration by State'!$B$5,"Year",'Population Migration by State'!$C$3)</f>
        <v>55122</v>
      </c>
      <c r="AW192" s="105">
        <f>GETPIVOTDATA(" New Mexico",'Population Migration by State'!$B$5,"Year",'Population Migration by State'!$C$3)</f>
        <v>55122</v>
      </c>
      <c r="AX192" s="105">
        <f>GETPIVOTDATA(" New Mexico",'Population Migration by State'!$B$5,"Year",'Population Migration by State'!$C$3)</f>
        <v>55122</v>
      </c>
      <c r="AY192" s="105">
        <f>GETPIVOTDATA(" New Mexico",'Population Migration by State'!$B$5,"Year",'Population Migration by State'!$C$3)</f>
        <v>55122</v>
      </c>
      <c r="AZ192" s="105">
        <f>GETPIVOTDATA(" New Mexico",'Population Migration by State'!$B$5,"Year",'Population Migration by State'!$C$3)</f>
        <v>55122</v>
      </c>
      <c r="BA192" s="105">
        <f>GETPIVOTDATA(" New Mexico",'Population Migration by State'!$B$5,"Year",'Population Migration by State'!$C$3)</f>
        <v>55122</v>
      </c>
      <c r="BB192" s="105">
        <f>GETPIVOTDATA(" New Mexico",'Population Migration by State'!$B$5,"Year",'Population Migration by State'!$C$3)</f>
        <v>55122</v>
      </c>
      <c r="BC192" s="92">
        <f>GETPIVOTDATA(" Texas",'Population Migration by State'!$B$5,"Year",'Population Migration by State'!$C$3)</f>
        <v>512187</v>
      </c>
      <c r="BD192" s="105">
        <f>GETPIVOTDATA(" Texas",'Population Migration by State'!$B$5,"Year",'Population Migration by State'!$C$3)</f>
        <v>512187</v>
      </c>
      <c r="BE192" s="105">
        <f>GETPIVOTDATA(" Texas",'Population Migration by State'!$B$5,"Year",'Population Migration by State'!$C$3)</f>
        <v>512187</v>
      </c>
      <c r="BF192" s="105">
        <f>GETPIVOTDATA(" Texas",'Population Migration by State'!$B$5,"Year",'Population Migration by State'!$C$3)</f>
        <v>512187</v>
      </c>
      <c r="BG192" s="105">
        <f>GETPIVOTDATA(" Texas",'Population Migration by State'!$B$5,"Year",'Population Migration by State'!$C$3)</f>
        <v>512187</v>
      </c>
      <c r="BH192" s="105">
        <f>GETPIVOTDATA(" Texas",'Population Migration by State'!$B$5,"Year",'Population Migration by State'!$C$3)</f>
        <v>512187</v>
      </c>
      <c r="BI192" s="105">
        <f>GETPIVOTDATA(" Texas",'Population Migration by State'!$B$5,"Year",'Population Migration by State'!$C$3)</f>
        <v>512187</v>
      </c>
      <c r="BJ192" s="101">
        <f>GETPIVOTDATA(" Texas",'Population Migration by State'!$B$5,"Year",'Population Migration by State'!$C$3)</f>
        <v>512187</v>
      </c>
      <c r="BK192" s="99"/>
      <c r="BL192" s="105">
        <f>GETPIVOTDATA(" Oklahoma",'Population Migration by State'!$B$5,"Year",'Population Migration by State'!$C$3)</f>
        <v>108972</v>
      </c>
      <c r="BM192" s="105">
        <f>GETPIVOTDATA(" Oklahoma",'Population Migration by State'!$B$5,"Year",'Population Migration by State'!$C$3)</f>
        <v>108972</v>
      </c>
      <c r="BN192" s="105">
        <f>GETPIVOTDATA(" Oklahoma",'Population Migration by State'!$B$5,"Year",'Population Migration by State'!$C$3)</f>
        <v>108972</v>
      </c>
      <c r="BO192" s="105">
        <f>GETPIVOTDATA(" Oklahoma",'Population Migration by State'!$B$5,"Year",'Population Migration by State'!$C$3)</f>
        <v>108972</v>
      </c>
      <c r="BP192" s="105">
        <f>GETPIVOTDATA(" Oklahoma",'Population Migration by State'!$B$5,"Year",'Population Migration by State'!$C$3)</f>
        <v>108972</v>
      </c>
      <c r="BQ192" s="105">
        <f>GETPIVOTDATA(" Oklahoma",'Population Migration by State'!$B$5,"Year",'Population Migration by State'!$C$3)</f>
        <v>108972</v>
      </c>
      <c r="BR192" s="105">
        <f>GETPIVOTDATA(" Oklahoma",'Population Migration by State'!$B$5,"Year",'Population Migration by State'!$C$3)</f>
        <v>108972</v>
      </c>
      <c r="BS192" s="105">
        <f>GETPIVOTDATA(" Oklahoma",'Population Migration by State'!$B$5,"Year",'Population Migration by State'!$C$3)</f>
        <v>108972</v>
      </c>
      <c r="BT192" s="92">
        <f>GETPIVOTDATA(" Arkansas",'Population Migration by State'!$B$5,"Year",'Population Migration by State'!$C$3)</f>
        <v>76948</v>
      </c>
      <c r="BU192" s="105">
        <f>GETPIVOTDATA(" Arkansas",'Population Migration by State'!$B$5,"Year",'Population Migration by State'!$C$3)</f>
        <v>76948</v>
      </c>
      <c r="BV192" s="105">
        <f>GETPIVOTDATA(" Arkansas",'Population Migration by State'!$B$5,"Year",'Population Migration by State'!$C$3)</f>
        <v>76948</v>
      </c>
      <c r="BW192" s="105">
        <f>GETPIVOTDATA(" Arkansas",'Population Migration by State'!$B$5,"Year",'Population Migration by State'!$C$3)</f>
        <v>76948</v>
      </c>
      <c r="BX192" s="105">
        <f>GETPIVOTDATA(" Arkansas",'Population Migration by State'!$B$5,"Year",'Population Migration by State'!$C$3)</f>
        <v>76948</v>
      </c>
      <c r="BY192" s="105">
        <f>GETPIVOTDATA(" Arkansas",'Population Migration by State'!$B$5,"Year",'Population Migration by State'!$C$3)</f>
        <v>76948</v>
      </c>
      <c r="BZ192" s="105">
        <f>GETPIVOTDATA(" Arkansas",'Population Migration by State'!$B$5,"Year",'Population Migration by State'!$C$3)</f>
        <v>76948</v>
      </c>
      <c r="CA192" s="105">
        <f>GETPIVOTDATA(" Arkansas",'Population Migration by State'!$B$5,"Year",'Population Migration by State'!$C$3)</f>
        <v>76948</v>
      </c>
      <c r="CB192" s="105">
        <f>GETPIVOTDATA(" Arkansas",'Population Migration by State'!$B$5,"Year",'Population Migration by State'!$C$3)</f>
        <v>76948</v>
      </c>
      <c r="CC192" s="105">
        <f>GETPIVOTDATA(" Arkansas",'Population Migration by State'!$B$5,"Year",'Population Migration by State'!$C$3)</f>
        <v>76948</v>
      </c>
      <c r="CD192" s="105">
        <f>GETPIVOTDATA(" Arkansas",'Population Migration by State'!$B$5,"Year",'Population Migration by State'!$C$3)</f>
        <v>76948</v>
      </c>
      <c r="CE192" s="105">
        <f>GETPIVOTDATA(" Arkansas",'Population Migration by State'!$B$5,"Year",'Population Migration by State'!$C$3)</f>
        <v>76948</v>
      </c>
      <c r="CF192" s="92">
        <f>GETPIVOTDATA(" Tennessee",'Population Migration by State'!$B$5,"Year",'Population Migration by State'!$C$3)</f>
        <v>177815</v>
      </c>
      <c r="CG192" s="105">
        <f>GETPIVOTDATA(" Tennessee",'Population Migration by State'!$B$5,"Year",'Population Migration by State'!$C$3)</f>
        <v>177815</v>
      </c>
      <c r="CH192" s="105">
        <f>GETPIVOTDATA(" Tennessee",'Population Migration by State'!$B$5,"Year",'Population Migration by State'!$C$3)</f>
        <v>177815</v>
      </c>
      <c r="CI192" s="105">
        <f>GETPIVOTDATA(" Tennessee",'Population Migration by State'!$B$5,"Year",'Population Migration by State'!$C$3)</f>
        <v>177815</v>
      </c>
      <c r="CJ192" s="105">
        <f>GETPIVOTDATA(" Tennessee",'Population Migration by State'!$B$5,"Year",'Population Migration by State'!$C$3)</f>
        <v>177815</v>
      </c>
      <c r="CK192" s="105">
        <f>GETPIVOTDATA(" Tennessee",'Population Migration by State'!$B$5,"Year",'Population Migration by State'!$C$3)</f>
        <v>177815</v>
      </c>
      <c r="CL192" s="105">
        <f>GETPIVOTDATA(" Tennessee",'Population Migration by State'!$B$5,"Year",'Population Migration by State'!$C$3)</f>
        <v>177815</v>
      </c>
      <c r="CM192" s="105">
        <f>GETPIVOTDATA(" Tennessee",'Population Migration by State'!$B$5,"Year",'Population Migration by State'!$C$3)</f>
        <v>177815</v>
      </c>
      <c r="CN192" s="105">
        <f>GETPIVOTDATA(" Tennessee",'Population Migration by State'!$B$5,"Year",'Population Migration by State'!$C$3)</f>
        <v>177815</v>
      </c>
      <c r="CO192" s="105">
        <f>GETPIVOTDATA(" Tennessee",'Population Migration by State'!$B$5,"Year",'Population Migration by State'!$C$3)</f>
        <v>177815</v>
      </c>
      <c r="CP192" s="105">
        <f>GETPIVOTDATA(" Tennessee",'Population Migration by State'!$B$5,"Year",'Population Migration by State'!$C$3)</f>
        <v>177815</v>
      </c>
      <c r="CQ192" s="105">
        <f>GETPIVOTDATA(" Tennessee",'Population Migration by State'!$B$5,"Year",'Population Migration by State'!$C$3)</f>
        <v>177815</v>
      </c>
      <c r="CR192" s="105">
        <f>GETPIVOTDATA(" Tennessee",'Population Migration by State'!$B$5,"Year",'Population Migration by State'!$C$3)</f>
        <v>177815</v>
      </c>
      <c r="CS192" s="105">
        <f>GETPIVOTDATA(" Tennessee",'Population Migration by State'!$B$5,"Year",'Population Migration by State'!$C$3)</f>
        <v>177815</v>
      </c>
      <c r="CT192" s="105">
        <f>GETPIVOTDATA(" Tennessee",'Population Migration by State'!$B$5,"Year",'Population Migration by State'!$C$3)</f>
        <v>177815</v>
      </c>
      <c r="CU192" s="105">
        <f>GETPIVOTDATA(" Tennessee",'Population Migration by State'!$B$5,"Year",'Population Migration by State'!$C$3)</f>
        <v>177815</v>
      </c>
      <c r="CV192" s="105">
        <f>GETPIVOTDATA(" Tennessee",'Population Migration by State'!$B$5,"Year",'Population Migration by State'!$C$3)</f>
        <v>177815</v>
      </c>
      <c r="CW192" s="105">
        <f>GETPIVOTDATA(" Tennessee",'Population Migration by State'!$B$5,"Year",'Population Migration by State'!$C$3)</f>
        <v>177815</v>
      </c>
      <c r="CX192" s="114">
        <f>GETPIVOTDATA(" Tennessee",'Population Migration by State'!$B$5,"Year",'Population Migration by State'!$C$3)</f>
        <v>177815</v>
      </c>
      <c r="CY192" s="105">
        <f>GETPIVOTDATA(" North Carolina",'Population Migration by State'!$B$5,"Year",'Population Migration by State'!$C$3)</f>
        <v>275174</v>
      </c>
      <c r="CZ192" s="105">
        <f>GETPIVOTDATA(" North Carolina",'Population Migration by State'!$B$5,"Year",'Population Migration by State'!$C$3)</f>
        <v>275174</v>
      </c>
      <c r="DA192" s="105">
        <f>GETPIVOTDATA(" North Carolina",'Population Migration by State'!$B$5,"Year",'Population Migration by State'!$C$3)</f>
        <v>275174</v>
      </c>
      <c r="DB192" s="105">
        <f>GETPIVOTDATA(" North Carolina",'Population Migration by State'!$B$5,"Year",'Population Migration by State'!$C$3)</f>
        <v>275174</v>
      </c>
      <c r="DC192" s="105">
        <f>GETPIVOTDATA(" North Carolina",'Population Migration by State'!$B$5,"Year",'Population Migration by State'!$C$3)</f>
        <v>275174</v>
      </c>
      <c r="DD192" s="105">
        <f>GETPIVOTDATA(" North Carolina",'Population Migration by State'!$B$5,"Year",'Population Migration by State'!$C$3)</f>
        <v>275174</v>
      </c>
      <c r="DE192" s="103">
        <f>GETPIVOTDATA(" North Carolina",'Population Migration by State'!$B$5,"Year",'Population Migration by State'!$C$3)</f>
        <v>275174</v>
      </c>
      <c r="DF192" s="105">
        <f>GETPIVOTDATA(" North Carolina",'Population Migration by State'!$B$5,"Year",'Population Migration by State'!$C$3)</f>
        <v>275174</v>
      </c>
      <c r="DG192" s="105">
        <f>GETPIVOTDATA(" North Carolina",'Population Migration by State'!$B$5,"Year",'Population Migration by State'!$C$3)</f>
        <v>275174</v>
      </c>
      <c r="DH192" s="105">
        <f>GETPIVOTDATA(" North Carolina",'Population Migration by State'!$B$5,"Year",'Population Migration by State'!$C$3)</f>
        <v>275174</v>
      </c>
      <c r="DI192" s="105">
        <f>GETPIVOTDATA(" North Carolina",'Population Migration by State'!$B$5,"Year",'Population Migration by State'!$C$3)</f>
        <v>275174</v>
      </c>
      <c r="DJ192" s="105">
        <f>GETPIVOTDATA(" North Carolina",'Population Migration by State'!$B$5,"Year",'Population Migration by State'!$C$3)</f>
        <v>275174</v>
      </c>
      <c r="DK192" s="105">
        <f>GETPIVOTDATA(" North Carolina",'Population Migration by State'!$B$5,"Year",'Population Migration by State'!$C$3)</f>
        <v>275174</v>
      </c>
      <c r="DL192" s="105">
        <f>GETPIVOTDATA(" North Carolina",'Population Migration by State'!$B$5,"Year",'Population Migration by State'!$C$3)</f>
        <v>275174</v>
      </c>
      <c r="DM192" s="105">
        <f>GETPIVOTDATA(" North Carolina",'Population Migration by State'!$B$5,"Year",'Population Migration by State'!$C$3)</f>
        <v>275174</v>
      </c>
      <c r="DN192" s="105">
        <f>GETPIVOTDATA(" North Carolina",'Population Migration by State'!$B$5,"Year",'Population Migration by State'!$C$3)</f>
        <v>275174</v>
      </c>
      <c r="DO192" s="105">
        <f>GETPIVOTDATA(" North Carolina",'Population Migration by State'!$B$5,"Year",'Population Migration by State'!$C$3)</f>
        <v>275174</v>
      </c>
      <c r="DP192" s="105">
        <f>GETPIVOTDATA(" North Carolina",'Population Migration by State'!$B$5,"Year",'Population Migration by State'!$C$3)</f>
        <v>275174</v>
      </c>
      <c r="DQ192" s="105">
        <f>GETPIVOTDATA(" North Carolina",'Population Migration by State'!$B$5,"Year",'Population Migration by State'!$C$3)</f>
        <v>275174</v>
      </c>
      <c r="DR192" s="105">
        <f>GETPIVOTDATA(" North Carolina",'Population Migration by State'!$B$5,"Year",'Population Migration by State'!$C$3)</f>
        <v>275174</v>
      </c>
      <c r="DS192" s="105">
        <f>GETPIVOTDATA(" North Carolina",'Population Migration by State'!$B$5,"Year",'Population Migration by State'!$C$3)</f>
        <v>275174</v>
      </c>
      <c r="DT192" s="114">
        <f>GETPIVOTDATA(" North Carolina",'Population Migration by State'!$B$5,"Year",'Population Migration by State'!$C$3)</f>
        <v>275174</v>
      </c>
      <c r="DU192" s="105"/>
      <c r="DV192" s="105"/>
      <c r="DW192" s="105"/>
      <c r="DX192" s="105"/>
      <c r="DY192" s="105"/>
      <c r="DZ192" s="105"/>
      <c r="EA192" s="105"/>
      <c r="EB192" s="105"/>
      <c r="EC192" s="105"/>
      <c r="ED192" s="105"/>
      <c r="EE192" s="105"/>
      <c r="EF192" s="105"/>
      <c r="EG192" s="105"/>
      <c r="EH192" s="105"/>
      <c r="EI192" s="105"/>
      <c r="EJ192" s="105"/>
      <c r="EK192" s="105"/>
      <c r="EL192" s="105"/>
      <c r="EM192" s="105"/>
      <c r="EN192" s="105"/>
      <c r="EO192" s="105"/>
      <c r="EP192" s="105"/>
      <c r="EQ192" s="56"/>
      <c r="ER192" s="56"/>
      <c r="ES192" s="56"/>
      <c r="ET192" s="56"/>
      <c r="EU192" s="56"/>
      <c r="EV192" s="56"/>
      <c r="EW192" s="56"/>
      <c r="EX192" s="56"/>
      <c r="EY192" s="56"/>
      <c r="EZ192" s="56"/>
      <c r="FA192" s="56"/>
      <c r="FB192" s="56"/>
      <c r="FC192" s="56"/>
      <c r="FD192" s="56"/>
      <c r="FE192" s="56"/>
      <c r="FF192" s="56"/>
      <c r="FG192" s="56"/>
      <c r="FH192" s="56"/>
      <c r="FI192" s="56"/>
      <c r="FJ192" s="56"/>
      <c r="FK192" s="56"/>
      <c r="FL192" s="56"/>
      <c r="FM192" s="56"/>
      <c r="FN192" s="56"/>
      <c r="FO192" s="56"/>
      <c r="FP192" s="56"/>
      <c r="FQ192" s="56"/>
      <c r="FR192" s="56"/>
      <c r="FS192" s="56"/>
      <c r="FT192" s="56"/>
      <c r="FU192" s="56"/>
      <c r="FV192" s="56"/>
      <c r="FW192" s="56"/>
      <c r="FX192" s="56"/>
      <c r="FY192" s="56"/>
      <c r="FZ192" s="56"/>
      <c r="GA192" s="56"/>
      <c r="GB192" s="56"/>
      <c r="GC192" s="56"/>
      <c r="GD192" s="56"/>
      <c r="GE192" s="56"/>
      <c r="GF192" s="56"/>
      <c r="GG192" s="56"/>
      <c r="GH192" s="56"/>
      <c r="GI192" s="56"/>
      <c r="GJ192" s="56"/>
      <c r="GK192" s="56"/>
      <c r="GL192" s="56"/>
      <c r="GM192" s="56"/>
      <c r="GN192" s="56"/>
      <c r="GO192" s="56"/>
      <c r="GP192" s="56"/>
      <c r="GQ192" s="56"/>
      <c r="GR192" s="56"/>
      <c r="GS192" s="56"/>
      <c r="GT192" s="56"/>
      <c r="GU192" s="56"/>
      <c r="GV192" s="56"/>
      <c r="GW192" s="56"/>
      <c r="GX192" s="56"/>
      <c r="GY192" s="56"/>
      <c r="GZ192" s="56"/>
      <c r="HA192" s="56"/>
      <c r="HB192" s="56"/>
      <c r="HC192" s="56"/>
      <c r="HD192" s="56"/>
      <c r="HE192" s="56"/>
      <c r="HF192" s="56"/>
      <c r="HG192" s="56"/>
      <c r="HH192" s="217"/>
    </row>
    <row r="193" spans="2:216" ht="16.5" thickTop="1" thickBot="1" x14ac:dyDescent="0.3">
      <c r="B193" s="221"/>
      <c r="C193" s="56"/>
      <c r="D193" s="56"/>
      <c r="E193" s="105"/>
      <c r="F193" s="105"/>
      <c r="G193" s="105"/>
      <c r="H193" s="105"/>
      <c r="I193" s="105"/>
      <c r="J193" s="105"/>
      <c r="K193" s="105"/>
      <c r="L193" s="105"/>
      <c r="M193" s="105"/>
      <c r="N193" s="105"/>
      <c r="O193" s="105"/>
      <c r="P193" s="105"/>
      <c r="Q193" s="105"/>
      <c r="R193" s="105"/>
      <c r="S193" s="105"/>
      <c r="T193" s="99"/>
      <c r="U193" s="105">
        <f>GETPIVOTDATA(" California",'Population Migration by State'!$B$5,"Year",'Population Migration by State'!$C$3)</f>
        <v>495964</v>
      </c>
      <c r="V193" s="105">
        <f>GETPIVOTDATA(" California",'Population Migration by State'!$B$5,"Year",'Population Migration by State'!$C$3)</f>
        <v>495964</v>
      </c>
      <c r="W193" s="105">
        <f>GETPIVOTDATA(" California",'Population Migration by State'!$B$5,"Year",'Population Migration by State'!$C$3)</f>
        <v>495964</v>
      </c>
      <c r="X193" s="105">
        <f>GETPIVOTDATA(" California",'Population Migration by State'!$B$5,"Year",'Population Migration by State'!$C$3)</f>
        <v>495964</v>
      </c>
      <c r="Y193" s="105">
        <f>GETPIVOTDATA(" California",'Population Migration by State'!$B$5,"Year",'Population Migration by State'!$C$3)</f>
        <v>495964</v>
      </c>
      <c r="Z193" s="105">
        <f>GETPIVOTDATA(" California",'Population Migration by State'!$B$5,"Year",'Population Migration by State'!$C$3)</f>
        <v>495964</v>
      </c>
      <c r="AA193" s="92">
        <f>GETPIVOTDATA(" Arizona",'Population Migration by State'!$B$5,"Year",'Population Migration by State'!$C$3)</f>
        <v>234248</v>
      </c>
      <c r="AB193" s="105">
        <f>GETPIVOTDATA(" Arizona",'Population Migration by State'!$B$5,"Year",'Population Migration by State'!$C$3)</f>
        <v>234248</v>
      </c>
      <c r="AC193" s="105">
        <f>GETPIVOTDATA(" Arizona",'Population Migration by State'!$B$5,"Year",'Population Migration by State'!$C$3)</f>
        <v>234248</v>
      </c>
      <c r="AD193" s="105">
        <f>GETPIVOTDATA(" Arizona",'Population Migration by State'!$B$5,"Year",'Population Migration by State'!$C$3)</f>
        <v>234248</v>
      </c>
      <c r="AE193" s="105">
        <f>GETPIVOTDATA(" Arizona",'Population Migration by State'!$B$5,"Year",'Population Migration by State'!$C$3)</f>
        <v>234248</v>
      </c>
      <c r="AF193" s="105">
        <f>GETPIVOTDATA(" Arizona",'Population Migration by State'!$B$5,"Year",'Population Migration by State'!$C$3)</f>
        <v>234248</v>
      </c>
      <c r="AG193" s="105">
        <f>GETPIVOTDATA(" Arizona",'Population Migration by State'!$B$5,"Year",'Population Migration by State'!$C$3)</f>
        <v>234248</v>
      </c>
      <c r="AH193" s="105">
        <f>GETPIVOTDATA(" Arizona",'Population Migration by State'!$B$5,"Year",'Population Migration by State'!$C$3)</f>
        <v>234248</v>
      </c>
      <c r="AI193" s="105">
        <f>GETPIVOTDATA(" Arizona",'Population Migration by State'!$B$5,"Year",'Population Migration by State'!$C$3)</f>
        <v>234248</v>
      </c>
      <c r="AJ193" s="105">
        <f>GETPIVOTDATA(" Arizona",'Population Migration by State'!$B$5,"Year",'Population Migration by State'!$C$3)</f>
        <v>234248</v>
      </c>
      <c r="AK193" s="105">
        <f>GETPIVOTDATA(" Arizona",'Population Migration by State'!$B$5,"Year",'Population Migration by State'!$C$3)</f>
        <v>234248</v>
      </c>
      <c r="AL193" s="105">
        <f>GETPIVOTDATA(" Arizona",'Population Migration by State'!$B$5,"Year",'Population Migration by State'!$C$3)</f>
        <v>234248</v>
      </c>
      <c r="AM193" s="105">
        <f>GETPIVOTDATA(" Arizona",'Population Migration by State'!$B$5,"Year",'Population Migration by State'!$C$3)</f>
        <v>234248</v>
      </c>
      <c r="AN193" s="105">
        <f>GETPIVOTDATA(" Arizona",'Population Migration by State'!$B$5,"Year",'Population Migration by State'!$C$3)</f>
        <v>234248</v>
      </c>
      <c r="AO193" s="92">
        <f>GETPIVOTDATA(" New Mexico",'Population Migration by State'!$B$5,"Year",'Population Migration by State'!$C$3)</f>
        <v>55122</v>
      </c>
      <c r="AP193" s="105">
        <f>GETPIVOTDATA(" New Mexico",'Population Migration by State'!$B$5,"Year",'Population Migration by State'!$C$3)</f>
        <v>55122</v>
      </c>
      <c r="AQ193" s="105">
        <f>GETPIVOTDATA(" New Mexico",'Population Migration by State'!$B$5,"Year",'Population Migration by State'!$C$3)</f>
        <v>55122</v>
      </c>
      <c r="AR193" s="105">
        <f>GETPIVOTDATA(" New Mexico",'Population Migration by State'!$B$5,"Year",'Population Migration by State'!$C$3)</f>
        <v>55122</v>
      </c>
      <c r="AS193" s="105">
        <f>GETPIVOTDATA(" New Mexico",'Population Migration by State'!$B$5,"Year",'Population Migration by State'!$C$3)</f>
        <v>55122</v>
      </c>
      <c r="AT193" s="105">
        <f>GETPIVOTDATA(" New Mexico",'Population Migration by State'!$B$5,"Year",'Population Migration by State'!$C$3)</f>
        <v>55122</v>
      </c>
      <c r="AU193" s="105">
        <f>GETPIVOTDATA(" New Mexico",'Population Migration by State'!$B$5,"Year",'Population Migration by State'!$C$3)</f>
        <v>55122</v>
      </c>
      <c r="AV193" s="105">
        <f>GETPIVOTDATA(" New Mexico",'Population Migration by State'!$B$5,"Year",'Population Migration by State'!$C$3)</f>
        <v>55122</v>
      </c>
      <c r="AW193" s="105">
        <f>GETPIVOTDATA(" New Mexico",'Population Migration by State'!$B$5,"Year",'Population Migration by State'!$C$3)</f>
        <v>55122</v>
      </c>
      <c r="AX193" s="105">
        <f>GETPIVOTDATA(" New Mexico",'Population Migration by State'!$B$5,"Year",'Population Migration by State'!$C$3)</f>
        <v>55122</v>
      </c>
      <c r="AY193" s="105">
        <f>GETPIVOTDATA(" New Mexico",'Population Migration by State'!$B$5,"Year",'Population Migration by State'!$C$3)</f>
        <v>55122</v>
      </c>
      <c r="AZ193" s="105">
        <f>GETPIVOTDATA(" New Mexico",'Population Migration by State'!$B$5,"Year",'Population Migration by State'!$C$3)</f>
        <v>55122</v>
      </c>
      <c r="BA193" s="105">
        <f>GETPIVOTDATA(" New Mexico",'Population Migration by State'!$B$5,"Year",'Population Migration by State'!$C$3)</f>
        <v>55122</v>
      </c>
      <c r="BB193" s="105">
        <f>GETPIVOTDATA(" New Mexico",'Population Migration by State'!$B$5,"Year",'Population Migration by State'!$C$3)</f>
        <v>55122</v>
      </c>
      <c r="BC193" s="92">
        <f>GETPIVOTDATA(" Texas",'Population Migration by State'!$B$5,"Year",'Population Migration by State'!$C$3)</f>
        <v>512187</v>
      </c>
      <c r="BD193" s="105">
        <f>GETPIVOTDATA(" Texas",'Population Migration by State'!$B$5,"Year",'Population Migration by State'!$C$3)</f>
        <v>512187</v>
      </c>
      <c r="BE193" s="105">
        <f>GETPIVOTDATA(" Texas",'Population Migration by State'!$B$5,"Year",'Population Migration by State'!$C$3)</f>
        <v>512187</v>
      </c>
      <c r="BF193" s="105">
        <f>GETPIVOTDATA(" Texas",'Population Migration by State'!$B$5,"Year",'Population Migration by State'!$C$3)</f>
        <v>512187</v>
      </c>
      <c r="BG193" s="105">
        <f>GETPIVOTDATA(" Texas",'Population Migration by State'!$B$5,"Year",'Population Migration by State'!$C$3)</f>
        <v>512187</v>
      </c>
      <c r="BH193" s="105">
        <f>GETPIVOTDATA(" Texas",'Population Migration by State'!$B$5,"Year",'Population Migration by State'!$C$3)</f>
        <v>512187</v>
      </c>
      <c r="BI193" s="105">
        <f>GETPIVOTDATA(" Texas",'Population Migration by State'!$B$5,"Year",'Population Migration by State'!$C$3)</f>
        <v>512187</v>
      </c>
      <c r="BJ193" s="105">
        <f>GETPIVOTDATA(" Texas",'Population Migration by State'!$B$5,"Year",'Population Migration by State'!$C$3)</f>
        <v>512187</v>
      </c>
      <c r="BK193" s="105">
        <f>GETPIVOTDATA(" Texas",'Population Migration by State'!$B$5,"Year",'Population Migration by State'!$C$3)</f>
        <v>512187</v>
      </c>
      <c r="BL193" s="99"/>
      <c r="BM193" s="105">
        <f>GETPIVOTDATA(" Oklahoma",'Population Migration by State'!$B$5,"Year",'Population Migration by State'!$C$3)</f>
        <v>108972</v>
      </c>
      <c r="BN193" s="105">
        <f>GETPIVOTDATA(" Oklahoma",'Population Migration by State'!$B$5,"Year",'Population Migration by State'!$C$3)</f>
        <v>108972</v>
      </c>
      <c r="BO193" s="105">
        <f>GETPIVOTDATA(" Oklahoma",'Population Migration by State'!$B$5,"Year",'Population Migration by State'!$C$3)</f>
        <v>108972</v>
      </c>
      <c r="BP193" s="105">
        <f>GETPIVOTDATA(" Oklahoma",'Population Migration by State'!$B$5,"Year",'Population Migration by State'!$C$3)</f>
        <v>108972</v>
      </c>
      <c r="BQ193" s="105">
        <f>GETPIVOTDATA(" Oklahoma",'Population Migration by State'!$B$5,"Year",'Population Migration by State'!$C$3)</f>
        <v>108972</v>
      </c>
      <c r="BR193" s="105">
        <f>GETPIVOTDATA(" Oklahoma",'Population Migration by State'!$B$5,"Year",'Population Migration by State'!$C$3)</f>
        <v>108972</v>
      </c>
      <c r="BS193" s="105">
        <f>GETPIVOTDATA(" Oklahoma",'Population Migration by State'!$B$5,"Year",'Population Migration by State'!$C$3)</f>
        <v>108972</v>
      </c>
      <c r="BT193" s="92">
        <f>GETPIVOTDATA(" Arkansas",'Population Migration by State'!$B$5,"Year",'Population Migration by State'!$C$3)</f>
        <v>76948</v>
      </c>
      <c r="BU193" s="105">
        <f>GETPIVOTDATA(" Arkansas",'Population Migration by State'!$B$5,"Year",'Population Migration by State'!$C$3)</f>
        <v>76948</v>
      </c>
      <c r="BV193" s="105">
        <f>GETPIVOTDATA(" Arkansas",'Population Migration by State'!$B$5,"Year",'Population Migration by State'!$C$3)</f>
        <v>76948</v>
      </c>
      <c r="BW193" s="105">
        <f>GETPIVOTDATA(" Arkansas",'Population Migration by State'!$B$5,"Year",'Population Migration by State'!$C$3)</f>
        <v>76948</v>
      </c>
      <c r="BX193" s="105">
        <f>GETPIVOTDATA(" Arkansas",'Population Migration by State'!$B$5,"Year",'Population Migration by State'!$C$3)</f>
        <v>76948</v>
      </c>
      <c r="BY193" s="105">
        <f>GETPIVOTDATA(" Arkansas",'Population Migration by State'!$B$5,"Year",'Population Migration by State'!$C$3)</f>
        <v>76948</v>
      </c>
      <c r="BZ193" s="105">
        <f>GETPIVOTDATA(" Arkansas",'Population Migration by State'!$B$5,"Year",'Population Migration by State'!$C$3)</f>
        <v>76948</v>
      </c>
      <c r="CA193" s="105">
        <f>GETPIVOTDATA(" Arkansas",'Population Migration by State'!$B$5,"Year",'Population Migration by State'!$C$3)</f>
        <v>76948</v>
      </c>
      <c r="CB193" s="105">
        <f>GETPIVOTDATA(" Arkansas",'Population Migration by State'!$B$5,"Year",'Population Migration by State'!$C$3)</f>
        <v>76948</v>
      </c>
      <c r="CC193" s="105">
        <f>GETPIVOTDATA(" Arkansas",'Population Migration by State'!$B$5,"Year",'Population Migration by State'!$C$3)</f>
        <v>76948</v>
      </c>
      <c r="CD193" s="105">
        <f>GETPIVOTDATA(" Arkansas",'Population Migration by State'!$B$5,"Year",'Population Migration by State'!$C$3)</f>
        <v>76948</v>
      </c>
      <c r="CE193" s="105">
        <f>GETPIVOTDATA(" Arkansas",'Population Migration by State'!$B$5,"Year",'Population Migration by State'!$C$3)</f>
        <v>76948</v>
      </c>
      <c r="CF193" s="107">
        <f>GETPIVOTDATA(" Tennessee",'Population Migration by State'!$B$5,"Year",'Population Migration by State'!$C$3)</f>
        <v>177815</v>
      </c>
      <c r="CG193" s="103">
        <f>GETPIVOTDATA(" Tennessee",'Population Migration by State'!$B$5,"Year",'Population Migration by State'!$C$3)</f>
        <v>177815</v>
      </c>
      <c r="CH193" s="103">
        <f>GETPIVOTDATA(" Tennessee",'Population Migration by State'!$B$5,"Year",'Population Migration by State'!$C$3)</f>
        <v>177815</v>
      </c>
      <c r="CI193" s="103">
        <f>GETPIVOTDATA(" Tennessee",'Population Migration by State'!$B$5,"Year",'Population Migration by State'!$C$3)</f>
        <v>177815</v>
      </c>
      <c r="CJ193" s="103">
        <f>GETPIVOTDATA(" Tennessee",'Population Migration by State'!$B$5,"Year",'Population Migration by State'!$C$3)</f>
        <v>177815</v>
      </c>
      <c r="CK193" s="103">
        <f>GETPIVOTDATA(" Tennessee",'Population Migration by State'!$B$5,"Year",'Population Migration by State'!$C$3)</f>
        <v>177815</v>
      </c>
      <c r="CL193" s="105">
        <f>GETPIVOTDATA(" Tennessee",'Population Migration by State'!$B$5,"Year",'Population Migration by State'!$C$3)</f>
        <v>177815</v>
      </c>
      <c r="CM193" s="105">
        <f>GETPIVOTDATA(" Tennessee",'Population Migration by State'!$B$5,"Year",'Population Migration by State'!$C$3)</f>
        <v>177815</v>
      </c>
      <c r="CN193" s="105">
        <f>GETPIVOTDATA(" Tennessee",'Population Migration by State'!$B$5,"Year",'Population Migration by State'!$C$3)</f>
        <v>177815</v>
      </c>
      <c r="CO193" s="105">
        <f>GETPIVOTDATA(" Tennessee",'Population Migration by State'!$B$5,"Year",'Population Migration by State'!$C$3)</f>
        <v>177815</v>
      </c>
      <c r="CP193" s="105">
        <f>GETPIVOTDATA(" Tennessee",'Population Migration by State'!$B$5,"Year",'Population Migration by State'!$C$3)</f>
        <v>177815</v>
      </c>
      <c r="CQ193" s="105">
        <f>GETPIVOTDATA(" Tennessee",'Population Migration by State'!$B$5,"Year",'Population Migration by State'!$C$3)</f>
        <v>177815</v>
      </c>
      <c r="CR193" s="105">
        <f>GETPIVOTDATA(" Tennessee",'Population Migration by State'!$B$5,"Year",'Population Migration by State'!$C$3)</f>
        <v>177815</v>
      </c>
      <c r="CS193" s="105">
        <f>GETPIVOTDATA(" Tennessee",'Population Migration by State'!$B$5,"Year",'Population Migration by State'!$C$3)</f>
        <v>177815</v>
      </c>
      <c r="CT193" s="105">
        <f>GETPIVOTDATA(" Tennessee",'Population Migration by State'!$B$5,"Year",'Population Migration by State'!$C$3)</f>
        <v>177815</v>
      </c>
      <c r="CU193" s="105">
        <f>GETPIVOTDATA(" Tennessee",'Population Migration by State'!$B$5,"Year",'Population Migration by State'!$C$3)</f>
        <v>177815</v>
      </c>
      <c r="CV193" s="105">
        <f>GETPIVOTDATA(" Tennessee",'Population Migration by State'!$B$5,"Year",'Population Migration by State'!$C$3)</f>
        <v>177815</v>
      </c>
      <c r="CW193" s="105">
        <f>GETPIVOTDATA(" Tennessee",'Population Migration by State'!$B$5,"Year",'Population Migration by State'!$C$3)</f>
        <v>177815</v>
      </c>
      <c r="CX193" s="97"/>
      <c r="CY193" s="105">
        <f>GETPIVOTDATA(" North Carolina",'Population Migration by State'!$B$5,"Year",'Population Migration by State'!$C$3)</f>
        <v>275174</v>
      </c>
      <c r="CZ193" s="105">
        <f>GETPIVOTDATA(" North Carolina",'Population Migration by State'!$B$5,"Year",'Population Migration by State'!$C$3)</f>
        <v>275174</v>
      </c>
      <c r="DA193" s="105">
        <f>GETPIVOTDATA(" North Carolina",'Population Migration by State'!$B$5,"Year",'Population Migration by State'!$C$3)</f>
        <v>275174</v>
      </c>
      <c r="DB193" s="105">
        <f>GETPIVOTDATA(" North Carolina",'Population Migration by State'!$B$5,"Year",'Population Migration by State'!$C$3)</f>
        <v>275174</v>
      </c>
      <c r="DC193" s="105">
        <f>GETPIVOTDATA(" North Carolina",'Population Migration by State'!$B$5,"Year",'Population Migration by State'!$C$3)</f>
        <v>275174</v>
      </c>
      <c r="DD193" s="97"/>
      <c r="DE193" s="105">
        <f>GETPIVOTDATA(" South Carolina",'Population Migration by State'!$B$5,"Year",'Population Migration by State'!$C$3)</f>
        <v>157775</v>
      </c>
      <c r="DF193" s="99"/>
      <c r="DG193" s="105">
        <f>GETPIVOTDATA(" North Carolina",'Population Migration by State'!$B$5,"Year",'Population Migration by State'!$C$3)</f>
        <v>275174</v>
      </c>
      <c r="DH193" s="105">
        <f>GETPIVOTDATA(" North Carolina",'Population Migration by State'!$B$5,"Year",'Population Migration by State'!$C$3)</f>
        <v>275174</v>
      </c>
      <c r="DI193" s="105">
        <f>GETPIVOTDATA(" North Carolina",'Population Migration by State'!$B$5,"Year",'Population Migration by State'!$C$3)</f>
        <v>275174</v>
      </c>
      <c r="DJ193" s="105">
        <f>GETPIVOTDATA(" North Carolina",'Population Migration by State'!$B$5,"Year",'Population Migration by State'!$C$3)</f>
        <v>275174</v>
      </c>
      <c r="DK193" s="105">
        <f>GETPIVOTDATA(" North Carolina",'Population Migration by State'!$B$5,"Year",'Population Migration by State'!$C$3)</f>
        <v>275174</v>
      </c>
      <c r="DL193" s="105">
        <f>GETPIVOTDATA(" North Carolina",'Population Migration by State'!$B$5,"Year",'Population Migration by State'!$C$3)</f>
        <v>275174</v>
      </c>
      <c r="DM193" s="105">
        <f>GETPIVOTDATA(" North Carolina",'Population Migration by State'!$B$5,"Year",'Population Migration by State'!$C$3)</f>
        <v>275174</v>
      </c>
      <c r="DN193" s="105">
        <f>GETPIVOTDATA(" North Carolina",'Population Migration by State'!$B$5,"Year",'Population Migration by State'!$C$3)</f>
        <v>275174</v>
      </c>
      <c r="DO193" s="105">
        <f>GETPIVOTDATA(" North Carolina",'Population Migration by State'!$B$5,"Year",'Population Migration by State'!$C$3)</f>
        <v>275174</v>
      </c>
      <c r="DP193" s="105">
        <f>GETPIVOTDATA(" North Carolina",'Population Migration by State'!$B$5,"Year",'Population Migration by State'!$C$3)</f>
        <v>275174</v>
      </c>
      <c r="DQ193" s="105">
        <f>GETPIVOTDATA(" North Carolina",'Population Migration by State'!$B$5,"Year",'Population Migration by State'!$C$3)</f>
        <v>275174</v>
      </c>
      <c r="DR193" s="105">
        <f>GETPIVOTDATA(" North Carolina",'Population Migration by State'!$B$5,"Year",'Population Migration by State'!$C$3)</f>
        <v>275174</v>
      </c>
      <c r="DS193" s="105">
        <f>GETPIVOTDATA(" North Carolina",'Population Migration by State'!$B$5,"Year",'Population Migration by State'!$C$3)</f>
        <v>275174</v>
      </c>
      <c r="DT193" s="97"/>
      <c r="DU193" s="105"/>
      <c r="DV193" s="105"/>
      <c r="DW193" s="105"/>
      <c r="DX193" s="105"/>
      <c r="DY193" s="105"/>
      <c r="DZ193" s="105"/>
      <c r="EA193" s="105"/>
      <c r="EB193" s="105"/>
      <c r="EC193" s="105"/>
      <c r="ED193" s="105"/>
      <c r="EE193" s="105"/>
      <c r="EF193" s="105"/>
      <c r="EG193" s="105"/>
      <c r="EH193" s="105"/>
      <c r="EI193" s="105"/>
      <c r="EJ193" s="105"/>
      <c r="EK193" s="105"/>
      <c r="EL193" s="105"/>
      <c r="EM193" s="105"/>
      <c r="EN193" s="105"/>
      <c r="EO193" s="105"/>
      <c r="EP193" s="105"/>
      <c r="EQ193" s="56"/>
      <c r="ER193" s="56"/>
      <c r="ES193" s="56"/>
      <c r="ET193" s="56"/>
      <c r="EU193" s="56"/>
      <c r="EV193" s="56"/>
      <c r="EW193" s="56"/>
      <c r="EX193" s="56"/>
      <c r="EY193" s="56"/>
      <c r="EZ193" s="56"/>
      <c r="FA193" s="56"/>
      <c r="FB193" s="56"/>
      <c r="FC193" s="56"/>
      <c r="FD193" s="56"/>
      <c r="FE193" s="56"/>
      <c r="FF193" s="56"/>
      <c r="FG193" s="56"/>
      <c r="FH193" s="56"/>
      <c r="FI193" s="56"/>
      <c r="FJ193" s="56"/>
      <c r="FK193" s="56"/>
      <c r="FL193" s="56"/>
      <c r="FM193" s="56"/>
      <c r="FN193" s="56"/>
      <c r="FO193" s="56"/>
      <c r="FP193" s="56"/>
      <c r="FQ193" s="56"/>
      <c r="FR193" s="56"/>
      <c r="FS193" s="56"/>
      <c r="FT193" s="56"/>
      <c r="FU193" s="56"/>
      <c r="FV193" s="56"/>
      <c r="FW193" s="56"/>
      <c r="FX193" s="56"/>
      <c r="FY193" s="56"/>
      <c r="FZ193" s="56"/>
      <c r="GA193" s="56"/>
      <c r="GB193" s="56"/>
      <c r="GC193" s="56"/>
      <c r="GD193" s="56"/>
      <c r="GE193" s="56"/>
      <c r="GF193" s="56"/>
      <c r="GG193" s="56"/>
      <c r="GH193" s="56"/>
      <c r="GI193" s="56"/>
      <c r="GJ193" s="56"/>
      <c r="GK193" s="56"/>
      <c r="GL193" s="56"/>
      <c r="GM193" s="56"/>
      <c r="GN193" s="56"/>
      <c r="GO193" s="56"/>
      <c r="GP193" s="56"/>
      <c r="GQ193" s="56"/>
      <c r="GR193" s="56"/>
      <c r="GS193" s="56"/>
      <c r="GT193" s="56"/>
      <c r="GU193" s="56"/>
      <c r="GV193" s="56"/>
      <c r="GW193" s="56"/>
      <c r="GX193" s="56"/>
      <c r="GY193" s="56"/>
      <c r="GZ193" s="56"/>
      <c r="HA193" s="56"/>
      <c r="HB193" s="56"/>
      <c r="HC193" s="56"/>
      <c r="HD193" s="56"/>
      <c r="HE193" s="56"/>
      <c r="HF193" s="56"/>
      <c r="HG193" s="56"/>
      <c r="HH193" s="217"/>
    </row>
    <row r="194" spans="2:216" ht="15.75" thickTop="1" x14ac:dyDescent="0.25">
      <c r="B194" s="221"/>
      <c r="C194" s="56"/>
      <c r="D194" s="56"/>
      <c r="E194" s="105"/>
      <c r="F194" s="105"/>
      <c r="G194" s="105"/>
      <c r="H194" s="105"/>
      <c r="I194" s="105"/>
      <c r="J194" s="105"/>
      <c r="K194" s="105"/>
      <c r="L194" s="105"/>
      <c r="M194" s="105"/>
      <c r="N194" s="105"/>
      <c r="O194" s="105"/>
      <c r="P194" s="105"/>
      <c r="Q194" s="105"/>
      <c r="R194" s="105"/>
      <c r="S194" s="105"/>
      <c r="T194" s="105"/>
      <c r="U194" s="99"/>
      <c r="V194" s="105">
        <f>GETPIVOTDATA(" California",'Population Migration by State'!$B$5,"Year",'Population Migration by State'!$C$3)</f>
        <v>495964</v>
      </c>
      <c r="W194" s="105">
        <f>GETPIVOTDATA(" California",'Population Migration by State'!$B$5,"Year",'Population Migration by State'!$C$3)</f>
        <v>495964</v>
      </c>
      <c r="X194" s="105">
        <f>GETPIVOTDATA(" California",'Population Migration by State'!$B$5,"Year",'Population Migration by State'!$C$3)</f>
        <v>495964</v>
      </c>
      <c r="Y194" s="105">
        <f>GETPIVOTDATA(" California",'Population Migration by State'!$B$5,"Year",'Population Migration by State'!$C$3)</f>
        <v>495964</v>
      </c>
      <c r="Z194" s="105">
        <f>GETPIVOTDATA(" California",'Population Migration by State'!$B$5,"Year",'Population Migration by State'!$C$3)</f>
        <v>495964</v>
      </c>
      <c r="AA194" s="92">
        <f>GETPIVOTDATA(" Arizona",'Population Migration by State'!$B$5,"Year",'Population Migration by State'!$C$3)</f>
        <v>234248</v>
      </c>
      <c r="AB194" s="105">
        <f>GETPIVOTDATA(" Arizona",'Population Migration by State'!$B$5,"Year",'Population Migration by State'!$C$3)</f>
        <v>234248</v>
      </c>
      <c r="AC194" s="105">
        <f>GETPIVOTDATA(" Arizona",'Population Migration by State'!$B$5,"Year",'Population Migration by State'!$C$3)</f>
        <v>234248</v>
      </c>
      <c r="AD194" s="105">
        <f>GETPIVOTDATA(" Arizona",'Population Migration by State'!$B$5,"Year",'Population Migration by State'!$C$3)</f>
        <v>234248</v>
      </c>
      <c r="AE194" s="105">
        <f>GETPIVOTDATA(" Arizona",'Population Migration by State'!$B$5,"Year",'Population Migration by State'!$C$3)</f>
        <v>234248</v>
      </c>
      <c r="AF194" s="105">
        <f>GETPIVOTDATA(" Arizona",'Population Migration by State'!$B$5,"Year",'Population Migration by State'!$C$3)</f>
        <v>234248</v>
      </c>
      <c r="AG194" s="105">
        <f>GETPIVOTDATA(" Arizona",'Population Migration by State'!$B$5,"Year",'Population Migration by State'!$C$3)</f>
        <v>234248</v>
      </c>
      <c r="AH194" s="105">
        <f>GETPIVOTDATA(" Arizona",'Population Migration by State'!$B$5,"Year",'Population Migration by State'!$C$3)</f>
        <v>234248</v>
      </c>
      <c r="AI194" s="105">
        <f>GETPIVOTDATA(" Arizona",'Population Migration by State'!$B$5,"Year",'Population Migration by State'!$C$3)</f>
        <v>234248</v>
      </c>
      <c r="AJ194" s="105">
        <f>GETPIVOTDATA(" Arizona",'Population Migration by State'!$B$5,"Year",'Population Migration by State'!$C$3)</f>
        <v>234248</v>
      </c>
      <c r="AK194" s="105">
        <f>GETPIVOTDATA(" Arizona",'Population Migration by State'!$B$5,"Year",'Population Migration by State'!$C$3)</f>
        <v>234248</v>
      </c>
      <c r="AL194" s="105">
        <f>GETPIVOTDATA(" Arizona",'Population Migration by State'!$B$5,"Year",'Population Migration by State'!$C$3)</f>
        <v>234248</v>
      </c>
      <c r="AM194" s="105">
        <f>GETPIVOTDATA(" Arizona",'Population Migration by State'!$B$5,"Year",'Population Migration by State'!$C$3)</f>
        <v>234248</v>
      </c>
      <c r="AN194" s="105">
        <f>GETPIVOTDATA(" Arizona",'Population Migration by State'!$B$5,"Year",'Population Migration by State'!$C$3)</f>
        <v>234248</v>
      </c>
      <c r="AO194" s="92">
        <f>GETPIVOTDATA(" New Mexico",'Population Migration by State'!$B$5,"Year",'Population Migration by State'!$C$3)</f>
        <v>55122</v>
      </c>
      <c r="AP194" s="105">
        <f>GETPIVOTDATA(" New Mexico",'Population Migration by State'!$B$5,"Year",'Population Migration by State'!$C$3)</f>
        <v>55122</v>
      </c>
      <c r="AQ194" s="105">
        <f>GETPIVOTDATA(" New Mexico",'Population Migration by State'!$B$5,"Year",'Population Migration by State'!$C$3)</f>
        <v>55122</v>
      </c>
      <c r="AR194" s="105">
        <f>GETPIVOTDATA(" New Mexico",'Population Migration by State'!$B$5,"Year",'Population Migration by State'!$C$3)</f>
        <v>55122</v>
      </c>
      <c r="AS194" s="105">
        <f>GETPIVOTDATA(" New Mexico",'Population Migration by State'!$B$5,"Year",'Population Migration by State'!$C$3)</f>
        <v>55122</v>
      </c>
      <c r="AT194" s="105">
        <f>GETPIVOTDATA(" New Mexico",'Population Migration by State'!$B$5,"Year",'Population Migration by State'!$C$3)</f>
        <v>55122</v>
      </c>
      <c r="AU194" s="105">
        <f>GETPIVOTDATA(" New Mexico",'Population Migration by State'!$B$5,"Year",'Population Migration by State'!$C$3)</f>
        <v>55122</v>
      </c>
      <c r="AV194" s="105">
        <f>GETPIVOTDATA(" New Mexico",'Population Migration by State'!$B$5,"Year",'Population Migration by State'!$C$3)</f>
        <v>55122</v>
      </c>
      <c r="AW194" s="105">
        <f>GETPIVOTDATA(" New Mexico",'Population Migration by State'!$B$5,"Year",'Population Migration by State'!$C$3)</f>
        <v>55122</v>
      </c>
      <c r="AX194" s="105">
        <f>GETPIVOTDATA(" New Mexico",'Population Migration by State'!$B$5,"Year",'Population Migration by State'!$C$3)</f>
        <v>55122</v>
      </c>
      <c r="AY194" s="105">
        <f>GETPIVOTDATA(" New Mexico",'Population Migration by State'!$B$5,"Year",'Population Migration by State'!$C$3)</f>
        <v>55122</v>
      </c>
      <c r="AZ194" s="105">
        <f>GETPIVOTDATA(" New Mexico",'Population Migration by State'!$B$5,"Year",'Population Migration by State'!$C$3)</f>
        <v>55122</v>
      </c>
      <c r="BA194" s="105">
        <f>GETPIVOTDATA(" New Mexico",'Population Migration by State'!$B$5,"Year",'Population Migration by State'!$C$3)</f>
        <v>55122</v>
      </c>
      <c r="BB194" s="105">
        <f>GETPIVOTDATA(" New Mexico",'Population Migration by State'!$B$5,"Year",'Population Migration by State'!$C$3)</f>
        <v>55122</v>
      </c>
      <c r="BC194" s="92">
        <f>GETPIVOTDATA(" Texas",'Population Migration by State'!$B$5,"Year",'Population Migration by State'!$C$3)</f>
        <v>512187</v>
      </c>
      <c r="BD194" s="105">
        <f>GETPIVOTDATA(" Texas",'Population Migration by State'!$B$5,"Year",'Population Migration by State'!$C$3)</f>
        <v>512187</v>
      </c>
      <c r="BE194" s="105">
        <f>GETPIVOTDATA(" Texas",'Population Migration by State'!$B$5,"Year",'Population Migration by State'!$C$3)</f>
        <v>512187</v>
      </c>
      <c r="BF194" s="105">
        <f>GETPIVOTDATA(" Texas",'Population Migration by State'!$B$5,"Year",'Population Migration by State'!$C$3)</f>
        <v>512187</v>
      </c>
      <c r="BG194" s="105">
        <f>GETPIVOTDATA(" Texas",'Population Migration by State'!$B$5,"Year",'Population Migration by State'!$C$3)</f>
        <v>512187</v>
      </c>
      <c r="BH194" s="105">
        <f>GETPIVOTDATA(" Texas",'Population Migration by State'!$B$5,"Year",'Population Migration by State'!$C$3)</f>
        <v>512187</v>
      </c>
      <c r="BI194" s="105">
        <f>GETPIVOTDATA(" Texas",'Population Migration by State'!$B$5,"Year",'Population Migration by State'!$C$3)</f>
        <v>512187</v>
      </c>
      <c r="BJ194" s="105">
        <f>GETPIVOTDATA(" Texas",'Population Migration by State'!$B$5,"Year",'Population Migration by State'!$C$3)</f>
        <v>512187</v>
      </c>
      <c r="BK194" s="105">
        <f>GETPIVOTDATA(" Texas",'Population Migration by State'!$B$5,"Year",'Population Migration by State'!$C$3)</f>
        <v>512187</v>
      </c>
      <c r="BL194" s="105">
        <f>GETPIVOTDATA(" Texas",'Population Migration by State'!$B$5,"Year",'Population Migration by State'!$C$3)</f>
        <v>512187</v>
      </c>
      <c r="BM194" s="101">
        <f>GETPIVOTDATA(" Texas",'Population Migration by State'!$B$5,"Year",'Population Migration by State'!$C$3)</f>
        <v>512187</v>
      </c>
      <c r="BN194" s="101">
        <f>GETPIVOTDATA(" Texas",'Population Migration by State'!$B$5,"Year",'Population Migration by State'!$C$3)</f>
        <v>512187</v>
      </c>
      <c r="BO194" s="101">
        <f>GETPIVOTDATA(" Texas",'Population Migration by State'!$B$5,"Year",'Population Migration by State'!$C$3)</f>
        <v>512187</v>
      </c>
      <c r="BP194" s="101">
        <f>GETPIVOTDATA(" Texas",'Population Migration by State'!$B$5,"Year",'Population Migration by State'!$C$3)</f>
        <v>512187</v>
      </c>
      <c r="BQ194" s="101">
        <f>GETPIVOTDATA(" Texas",'Population Migration by State'!$B$5,"Year",'Population Migration by State'!$C$3)</f>
        <v>512187</v>
      </c>
      <c r="BR194" s="101">
        <f>GETPIVOTDATA(" Texas",'Population Migration by State'!$B$5,"Year",'Population Migration by State'!$C$3)</f>
        <v>512187</v>
      </c>
      <c r="BS194" s="101">
        <f>GETPIVOTDATA(" Texas",'Population Migration by State'!$B$5,"Year",'Population Migration by State'!$C$3)</f>
        <v>512187</v>
      </c>
      <c r="BT194" s="99">
        <f>GETPIVOTDATA(" Arkansas",'Population Migration by State'!$B$5,"Year",'Population Migration by State'!$C$3)</f>
        <v>76948</v>
      </c>
      <c r="BU194" s="105">
        <f>GETPIVOTDATA(" Arkansas",'Population Migration by State'!$B$5,"Year",'Population Migration by State'!$C$3)</f>
        <v>76948</v>
      </c>
      <c r="BV194" s="105">
        <f>GETPIVOTDATA(" Arkansas",'Population Migration by State'!$B$5,"Year",'Population Migration by State'!$C$3)</f>
        <v>76948</v>
      </c>
      <c r="BW194" s="105">
        <f>GETPIVOTDATA(" Arkansas",'Population Migration by State'!$B$5,"Year",'Population Migration by State'!$C$3)</f>
        <v>76948</v>
      </c>
      <c r="BX194" s="105">
        <f>GETPIVOTDATA(" Arkansas",'Population Migration by State'!$B$5,"Year",'Population Migration by State'!$C$3)</f>
        <v>76948</v>
      </c>
      <c r="BY194" s="105">
        <f>GETPIVOTDATA(" Arkansas",'Population Migration by State'!$B$5,"Year",'Population Migration by State'!$C$3)</f>
        <v>76948</v>
      </c>
      <c r="BZ194" s="105">
        <f>GETPIVOTDATA(" Arkansas",'Population Migration by State'!$B$5,"Year",'Population Migration by State'!$C$3)</f>
        <v>76948</v>
      </c>
      <c r="CA194" s="105">
        <f>GETPIVOTDATA(" Arkansas",'Population Migration by State'!$B$5,"Year",'Population Migration by State'!$C$3)</f>
        <v>76948</v>
      </c>
      <c r="CB194" s="105">
        <f>GETPIVOTDATA(" Arkansas",'Population Migration by State'!$B$5,"Year",'Population Migration by State'!$C$3)</f>
        <v>76948</v>
      </c>
      <c r="CC194" s="105">
        <f>GETPIVOTDATA(" Arkansas",'Population Migration by State'!$B$5,"Year",'Population Migration by State'!$C$3)</f>
        <v>76948</v>
      </c>
      <c r="CD194" s="105">
        <f>GETPIVOTDATA(" Arkansas",'Population Migration by State'!$B$5,"Year",'Population Migration by State'!$C$3)</f>
        <v>76948</v>
      </c>
      <c r="CE194" s="97"/>
      <c r="CF194" s="105">
        <f>GETPIVOTDATA(" Mississippi",'Population Migration by State'!$B$5,"Year",'Population Migration by State'!$C$3)</f>
        <v>73581</v>
      </c>
      <c r="CG194" s="105">
        <f>GETPIVOTDATA(" Mississippi",'Population Migration by State'!$B$5,"Year",'Population Migration by State'!$C$3)</f>
        <v>73581</v>
      </c>
      <c r="CH194" s="105">
        <f>GETPIVOTDATA(" Mississippi",'Population Migration by State'!$B$5,"Year",'Population Migration by State'!$C$3)</f>
        <v>73581</v>
      </c>
      <c r="CI194" s="105">
        <f>GETPIVOTDATA(" Mississippi",'Population Migration by State'!$B$5,"Year",'Population Migration by State'!$C$3)</f>
        <v>73581</v>
      </c>
      <c r="CJ194" s="105">
        <f>GETPIVOTDATA(" Mississippi",'Population Migration by State'!$B$5,"Year",'Population Migration by State'!$C$3)</f>
        <v>73581</v>
      </c>
      <c r="CK194" s="105">
        <f>GETPIVOTDATA(" Mississippi",'Population Migration by State'!$B$5,"Year",'Population Migration by State'!$C$3)</f>
        <v>73581</v>
      </c>
      <c r="CL194" s="95">
        <f>GETPIVOTDATA(" Alabama",'Population Migration by State'!$B$5,"Year",'Population Migration by State'!$C$3)</f>
        <v>105219</v>
      </c>
      <c r="CM194" s="101">
        <f>GETPIVOTDATA(" Alabama",'Population Migration by State'!$B$5,"Year",'Population Migration by State'!$C$3)</f>
        <v>105219</v>
      </c>
      <c r="CN194" s="101">
        <f>GETPIVOTDATA(" Alabama",'Population Migration by State'!$B$5,"Year",'Population Migration by State'!$C$3)</f>
        <v>105219</v>
      </c>
      <c r="CO194" s="101">
        <f>GETPIVOTDATA(" Alabama",'Population Migration by State'!$B$5,"Year",'Population Migration by State'!$C$3)</f>
        <v>105219</v>
      </c>
      <c r="CP194" s="101">
        <f>GETPIVOTDATA(" Alabama",'Population Migration by State'!$B$5,"Year",'Population Migration by State'!$C$3)</f>
        <v>105219</v>
      </c>
      <c r="CQ194" s="101">
        <f>GETPIVOTDATA(" Alabama",'Population Migration by State'!$B$5,"Year",'Population Migration by State'!$C$3)</f>
        <v>105219</v>
      </c>
      <c r="CR194" s="95">
        <f>GETPIVOTDATA(" Georgia",'Population Migration by State'!$B$5,"Year",'Population Migration by State'!$C$3)</f>
        <v>279196</v>
      </c>
      <c r="CS194" s="101">
        <f>GETPIVOTDATA(" Georgia",'Population Migration by State'!$B$5,"Year",'Population Migration by State'!$C$3)</f>
        <v>279196</v>
      </c>
      <c r="CT194" s="101">
        <f>GETPIVOTDATA(" Georgia",'Population Migration by State'!$B$5,"Year",'Population Migration by State'!$C$3)</f>
        <v>279196</v>
      </c>
      <c r="CU194" s="101">
        <f>GETPIVOTDATA(" Georgia",'Population Migration by State'!$B$5,"Year",'Population Migration by State'!$C$3)</f>
        <v>279196</v>
      </c>
      <c r="CV194" s="101">
        <f>GETPIVOTDATA(" Georgia",'Population Migration by State'!$B$5,"Year",'Population Migration by State'!$C$3)</f>
        <v>279196</v>
      </c>
      <c r="CW194" s="101">
        <f>GETPIVOTDATA(" Georgia",'Population Migration by State'!$B$5,"Year",'Population Migration by State'!$C$3)</f>
        <v>279196</v>
      </c>
      <c r="CX194" s="101">
        <f>GETPIVOTDATA(" Georgia",'Population Migration by State'!$B$5,"Year",'Population Migration by State'!$C$3)</f>
        <v>279196</v>
      </c>
      <c r="CY194" s="101">
        <f>GETPIVOTDATA(" Georgia",'Population Migration by State'!$B$5,"Year",'Population Migration by State'!$C$3)</f>
        <v>279196</v>
      </c>
      <c r="CZ194" s="110"/>
      <c r="DA194" s="101">
        <f>GETPIVOTDATA(" South Carolina",'Population Migration by State'!$B$5,"Year",'Population Migration by State'!$C$3)</f>
        <v>157775</v>
      </c>
      <c r="DB194" s="101">
        <f>GETPIVOTDATA(" South Carolina",'Population Migration by State'!$B$5,"Year",'Population Migration by State'!$C$3)</f>
        <v>157775</v>
      </c>
      <c r="DC194" s="101">
        <f>GETPIVOTDATA(" South Carolina",'Population Migration by State'!$B$5,"Year",'Population Migration by State'!$C$3)</f>
        <v>157775</v>
      </c>
      <c r="DD194" s="105">
        <f>GETPIVOTDATA(" South Carolina",'Population Migration by State'!$B$5,"Year",'Population Migration by State'!$C$3)</f>
        <v>157775</v>
      </c>
      <c r="DE194" s="105">
        <f>GETPIVOTDATA(" South Carolina",'Population Migration by State'!$B$5,"Year",'Population Migration by State'!$C$3)</f>
        <v>157775</v>
      </c>
      <c r="DF194" s="105">
        <f>GETPIVOTDATA(" South Carolina",'Population Migration by State'!$B$5,"Year",'Population Migration by State'!$C$3)</f>
        <v>157775</v>
      </c>
      <c r="DG194" s="101">
        <f>GETPIVOTDATA(" South Carolina",'Population Migration by State'!$B$5,"Year",'Population Migration by State'!$C$3)</f>
        <v>157775</v>
      </c>
      <c r="DH194" s="101">
        <f>GETPIVOTDATA(" South Carolina",'Population Migration by State'!$B$5,"Year",'Population Migration by State'!$C$3)</f>
        <v>157775</v>
      </c>
      <c r="DI194" s="101">
        <f>GETPIVOTDATA(" South Carolina",'Population Migration by State'!$B$5,"Year",'Population Migration by State'!$C$3)</f>
        <v>157775</v>
      </c>
      <c r="DJ194" s="101">
        <f>GETPIVOTDATA(" South Carolina",'Population Migration by State'!$B$5,"Year",'Population Migration by State'!$C$3)</f>
        <v>157775</v>
      </c>
      <c r="DK194" s="99"/>
      <c r="DL194" s="105">
        <f>GETPIVOTDATA(" North Carolina",'Population Migration by State'!$B$5,"Year",'Population Migration by State'!$C$3)</f>
        <v>275174</v>
      </c>
      <c r="DM194" s="105">
        <f>GETPIVOTDATA(" North Carolina",'Population Migration by State'!$B$5,"Year",'Population Migration by State'!$C$3)</f>
        <v>275174</v>
      </c>
      <c r="DN194" s="105">
        <f>GETPIVOTDATA(" North Carolina",'Population Migration by State'!$B$5,"Year",'Population Migration by State'!$C$3)</f>
        <v>275174</v>
      </c>
      <c r="DO194" s="105">
        <f>GETPIVOTDATA(" North Carolina",'Population Migration by State'!$B$5,"Year",'Population Migration by State'!$C$3)</f>
        <v>275174</v>
      </c>
      <c r="DP194" s="105">
        <f>GETPIVOTDATA(" North Carolina",'Population Migration by State'!$B$5,"Year",'Population Migration by State'!$C$3)</f>
        <v>275174</v>
      </c>
      <c r="DQ194" s="105">
        <f>GETPIVOTDATA(" North Carolina",'Population Migration by State'!$B$5,"Year",'Population Migration by State'!$C$3)</f>
        <v>275174</v>
      </c>
      <c r="DR194" s="105">
        <f>GETPIVOTDATA(" North Carolina",'Population Migration by State'!$B$5,"Year",'Population Migration by State'!$C$3)</f>
        <v>275174</v>
      </c>
      <c r="DS194" s="114">
        <f>GETPIVOTDATA(" North Carolina",'Population Migration by State'!$B$5,"Year",'Population Migration by State'!$C$3)</f>
        <v>275174</v>
      </c>
      <c r="DT194" s="105"/>
      <c r="DU194" s="105"/>
      <c r="DV194" s="105"/>
      <c r="DW194" s="105"/>
      <c r="DX194" s="105"/>
      <c r="DY194" s="105"/>
      <c r="DZ194" s="105"/>
      <c r="EA194" s="105"/>
      <c r="EB194" s="105"/>
      <c r="EC194" s="105"/>
      <c r="ED194" s="105"/>
      <c r="EE194" s="105"/>
      <c r="EF194" s="105"/>
      <c r="EG194" s="105"/>
      <c r="EH194" s="105"/>
      <c r="EI194" s="105"/>
      <c r="EJ194" s="105"/>
      <c r="EK194" s="105"/>
      <c r="EL194" s="105"/>
      <c r="EM194" s="105"/>
      <c r="EN194" s="105"/>
      <c r="EO194" s="105"/>
      <c r="EP194" s="105"/>
      <c r="EQ194" s="56"/>
      <c r="ER194" s="56"/>
      <c r="ES194" s="56"/>
      <c r="ET194" s="56"/>
      <c r="EU194" s="56"/>
      <c r="EV194" s="56"/>
      <c r="EW194" s="56"/>
      <c r="EX194" s="56"/>
      <c r="EY194" s="56"/>
      <c r="EZ194" s="56"/>
      <c r="FA194" s="56"/>
      <c r="FB194" s="56"/>
      <c r="FC194" s="56"/>
      <c r="FD194" s="56"/>
      <c r="FE194" s="56"/>
      <c r="FF194" s="56"/>
      <c r="FG194" s="56"/>
      <c r="FH194" s="56"/>
      <c r="FI194" s="56"/>
      <c r="FJ194" s="56"/>
      <c r="FK194" s="56"/>
      <c r="FL194" s="56"/>
      <c r="FM194" s="56"/>
      <c r="FN194" s="56"/>
      <c r="FO194" s="56"/>
      <c r="FP194" s="56"/>
      <c r="FQ194" s="56"/>
      <c r="FR194" s="56"/>
      <c r="FS194" s="56"/>
      <c r="FT194" s="56"/>
      <c r="FU194" s="56"/>
      <c r="FV194" s="56"/>
      <c r="FW194" s="56"/>
      <c r="FX194" s="56"/>
      <c r="FY194" s="56"/>
      <c r="FZ194" s="56"/>
      <c r="GA194" s="56"/>
      <c r="GB194" s="56"/>
      <c r="GC194" s="56"/>
      <c r="GD194" s="56"/>
      <c r="GE194" s="56"/>
      <c r="GF194" s="56"/>
      <c r="GG194" s="56"/>
      <c r="GH194" s="56"/>
      <c r="GI194" s="56"/>
      <c r="GJ194" s="56"/>
      <c r="GK194" s="56"/>
      <c r="GL194" s="56"/>
      <c r="GM194" s="56"/>
      <c r="GN194" s="56"/>
      <c r="GO194" s="56"/>
      <c r="GP194" s="56"/>
      <c r="GQ194" s="56"/>
      <c r="GR194" s="56"/>
      <c r="GS194" s="56"/>
      <c r="GT194" s="56"/>
      <c r="GU194" s="56"/>
      <c r="GV194" s="56"/>
      <c r="GW194" s="56"/>
      <c r="GX194" s="56"/>
      <c r="GY194" s="56"/>
      <c r="GZ194" s="56"/>
      <c r="HA194" s="56"/>
      <c r="HB194" s="56"/>
      <c r="HC194" s="56"/>
      <c r="HD194" s="56"/>
      <c r="HE194" s="56"/>
      <c r="HF194" s="56"/>
      <c r="HG194" s="56"/>
      <c r="HH194" s="217"/>
    </row>
    <row r="195" spans="2:216" x14ac:dyDescent="0.25">
      <c r="B195" s="221"/>
      <c r="C195" s="56"/>
      <c r="D195" s="56"/>
      <c r="E195" s="105"/>
      <c r="F195" s="105"/>
      <c r="G195" s="105"/>
      <c r="H195" s="105"/>
      <c r="I195" s="105"/>
      <c r="J195" s="105"/>
      <c r="K195" s="105"/>
      <c r="L195" s="105"/>
      <c r="M195" s="105"/>
      <c r="N195" s="105"/>
      <c r="O195" s="105"/>
      <c r="P195" s="105"/>
      <c r="Q195" s="105"/>
      <c r="R195" s="105"/>
      <c r="S195" s="105"/>
      <c r="T195" s="105"/>
      <c r="U195" s="105"/>
      <c r="V195" s="99"/>
      <c r="W195" s="105">
        <f>GETPIVOTDATA(" California",'Population Migration by State'!$B$5,"Year",'Population Migration by State'!$C$3)</f>
        <v>495964</v>
      </c>
      <c r="X195" s="105">
        <f>GETPIVOTDATA(" California",'Population Migration by State'!$B$5,"Year",'Population Migration by State'!$C$3)</f>
        <v>495964</v>
      </c>
      <c r="Y195" s="105">
        <f>GETPIVOTDATA(" California",'Population Migration by State'!$B$5,"Year",'Population Migration by State'!$C$3)</f>
        <v>495964</v>
      </c>
      <c r="Z195" s="105">
        <f>GETPIVOTDATA(" California",'Population Migration by State'!$B$5,"Year",'Population Migration by State'!$C$3)</f>
        <v>495964</v>
      </c>
      <c r="AA195" s="92">
        <f>GETPIVOTDATA(" Arizona",'Population Migration by State'!$B$5,"Year",'Population Migration by State'!$C$3)</f>
        <v>234248</v>
      </c>
      <c r="AB195" s="105">
        <f>GETPIVOTDATA(" Arizona",'Population Migration by State'!$B$5,"Year",'Population Migration by State'!$C$3)</f>
        <v>234248</v>
      </c>
      <c r="AC195" s="105">
        <f>GETPIVOTDATA(" Arizona",'Population Migration by State'!$B$5,"Year",'Population Migration by State'!$C$3)</f>
        <v>234248</v>
      </c>
      <c r="AD195" s="105">
        <f>GETPIVOTDATA(" Arizona",'Population Migration by State'!$B$5,"Year",'Population Migration by State'!$C$3)</f>
        <v>234248</v>
      </c>
      <c r="AE195" s="105">
        <f>GETPIVOTDATA(" Arizona",'Population Migration by State'!$B$5,"Year",'Population Migration by State'!$C$3)</f>
        <v>234248</v>
      </c>
      <c r="AF195" s="105">
        <f>GETPIVOTDATA(" Arizona",'Population Migration by State'!$B$5,"Year",'Population Migration by State'!$C$3)</f>
        <v>234248</v>
      </c>
      <c r="AG195" s="105">
        <f>GETPIVOTDATA(" Arizona",'Population Migration by State'!$B$5,"Year",'Population Migration by State'!$C$3)</f>
        <v>234248</v>
      </c>
      <c r="AH195" s="105">
        <f>GETPIVOTDATA(" Arizona",'Population Migration by State'!$B$5,"Year",'Population Migration by State'!$C$3)</f>
        <v>234248</v>
      </c>
      <c r="AI195" s="105">
        <f>GETPIVOTDATA(" Arizona",'Population Migration by State'!$B$5,"Year",'Population Migration by State'!$C$3)</f>
        <v>234248</v>
      </c>
      <c r="AJ195" s="105">
        <f>GETPIVOTDATA(" Arizona",'Population Migration by State'!$B$5,"Year",'Population Migration by State'!$C$3)</f>
        <v>234248</v>
      </c>
      <c r="AK195" s="105">
        <f>GETPIVOTDATA(" Arizona",'Population Migration by State'!$B$5,"Year",'Population Migration by State'!$C$3)</f>
        <v>234248</v>
      </c>
      <c r="AL195" s="105">
        <f>GETPIVOTDATA(" Arizona",'Population Migration by State'!$B$5,"Year",'Population Migration by State'!$C$3)</f>
        <v>234248</v>
      </c>
      <c r="AM195" s="105">
        <f>GETPIVOTDATA(" Arizona",'Population Migration by State'!$B$5,"Year",'Population Migration by State'!$C$3)</f>
        <v>234248</v>
      </c>
      <c r="AN195" s="105">
        <f>GETPIVOTDATA(" Arizona",'Population Migration by State'!$B$5,"Year",'Population Migration by State'!$C$3)</f>
        <v>234248</v>
      </c>
      <c r="AO195" s="92">
        <f>GETPIVOTDATA(" New Mexico",'Population Migration by State'!$B$5,"Year",'Population Migration by State'!$C$3)</f>
        <v>55122</v>
      </c>
      <c r="AP195" s="105">
        <f>GETPIVOTDATA(" New Mexico",'Population Migration by State'!$B$5,"Year",'Population Migration by State'!$C$3)</f>
        <v>55122</v>
      </c>
      <c r="AQ195" s="105">
        <f>GETPIVOTDATA(" New Mexico",'Population Migration by State'!$B$5,"Year",'Population Migration by State'!$C$3)</f>
        <v>55122</v>
      </c>
      <c r="AR195" s="105">
        <f>GETPIVOTDATA(" New Mexico",'Population Migration by State'!$B$5,"Year",'Population Migration by State'!$C$3)</f>
        <v>55122</v>
      </c>
      <c r="AS195" s="105">
        <f>GETPIVOTDATA(" New Mexico",'Population Migration by State'!$B$5,"Year",'Population Migration by State'!$C$3)</f>
        <v>55122</v>
      </c>
      <c r="AT195" s="105">
        <f>GETPIVOTDATA(" New Mexico",'Population Migration by State'!$B$5,"Year",'Population Migration by State'!$C$3)</f>
        <v>55122</v>
      </c>
      <c r="AU195" s="105">
        <f>GETPIVOTDATA(" New Mexico",'Population Migration by State'!$B$5,"Year",'Population Migration by State'!$C$3)</f>
        <v>55122</v>
      </c>
      <c r="AV195" s="105">
        <f>GETPIVOTDATA(" New Mexico",'Population Migration by State'!$B$5,"Year",'Population Migration by State'!$C$3)</f>
        <v>55122</v>
      </c>
      <c r="AW195" s="105">
        <f>GETPIVOTDATA(" New Mexico",'Population Migration by State'!$B$5,"Year",'Population Migration by State'!$C$3)</f>
        <v>55122</v>
      </c>
      <c r="AX195" s="105">
        <f>GETPIVOTDATA(" New Mexico",'Population Migration by State'!$B$5,"Year",'Population Migration by State'!$C$3)</f>
        <v>55122</v>
      </c>
      <c r="AY195" s="105">
        <f>GETPIVOTDATA(" New Mexico",'Population Migration by State'!$B$5,"Year",'Population Migration by State'!$C$3)</f>
        <v>55122</v>
      </c>
      <c r="AZ195" s="105">
        <f>GETPIVOTDATA(" New Mexico",'Population Migration by State'!$B$5,"Year",'Population Migration by State'!$C$3)</f>
        <v>55122</v>
      </c>
      <c r="BA195" s="105">
        <f>GETPIVOTDATA(" New Mexico",'Population Migration by State'!$B$5,"Year",'Population Migration by State'!$C$3)</f>
        <v>55122</v>
      </c>
      <c r="BB195" s="105">
        <f>GETPIVOTDATA(" New Mexico",'Population Migration by State'!$B$5,"Year",'Population Migration by State'!$C$3)</f>
        <v>55122</v>
      </c>
      <c r="BC195" s="92">
        <f>GETPIVOTDATA(" Texas",'Population Migration by State'!$B$5,"Year",'Population Migration by State'!$C$3)</f>
        <v>512187</v>
      </c>
      <c r="BD195" s="105">
        <f>GETPIVOTDATA(" Texas",'Population Migration by State'!$B$5,"Year",'Population Migration by State'!$C$3)</f>
        <v>512187</v>
      </c>
      <c r="BE195" s="105">
        <f>GETPIVOTDATA(" Texas",'Population Migration by State'!$B$5,"Year",'Population Migration by State'!$C$3)</f>
        <v>512187</v>
      </c>
      <c r="BF195" s="105">
        <f>GETPIVOTDATA(" Texas",'Population Migration by State'!$B$5,"Year",'Population Migration by State'!$C$3)</f>
        <v>512187</v>
      </c>
      <c r="BG195" s="105">
        <f>GETPIVOTDATA(" Texas",'Population Migration by State'!$B$5,"Year",'Population Migration by State'!$C$3)</f>
        <v>512187</v>
      </c>
      <c r="BH195" s="105">
        <f>GETPIVOTDATA(" Texas",'Population Migration by State'!$B$5,"Year",'Population Migration by State'!$C$3)</f>
        <v>512187</v>
      </c>
      <c r="BI195" s="105">
        <f>GETPIVOTDATA(" Texas",'Population Migration by State'!$B$5,"Year",'Population Migration by State'!$C$3)</f>
        <v>512187</v>
      </c>
      <c r="BJ195" s="105">
        <f>GETPIVOTDATA(" Texas",'Population Migration by State'!$B$5,"Year",'Population Migration by State'!$C$3)</f>
        <v>512187</v>
      </c>
      <c r="BK195" s="105">
        <f>GETPIVOTDATA(" Texas",'Population Migration by State'!$B$5,"Year",'Population Migration by State'!$C$3)</f>
        <v>512187</v>
      </c>
      <c r="BL195" s="105">
        <f>GETPIVOTDATA(" Texas",'Population Migration by State'!$B$5,"Year",'Population Migration by State'!$C$3)</f>
        <v>512187</v>
      </c>
      <c r="BM195" s="105">
        <f>GETPIVOTDATA(" Texas",'Population Migration by State'!$B$5,"Year",'Population Migration by State'!$C$3)</f>
        <v>512187</v>
      </c>
      <c r="BN195" s="105">
        <f>GETPIVOTDATA(" Texas",'Population Migration by State'!$B$5,"Year",'Population Migration by State'!$C$3)</f>
        <v>512187</v>
      </c>
      <c r="BO195" s="105">
        <f>GETPIVOTDATA(" Texas",'Population Migration by State'!$B$5,"Year",'Population Migration by State'!$C$3)</f>
        <v>512187</v>
      </c>
      <c r="BP195" s="105">
        <f>GETPIVOTDATA(" Texas",'Population Migration by State'!$B$5,"Year",'Population Migration by State'!$C$3)</f>
        <v>512187</v>
      </c>
      <c r="BQ195" s="105">
        <f>GETPIVOTDATA(" Texas",'Population Migration by State'!$B$5,"Year",'Population Migration by State'!$C$3)</f>
        <v>512187</v>
      </c>
      <c r="BR195" s="105">
        <f>GETPIVOTDATA(" Texas",'Population Migration by State'!$B$5,"Year",'Population Migration by State'!$C$3)</f>
        <v>512187</v>
      </c>
      <c r="BS195" s="105">
        <f>GETPIVOTDATA(" Texas",'Population Migration by State'!$B$5,"Year",'Population Migration by State'!$C$3)</f>
        <v>512187</v>
      </c>
      <c r="BT195" s="105">
        <f>GETPIVOTDATA(" Texas",'Population Migration by State'!$B$5,"Year",'Population Migration by State'!$C$3)</f>
        <v>512187</v>
      </c>
      <c r="BU195" s="92">
        <f>GETPIVOTDATA(" Arkansas",'Population Migration by State'!$B$5,"Year",'Population Migration by State'!$C$3)</f>
        <v>76948</v>
      </c>
      <c r="BV195" s="105">
        <f>GETPIVOTDATA(" Arkansas",'Population Migration by State'!$B$5,"Year",'Population Migration by State'!$C$3)</f>
        <v>76948</v>
      </c>
      <c r="BW195" s="105">
        <f>GETPIVOTDATA(" Arkansas",'Population Migration by State'!$B$5,"Year",'Population Migration by State'!$C$3)</f>
        <v>76948</v>
      </c>
      <c r="BX195" s="105">
        <f>GETPIVOTDATA(" Arkansas",'Population Migration by State'!$B$5,"Year",'Population Migration by State'!$C$3)</f>
        <v>76948</v>
      </c>
      <c r="BY195" s="105">
        <f>GETPIVOTDATA(" Arkansas",'Population Migration by State'!$B$5,"Year",'Population Migration by State'!$C$3)</f>
        <v>76948</v>
      </c>
      <c r="BZ195" s="105">
        <f>GETPIVOTDATA(" Arkansas",'Population Migration by State'!$B$5,"Year",'Population Migration by State'!$C$3)</f>
        <v>76948</v>
      </c>
      <c r="CA195" s="105">
        <f>GETPIVOTDATA(" Arkansas",'Population Migration by State'!$B$5,"Year",'Population Migration by State'!$C$3)</f>
        <v>76948</v>
      </c>
      <c r="CB195" s="105">
        <f>GETPIVOTDATA(" Arkansas",'Population Migration by State'!$B$5,"Year",'Population Migration by State'!$C$3)</f>
        <v>76948</v>
      </c>
      <c r="CC195" s="105">
        <f>GETPIVOTDATA(" Arkansas",'Population Migration by State'!$B$5,"Year",'Population Migration by State'!$C$3)</f>
        <v>76948</v>
      </c>
      <c r="CD195" s="105">
        <f>GETPIVOTDATA(" Arkansas",'Population Migration by State'!$B$5,"Year",'Population Migration by State'!$C$3)</f>
        <v>76948</v>
      </c>
      <c r="CE195" s="92">
        <f>GETPIVOTDATA(" Mississippi",'Population Migration by State'!$B$5,"Year",'Population Migration by State'!$C$3)</f>
        <v>73581</v>
      </c>
      <c r="CF195" s="105">
        <f>GETPIVOTDATA(" Mississippi",'Population Migration by State'!$B$5,"Year",'Population Migration by State'!$C$3)</f>
        <v>73581</v>
      </c>
      <c r="CG195" s="105">
        <f>GETPIVOTDATA(" Mississippi",'Population Migration by State'!$B$5,"Year",'Population Migration by State'!$C$3)</f>
        <v>73581</v>
      </c>
      <c r="CH195" s="105">
        <f>GETPIVOTDATA(" Mississippi",'Population Migration by State'!$B$5,"Year",'Population Migration by State'!$C$3)</f>
        <v>73581</v>
      </c>
      <c r="CI195" s="105">
        <f>GETPIVOTDATA(" Mississippi",'Population Migration by State'!$B$5,"Year",'Population Migration by State'!$C$3)</f>
        <v>73581</v>
      </c>
      <c r="CJ195" s="105">
        <f>GETPIVOTDATA(" Mississippi",'Population Migration by State'!$B$5,"Year",'Population Migration by State'!$C$3)</f>
        <v>73581</v>
      </c>
      <c r="CK195" s="105">
        <f>GETPIVOTDATA(" Mississippi",'Population Migration by State'!$B$5,"Year",'Population Migration by State'!$C$3)</f>
        <v>73581</v>
      </c>
      <c r="CL195" s="92">
        <f>GETPIVOTDATA(" Alabama",'Population Migration by State'!$B$5,"Year",'Population Migration by State'!$C$3)</f>
        <v>105219</v>
      </c>
      <c r="CM195" s="105">
        <f>GETPIVOTDATA(" Alabama",'Population Migration by State'!$B$5,"Year",'Population Migration by State'!$C$3)</f>
        <v>105219</v>
      </c>
      <c r="CN195" s="105">
        <f>GETPIVOTDATA(" Alabama",'Population Migration by State'!$B$5,"Year",'Population Migration by State'!$C$3)</f>
        <v>105219</v>
      </c>
      <c r="CO195" s="105">
        <f>GETPIVOTDATA(" Alabama",'Population Migration by State'!$B$5,"Year",'Population Migration by State'!$C$3)</f>
        <v>105219</v>
      </c>
      <c r="CP195" s="105">
        <f>GETPIVOTDATA(" Alabama",'Population Migration by State'!$B$5,"Year",'Population Migration by State'!$C$3)</f>
        <v>105219</v>
      </c>
      <c r="CQ195" s="105">
        <f>GETPIVOTDATA(" Alabama",'Population Migration by State'!$B$5,"Year",'Population Migration by State'!$C$3)</f>
        <v>105219</v>
      </c>
      <c r="CR195" s="99"/>
      <c r="CS195" s="105">
        <f>GETPIVOTDATA(" Georgia",'Population Migration by State'!$B$5,"Year",'Population Migration by State'!$C$3)</f>
        <v>279196</v>
      </c>
      <c r="CT195" s="105">
        <f>GETPIVOTDATA(" Georgia",'Population Migration by State'!$B$5,"Year",'Population Migration by State'!$C$3)</f>
        <v>279196</v>
      </c>
      <c r="CU195" s="105">
        <f>GETPIVOTDATA(" Georgia",'Population Migration by State'!$B$5,"Year",'Population Migration by State'!$C$3)</f>
        <v>279196</v>
      </c>
      <c r="CV195" s="105">
        <f>GETPIVOTDATA(" Georgia",'Population Migration by State'!$B$5,"Year",'Population Migration by State'!$C$3)</f>
        <v>279196</v>
      </c>
      <c r="CW195" s="105">
        <f>GETPIVOTDATA(" Georgia",'Population Migration by State'!$B$5,"Year",'Population Migration by State'!$C$3)</f>
        <v>279196</v>
      </c>
      <c r="CX195" s="105">
        <f>GETPIVOTDATA(" Georgia",'Population Migration by State'!$B$5,"Year",'Population Migration by State'!$C$3)</f>
        <v>279196</v>
      </c>
      <c r="CY195" s="105">
        <f>GETPIVOTDATA(" Georgia",'Population Migration by State'!$B$5,"Year",'Population Migration by State'!$C$3)</f>
        <v>279196</v>
      </c>
      <c r="CZ195" s="105">
        <f>GETPIVOTDATA(" Georgia",'Population Migration by State'!$B$5,"Year",'Population Migration by State'!$C$3)</f>
        <v>279196</v>
      </c>
      <c r="DA195" s="92">
        <f>GETPIVOTDATA(" South Carolina",'Population Migration by State'!$B$5,"Year",'Population Migration by State'!$C$3)</f>
        <v>157775</v>
      </c>
      <c r="DB195" s="105">
        <f>GETPIVOTDATA(" South Carolina",'Population Migration by State'!$B$5,"Year",'Population Migration by State'!$C$3)</f>
        <v>157775</v>
      </c>
      <c r="DC195" s="105">
        <f>GETPIVOTDATA(" South Carolina",'Population Migration by State'!$B$5,"Year",'Population Migration by State'!$C$3)</f>
        <v>157775</v>
      </c>
      <c r="DD195" s="105">
        <f>GETPIVOTDATA(" South Carolina",'Population Migration by State'!$B$5,"Year",'Population Migration by State'!$C$3)</f>
        <v>157775</v>
      </c>
      <c r="DE195" s="105">
        <f>GETPIVOTDATA(" South Carolina",'Population Migration by State'!$B$5,"Year",'Population Migration by State'!$C$3)</f>
        <v>157775</v>
      </c>
      <c r="DF195" s="105">
        <f>GETPIVOTDATA(" South Carolina",'Population Migration by State'!$B$5,"Year",'Population Migration by State'!$C$3)</f>
        <v>157775</v>
      </c>
      <c r="DG195" s="105">
        <f>GETPIVOTDATA(" South Carolina",'Population Migration by State'!$B$5,"Year",'Population Migration by State'!$C$3)</f>
        <v>157775</v>
      </c>
      <c r="DH195" s="105">
        <f>GETPIVOTDATA(" South Carolina",'Population Migration by State'!$B$5,"Year",'Population Migration by State'!$C$3)</f>
        <v>157775</v>
      </c>
      <c r="DI195" s="105">
        <f>GETPIVOTDATA(" South Carolina",'Population Migration by State'!$B$5,"Year",'Population Migration by State'!$C$3)</f>
        <v>157775</v>
      </c>
      <c r="DJ195" s="105">
        <f>GETPIVOTDATA(" South Carolina",'Population Migration by State'!$B$5,"Year",'Population Migration by State'!$C$3)</f>
        <v>157775</v>
      </c>
      <c r="DK195" s="105">
        <f>GETPIVOTDATA(" South Carolina",'Population Migration by State'!$B$5,"Year",'Population Migration by State'!$C$3)</f>
        <v>157775</v>
      </c>
      <c r="DL195" s="92">
        <f>GETPIVOTDATA(" North Carolina",'Population Migration by State'!$B$5,"Year",'Population Migration by State'!$C$3)</f>
        <v>275174</v>
      </c>
      <c r="DM195" s="105">
        <f>GETPIVOTDATA(" North Carolina",'Population Migration by State'!$B$5,"Year",'Population Migration by State'!$C$3)</f>
        <v>275174</v>
      </c>
      <c r="DN195" s="105">
        <f>GETPIVOTDATA(" North Carolina",'Population Migration by State'!$B$5,"Year",'Population Migration by State'!$C$3)</f>
        <v>275174</v>
      </c>
      <c r="DO195" s="105">
        <f>GETPIVOTDATA(" North Carolina",'Population Migration by State'!$B$5,"Year",'Population Migration by State'!$C$3)</f>
        <v>275174</v>
      </c>
      <c r="DP195" s="105">
        <f>GETPIVOTDATA(" North Carolina",'Population Migration by State'!$B$5,"Year",'Population Migration by State'!$C$3)</f>
        <v>275174</v>
      </c>
      <c r="DQ195" s="105">
        <f>GETPIVOTDATA(" North Carolina",'Population Migration by State'!$B$5,"Year",'Population Migration by State'!$C$3)</f>
        <v>275174</v>
      </c>
      <c r="DR195" s="105">
        <f>GETPIVOTDATA(" North Carolina",'Population Migration by State'!$B$5,"Year",'Population Migration by State'!$C$3)</f>
        <v>275174</v>
      </c>
      <c r="DS195" s="97"/>
      <c r="DT195" s="105"/>
      <c r="DU195" s="105"/>
      <c r="DV195" s="105"/>
      <c r="DW195" s="105"/>
      <c r="DX195" s="105"/>
      <c r="DY195" s="105"/>
      <c r="DZ195" s="105"/>
      <c r="EA195" s="105"/>
      <c r="EB195" s="105"/>
      <c r="EC195" s="105"/>
      <c r="ED195" s="105"/>
      <c r="EE195" s="105"/>
      <c r="EF195" s="105"/>
      <c r="EG195" s="105"/>
      <c r="EH195" s="105"/>
      <c r="EI195" s="105"/>
      <c r="EJ195" s="105"/>
      <c r="EK195" s="105"/>
      <c r="EL195" s="105"/>
      <c r="EM195" s="105"/>
      <c r="EN195" s="105"/>
      <c r="EO195" s="105"/>
      <c r="EP195" s="105"/>
      <c r="EQ195" s="56"/>
      <c r="ER195" s="56"/>
      <c r="ES195" s="56"/>
      <c r="ET195" s="56"/>
      <c r="EU195" s="56"/>
      <c r="EV195" s="56"/>
      <c r="EW195" s="56"/>
      <c r="EX195" s="56"/>
      <c r="EY195" s="56"/>
      <c r="EZ195" s="56"/>
      <c r="FA195" s="56"/>
      <c r="FB195" s="56"/>
      <c r="FC195" s="56"/>
      <c r="FD195" s="56"/>
      <c r="FE195" s="56"/>
      <c r="FF195" s="56"/>
      <c r="FG195" s="56"/>
      <c r="FH195" s="56"/>
      <c r="FI195" s="56"/>
      <c r="FJ195" s="56"/>
      <c r="FK195" s="56"/>
      <c r="FL195" s="56"/>
      <c r="FM195" s="56"/>
      <c r="FN195" s="56"/>
      <c r="FO195" s="56"/>
      <c r="FP195" s="56"/>
      <c r="FQ195" s="56"/>
      <c r="FR195" s="56"/>
      <c r="FS195" s="56"/>
      <c r="FT195" s="56"/>
      <c r="FU195" s="56"/>
      <c r="FV195" s="56"/>
      <c r="FW195" s="56"/>
      <c r="FX195" s="56"/>
      <c r="FY195" s="56"/>
      <c r="FZ195" s="56"/>
      <c r="GA195" s="56"/>
      <c r="GB195" s="56"/>
      <c r="GC195" s="56"/>
      <c r="GD195" s="56"/>
      <c r="GE195" s="56"/>
      <c r="GF195" s="56"/>
      <c r="GG195" s="56"/>
      <c r="GH195" s="56"/>
      <c r="GI195" s="56"/>
      <c r="GJ195" s="56"/>
      <c r="GK195" s="56"/>
      <c r="GL195" s="56"/>
      <c r="GM195" s="56"/>
      <c r="GN195" s="56"/>
      <c r="GO195" s="56"/>
      <c r="GP195" s="56"/>
      <c r="GQ195" s="56"/>
      <c r="GR195" s="56"/>
      <c r="GS195" s="56"/>
      <c r="GT195" s="56"/>
      <c r="GU195" s="56"/>
      <c r="GV195" s="56"/>
      <c r="GW195" s="56"/>
      <c r="GX195" s="56"/>
      <c r="GY195" s="56"/>
      <c r="GZ195" s="56"/>
      <c r="HA195" s="56"/>
      <c r="HB195" s="56"/>
      <c r="HC195" s="56"/>
      <c r="HD195" s="56"/>
      <c r="HE195" s="56"/>
      <c r="HF195" s="56"/>
      <c r="HG195" s="56"/>
      <c r="HH195" s="217"/>
    </row>
    <row r="196" spans="2:216" x14ac:dyDescent="0.25">
      <c r="B196" s="221"/>
      <c r="C196" s="56"/>
      <c r="D196" s="56"/>
      <c r="E196" s="105"/>
      <c r="F196" s="105"/>
      <c r="G196" s="105"/>
      <c r="H196" s="105"/>
      <c r="I196" s="105"/>
      <c r="J196" s="105"/>
      <c r="K196" s="105"/>
      <c r="L196" s="105"/>
      <c r="M196" s="105"/>
      <c r="N196" s="105"/>
      <c r="O196" s="105"/>
      <c r="P196" s="105"/>
      <c r="Q196" s="105"/>
      <c r="R196" s="105"/>
      <c r="S196" s="105"/>
      <c r="T196" s="105"/>
      <c r="U196" s="105"/>
      <c r="V196" s="105"/>
      <c r="W196" s="92">
        <f>GETPIVOTDATA(" California",'Population Migration by State'!$B$5,"Year",'Population Migration by State'!$C$3)</f>
        <v>495964</v>
      </c>
      <c r="X196" s="105">
        <f>GETPIVOTDATA(" California",'Population Migration by State'!$B$5,"Year",'Population Migration by State'!$C$3)</f>
        <v>495964</v>
      </c>
      <c r="Y196" s="105">
        <f>GETPIVOTDATA(" California",'Population Migration by State'!$B$5,"Year",'Population Migration by State'!$C$3)</f>
        <v>495964</v>
      </c>
      <c r="Z196" s="105">
        <f>GETPIVOTDATA(" California",'Population Migration by State'!$B$5,"Year",'Population Migration by State'!$C$3)</f>
        <v>495964</v>
      </c>
      <c r="AA196" s="92">
        <f>GETPIVOTDATA(" Arizona",'Population Migration by State'!$B$5,"Year",'Population Migration by State'!$C$3)</f>
        <v>234248</v>
      </c>
      <c r="AB196" s="105">
        <f>GETPIVOTDATA(" Arizona",'Population Migration by State'!$B$5,"Year",'Population Migration by State'!$C$3)</f>
        <v>234248</v>
      </c>
      <c r="AC196" s="105">
        <f>GETPIVOTDATA(" Arizona",'Population Migration by State'!$B$5,"Year",'Population Migration by State'!$C$3)</f>
        <v>234248</v>
      </c>
      <c r="AD196" s="105">
        <f>GETPIVOTDATA(" Arizona",'Population Migration by State'!$B$5,"Year",'Population Migration by State'!$C$3)</f>
        <v>234248</v>
      </c>
      <c r="AE196" s="105">
        <f>GETPIVOTDATA(" Arizona",'Population Migration by State'!$B$5,"Year",'Population Migration by State'!$C$3)</f>
        <v>234248</v>
      </c>
      <c r="AF196" s="105">
        <f>GETPIVOTDATA(" Arizona",'Population Migration by State'!$B$5,"Year",'Population Migration by State'!$C$3)</f>
        <v>234248</v>
      </c>
      <c r="AG196" s="105">
        <f>GETPIVOTDATA(" Arizona",'Population Migration by State'!$B$5,"Year",'Population Migration by State'!$C$3)</f>
        <v>234248</v>
      </c>
      <c r="AH196" s="105">
        <f>GETPIVOTDATA(" Arizona",'Population Migration by State'!$B$5,"Year",'Population Migration by State'!$C$3)</f>
        <v>234248</v>
      </c>
      <c r="AI196" s="105">
        <f>GETPIVOTDATA(" Arizona",'Population Migration by State'!$B$5,"Year",'Population Migration by State'!$C$3)</f>
        <v>234248</v>
      </c>
      <c r="AJ196" s="105">
        <f>GETPIVOTDATA(" Arizona",'Population Migration by State'!$B$5,"Year",'Population Migration by State'!$C$3)</f>
        <v>234248</v>
      </c>
      <c r="AK196" s="105">
        <f>GETPIVOTDATA(" Arizona",'Population Migration by State'!$B$5,"Year",'Population Migration by State'!$C$3)</f>
        <v>234248</v>
      </c>
      <c r="AL196" s="105">
        <f>GETPIVOTDATA(" Arizona",'Population Migration by State'!$B$5,"Year",'Population Migration by State'!$C$3)</f>
        <v>234248</v>
      </c>
      <c r="AM196" s="105">
        <f>GETPIVOTDATA(" Arizona",'Population Migration by State'!$B$5,"Year",'Population Migration by State'!$C$3)</f>
        <v>234248</v>
      </c>
      <c r="AN196" s="105">
        <f>GETPIVOTDATA(" Arizona",'Population Migration by State'!$B$5,"Year",'Population Migration by State'!$C$3)</f>
        <v>234248</v>
      </c>
      <c r="AO196" s="92">
        <f>GETPIVOTDATA(" New Mexico",'Population Migration by State'!$B$5,"Year",'Population Migration by State'!$C$3)</f>
        <v>55122</v>
      </c>
      <c r="AP196" s="105">
        <f>GETPIVOTDATA(" New Mexico",'Population Migration by State'!$B$5,"Year",'Population Migration by State'!$C$3)</f>
        <v>55122</v>
      </c>
      <c r="AQ196" s="105">
        <f>GETPIVOTDATA(" New Mexico",'Population Migration by State'!$B$5,"Year",'Population Migration by State'!$C$3)</f>
        <v>55122</v>
      </c>
      <c r="AR196" s="105">
        <f>GETPIVOTDATA(" New Mexico",'Population Migration by State'!$B$5,"Year",'Population Migration by State'!$C$3)</f>
        <v>55122</v>
      </c>
      <c r="AS196" s="105">
        <f>GETPIVOTDATA(" New Mexico",'Population Migration by State'!$B$5,"Year",'Population Migration by State'!$C$3)</f>
        <v>55122</v>
      </c>
      <c r="AT196" s="105">
        <f>GETPIVOTDATA(" New Mexico",'Population Migration by State'!$B$5,"Year",'Population Migration by State'!$C$3)</f>
        <v>55122</v>
      </c>
      <c r="AU196" s="105">
        <f>GETPIVOTDATA(" New Mexico",'Population Migration by State'!$B$5,"Year",'Population Migration by State'!$C$3)</f>
        <v>55122</v>
      </c>
      <c r="AV196" s="105">
        <f>GETPIVOTDATA(" New Mexico",'Population Migration by State'!$B$5,"Year",'Population Migration by State'!$C$3)</f>
        <v>55122</v>
      </c>
      <c r="AW196" s="105">
        <f>GETPIVOTDATA(" New Mexico",'Population Migration by State'!$B$5,"Year",'Population Migration by State'!$C$3)</f>
        <v>55122</v>
      </c>
      <c r="AX196" s="105">
        <f>GETPIVOTDATA(" New Mexico",'Population Migration by State'!$B$5,"Year",'Population Migration by State'!$C$3)</f>
        <v>55122</v>
      </c>
      <c r="AY196" s="105">
        <f>GETPIVOTDATA(" New Mexico",'Population Migration by State'!$B$5,"Year",'Population Migration by State'!$C$3)</f>
        <v>55122</v>
      </c>
      <c r="AZ196" s="105">
        <f>GETPIVOTDATA(" New Mexico",'Population Migration by State'!$B$5,"Year",'Population Migration by State'!$C$3)</f>
        <v>55122</v>
      </c>
      <c r="BA196" s="105">
        <f>GETPIVOTDATA(" New Mexico",'Population Migration by State'!$B$5,"Year",'Population Migration by State'!$C$3)</f>
        <v>55122</v>
      </c>
      <c r="BB196" s="105">
        <f>GETPIVOTDATA(" New Mexico",'Population Migration by State'!$B$5,"Year",'Population Migration by State'!$C$3)</f>
        <v>55122</v>
      </c>
      <c r="BC196" s="92">
        <f>GETPIVOTDATA(" Texas",'Population Migration by State'!$B$5,"Year",'Population Migration by State'!$C$3)</f>
        <v>512187</v>
      </c>
      <c r="BD196" s="105">
        <f>GETPIVOTDATA(" Texas",'Population Migration by State'!$B$5,"Year",'Population Migration by State'!$C$3)</f>
        <v>512187</v>
      </c>
      <c r="BE196" s="105">
        <f>GETPIVOTDATA(" Texas",'Population Migration by State'!$B$5,"Year",'Population Migration by State'!$C$3)</f>
        <v>512187</v>
      </c>
      <c r="BF196" s="105">
        <f>GETPIVOTDATA(" Texas",'Population Migration by State'!$B$5,"Year",'Population Migration by State'!$C$3)</f>
        <v>512187</v>
      </c>
      <c r="BG196" s="105">
        <f>GETPIVOTDATA(" Texas",'Population Migration by State'!$B$5,"Year",'Population Migration by State'!$C$3)</f>
        <v>512187</v>
      </c>
      <c r="BH196" s="105">
        <f>GETPIVOTDATA(" Texas",'Population Migration by State'!$B$5,"Year",'Population Migration by State'!$C$3)</f>
        <v>512187</v>
      </c>
      <c r="BI196" s="105">
        <f>GETPIVOTDATA(" Texas",'Population Migration by State'!$B$5,"Year",'Population Migration by State'!$C$3)</f>
        <v>512187</v>
      </c>
      <c r="BJ196" s="105">
        <f>GETPIVOTDATA(" Texas",'Population Migration by State'!$B$5,"Year",'Population Migration by State'!$C$3)</f>
        <v>512187</v>
      </c>
      <c r="BK196" s="105">
        <f>GETPIVOTDATA(" Texas",'Population Migration by State'!$B$5,"Year",'Population Migration by State'!$C$3)</f>
        <v>512187</v>
      </c>
      <c r="BL196" s="105">
        <f>GETPIVOTDATA(" Texas",'Population Migration by State'!$B$5,"Year",'Population Migration by State'!$C$3)</f>
        <v>512187</v>
      </c>
      <c r="BM196" s="105">
        <f>GETPIVOTDATA(" Texas",'Population Migration by State'!$B$5,"Year",'Population Migration by State'!$C$3)</f>
        <v>512187</v>
      </c>
      <c r="BN196" s="105">
        <f>GETPIVOTDATA(" Texas",'Population Migration by State'!$B$5,"Year",'Population Migration by State'!$C$3)</f>
        <v>512187</v>
      </c>
      <c r="BO196" s="105">
        <f>GETPIVOTDATA(" Texas",'Population Migration by State'!$B$5,"Year",'Population Migration by State'!$C$3)</f>
        <v>512187</v>
      </c>
      <c r="BP196" s="105">
        <f>GETPIVOTDATA(" Texas",'Population Migration by State'!$B$5,"Year",'Population Migration by State'!$C$3)</f>
        <v>512187</v>
      </c>
      <c r="BQ196" s="105">
        <f>GETPIVOTDATA(" Texas",'Population Migration by State'!$B$5,"Year",'Population Migration by State'!$C$3)</f>
        <v>512187</v>
      </c>
      <c r="BR196" s="105">
        <f>GETPIVOTDATA(" Texas",'Population Migration by State'!$B$5,"Year",'Population Migration by State'!$C$3)</f>
        <v>512187</v>
      </c>
      <c r="BS196" s="105">
        <f>GETPIVOTDATA(" Texas",'Population Migration by State'!$B$5,"Year",'Population Migration by State'!$C$3)</f>
        <v>512187</v>
      </c>
      <c r="BT196" s="105">
        <f>GETPIVOTDATA(" Texas",'Population Migration by State'!$B$5,"Year",'Population Migration by State'!$C$3)</f>
        <v>512187</v>
      </c>
      <c r="BU196" s="92">
        <f>GETPIVOTDATA(" Arkansas",'Population Migration by State'!$B$5,"Year",'Population Migration by State'!$C$3)</f>
        <v>76948</v>
      </c>
      <c r="BV196" s="105">
        <f>GETPIVOTDATA(" Arkansas",'Population Migration by State'!$B$5,"Year",'Population Migration by State'!$C$3)</f>
        <v>76948</v>
      </c>
      <c r="BW196" s="105">
        <f>GETPIVOTDATA(" Arkansas",'Population Migration by State'!$B$5,"Year",'Population Migration by State'!$C$3)</f>
        <v>76948</v>
      </c>
      <c r="BX196" s="105">
        <f>GETPIVOTDATA(" Arkansas",'Population Migration by State'!$B$5,"Year",'Population Migration by State'!$C$3)</f>
        <v>76948</v>
      </c>
      <c r="BY196" s="105">
        <f>GETPIVOTDATA(" Arkansas",'Population Migration by State'!$B$5,"Year",'Population Migration by State'!$C$3)</f>
        <v>76948</v>
      </c>
      <c r="BZ196" s="105">
        <f>GETPIVOTDATA(" Arkansas",'Population Migration by State'!$B$5,"Year",'Population Migration by State'!$C$3)</f>
        <v>76948</v>
      </c>
      <c r="CA196" s="105">
        <f>GETPIVOTDATA(" Arkansas",'Population Migration by State'!$B$5,"Year",'Population Migration by State'!$C$3)</f>
        <v>76948</v>
      </c>
      <c r="CB196" s="105">
        <f>GETPIVOTDATA(" Arkansas",'Population Migration by State'!$B$5,"Year",'Population Migration by State'!$C$3)</f>
        <v>76948</v>
      </c>
      <c r="CC196" s="105">
        <f>GETPIVOTDATA(" Arkansas",'Population Migration by State'!$B$5,"Year",'Population Migration by State'!$C$3)</f>
        <v>76948</v>
      </c>
      <c r="CD196" s="105">
        <f>GETPIVOTDATA(" Arkansas",'Population Migration by State'!$B$5,"Year",'Population Migration by State'!$C$3)</f>
        <v>76948</v>
      </c>
      <c r="CE196" s="92">
        <f>GETPIVOTDATA(" Mississippi",'Population Migration by State'!$B$5,"Year",'Population Migration by State'!$C$3)</f>
        <v>73581</v>
      </c>
      <c r="CF196" s="105">
        <f>GETPIVOTDATA(" Mississippi",'Population Migration by State'!$B$5,"Year",'Population Migration by State'!$C$3)</f>
        <v>73581</v>
      </c>
      <c r="CG196" s="105">
        <f>GETPIVOTDATA(" Mississippi",'Population Migration by State'!$B$5,"Year",'Population Migration by State'!$C$3)</f>
        <v>73581</v>
      </c>
      <c r="CH196" s="105">
        <f>GETPIVOTDATA(" Mississippi",'Population Migration by State'!$B$5,"Year",'Population Migration by State'!$C$3)</f>
        <v>73581</v>
      </c>
      <c r="CI196" s="105">
        <f>GETPIVOTDATA(" Mississippi",'Population Migration by State'!$B$5,"Year",'Population Migration by State'!$C$3)</f>
        <v>73581</v>
      </c>
      <c r="CJ196" s="105">
        <f>GETPIVOTDATA(" Mississippi",'Population Migration by State'!$B$5,"Year",'Population Migration by State'!$C$3)</f>
        <v>73581</v>
      </c>
      <c r="CK196" s="105">
        <f>GETPIVOTDATA(" Mississippi",'Population Migration by State'!$B$5,"Year",'Population Migration by State'!$C$3)</f>
        <v>73581</v>
      </c>
      <c r="CL196" s="92">
        <f>GETPIVOTDATA(" Alabama",'Population Migration by State'!$B$5,"Year",'Population Migration by State'!$C$3)</f>
        <v>105219</v>
      </c>
      <c r="CM196" s="105">
        <f>GETPIVOTDATA(" Alabama",'Population Migration by State'!$B$5,"Year",'Population Migration by State'!$C$3)</f>
        <v>105219</v>
      </c>
      <c r="CN196" s="105">
        <f>GETPIVOTDATA(" Alabama",'Population Migration by State'!$B$5,"Year",'Population Migration by State'!$C$3)</f>
        <v>105219</v>
      </c>
      <c r="CO196" s="105">
        <f>GETPIVOTDATA(" Alabama",'Population Migration by State'!$B$5,"Year",'Population Migration by State'!$C$3)</f>
        <v>105219</v>
      </c>
      <c r="CP196" s="105">
        <f>GETPIVOTDATA(" Alabama",'Population Migration by State'!$B$5,"Year",'Population Migration by State'!$C$3)</f>
        <v>105219</v>
      </c>
      <c r="CQ196" s="105">
        <f>GETPIVOTDATA(" Alabama",'Population Migration by State'!$B$5,"Year",'Population Migration by State'!$C$3)</f>
        <v>105219</v>
      </c>
      <c r="CR196" s="105">
        <f>GETPIVOTDATA(" Alabama",'Population Migration by State'!$B$5,"Year",'Population Migration by State'!$C$3)</f>
        <v>105219</v>
      </c>
      <c r="CS196" s="92">
        <f>GETPIVOTDATA(" Georgia",'Population Migration by State'!$B$5,"Year",'Population Migration by State'!$C$3)</f>
        <v>279196</v>
      </c>
      <c r="CT196" s="105">
        <f>GETPIVOTDATA(" Georgia",'Population Migration by State'!$B$5,"Year",'Population Migration by State'!$C$3)</f>
        <v>279196</v>
      </c>
      <c r="CU196" s="105">
        <f>GETPIVOTDATA(" Georgia",'Population Migration by State'!$B$5,"Year",'Population Migration by State'!$C$3)</f>
        <v>279196</v>
      </c>
      <c r="CV196" s="105">
        <f>GETPIVOTDATA(" Georgia",'Population Migration by State'!$B$5,"Year",'Population Migration by State'!$C$3)</f>
        <v>279196</v>
      </c>
      <c r="CW196" s="105">
        <f>GETPIVOTDATA(" Georgia",'Population Migration by State'!$B$5,"Year",'Population Migration by State'!$C$3)</f>
        <v>279196</v>
      </c>
      <c r="CX196" s="105">
        <f>GETPIVOTDATA(" Georgia",'Population Migration by State'!$B$5,"Year",'Population Migration by State'!$C$3)</f>
        <v>279196</v>
      </c>
      <c r="CY196" s="105">
        <f>GETPIVOTDATA(" Georgia",'Population Migration by State'!$B$5,"Year",'Population Migration by State'!$C$3)</f>
        <v>279196</v>
      </c>
      <c r="CZ196" s="105">
        <f>GETPIVOTDATA(" Georgia",'Population Migration by State'!$B$5,"Year",'Population Migration by State'!$C$3)</f>
        <v>279196</v>
      </c>
      <c r="DA196" s="92">
        <f>GETPIVOTDATA(" South Carolina",'Population Migration by State'!$B$5,"Year",'Population Migration by State'!$C$3)</f>
        <v>157775</v>
      </c>
      <c r="DB196" s="105">
        <f>GETPIVOTDATA(" South Carolina",'Population Migration by State'!$B$5,"Year",'Population Migration by State'!$C$3)</f>
        <v>157775</v>
      </c>
      <c r="DC196" s="105">
        <f>GETPIVOTDATA(" South Carolina",'Population Migration by State'!$B$5,"Year",'Population Migration by State'!$C$3)</f>
        <v>157775</v>
      </c>
      <c r="DD196" s="105">
        <f>GETPIVOTDATA(" South Carolina",'Population Migration by State'!$B$5,"Year",'Population Migration by State'!$C$3)</f>
        <v>157775</v>
      </c>
      <c r="DE196" s="105">
        <f>GETPIVOTDATA(" South Carolina",'Population Migration by State'!$B$5,"Year",'Population Migration by State'!$C$3)</f>
        <v>157775</v>
      </c>
      <c r="DF196" s="105">
        <f>GETPIVOTDATA(" South Carolina",'Population Migration by State'!$B$5,"Year",'Population Migration by State'!$C$3)</f>
        <v>157775</v>
      </c>
      <c r="DG196" s="105">
        <f>GETPIVOTDATA(" South Carolina",'Population Migration by State'!$B$5,"Year",'Population Migration by State'!$C$3)</f>
        <v>157775</v>
      </c>
      <c r="DH196" s="105">
        <f>GETPIVOTDATA(" South Carolina",'Population Migration by State'!$B$5,"Year",'Population Migration by State'!$C$3)</f>
        <v>157775</v>
      </c>
      <c r="DI196" s="105">
        <f>GETPIVOTDATA(" South Carolina",'Population Migration by State'!$B$5,"Year",'Population Migration by State'!$C$3)</f>
        <v>157775</v>
      </c>
      <c r="DJ196" s="105">
        <f>GETPIVOTDATA(" South Carolina",'Population Migration by State'!$B$5,"Year",'Population Migration by State'!$C$3)</f>
        <v>157775</v>
      </c>
      <c r="DK196" s="105">
        <f>GETPIVOTDATA(" South Carolina",'Population Migration by State'!$B$5,"Year",'Population Migration by State'!$C$3)</f>
        <v>157775</v>
      </c>
      <c r="DL196" s="99"/>
      <c r="DM196" s="105">
        <f>GETPIVOTDATA(" North Carolina",'Population Migration by State'!$B$5,"Year",'Population Migration by State'!$C$3)</f>
        <v>275174</v>
      </c>
      <c r="DN196" s="105">
        <f>GETPIVOTDATA(" North Carolina",'Population Migration by State'!$B$5,"Year",'Population Migration by State'!$C$3)</f>
        <v>275174</v>
      </c>
      <c r="DO196" s="105">
        <f>GETPIVOTDATA(" North Carolina",'Population Migration by State'!$B$5,"Year",'Population Migration by State'!$C$3)</f>
        <v>275174</v>
      </c>
      <c r="DP196" s="105">
        <f>GETPIVOTDATA(" North Carolina",'Population Migration by State'!$B$5,"Year",'Population Migration by State'!$C$3)</f>
        <v>275174</v>
      </c>
      <c r="DQ196" s="105">
        <f>GETPIVOTDATA(" North Carolina",'Population Migration by State'!$B$5,"Year",'Population Migration by State'!$C$3)</f>
        <v>275174</v>
      </c>
      <c r="DR196" s="114">
        <f>GETPIVOTDATA(" North Carolina",'Population Migration by State'!$B$5,"Year",'Population Migration by State'!$C$3)</f>
        <v>275174</v>
      </c>
      <c r="DS196" s="105"/>
      <c r="DT196" s="105"/>
      <c r="DU196" s="105"/>
      <c r="DV196" s="105"/>
      <c r="DW196" s="105"/>
      <c r="DX196" s="105"/>
      <c r="DY196" s="105"/>
      <c r="DZ196" s="105"/>
      <c r="EA196" s="105"/>
      <c r="EB196" s="105"/>
      <c r="EC196" s="105"/>
      <c r="ED196" s="105"/>
      <c r="EE196" s="105"/>
      <c r="EF196" s="105"/>
      <c r="EG196" s="105"/>
      <c r="EH196" s="105"/>
      <c r="EI196" s="105"/>
      <c r="EJ196" s="105"/>
      <c r="EK196" s="105"/>
      <c r="EL196" s="105"/>
      <c r="EM196" s="105"/>
      <c r="EN196" s="105"/>
      <c r="EO196" s="105"/>
      <c r="EP196" s="105"/>
      <c r="EQ196" s="56"/>
      <c r="ER196" s="56"/>
      <c r="ES196" s="56"/>
      <c r="ET196" s="56"/>
      <c r="EU196" s="56"/>
      <c r="EV196" s="56"/>
      <c r="EW196" s="56"/>
      <c r="EX196" s="56"/>
      <c r="EY196" s="56"/>
      <c r="EZ196" s="56"/>
      <c r="FA196" s="56"/>
      <c r="FB196" s="56"/>
      <c r="FC196" s="56"/>
      <c r="FD196" s="56"/>
      <c r="FE196" s="56"/>
      <c r="FF196" s="56"/>
      <c r="FG196" s="56"/>
      <c r="FH196" s="56"/>
      <c r="FI196" s="56"/>
      <c r="FJ196" s="56"/>
      <c r="FK196" s="56"/>
      <c r="FL196" s="56"/>
      <c r="FM196" s="56"/>
      <c r="FN196" s="56"/>
      <c r="FO196" s="56"/>
      <c r="FP196" s="56"/>
      <c r="FQ196" s="56"/>
      <c r="FR196" s="56"/>
      <c r="FS196" s="56"/>
      <c r="FT196" s="56"/>
      <c r="FU196" s="56"/>
      <c r="FV196" s="56"/>
      <c r="FW196" s="56"/>
      <c r="FX196" s="56"/>
      <c r="FY196" s="56"/>
      <c r="FZ196" s="56"/>
      <c r="GA196" s="56"/>
      <c r="GB196" s="56"/>
      <c r="GC196" s="56"/>
      <c r="GD196" s="56"/>
      <c r="GE196" s="56"/>
      <c r="GF196" s="56"/>
      <c r="GG196" s="56"/>
      <c r="GH196" s="56"/>
      <c r="GI196" s="56"/>
      <c r="GJ196" s="56"/>
      <c r="GK196" s="56"/>
      <c r="GL196" s="56"/>
      <c r="GM196" s="56"/>
      <c r="GN196" s="56"/>
      <c r="GO196" s="56"/>
      <c r="GP196" s="56"/>
      <c r="GQ196" s="56"/>
      <c r="GR196" s="56"/>
      <c r="GS196" s="56"/>
      <c r="GT196" s="56"/>
      <c r="GU196" s="56"/>
      <c r="GV196" s="56"/>
      <c r="GW196" s="56"/>
      <c r="GX196" s="56"/>
      <c r="GY196" s="56"/>
      <c r="GZ196" s="56"/>
      <c r="HA196" s="56"/>
      <c r="HB196" s="56"/>
      <c r="HC196" s="56"/>
      <c r="HD196" s="56"/>
      <c r="HE196" s="56"/>
      <c r="HF196" s="56"/>
      <c r="HG196" s="56"/>
      <c r="HH196" s="217"/>
    </row>
    <row r="197" spans="2:216" x14ac:dyDescent="0.25">
      <c r="B197" s="221"/>
      <c r="C197" s="56"/>
      <c r="D197" s="56"/>
      <c r="E197" s="105"/>
      <c r="F197" s="105"/>
      <c r="G197" s="105"/>
      <c r="H197" s="105"/>
      <c r="I197" s="105"/>
      <c r="J197" s="105"/>
      <c r="K197" s="105"/>
      <c r="L197" s="105"/>
      <c r="M197" s="105"/>
      <c r="N197" s="105"/>
      <c r="O197" s="105"/>
      <c r="P197" s="105"/>
      <c r="Q197" s="105"/>
      <c r="R197" s="105"/>
      <c r="S197" s="105"/>
      <c r="T197" s="105"/>
      <c r="U197" s="105"/>
      <c r="V197" s="105"/>
      <c r="W197" s="92">
        <f>GETPIVOTDATA(" California",'Population Migration by State'!$B$5,"Year",'Population Migration by State'!$C$3)</f>
        <v>495964</v>
      </c>
      <c r="X197" s="105">
        <f>GETPIVOTDATA(" California",'Population Migration by State'!$B$5,"Year",'Population Migration by State'!$C$3)</f>
        <v>495964</v>
      </c>
      <c r="Y197" s="105">
        <f>GETPIVOTDATA(" California",'Population Migration by State'!$B$5,"Year",'Population Migration by State'!$C$3)</f>
        <v>495964</v>
      </c>
      <c r="Z197" s="105">
        <f>GETPIVOTDATA(" California",'Population Migration by State'!$B$5,"Year",'Population Migration by State'!$C$3)</f>
        <v>495964</v>
      </c>
      <c r="AA197" s="92">
        <f>GETPIVOTDATA(" Arizona",'Population Migration by State'!$B$5,"Year",'Population Migration by State'!$C$3)</f>
        <v>234248</v>
      </c>
      <c r="AB197" s="105">
        <f>GETPIVOTDATA(" Arizona",'Population Migration by State'!$B$5,"Year",'Population Migration by State'!$C$3)</f>
        <v>234248</v>
      </c>
      <c r="AC197" s="105">
        <f>GETPIVOTDATA(" Arizona",'Population Migration by State'!$B$5,"Year",'Population Migration by State'!$C$3)</f>
        <v>234248</v>
      </c>
      <c r="AD197" s="105">
        <f>GETPIVOTDATA(" Arizona",'Population Migration by State'!$B$5,"Year",'Population Migration by State'!$C$3)</f>
        <v>234248</v>
      </c>
      <c r="AE197" s="105">
        <f>GETPIVOTDATA(" Arizona",'Population Migration by State'!$B$5,"Year",'Population Migration by State'!$C$3)</f>
        <v>234248</v>
      </c>
      <c r="AF197" s="105">
        <f>GETPIVOTDATA(" Arizona",'Population Migration by State'!$B$5,"Year",'Population Migration by State'!$C$3)</f>
        <v>234248</v>
      </c>
      <c r="AG197" s="105">
        <f>GETPIVOTDATA(" Arizona",'Population Migration by State'!$B$5,"Year",'Population Migration by State'!$C$3)</f>
        <v>234248</v>
      </c>
      <c r="AH197" s="105">
        <f>GETPIVOTDATA(" Arizona",'Population Migration by State'!$B$5,"Year",'Population Migration by State'!$C$3)</f>
        <v>234248</v>
      </c>
      <c r="AI197" s="105">
        <f>GETPIVOTDATA(" Arizona",'Population Migration by State'!$B$5,"Year",'Population Migration by State'!$C$3)</f>
        <v>234248</v>
      </c>
      <c r="AJ197" s="105">
        <f>GETPIVOTDATA(" Arizona",'Population Migration by State'!$B$5,"Year",'Population Migration by State'!$C$3)</f>
        <v>234248</v>
      </c>
      <c r="AK197" s="105">
        <f>GETPIVOTDATA(" Arizona",'Population Migration by State'!$B$5,"Year",'Population Migration by State'!$C$3)</f>
        <v>234248</v>
      </c>
      <c r="AL197" s="105">
        <f>GETPIVOTDATA(" Arizona",'Population Migration by State'!$B$5,"Year",'Population Migration by State'!$C$3)</f>
        <v>234248</v>
      </c>
      <c r="AM197" s="105">
        <f>GETPIVOTDATA(" Arizona",'Population Migration by State'!$B$5,"Year",'Population Migration by State'!$C$3)</f>
        <v>234248</v>
      </c>
      <c r="AN197" s="105">
        <f>GETPIVOTDATA(" Arizona",'Population Migration by State'!$B$5,"Year",'Population Migration by State'!$C$3)</f>
        <v>234248</v>
      </c>
      <c r="AO197" s="92">
        <f>GETPIVOTDATA(" New Mexico",'Population Migration by State'!$B$5,"Year",'Population Migration by State'!$C$3)</f>
        <v>55122</v>
      </c>
      <c r="AP197" s="105">
        <f>GETPIVOTDATA(" New Mexico",'Population Migration by State'!$B$5,"Year",'Population Migration by State'!$C$3)</f>
        <v>55122</v>
      </c>
      <c r="AQ197" s="105">
        <f>GETPIVOTDATA(" New Mexico",'Population Migration by State'!$B$5,"Year",'Population Migration by State'!$C$3)</f>
        <v>55122</v>
      </c>
      <c r="AR197" s="105">
        <f>GETPIVOTDATA(" New Mexico",'Population Migration by State'!$B$5,"Year",'Population Migration by State'!$C$3)</f>
        <v>55122</v>
      </c>
      <c r="AS197" s="105">
        <f>GETPIVOTDATA(" New Mexico",'Population Migration by State'!$B$5,"Year",'Population Migration by State'!$C$3)</f>
        <v>55122</v>
      </c>
      <c r="AT197" s="105">
        <f>GETPIVOTDATA(" New Mexico",'Population Migration by State'!$B$5,"Year",'Population Migration by State'!$C$3)</f>
        <v>55122</v>
      </c>
      <c r="AU197" s="105">
        <f>GETPIVOTDATA(" New Mexico",'Population Migration by State'!$B$5,"Year",'Population Migration by State'!$C$3)</f>
        <v>55122</v>
      </c>
      <c r="AV197" s="105">
        <f>GETPIVOTDATA(" New Mexico",'Population Migration by State'!$B$5,"Year",'Population Migration by State'!$C$3)</f>
        <v>55122</v>
      </c>
      <c r="AW197" s="105">
        <f>GETPIVOTDATA(" New Mexico",'Population Migration by State'!$B$5,"Year",'Population Migration by State'!$C$3)</f>
        <v>55122</v>
      </c>
      <c r="AX197" s="105">
        <f>GETPIVOTDATA(" New Mexico",'Population Migration by State'!$B$5,"Year",'Population Migration by State'!$C$3)</f>
        <v>55122</v>
      </c>
      <c r="AY197" s="105">
        <f>GETPIVOTDATA(" New Mexico",'Population Migration by State'!$B$5,"Year",'Population Migration by State'!$C$3)</f>
        <v>55122</v>
      </c>
      <c r="AZ197" s="105">
        <f>GETPIVOTDATA(" New Mexico",'Population Migration by State'!$B$5,"Year",'Population Migration by State'!$C$3)</f>
        <v>55122</v>
      </c>
      <c r="BA197" s="105">
        <f>GETPIVOTDATA(" New Mexico",'Population Migration by State'!$B$5,"Year",'Population Migration by State'!$C$3)</f>
        <v>55122</v>
      </c>
      <c r="BB197" s="105">
        <f>GETPIVOTDATA(" New Mexico",'Population Migration by State'!$B$5,"Year",'Population Migration by State'!$C$3)</f>
        <v>55122</v>
      </c>
      <c r="BC197" s="92">
        <f>GETPIVOTDATA(" Texas",'Population Migration by State'!$B$5,"Year",'Population Migration by State'!$C$3)</f>
        <v>512187</v>
      </c>
      <c r="BD197" s="105">
        <f>GETPIVOTDATA(" Texas",'Population Migration by State'!$B$5,"Year",'Population Migration by State'!$C$3)</f>
        <v>512187</v>
      </c>
      <c r="BE197" s="105">
        <f>GETPIVOTDATA(" Texas",'Population Migration by State'!$B$5,"Year",'Population Migration by State'!$C$3)</f>
        <v>512187</v>
      </c>
      <c r="BF197" s="105">
        <f>GETPIVOTDATA(" Texas",'Population Migration by State'!$B$5,"Year",'Population Migration by State'!$C$3)</f>
        <v>512187</v>
      </c>
      <c r="BG197" s="105">
        <f>GETPIVOTDATA(" Texas",'Population Migration by State'!$B$5,"Year",'Population Migration by State'!$C$3)</f>
        <v>512187</v>
      </c>
      <c r="BH197" s="105">
        <f>GETPIVOTDATA(" Texas",'Population Migration by State'!$B$5,"Year",'Population Migration by State'!$C$3)</f>
        <v>512187</v>
      </c>
      <c r="BI197" s="105">
        <f>GETPIVOTDATA(" Texas",'Population Migration by State'!$B$5,"Year",'Population Migration by State'!$C$3)</f>
        <v>512187</v>
      </c>
      <c r="BJ197" s="105">
        <f>GETPIVOTDATA(" Texas",'Population Migration by State'!$B$5,"Year",'Population Migration by State'!$C$3)</f>
        <v>512187</v>
      </c>
      <c r="BK197" s="105">
        <f>GETPIVOTDATA(" Texas",'Population Migration by State'!$B$5,"Year",'Population Migration by State'!$C$3)</f>
        <v>512187</v>
      </c>
      <c r="BL197" s="105">
        <f>GETPIVOTDATA(" Texas",'Population Migration by State'!$B$5,"Year",'Population Migration by State'!$C$3)</f>
        <v>512187</v>
      </c>
      <c r="BM197" s="105">
        <f>GETPIVOTDATA(" Texas",'Population Migration by State'!$B$5,"Year",'Population Migration by State'!$C$3)</f>
        <v>512187</v>
      </c>
      <c r="BN197" s="105">
        <f>GETPIVOTDATA(" Texas",'Population Migration by State'!$B$5,"Year",'Population Migration by State'!$C$3)</f>
        <v>512187</v>
      </c>
      <c r="BO197" s="105">
        <f>GETPIVOTDATA(" Texas",'Population Migration by State'!$B$5,"Year",'Population Migration by State'!$C$3)</f>
        <v>512187</v>
      </c>
      <c r="BP197" s="105">
        <f>GETPIVOTDATA(" Texas",'Population Migration by State'!$B$5,"Year",'Population Migration by State'!$C$3)</f>
        <v>512187</v>
      </c>
      <c r="BQ197" s="105">
        <f>GETPIVOTDATA(" Texas",'Population Migration by State'!$B$5,"Year",'Population Migration by State'!$C$3)</f>
        <v>512187</v>
      </c>
      <c r="BR197" s="105">
        <f>GETPIVOTDATA(" Texas",'Population Migration by State'!$B$5,"Year",'Population Migration by State'!$C$3)</f>
        <v>512187</v>
      </c>
      <c r="BS197" s="105">
        <f>GETPIVOTDATA(" Texas",'Population Migration by State'!$B$5,"Year",'Population Migration by State'!$C$3)</f>
        <v>512187</v>
      </c>
      <c r="BT197" s="105">
        <f>GETPIVOTDATA(" Texas",'Population Migration by State'!$B$5,"Year",'Population Migration by State'!$C$3)</f>
        <v>512187</v>
      </c>
      <c r="BU197" s="92">
        <f>GETPIVOTDATA(" Arkansas",'Population Migration by State'!$B$5,"Year",'Population Migration by State'!$C$3)</f>
        <v>76948</v>
      </c>
      <c r="BV197" s="105">
        <f>GETPIVOTDATA(" Arkansas",'Population Migration by State'!$B$5,"Year",'Population Migration by State'!$C$3)</f>
        <v>76948</v>
      </c>
      <c r="BW197" s="105">
        <f>GETPIVOTDATA(" Arkansas",'Population Migration by State'!$B$5,"Year",'Population Migration by State'!$C$3)</f>
        <v>76948</v>
      </c>
      <c r="BX197" s="105">
        <f>GETPIVOTDATA(" Arkansas",'Population Migration by State'!$B$5,"Year",'Population Migration by State'!$C$3)</f>
        <v>76948</v>
      </c>
      <c r="BY197" s="105">
        <f>GETPIVOTDATA(" Arkansas",'Population Migration by State'!$B$5,"Year",'Population Migration by State'!$C$3)</f>
        <v>76948</v>
      </c>
      <c r="BZ197" s="105">
        <f>GETPIVOTDATA(" Arkansas",'Population Migration by State'!$B$5,"Year",'Population Migration by State'!$C$3)</f>
        <v>76948</v>
      </c>
      <c r="CA197" s="105">
        <f>GETPIVOTDATA(" Arkansas",'Population Migration by State'!$B$5,"Year",'Population Migration by State'!$C$3)</f>
        <v>76948</v>
      </c>
      <c r="CB197" s="105">
        <f>GETPIVOTDATA(" Arkansas",'Population Migration by State'!$B$5,"Year",'Population Migration by State'!$C$3)</f>
        <v>76948</v>
      </c>
      <c r="CC197" s="105">
        <f>GETPIVOTDATA(" Arkansas",'Population Migration by State'!$B$5,"Year",'Population Migration by State'!$C$3)</f>
        <v>76948</v>
      </c>
      <c r="CD197" s="105">
        <f>GETPIVOTDATA(" Arkansas",'Population Migration by State'!$B$5,"Year",'Population Migration by State'!$C$3)</f>
        <v>76948</v>
      </c>
      <c r="CE197" s="92">
        <f>GETPIVOTDATA(" Mississippi",'Population Migration by State'!$B$5,"Year",'Population Migration by State'!$C$3)</f>
        <v>73581</v>
      </c>
      <c r="CF197" s="105">
        <f>GETPIVOTDATA(" Mississippi",'Population Migration by State'!$B$5,"Year",'Population Migration by State'!$C$3)</f>
        <v>73581</v>
      </c>
      <c r="CG197" s="105">
        <f>GETPIVOTDATA(" Mississippi",'Population Migration by State'!$B$5,"Year",'Population Migration by State'!$C$3)</f>
        <v>73581</v>
      </c>
      <c r="CH197" s="105">
        <f>GETPIVOTDATA(" Mississippi",'Population Migration by State'!$B$5,"Year",'Population Migration by State'!$C$3)</f>
        <v>73581</v>
      </c>
      <c r="CI197" s="105">
        <f>GETPIVOTDATA(" Mississippi",'Population Migration by State'!$B$5,"Year",'Population Migration by State'!$C$3)</f>
        <v>73581</v>
      </c>
      <c r="CJ197" s="105">
        <f>GETPIVOTDATA(" Mississippi",'Population Migration by State'!$B$5,"Year",'Population Migration by State'!$C$3)</f>
        <v>73581</v>
      </c>
      <c r="CK197" s="105">
        <f>GETPIVOTDATA(" Mississippi",'Population Migration by State'!$B$5,"Year",'Population Migration by State'!$C$3)</f>
        <v>73581</v>
      </c>
      <c r="CL197" s="92">
        <f>GETPIVOTDATA(" Alabama",'Population Migration by State'!$B$5,"Year",'Population Migration by State'!$C$3)</f>
        <v>105219</v>
      </c>
      <c r="CM197" s="105">
        <f>GETPIVOTDATA(" Alabama",'Population Migration by State'!$B$5,"Year",'Population Migration by State'!$C$3)</f>
        <v>105219</v>
      </c>
      <c r="CN197" s="105">
        <f>GETPIVOTDATA(" Alabama",'Population Migration by State'!$B$5,"Year",'Population Migration by State'!$C$3)</f>
        <v>105219</v>
      </c>
      <c r="CO197" s="105">
        <f>GETPIVOTDATA(" Alabama",'Population Migration by State'!$B$5,"Year",'Population Migration by State'!$C$3)</f>
        <v>105219</v>
      </c>
      <c r="CP197" s="105">
        <f>GETPIVOTDATA(" Alabama",'Population Migration by State'!$B$5,"Year",'Population Migration by State'!$C$3)</f>
        <v>105219</v>
      </c>
      <c r="CQ197" s="105">
        <f>GETPIVOTDATA(" Alabama",'Population Migration by State'!$B$5,"Year",'Population Migration by State'!$C$3)</f>
        <v>105219</v>
      </c>
      <c r="CR197" s="105">
        <f>GETPIVOTDATA(" Alabama",'Population Migration by State'!$B$5,"Year",'Population Migration by State'!$C$3)</f>
        <v>105219</v>
      </c>
      <c r="CS197" s="92">
        <f>GETPIVOTDATA(" Georgia",'Population Migration by State'!$B$5,"Year",'Population Migration by State'!$C$3)</f>
        <v>279196</v>
      </c>
      <c r="CT197" s="105">
        <f>GETPIVOTDATA(" Georgia",'Population Migration by State'!$B$5,"Year",'Population Migration by State'!$C$3)</f>
        <v>279196</v>
      </c>
      <c r="CU197" s="105">
        <f>GETPIVOTDATA(" Georgia",'Population Migration by State'!$B$5,"Year",'Population Migration by State'!$C$3)</f>
        <v>279196</v>
      </c>
      <c r="CV197" s="105">
        <f>GETPIVOTDATA(" Georgia",'Population Migration by State'!$B$5,"Year",'Population Migration by State'!$C$3)</f>
        <v>279196</v>
      </c>
      <c r="CW197" s="105">
        <f>GETPIVOTDATA(" Georgia",'Population Migration by State'!$B$5,"Year",'Population Migration by State'!$C$3)</f>
        <v>279196</v>
      </c>
      <c r="CX197" s="105">
        <f>GETPIVOTDATA(" Georgia",'Population Migration by State'!$B$5,"Year",'Population Migration by State'!$C$3)</f>
        <v>279196</v>
      </c>
      <c r="CY197" s="105">
        <f>GETPIVOTDATA(" Georgia",'Population Migration by State'!$B$5,"Year",'Population Migration by State'!$C$3)</f>
        <v>279196</v>
      </c>
      <c r="CZ197" s="105">
        <f>GETPIVOTDATA(" Georgia",'Population Migration by State'!$B$5,"Year",'Population Migration by State'!$C$3)</f>
        <v>279196</v>
      </c>
      <c r="DA197" s="92">
        <f>GETPIVOTDATA(" South Carolina",'Population Migration by State'!$B$5,"Year",'Population Migration by State'!$C$3)</f>
        <v>157775</v>
      </c>
      <c r="DB197" s="105">
        <f>GETPIVOTDATA(" South Carolina",'Population Migration by State'!$B$5,"Year",'Population Migration by State'!$C$3)</f>
        <v>157775</v>
      </c>
      <c r="DC197" s="105">
        <f>GETPIVOTDATA(" South Carolina",'Population Migration by State'!$B$5,"Year",'Population Migration by State'!$C$3)</f>
        <v>157775</v>
      </c>
      <c r="DD197" s="105">
        <f>GETPIVOTDATA(" South Carolina",'Population Migration by State'!$B$5,"Year",'Population Migration by State'!$C$3)</f>
        <v>157775</v>
      </c>
      <c r="DE197" s="105">
        <f>GETPIVOTDATA(" South Carolina",'Population Migration by State'!$B$5,"Year",'Population Migration by State'!$C$3)</f>
        <v>157775</v>
      </c>
      <c r="DF197" s="105">
        <f>GETPIVOTDATA(" South Carolina",'Population Migration by State'!$B$5,"Year",'Population Migration by State'!$C$3)</f>
        <v>157775</v>
      </c>
      <c r="DG197" s="105">
        <f>GETPIVOTDATA(" South Carolina",'Population Migration by State'!$B$5,"Year",'Population Migration by State'!$C$3)</f>
        <v>157775</v>
      </c>
      <c r="DH197" s="105">
        <f>GETPIVOTDATA(" South Carolina",'Population Migration by State'!$B$5,"Year",'Population Migration by State'!$C$3)</f>
        <v>157775</v>
      </c>
      <c r="DI197" s="105">
        <f>GETPIVOTDATA(" South Carolina",'Population Migration by State'!$B$5,"Year",'Population Migration by State'!$C$3)</f>
        <v>157775</v>
      </c>
      <c r="DJ197" s="105">
        <f>GETPIVOTDATA(" South Carolina",'Population Migration by State'!$B$5,"Year",'Population Migration by State'!$C$3)</f>
        <v>157775</v>
      </c>
      <c r="DK197" s="105">
        <f>GETPIVOTDATA(" South Carolina",'Population Migration by State'!$B$5,"Year",'Population Migration by State'!$C$3)</f>
        <v>157775</v>
      </c>
      <c r="DL197" s="105">
        <f>GETPIVOTDATA(" South Carolina",'Population Migration by State'!$B$5,"Year",'Population Migration by State'!$C$3)</f>
        <v>157775</v>
      </c>
      <c r="DM197" s="92">
        <f>GETPIVOTDATA(" North Carolina",'Population Migration by State'!$B$5,"Year",'Population Migration by State'!$C$3)</f>
        <v>275174</v>
      </c>
      <c r="DN197" s="105">
        <f>GETPIVOTDATA(" North Carolina",'Population Migration by State'!$B$5,"Year",'Population Migration by State'!$C$3)</f>
        <v>275174</v>
      </c>
      <c r="DO197" s="105">
        <f>GETPIVOTDATA(" North Carolina",'Population Migration by State'!$B$5,"Year",'Population Migration by State'!$C$3)</f>
        <v>275174</v>
      </c>
      <c r="DP197" s="105">
        <f>GETPIVOTDATA(" North Carolina",'Population Migration by State'!$B$5,"Year",'Population Migration by State'!$C$3)</f>
        <v>275174</v>
      </c>
      <c r="DQ197" s="105">
        <f>GETPIVOTDATA(" North Carolina",'Population Migration by State'!$B$5,"Year",'Population Migration by State'!$C$3)</f>
        <v>275174</v>
      </c>
      <c r="DR197" s="97"/>
      <c r="DS197" s="105"/>
      <c r="DT197" s="105"/>
      <c r="DU197" s="105"/>
      <c r="DV197" s="105"/>
      <c r="DW197" s="105"/>
      <c r="DX197" s="105"/>
      <c r="DY197" s="105"/>
      <c r="DZ197" s="105"/>
      <c r="EA197" s="105"/>
      <c r="EB197" s="105"/>
      <c r="EC197" s="105"/>
      <c r="ED197" s="105"/>
      <c r="EE197" s="105"/>
      <c r="EF197" s="105"/>
      <c r="EG197" s="105"/>
      <c r="EH197" s="105"/>
      <c r="EI197" s="105"/>
      <c r="EJ197" s="105"/>
      <c r="EK197" s="105"/>
      <c r="EL197" s="105"/>
      <c r="EM197" s="105"/>
      <c r="EN197" s="105"/>
      <c r="EO197" s="105"/>
      <c r="EP197" s="105"/>
      <c r="EQ197" s="56"/>
      <c r="ER197" s="56"/>
      <c r="ES197" s="56"/>
      <c r="ET197" s="56"/>
      <c r="EU197" s="56"/>
      <c r="EV197" s="56"/>
      <c r="EW197" s="56"/>
      <c r="EX197" s="56"/>
      <c r="EY197" s="56"/>
      <c r="EZ197" s="56"/>
      <c r="FA197" s="56"/>
      <c r="FB197" s="56"/>
      <c r="FC197" s="56"/>
      <c r="FD197" s="56"/>
      <c r="FE197" s="56"/>
      <c r="FF197" s="56"/>
      <c r="FG197" s="56"/>
      <c r="FH197" s="56"/>
      <c r="FI197" s="56"/>
      <c r="FJ197" s="56"/>
      <c r="FK197" s="56"/>
      <c r="FL197" s="56"/>
      <c r="FM197" s="56"/>
      <c r="FN197" s="56"/>
      <c r="FO197" s="56"/>
      <c r="FP197" s="56"/>
      <c r="FQ197" s="56"/>
      <c r="FR197" s="56"/>
      <c r="FS197" s="56"/>
      <c r="FT197" s="56"/>
      <c r="FU197" s="56"/>
      <c r="FV197" s="56"/>
      <c r="FW197" s="56"/>
      <c r="FX197" s="56"/>
      <c r="FY197" s="56"/>
      <c r="FZ197" s="56"/>
      <c r="GA197" s="56"/>
      <c r="GB197" s="56"/>
      <c r="GC197" s="56"/>
      <c r="GD197" s="56"/>
      <c r="GE197" s="56"/>
      <c r="GF197" s="56"/>
      <c r="GG197" s="56"/>
      <c r="GH197" s="56"/>
      <c r="GI197" s="56"/>
      <c r="GJ197" s="56"/>
      <c r="GK197" s="56"/>
      <c r="GL197" s="56"/>
      <c r="GM197" s="56"/>
      <c r="GN197" s="56"/>
      <c r="GO197" s="56"/>
      <c r="GP197" s="56"/>
      <c r="GQ197" s="56"/>
      <c r="GR197" s="56"/>
      <c r="GS197" s="56"/>
      <c r="GT197" s="56"/>
      <c r="GU197" s="56"/>
      <c r="GV197" s="56"/>
      <c r="GW197" s="56"/>
      <c r="GX197" s="56"/>
      <c r="GY197" s="56"/>
      <c r="GZ197" s="56"/>
      <c r="HA197" s="56"/>
      <c r="HB197" s="56"/>
      <c r="HC197" s="56"/>
      <c r="HD197" s="56"/>
      <c r="HE197" s="56"/>
      <c r="HF197" s="56"/>
      <c r="HG197" s="56"/>
      <c r="HH197" s="217"/>
    </row>
    <row r="198" spans="2:216" ht="15.75" thickBot="1" x14ac:dyDescent="0.3">
      <c r="B198" s="221"/>
      <c r="C198" s="56"/>
      <c r="D198" s="56"/>
      <c r="E198" s="105"/>
      <c r="F198" s="105"/>
      <c r="G198" s="105"/>
      <c r="H198" s="105"/>
      <c r="I198" s="105"/>
      <c r="J198" s="105"/>
      <c r="K198" s="105"/>
      <c r="L198" s="105"/>
      <c r="M198" s="105"/>
      <c r="N198" s="105"/>
      <c r="O198" s="105"/>
      <c r="P198" s="105"/>
      <c r="Q198" s="105"/>
      <c r="R198" s="105"/>
      <c r="S198" s="105"/>
      <c r="T198" s="105"/>
      <c r="U198" s="105"/>
      <c r="V198" s="105"/>
      <c r="W198" s="92">
        <f>GETPIVOTDATA(" California",'Population Migration by State'!$B$5,"Year",'Population Migration by State'!$C$3)</f>
        <v>495964</v>
      </c>
      <c r="X198" s="105">
        <f>GETPIVOTDATA(" California",'Population Migration by State'!$B$5,"Year",'Population Migration by State'!$C$3)</f>
        <v>495964</v>
      </c>
      <c r="Y198" s="105">
        <f>GETPIVOTDATA(" California",'Population Migration by State'!$B$5,"Year",'Population Migration by State'!$C$3)</f>
        <v>495964</v>
      </c>
      <c r="Z198" s="105">
        <f>GETPIVOTDATA(" California",'Population Migration by State'!$B$5,"Year",'Population Migration by State'!$C$3)</f>
        <v>495964</v>
      </c>
      <c r="AA198" s="92">
        <f>GETPIVOTDATA(" Arizona",'Population Migration by State'!$B$5,"Year",'Population Migration by State'!$C$3)</f>
        <v>234248</v>
      </c>
      <c r="AB198" s="105">
        <f>GETPIVOTDATA(" Arizona",'Population Migration by State'!$B$5,"Year",'Population Migration by State'!$C$3)</f>
        <v>234248</v>
      </c>
      <c r="AC198" s="105">
        <f>GETPIVOTDATA(" Arizona",'Population Migration by State'!$B$5,"Year",'Population Migration by State'!$C$3)</f>
        <v>234248</v>
      </c>
      <c r="AD198" s="105">
        <f>GETPIVOTDATA(" Arizona",'Population Migration by State'!$B$5,"Year",'Population Migration by State'!$C$3)</f>
        <v>234248</v>
      </c>
      <c r="AE198" s="105">
        <f>GETPIVOTDATA(" Arizona",'Population Migration by State'!$B$5,"Year",'Population Migration by State'!$C$3)</f>
        <v>234248</v>
      </c>
      <c r="AF198" s="105">
        <f>GETPIVOTDATA(" Arizona",'Population Migration by State'!$B$5,"Year",'Population Migration by State'!$C$3)</f>
        <v>234248</v>
      </c>
      <c r="AG198" s="105">
        <f>GETPIVOTDATA(" Arizona",'Population Migration by State'!$B$5,"Year",'Population Migration by State'!$C$3)</f>
        <v>234248</v>
      </c>
      <c r="AH198" s="105">
        <f>GETPIVOTDATA(" Arizona",'Population Migration by State'!$B$5,"Year",'Population Migration by State'!$C$3)</f>
        <v>234248</v>
      </c>
      <c r="AI198" s="105">
        <f>GETPIVOTDATA(" Arizona",'Population Migration by State'!$B$5,"Year",'Population Migration by State'!$C$3)</f>
        <v>234248</v>
      </c>
      <c r="AJ198" s="105">
        <f>GETPIVOTDATA(" Arizona",'Population Migration by State'!$B$5,"Year",'Population Migration by State'!$C$3)</f>
        <v>234248</v>
      </c>
      <c r="AK198" s="105">
        <f>GETPIVOTDATA(" Arizona",'Population Migration by State'!$B$5,"Year",'Population Migration by State'!$C$3)</f>
        <v>234248</v>
      </c>
      <c r="AL198" s="105">
        <f>GETPIVOTDATA(" Arizona",'Population Migration by State'!$B$5,"Year",'Population Migration by State'!$C$3)</f>
        <v>234248</v>
      </c>
      <c r="AM198" s="105">
        <f>GETPIVOTDATA(" Arizona",'Population Migration by State'!$B$5,"Year",'Population Migration by State'!$C$3)</f>
        <v>234248</v>
      </c>
      <c r="AN198" s="105">
        <f>GETPIVOTDATA(" Arizona",'Population Migration by State'!$B$5,"Year",'Population Migration by State'!$C$3)</f>
        <v>234248</v>
      </c>
      <c r="AO198" s="92">
        <f>GETPIVOTDATA(" New Mexico",'Population Migration by State'!$B$5,"Year",'Population Migration by State'!$C$3)</f>
        <v>55122</v>
      </c>
      <c r="AP198" s="105">
        <f>GETPIVOTDATA(" New Mexico",'Population Migration by State'!$B$5,"Year",'Population Migration by State'!$C$3)</f>
        <v>55122</v>
      </c>
      <c r="AQ198" s="105">
        <f>GETPIVOTDATA(" New Mexico",'Population Migration by State'!$B$5,"Year",'Population Migration by State'!$C$3)</f>
        <v>55122</v>
      </c>
      <c r="AR198" s="105">
        <f>GETPIVOTDATA(" New Mexico",'Population Migration by State'!$B$5,"Year",'Population Migration by State'!$C$3)</f>
        <v>55122</v>
      </c>
      <c r="AS198" s="105">
        <f>GETPIVOTDATA(" New Mexico",'Population Migration by State'!$B$5,"Year",'Population Migration by State'!$C$3)</f>
        <v>55122</v>
      </c>
      <c r="AT198" s="105">
        <f>GETPIVOTDATA(" New Mexico",'Population Migration by State'!$B$5,"Year",'Population Migration by State'!$C$3)</f>
        <v>55122</v>
      </c>
      <c r="AU198" s="105">
        <f>GETPIVOTDATA(" New Mexico",'Population Migration by State'!$B$5,"Year",'Population Migration by State'!$C$3)</f>
        <v>55122</v>
      </c>
      <c r="AV198" s="105">
        <f>GETPIVOTDATA(" New Mexico",'Population Migration by State'!$B$5,"Year",'Population Migration by State'!$C$3)</f>
        <v>55122</v>
      </c>
      <c r="AW198" s="105">
        <f>GETPIVOTDATA(" New Mexico",'Population Migration by State'!$B$5,"Year",'Population Migration by State'!$C$3)</f>
        <v>55122</v>
      </c>
      <c r="AX198" s="105">
        <f>GETPIVOTDATA(" New Mexico",'Population Migration by State'!$B$5,"Year",'Population Migration by State'!$C$3)</f>
        <v>55122</v>
      </c>
      <c r="AY198" s="105">
        <f>GETPIVOTDATA(" New Mexico",'Population Migration by State'!$B$5,"Year",'Population Migration by State'!$C$3)</f>
        <v>55122</v>
      </c>
      <c r="AZ198" s="105">
        <f>GETPIVOTDATA(" New Mexico",'Population Migration by State'!$B$5,"Year",'Population Migration by State'!$C$3)</f>
        <v>55122</v>
      </c>
      <c r="BA198" s="105">
        <f>GETPIVOTDATA(" New Mexico",'Population Migration by State'!$B$5,"Year",'Population Migration by State'!$C$3)</f>
        <v>55122</v>
      </c>
      <c r="BB198" s="105">
        <f>GETPIVOTDATA(" New Mexico",'Population Migration by State'!$B$5,"Year",'Population Migration by State'!$C$3)</f>
        <v>55122</v>
      </c>
      <c r="BC198" s="92">
        <f>GETPIVOTDATA(" Texas",'Population Migration by State'!$B$5,"Year",'Population Migration by State'!$C$3)</f>
        <v>512187</v>
      </c>
      <c r="BD198" s="105">
        <f>GETPIVOTDATA(" Texas",'Population Migration by State'!$B$5,"Year",'Population Migration by State'!$C$3)</f>
        <v>512187</v>
      </c>
      <c r="BE198" s="105">
        <f>GETPIVOTDATA(" Texas",'Population Migration by State'!$B$5,"Year",'Population Migration by State'!$C$3)</f>
        <v>512187</v>
      </c>
      <c r="BF198" s="105">
        <f>GETPIVOTDATA(" Texas",'Population Migration by State'!$B$5,"Year",'Population Migration by State'!$C$3)</f>
        <v>512187</v>
      </c>
      <c r="BG198" s="105">
        <f>GETPIVOTDATA(" Texas",'Population Migration by State'!$B$5,"Year",'Population Migration by State'!$C$3)</f>
        <v>512187</v>
      </c>
      <c r="BH198" s="105">
        <f>GETPIVOTDATA(" Texas",'Population Migration by State'!$B$5,"Year",'Population Migration by State'!$C$3)</f>
        <v>512187</v>
      </c>
      <c r="BI198" s="105">
        <f>GETPIVOTDATA(" Texas",'Population Migration by State'!$B$5,"Year",'Population Migration by State'!$C$3)</f>
        <v>512187</v>
      </c>
      <c r="BJ198" s="105">
        <f>GETPIVOTDATA(" Texas",'Population Migration by State'!$B$5,"Year",'Population Migration by State'!$C$3)</f>
        <v>512187</v>
      </c>
      <c r="BK198" s="105">
        <f>GETPIVOTDATA(" Texas",'Population Migration by State'!$B$5,"Year",'Population Migration by State'!$C$3)</f>
        <v>512187</v>
      </c>
      <c r="BL198" s="105">
        <f>GETPIVOTDATA(" Texas",'Population Migration by State'!$B$5,"Year",'Population Migration by State'!$C$3)</f>
        <v>512187</v>
      </c>
      <c r="BM198" s="105">
        <f>GETPIVOTDATA(" Texas",'Population Migration by State'!$B$5,"Year",'Population Migration by State'!$C$3)</f>
        <v>512187</v>
      </c>
      <c r="BN198" s="105">
        <f>GETPIVOTDATA(" Texas",'Population Migration by State'!$B$5,"Year",'Population Migration by State'!$C$3)</f>
        <v>512187</v>
      </c>
      <c r="BO198" s="105">
        <f>GETPIVOTDATA(" Texas",'Population Migration by State'!$B$5,"Year",'Population Migration by State'!$C$3)</f>
        <v>512187</v>
      </c>
      <c r="BP198" s="105">
        <f>GETPIVOTDATA(" Texas",'Population Migration by State'!$B$5,"Year",'Population Migration by State'!$C$3)</f>
        <v>512187</v>
      </c>
      <c r="BQ198" s="105">
        <f>GETPIVOTDATA(" Texas",'Population Migration by State'!$B$5,"Year",'Population Migration by State'!$C$3)</f>
        <v>512187</v>
      </c>
      <c r="BR198" s="105">
        <f>GETPIVOTDATA(" Texas",'Population Migration by State'!$B$5,"Year",'Population Migration by State'!$C$3)</f>
        <v>512187</v>
      </c>
      <c r="BS198" s="105">
        <f>GETPIVOTDATA(" Texas",'Population Migration by State'!$B$5,"Year",'Population Migration by State'!$C$3)</f>
        <v>512187</v>
      </c>
      <c r="BT198" s="105">
        <f>GETPIVOTDATA(" Texas",'Population Migration by State'!$B$5,"Year",'Population Migration by State'!$C$3)</f>
        <v>512187</v>
      </c>
      <c r="BU198" s="92">
        <f>GETPIVOTDATA(" Arkansas",'Population Migration by State'!$B$5,"Year",'Population Migration by State'!$C$3)</f>
        <v>76948</v>
      </c>
      <c r="BV198" s="105">
        <f>GETPIVOTDATA(" Arkansas",'Population Migration by State'!$B$5,"Year",'Population Migration by State'!$C$3)</f>
        <v>76948</v>
      </c>
      <c r="BW198" s="105">
        <f>GETPIVOTDATA(" Arkansas",'Population Migration by State'!$B$5,"Year",'Population Migration by State'!$C$3)</f>
        <v>76948</v>
      </c>
      <c r="BX198" s="105">
        <f>GETPIVOTDATA(" Arkansas",'Population Migration by State'!$B$5,"Year",'Population Migration by State'!$C$3)</f>
        <v>76948</v>
      </c>
      <c r="BY198" s="105">
        <f>GETPIVOTDATA(" Arkansas",'Population Migration by State'!$B$5,"Year",'Population Migration by State'!$C$3)</f>
        <v>76948</v>
      </c>
      <c r="BZ198" s="105">
        <f>GETPIVOTDATA(" Arkansas",'Population Migration by State'!$B$5,"Year",'Population Migration by State'!$C$3)</f>
        <v>76948</v>
      </c>
      <c r="CA198" s="105">
        <f>GETPIVOTDATA(" Arkansas",'Population Migration by State'!$B$5,"Year",'Population Migration by State'!$C$3)</f>
        <v>76948</v>
      </c>
      <c r="CB198" s="105">
        <f>GETPIVOTDATA(" Arkansas",'Population Migration by State'!$B$5,"Year",'Population Migration by State'!$C$3)</f>
        <v>76948</v>
      </c>
      <c r="CC198" s="105">
        <f>GETPIVOTDATA(" Arkansas",'Population Migration by State'!$B$5,"Year",'Population Migration by State'!$C$3)</f>
        <v>76948</v>
      </c>
      <c r="CD198" s="105">
        <f>GETPIVOTDATA(" Arkansas",'Population Migration by State'!$B$5,"Year",'Population Migration by State'!$C$3)</f>
        <v>76948</v>
      </c>
      <c r="CE198" s="92">
        <f>GETPIVOTDATA(" Mississippi",'Population Migration by State'!$B$5,"Year",'Population Migration by State'!$C$3)</f>
        <v>73581</v>
      </c>
      <c r="CF198" s="105">
        <f>GETPIVOTDATA(" Mississippi",'Population Migration by State'!$B$5,"Year",'Population Migration by State'!$C$3)</f>
        <v>73581</v>
      </c>
      <c r="CG198" s="105">
        <f>GETPIVOTDATA(" Mississippi",'Population Migration by State'!$B$5,"Year",'Population Migration by State'!$C$3)</f>
        <v>73581</v>
      </c>
      <c r="CH198" s="105">
        <f>GETPIVOTDATA(" Mississippi",'Population Migration by State'!$B$5,"Year",'Population Migration by State'!$C$3)</f>
        <v>73581</v>
      </c>
      <c r="CI198" s="105">
        <f>GETPIVOTDATA(" Mississippi",'Population Migration by State'!$B$5,"Year",'Population Migration by State'!$C$3)</f>
        <v>73581</v>
      </c>
      <c r="CJ198" s="105">
        <f>GETPIVOTDATA(" Mississippi",'Population Migration by State'!$B$5,"Year",'Population Migration by State'!$C$3)</f>
        <v>73581</v>
      </c>
      <c r="CK198" s="105">
        <f>GETPIVOTDATA(" Mississippi",'Population Migration by State'!$B$5,"Year",'Population Migration by State'!$C$3)</f>
        <v>73581</v>
      </c>
      <c r="CL198" s="92">
        <f>GETPIVOTDATA(" Alabama",'Population Migration by State'!$B$5,"Year",'Population Migration by State'!$C$3)</f>
        <v>105219</v>
      </c>
      <c r="CM198" s="105">
        <f>GETPIVOTDATA(" Alabama",'Population Migration by State'!$B$5,"Year",'Population Migration by State'!$C$3)</f>
        <v>105219</v>
      </c>
      <c r="CN198" s="105">
        <f>GETPIVOTDATA(" Alabama",'Population Migration by State'!$B$5,"Year",'Population Migration by State'!$C$3)</f>
        <v>105219</v>
      </c>
      <c r="CO198" s="105">
        <f>GETPIVOTDATA(" Alabama",'Population Migration by State'!$B$5,"Year",'Population Migration by State'!$C$3)</f>
        <v>105219</v>
      </c>
      <c r="CP198" s="105">
        <f>GETPIVOTDATA(" Alabama",'Population Migration by State'!$B$5,"Year",'Population Migration by State'!$C$3)</f>
        <v>105219</v>
      </c>
      <c r="CQ198" s="105">
        <f>GETPIVOTDATA(" Alabama",'Population Migration by State'!$B$5,"Year",'Population Migration by State'!$C$3)</f>
        <v>105219</v>
      </c>
      <c r="CR198" s="105">
        <f>GETPIVOTDATA(" Alabama",'Population Migration by State'!$B$5,"Year",'Population Migration by State'!$C$3)</f>
        <v>105219</v>
      </c>
      <c r="CS198" s="92">
        <f>GETPIVOTDATA(" Georgia",'Population Migration by State'!$B$5,"Year",'Population Migration by State'!$C$3)</f>
        <v>279196</v>
      </c>
      <c r="CT198" s="105">
        <f>GETPIVOTDATA(" Georgia",'Population Migration by State'!$B$5,"Year",'Population Migration by State'!$C$3)</f>
        <v>279196</v>
      </c>
      <c r="CU198" s="105">
        <f>GETPIVOTDATA(" Georgia",'Population Migration by State'!$B$5,"Year",'Population Migration by State'!$C$3)</f>
        <v>279196</v>
      </c>
      <c r="CV198" s="105">
        <f>GETPIVOTDATA(" Georgia",'Population Migration by State'!$B$5,"Year",'Population Migration by State'!$C$3)</f>
        <v>279196</v>
      </c>
      <c r="CW198" s="105">
        <f>GETPIVOTDATA(" Georgia",'Population Migration by State'!$B$5,"Year",'Population Migration by State'!$C$3)</f>
        <v>279196</v>
      </c>
      <c r="CX198" s="105">
        <f>GETPIVOTDATA(" Georgia",'Population Migration by State'!$B$5,"Year",'Population Migration by State'!$C$3)</f>
        <v>279196</v>
      </c>
      <c r="CY198" s="105">
        <f>GETPIVOTDATA(" Georgia",'Population Migration by State'!$B$5,"Year",'Population Migration by State'!$C$3)</f>
        <v>279196</v>
      </c>
      <c r="CZ198" s="105">
        <f>GETPIVOTDATA(" Georgia",'Population Migration by State'!$B$5,"Year",'Population Migration by State'!$C$3)</f>
        <v>279196</v>
      </c>
      <c r="DA198" s="99"/>
      <c r="DB198" s="105">
        <f>GETPIVOTDATA(" South Carolina",'Population Migration by State'!$B$5,"Year",'Population Migration by State'!$C$3)</f>
        <v>157775</v>
      </c>
      <c r="DC198" s="105">
        <f>GETPIVOTDATA(" South Carolina",'Population Migration by State'!$B$5,"Year",'Population Migration by State'!$C$3)</f>
        <v>157775</v>
      </c>
      <c r="DD198" s="105">
        <f>GETPIVOTDATA(" South Carolina",'Population Migration by State'!$B$5,"Year",'Population Migration by State'!$C$3)</f>
        <v>157775</v>
      </c>
      <c r="DE198" s="105">
        <f>GETPIVOTDATA(" South Carolina",'Population Migration by State'!$B$5,"Year",'Population Migration by State'!$C$3)</f>
        <v>157775</v>
      </c>
      <c r="DF198" s="105">
        <f>GETPIVOTDATA(" South Carolina",'Population Migration by State'!$B$5,"Year",'Population Migration by State'!$C$3)</f>
        <v>157775</v>
      </c>
      <c r="DG198" s="105">
        <f>GETPIVOTDATA(" South Carolina",'Population Migration by State'!$B$5,"Year",'Population Migration by State'!$C$3)</f>
        <v>157775</v>
      </c>
      <c r="DH198" s="105">
        <f>GETPIVOTDATA(" South Carolina",'Population Migration by State'!$B$5,"Year",'Population Migration by State'!$C$3)</f>
        <v>157775</v>
      </c>
      <c r="DI198" s="105">
        <f>GETPIVOTDATA(" South Carolina",'Population Migration by State'!$B$5,"Year",'Population Migration by State'!$C$3)</f>
        <v>157775</v>
      </c>
      <c r="DJ198" s="105">
        <f>GETPIVOTDATA(" South Carolina",'Population Migration by State'!$B$5,"Year",'Population Migration by State'!$C$3)</f>
        <v>157775</v>
      </c>
      <c r="DK198" s="105">
        <f>GETPIVOTDATA(" South Carolina",'Population Migration by State'!$B$5,"Year",'Population Migration by State'!$C$3)</f>
        <v>157775</v>
      </c>
      <c r="DL198" s="105">
        <f>GETPIVOTDATA(" South Carolina",'Population Migration by State'!$B$5,"Year",'Population Migration by State'!$C$3)</f>
        <v>157775</v>
      </c>
      <c r="DM198" s="99"/>
      <c r="DN198" s="105">
        <f>GETPIVOTDATA(" North Carolina",'Population Migration by State'!$B$5,"Year",'Population Migration by State'!$C$3)</f>
        <v>275174</v>
      </c>
      <c r="DO198" s="105">
        <f>GETPIVOTDATA(" North Carolina",'Population Migration by State'!$B$5,"Year",'Population Migration by State'!$C$3)</f>
        <v>275174</v>
      </c>
      <c r="DP198" s="105">
        <f>GETPIVOTDATA(" North Carolina",'Population Migration by State'!$B$5,"Year",'Population Migration by State'!$C$3)</f>
        <v>275174</v>
      </c>
      <c r="DQ198" s="114">
        <f>GETPIVOTDATA(" North Carolina",'Population Migration by State'!$B$5,"Year",'Population Migration by State'!$C$3)</f>
        <v>275174</v>
      </c>
      <c r="DR198" s="105"/>
      <c r="DS198" s="105"/>
      <c r="DT198" s="105"/>
      <c r="DU198" s="105"/>
      <c r="DV198" s="105"/>
      <c r="DW198" s="105"/>
      <c r="DX198" s="105"/>
      <c r="DY198" s="105"/>
      <c r="DZ198" s="105"/>
      <c r="EA198" s="105"/>
      <c r="EB198" s="105"/>
      <c r="EC198" s="105"/>
      <c r="ED198" s="105"/>
      <c r="EE198" s="105"/>
      <c r="EF198" s="105"/>
      <c r="EG198" s="105"/>
      <c r="EH198" s="105"/>
      <c r="EI198" s="105"/>
      <c r="EJ198" s="105"/>
      <c r="EK198" s="105"/>
      <c r="EL198" s="105"/>
      <c r="EM198" s="105"/>
      <c r="EN198" s="105"/>
      <c r="EO198" s="105"/>
      <c r="EP198" s="105"/>
      <c r="EQ198" s="56"/>
      <c r="ER198" s="56"/>
      <c r="ES198" s="56"/>
      <c r="ET198" s="56"/>
      <c r="EU198" s="56"/>
      <c r="EV198" s="56"/>
      <c r="EW198" s="56"/>
      <c r="EX198" s="56"/>
      <c r="EY198" s="56"/>
      <c r="EZ198" s="56"/>
      <c r="FA198" s="56"/>
      <c r="FB198" s="56"/>
      <c r="FC198" s="56"/>
      <c r="FD198" s="56"/>
      <c r="FE198" s="56"/>
      <c r="FF198" s="56"/>
      <c r="FG198" s="56"/>
      <c r="FH198" s="56"/>
      <c r="FI198" s="56"/>
      <c r="FJ198" s="56"/>
      <c r="FK198" s="56"/>
      <c r="FL198" s="56"/>
      <c r="FM198" s="56"/>
      <c r="FN198" s="56"/>
      <c r="FO198" s="56"/>
      <c r="FP198" s="56"/>
      <c r="FQ198" s="56"/>
      <c r="FR198" s="56"/>
      <c r="FS198" s="56"/>
      <c r="FT198" s="56"/>
      <c r="FU198" s="56"/>
      <c r="FV198" s="56"/>
      <c r="FW198" s="56"/>
      <c r="FX198" s="56"/>
      <c r="FY198" s="56"/>
      <c r="FZ198" s="56"/>
      <c r="GA198" s="56"/>
      <c r="GB198" s="56"/>
      <c r="GC198" s="56"/>
      <c r="GD198" s="56"/>
      <c r="GE198" s="56"/>
      <c r="GF198" s="56"/>
      <c r="GG198" s="56"/>
      <c r="GH198" s="56"/>
      <c r="GI198" s="56"/>
      <c r="GJ198" s="56"/>
      <c r="GK198" s="56"/>
      <c r="GL198" s="56"/>
      <c r="GM198" s="56"/>
      <c r="GN198" s="56"/>
      <c r="GO198" s="56"/>
      <c r="GP198" s="56"/>
      <c r="GQ198" s="56"/>
      <c r="GR198" s="56"/>
      <c r="GS198" s="56"/>
      <c r="GT198" s="56"/>
      <c r="GU198" s="56"/>
      <c r="GV198" s="56"/>
      <c r="GW198" s="56"/>
      <c r="GX198" s="56"/>
      <c r="GY198" s="56"/>
      <c r="GZ198" s="56"/>
      <c r="HA198" s="56"/>
      <c r="HB198" s="56"/>
      <c r="HC198" s="56"/>
      <c r="HD198" s="56"/>
      <c r="HE198" s="56"/>
      <c r="HF198" s="56"/>
      <c r="HG198" s="56"/>
      <c r="HH198" s="217"/>
    </row>
    <row r="199" spans="2:216" ht="16.5" thickTop="1" thickBot="1" x14ac:dyDescent="0.3">
      <c r="B199" s="221"/>
      <c r="C199" s="56"/>
      <c r="D199" s="56"/>
      <c r="E199" s="105"/>
      <c r="F199" s="105"/>
      <c r="G199" s="105"/>
      <c r="H199" s="105"/>
      <c r="I199" s="105"/>
      <c r="J199" s="105"/>
      <c r="K199" s="105"/>
      <c r="L199" s="105"/>
      <c r="M199" s="105"/>
      <c r="N199" s="105"/>
      <c r="O199" s="105"/>
      <c r="P199" s="105"/>
      <c r="Q199" s="105"/>
      <c r="R199" s="105"/>
      <c r="S199" s="105"/>
      <c r="T199" s="105"/>
      <c r="U199" s="105"/>
      <c r="V199" s="114"/>
      <c r="W199" s="107">
        <f>GETPIVOTDATA(" California",'Population Migration by State'!$B$5,"Year",'Population Migration by State'!$C$3)</f>
        <v>495964</v>
      </c>
      <c r="X199" s="103">
        <f>GETPIVOTDATA(" California",'Population Migration by State'!$B$5,"Year",'Population Migration by State'!$C$3)</f>
        <v>495964</v>
      </c>
      <c r="Y199" s="103">
        <f>GETPIVOTDATA(" California",'Population Migration by State'!$B$5,"Year",'Population Migration by State'!$C$3)</f>
        <v>495964</v>
      </c>
      <c r="Z199" s="103">
        <f>GETPIVOTDATA(" California",'Population Migration by State'!$B$5,"Year",'Population Migration by State'!$C$3)</f>
        <v>495964</v>
      </c>
      <c r="AA199" s="92">
        <f>GETPIVOTDATA(" Arizona",'Population Migration by State'!$B$5,"Year",'Population Migration by State'!$C$3)</f>
        <v>234248</v>
      </c>
      <c r="AB199" s="105">
        <f>GETPIVOTDATA(" Arizona",'Population Migration by State'!$B$5,"Year",'Population Migration by State'!$C$3)</f>
        <v>234248</v>
      </c>
      <c r="AC199" s="105">
        <f>GETPIVOTDATA(" Arizona",'Population Migration by State'!$B$5,"Year",'Population Migration by State'!$C$3)</f>
        <v>234248</v>
      </c>
      <c r="AD199" s="105">
        <f>GETPIVOTDATA(" Arizona",'Population Migration by State'!$B$5,"Year",'Population Migration by State'!$C$3)</f>
        <v>234248</v>
      </c>
      <c r="AE199" s="105">
        <f>GETPIVOTDATA(" Arizona",'Population Migration by State'!$B$5,"Year",'Population Migration by State'!$C$3)</f>
        <v>234248</v>
      </c>
      <c r="AF199" s="105">
        <f>GETPIVOTDATA(" Arizona",'Population Migration by State'!$B$5,"Year",'Population Migration by State'!$C$3)</f>
        <v>234248</v>
      </c>
      <c r="AG199" s="105">
        <f>GETPIVOTDATA(" Arizona",'Population Migration by State'!$B$5,"Year",'Population Migration by State'!$C$3)</f>
        <v>234248</v>
      </c>
      <c r="AH199" s="105">
        <f>GETPIVOTDATA(" Arizona",'Population Migration by State'!$B$5,"Year",'Population Migration by State'!$C$3)</f>
        <v>234248</v>
      </c>
      <c r="AI199" s="105">
        <f>GETPIVOTDATA(" Arizona",'Population Migration by State'!$B$5,"Year",'Population Migration by State'!$C$3)</f>
        <v>234248</v>
      </c>
      <c r="AJ199" s="105">
        <f>GETPIVOTDATA(" Arizona",'Population Migration by State'!$B$5,"Year",'Population Migration by State'!$C$3)</f>
        <v>234248</v>
      </c>
      <c r="AK199" s="105">
        <f>GETPIVOTDATA(" Arizona",'Population Migration by State'!$B$5,"Year",'Population Migration by State'!$C$3)</f>
        <v>234248</v>
      </c>
      <c r="AL199" s="105">
        <f>GETPIVOTDATA(" Arizona",'Population Migration by State'!$B$5,"Year",'Population Migration by State'!$C$3)</f>
        <v>234248</v>
      </c>
      <c r="AM199" s="105">
        <f>GETPIVOTDATA(" Arizona",'Population Migration by State'!$B$5,"Year",'Population Migration by State'!$C$3)</f>
        <v>234248</v>
      </c>
      <c r="AN199" s="105">
        <f>GETPIVOTDATA(" Arizona",'Population Migration by State'!$B$5,"Year",'Population Migration by State'!$C$3)</f>
        <v>234248</v>
      </c>
      <c r="AO199" s="92">
        <f>GETPIVOTDATA(" New Mexico",'Population Migration by State'!$B$5,"Year",'Population Migration by State'!$C$3)</f>
        <v>55122</v>
      </c>
      <c r="AP199" s="105">
        <f>GETPIVOTDATA(" New Mexico",'Population Migration by State'!$B$5,"Year",'Population Migration by State'!$C$3)</f>
        <v>55122</v>
      </c>
      <c r="AQ199" s="105">
        <f>GETPIVOTDATA(" New Mexico",'Population Migration by State'!$B$5,"Year",'Population Migration by State'!$C$3)</f>
        <v>55122</v>
      </c>
      <c r="AR199" s="105">
        <f>GETPIVOTDATA(" New Mexico",'Population Migration by State'!$B$5,"Year",'Population Migration by State'!$C$3)</f>
        <v>55122</v>
      </c>
      <c r="AS199" s="105">
        <f>GETPIVOTDATA(" New Mexico",'Population Migration by State'!$B$5,"Year",'Population Migration by State'!$C$3)</f>
        <v>55122</v>
      </c>
      <c r="AT199" s="105">
        <f>GETPIVOTDATA(" New Mexico",'Population Migration by State'!$B$5,"Year",'Population Migration by State'!$C$3)</f>
        <v>55122</v>
      </c>
      <c r="AU199" s="105">
        <f>GETPIVOTDATA(" New Mexico",'Population Migration by State'!$B$5,"Year",'Population Migration by State'!$C$3)</f>
        <v>55122</v>
      </c>
      <c r="AV199" s="105">
        <f>GETPIVOTDATA(" New Mexico",'Population Migration by State'!$B$5,"Year",'Population Migration by State'!$C$3)</f>
        <v>55122</v>
      </c>
      <c r="AW199" s="105">
        <f>GETPIVOTDATA(" New Mexico",'Population Migration by State'!$B$5,"Year",'Population Migration by State'!$C$3)</f>
        <v>55122</v>
      </c>
      <c r="AX199" s="105">
        <f>GETPIVOTDATA(" New Mexico",'Population Migration by State'!$B$5,"Year",'Population Migration by State'!$C$3)</f>
        <v>55122</v>
      </c>
      <c r="AY199" s="105">
        <f>GETPIVOTDATA(" New Mexico",'Population Migration by State'!$B$5,"Year",'Population Migration by State'!$C$3)</f>
        <v>55122</v>
      </c>
      <c r="AZ199" s="105">
        <f>GETPIVOTDATA(" New Mexico",'Population Migration by State'!$B$5,"Year",'Population Migration by State'!$C$3)</f>
        <v>55122</v>
      </c>
      <c r="BA199" s="105">
        <f>GETPIVOTDATA(" New Mexico",'Population Migration by State'!$B$5,"Year",'Population Migration by State'!$C$3)</f>
        <v>55122</v>
      </c>
      <c r="BB199" s="105">
        <f>GETPIVOTDATA(" New Mexico",'Population Migration by State'!$B$5,"Year",'Population Migration by State'!$C$3)</f>
        <v>55122</v>
      </c>
      <c r="BC199" s="92">
        <f>GETPIVOTDATA(" Texas",'Population Migration by State'!$B$5,"Year",'Population Migration by State'!$C$3)</f>
        <v>512187</v>
      </c>
      <c r="BD199" s="105">
        <f>GETPIVOTDATA(" Texas",'Population Migration by State'!$B$5,"Year",'Population Migration by State'!$C$3)</f>
        <v>512187</v>
      </c>
      <c r="BE199" s="105">
        <f>GETPIVOTDATA(" Texas",'Population Migration by State'!$B$5,"Year",'Population Migration by State'!$C$3)</f>
        <v>512187</v>
      </c>
      <c r="BF199" s="105">
        <f>GETPIVOTDATA(" Texas",'Population Migration by State'!$B$5,"Year",'Population Migration by State'!$C$3)</f>
        <v>512187</v>
      </c>
      <c r="BG199" s="105">
        <f>GETPIVOTDATA(" Texas",'Population Migration by State'!$B$5,"Year",'Population Migration by State'!$C$3)</f>
        <v>512187</v>
      </c>
      <c r="BH199" s="105">
        <f>GETPIVOTDATA(" Texas",'Population Migration by State'!$B$5,"Year",'Population Migration by State'!$C$3)</f>
        <v>512187</v>
      </c>
      <c r="BI199" s="105">
        <f>GETPIVOTDATA(" Texas",'Population Migration by State'!$B$5,"Year",'Population Migration by State'!$C$3)</f>
        <v>512187</v>
      </c>
      <c r="BJ199" s="105">
        <f>GETPIVOTDATA(" Texas",'Population Migration by State'!$B$5,"Year",'Population Migration by State'!$C$3)</f>
        <v>512187</v>
      </c>
      <c r="BK199" s="105">
        <f>GETPIVOTDATA(" Texas",'Population Migration by State'!$B$5,"Year",'Population Migration by State'!$C$3)</f>
        <v>512187</v>
      </c>
      <c r="BL199" s="105">
        <f>GETPIVOTDATA(" Texas",'Population Migration by State'!$B$5,"Year",'Population Migration by State'!$C$3)</f>
        <v>512187</v>
      </c>
      <c r="BM199" s="105">
        <f>GETPIVOTDATA(" Texas",'Population Migration by State'!$B$5,"Year",'Population Migration by State'!$C$3)</f>
        <v>512187</v>
      </c>
      <c r="BN199" s="105">
        <f>GETPIVOTDATA(" Texas",'Population Migration by State'!$B$5,"Year",'Population Migration by State'!$C$3)</f>
        <v>512187</v>
      </c>
      <c r="BO199" s="105">
        <f>GETPIVOTDATA(" Texas",'Population Migration by State'!$B$5,"Year",'Population Migration by State'!$C$3)</f>
        <v>512187</v>
      </c>
      <c r="BP199" s="105">
        <f>GETPIVOTDATA(" Texas",'Population Migration by State'!$B$5,"Year",'Population Migration by State'!$C$3)</f>
        <v>512187</v>
      </c>
      <c r="BQ199" s="105">
        <f>GETPIVOTDATA(" Texas",'Population Migration by State'!$B$5,"Year",'Population Migration by State'!$C$3)</f>
        <v>512187</v>
      </c>
      <c r="BR199" s="105">
        <f>GETPIVOTDATA(" Texas",'Population Migration by State'!$B$5,"Year",'Population Migration by State'!$C$3)</f>
        <v>512187</v>
      </c>
      <c r="BS199" s="105">
        <f>GETPIVOTDATA(" Texas",'Population Migration by State'!$B$5,"Year",'Population Migration by State'!$C$3)</f>
        <v>512187</v>
      </c>
      <c r="BT199" s="105">
        <f>GETPIVOTDATA(" Texas",'Population Migration by State'!$B$5,"Year",'Population Migration by State'!$C$3)</f>
        <v>512187</v>
      </c>
      <c r="BU199" s="95">
        <f>GETPIVOTDATA(" Louisiana",'Population Migration by State'!$B$5,"Year",'Population Migration by State'!$C$3)</f>
        <v>91870</v>
      </c>
      <c r="BV199" s="101">
        <f>GETPIVOTDATA(" Louisiana",'Population Migration by State'!$B$5,"Year",'Population Migration by State'!$C$3)</f>
        <v>91870</v>
      </c>
      <c r="BW199" s="101">
        <f>GETPIVOTDATA(" Louisiana",'Population Migration by State'!$B$5,"Year",'Population Migration by State'!$C$3)</f>
        <v>91870</v>
      </c>
      <c r="BX199" s="101">
        <f>GETPIVOTDATA(" Louisiana",'Population Migration by State'!$B$5,"Year",'Population Migration by State'!$C$3)</f>
        <v>91870</v>
      </c>
      <c r="BY199" s="101">
        <f>GETPIVOTDATA(" Louisiana",'Population Migration by State'!$B$5,"Year",'Population Migration by State'!$C$3)</f>
        <v>91870</v>
      </c>
      <c r="BZ199" s="101">
        <f>GETPIVOTDATA(" Louisiana",'Population Migration by State'!$B$5,"Year",'Population Migration by State'!$C$3)</f>
        <v>91870</v>
      </c>
      <c r="CA199" s="101">
        <f>GETPIVOTDATA(" Louisiana",'Population Migration by State'!$B$5,"Year",'Population Migration by State'!$C$3)</f>
        <v>91870</v>
      </c>
      <c r="CB199" s="101">
        <f>GETPIVOTDATA(" Louisiana",'Population Migration by State'!$B$5,"Year",'Population Migration by State'!$C$3)</f>
        <v>91870</v>
      </c>
      <c r="CC199" s="101">
        <f>GETPIVOTDATA(" Louisiana",'Population Migration by State'!$B$5,"Year",'Population Migration by State'!$C$3)</f>
        <v>91870</v>
      </c>
      <c r="CD199" s="101">
        <f>GETPIVOTDATA(" Louisiana",'Population Migration by State'!$B$5,"Year",'Population Migration by State'!$C$3)</f>
        <v>91870</v>
      </c>
      <c r="CE199" s="92">
        <f>GETPIVOTDATA(" Mississippi",'Population Migration by State'!$B$5,"Year",'Population Migration by State'!$C$3)</f>
        <v>73581</v>
      </c>
      <c r="CF199" s="105">
        <f>GETPIVOTDATA(" Mississippi",'Population Migration by State'!$B$5,"Year",'Population Migration by State'!$C$3)</f>
        <v>73581</v>
      </c>
      <c r="CG199" s="105">
        <f>GETPIVOTDATA(" Mississippi",'Population Migration by State'!$B$5,"Year",'Population Migration by State'!$C$3)</f>
        <v>73581</v>
      </c>
      <c r="CH199" s="105">
        <f>GETPIVOTDATA(" Mississippi",'Population Migration by State'!$B$5,"Year",'Population Migration by State'!$C$3)</f>
        <v>73581</v>
      </c>
      <c r="CI199" s="105">
        <f>GETPIVOTDATA(" Mississippi",'Population Migration by State'!$B$5,"Year",'Population Migration by State'!$C$3)</f>
        <v>73581</v>
      </c>
      <c r="CJ199" s="105">
        <f>GETPIVOTDATA(" Mississippi",'Population Migration by State'!$B$5,"Year",'Population Migration by State'!$C$3)</f>
        <v>73581</v>
      </c>
      <c r="CK199" s="105">
        <f>GETPIVOTDATA(" Mississippi",'Population Migration by State'!$B$5,"Year",'Population Migration by State'!$C$3)</f>
        <v>73581</v>
      </c>
      <c r="CL199" s="92">
        <f>GETPIVOTDATA(" Alabama",'Population Migration by State'!$B$5,"Year",'Population Migration by State'!$C$3)</f>
        <v>105219</v>
      </c>
      <c r="CM199" s="105">
        <f>GETPIVOTDATA(" Alabama",'Population Migration by State'!$B$5,"Year",'Population Migration by State'!$C$3)</f>
        <v>105219</v>
      </c>
      <c r="CN199" s="105">
        <f>GETPIVOTDATA(" Alabama",'Population Migration by State'!$B$5,"Year",'Population Migration by State'!$C$3)</f>
        <v>105219</v>
      </c>
      <c r="CO199" s="105">
        <f>GETPIVOTDATA(" Alabama",'Population Migration by State'!$B$5,"Year",'Population Migration by State'!$C$3)</f>
        <v>105219</v>
      </c>
      <c r="CP199" s="105">
        <f>GETPIVOTDATA(" Alabama",'Population Migration by State'!$B$5,"Year",'Population Migration by State'!$C$3)</f>
        <v>105219</v>
      </c>
      <c r="CQ199" s="105">
        <f>GETPIVOTDATA(" Alabama",'Population Migration by State'!$B$5,"Year",'Population Migration by State'!$C$3)</f>
        <v>105219</v>
      </c>
      <c r="CR199" s="105">
        <f>GETPIVOTDATA(" Alabama",'Population Migration by State'!$B$5,"Year",'Population Migration by State'!$C$3)</f>
        <v>105219</v>
      </c>
      <c r="CS199" s="92">
        <f>GETPIVOTDATA(" Georgia",'Population Migration by State'!$B$5,"Year",'Population Migration by State'!$C$3)</f>
        <v>279196</v>
      </c>
      <c r="CT199" s="105">
        <f>GETPIVOTDATA(" Georgia",'Population Migration by State'!$B$5,"Year",'Population Migration by State'!$C$3)</f>
        <v>279196</v>
      </c>
      <c r="CU199" s="105">
        <f>GETPIVOTDATA(" Georgia",'Population Migration by State'!$B$5,"Year",'Population Migration by State'!$C$3)</f>
        <v>279196</v>
      </c>
      <c r="CV199" s="105">
        <f>GETPIVOTDATA(" Georgia",'Population Migration by State'!$B$5,"Year",'Population Migration by State'!$C$3)</f>
        <v>279196</v>
      </c>
      <c r="CW199" s="105">
        <f>GETPIVOTDATA(" Georgia",'Population Migration by State'!$B$5,"Year",'Population Migration by State'!$C$3)</f>
        <v>279196</v>
      </c>
      <c r="CX199" s="105">
        <f>GETPIVOTDATA(" Georgia",'Population Migration by State'!$B$5,"Year",'Population Migration by State'!$C$3)</f>
        <v>279196</v>
      </c>
      <c r="CY199" s="105">
        <f>GETPIVOTDATA(" Georgia",'Population Migration by State'!$B$5,"Year",'Population Migration by State'!$C$3)</f>
        <v>279196</v>
      </c>
      <c r="CZ199" s="105">
        <f>GETPIVOTDATA(" Georgia",'Population Migration by State'!$B$5,"Year",'Population Migration by State'!$C$3)</f>
        <v>279196</v>
      </c>
      <c r="DA199" s="105">
        <f>GETPIVOTDATA(" Georgia",'Population Migration by State'!$B$5,"Year",'Population Migration by State'!$C$3)</f>
        <v>279196</v>
      </c>
      <c r="DB199" s="92">
        <f>GETPIVOTDATA(" South Carolina",'Population Migration by State'!$B$5,"Year",'Population Migration by State'!$C$3)</f>
        <v>157775</v>
      </c>
      <c r="DC199" s="105">
        <f>GETPIVOTDATA(" South Carolina",'Population Migration by State'!$B$5,"Year",'Population Migration by State'!$C$3)</f>
        <v>157775</v>
      </c>
      <c r="DD199" s="105">
        <f>GETPIVOTDATA(" South Carolina",'Population Migration by State'!$B$5,"Year",'Population Migration by State'!$C$3)</f>
        <v>157775</v>
      </c>
      <c r="DE199" s="105">
        <f>GETPIVOTDATA(" South Carolina",'Population Migration by State'!$B$5,"Year",'Population Migration by State'!$C$3)</f>
        <v>157775</v>
      </c>
      <c r="DF199" s="105">
        <f>GETPIVOTDATA(" South Carolina",'Population Migration by State'!$B$5,"Year",'Population Migration by State'!$C$3)</f>
        <v>157775</v>
      </c>
      <c r="DG199" s="105">
        <f>GETPIVOTDATA(" South Carolina",'Population Migration by State'!$B$5,"Year",'Population Migration by State'!$C$3)</f>
        <v>157775</v>
      </c>
      <c r="DH199" s="105">
        <f>GETPIVOTDATA(" South Carolina",'Population Migration by State'!$B$5,"Year",'Population Migration by State'!$C$3)</f>
        <v>157775</v>
      </c>
      <c r="DI199" s="105">
        <f>GETPIVOTDATA(" South Carolina",'Population Migration by State'!$B$5,"Year",'Population Migration by State'!$C$3)</f>
        <v>157775</v>
      </c>
      <c r="DJ199" s="105">
        <f>GETPIVOTDATA(" South Carolina",'Population Migration by State'!$B$5,"Year",'Population Migration by State'!$C$3)</f>
        <v>157775</v>
      </c>
      <c r="DK199" s="105">
        <f>GETPIVOTDATA(" South Carolina",'Population Migration by State'!$B$5,"Year",'Population Migration by State'!$C$3)</f>
        <v>157775</v>
      </c>
      <c r="DL199" s="105">
        <f>GETPIVOTDATA(" South Carolina",'Population Migration by State'!$B$5,"Year",'Population Migration by State'!$C$3)</f>
        <v>157775</v>
      </c>
      <c r="DM199" s="105">
        <f>GETPIVOTDATA(" South Carolina",'Population Migration by State'!$B$5,"Year",'Population Migration by State'!$C$3)</f>
        <v>157775</v>
      </c>
      <c r="DN199" s="92">
        <f>GETPIVOTDATA(" North Carolina",'Population Migration by State'!$B$5,"Year",'Population Migration by State'!$C$3)</f>
        <v>275174</v>
      </c>
      <c r="DO199" s="105">
        <f>GETPIVOTDATA(" North Carolina",'Population Migration by State'!$B$5,"Year",'Population Migration by State'!$C$3)</f>
        <v>275174</v>
      </c>
      <c r="DP199" s="105">
        <f>GETPIVOTDATA(" North Carolina",'Population Migration by State'!$B$5,"Year",'Population Migration by State'!$C$3)</f>
        <v>275174</v>
      </c>
      <c r="DQ199" s="97"/>
      <c r="DR199" s="105"/>
      <c r="DS199" s="105"/>
      <c r="DT199" s="105"/>
      <c r="DU199" s="105"/>
      <c r="DV199" s="105"/>
      <c r="DW199" s="105"/>
      <c r="DX199" s="105"/>
      <c r="DY199" s="105"/>
      <c r="DZ199" s="105"/>
      <c r="EA199" s="105"/>
      <c r="EB199" s="105"/>
      <c r="EC199" s="105"/>
      <c r="ED199" s="105"/>
      <c r="EE199" s="105"/>
      <c r="EF199" s="105"/>
      <c r="EG199" s="105"/>
      <c r="EH199" s="105"/>
      <c r="EI199" s="105"/>
      <c r="EJ199" s="105"/>
      <c r="EK199" s="105"/>
      <c r="EL199" s="105"/>
      <c r="EM199" s="105"/>
      <c r="EN199" s="105"/>
      <c r="EO199" s="105"/>
      <c r="EP199" s="105"/>
      <c r="EQ199" s="56"/>
      <c r="ER199" s="56"/>
      <c r="ES199" s="56"/>
      <c r="ET199" s="56"/>
      <c r="EU199" s="56"/>
      <c r="EV199" s="56"/>
      <c r="EW199" s="56"/>
      <c r="EX199" s="56"/>
      <c r="EY199" s="56"/>
      <c r="EZ199" s="56"/>
      <c r="FA199" s="56"/>
      <c r="FB199" s="56"/>
      <c r="FC199" s="56"/>
      <c r="FD199" s="56"/>
      <c r="FE199" s="56"/>
      <c r="FF199" s="56"/>
      <c r="FG199" s="56"/>
      <c r="FH199" s="56"/>
      <c r="FI199" s="56"/>
      <c r="FJ199" s="56"/>
      <c r="FK199" s="56"/>
      <c r="FL199" s="56"/>
      <c r="FM199" s="56"/>
      <c r="FN199" s="56"/>
      <c r="FO199" s="56"/>
      <c r="FP199" s="56"/>
      <c r="FQ199" s="56"/>
      <c r="FR199" s="56"/>
      <c r="FS199" s="56"/>
      <c r="FT199" s="56"/>
      <c r="FU199" s="56"/>
      <c r="FV199" s="56"/>
      <c r="FW199" s="56"/>
      <c r="FX199" s="56"/>
      <c r="FY199" s="56"/>
      <c r="FZ199" s="56"/>
      <c r="GA199" s="56"/>
      <c r="GB199" s="56"/>
      <c r="GC199" s="56"/>
      <c r="GD199" s="56"/>
      <c r="GE199" s="56"/>
      <c r="GF199" s="56"/>
      <c r="GG199" s="56"/>
      <c r="GH199" s="56"/>
      <c r="GI199" s="56"/>
      <c r="GJ199" s="56"/>
      <c r="GK199" s="56"/>
      <c r="GL199" s="56"/>
      <c r="GM199" s="56"/>
      <c r="GN199" s="56"/>
      <c r="GO199" s="56"/>
      <c r="GP199" s="56"/>
      <c r="GQ199" s="56"/>
      <c r="GR199" s="56"/>
      <c r="GS199" s="56"/>
      <c r="GT199" s="56"/>
      <c r="GU199" s="56"/>
      <c r="GV199" s="56"/>
      <c r="GW199" s="56"/>
      <c r="GX199" s="56"/>
      <c r="GY199" s="56"/>
      <c r="GZ199" s="56"/>
      <c r="HA199" s="56"/>
      <c r="HB199" s="56"/>
      <c r="HC199" s="56"/>
      <c r="HD199" s="56"/>
      <c r="HE199" s="56"/>
      <c r="HF199" s="56"/>
      <c r="HG199" s="56"/>
      <c r="HH199" s="217"/>
    </row>
    <row r="200" spans="2:216" ht="15.75" thickTop="1" x14ac:dyDescent="0.25">
      <c r="B200" s="221"/>
      <c r="C200" s="56"/>
      <c r="D200" s="56"/>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c r="AA200" s="92">
        <f>GETPIVOTDATA(" Arizona",'Population Migration by State'!$B$5,"Year",'Population Migration by State'!$C$3)</f>
        <v>234248</v>
      </c>
      <c r="AB200" s="105">
        <f>GETPIVOTDATA(" Arizona",'Population Migration by State'!$B$5,"Year",'Population Migration by State'!$C$3)</f>
        <v>234248</v>
      </c>
      <c r="AC200" s="105">
        <f>GETPIVOTDATA(" Arizona",'Population Migration by State'!$B$5,"Year",'Population Migration by State'!$C$3)</f>
        <v>234248</v>
      </c>
      <c r="AD200" s="105">
        <f>GETPIVOTDATA(" Arizona",'Population Migration by State'!$B$5,"Year",'Population Migration by State'!$C$3)</f>
        <v>234248</v>
      </c>
      <c r="AE200" s="105">
        <f>GETPIVOTDATA(" Arizona",'Population Migration by State'!$B$5,"Year",'Population Migration by State'!$C$3)</f>
        <v>234248</v>
      </c>
      <c r="AF200" s="105">
        <f>GETPIVOTDATA(" Arizona",'Population Migration by State'!$B$5,"Year",'Population Migration by State'!$C$3)</f>
        <v>234248</v>
      </c>
      <c r="AG200" s="105">
        <f>GETPIVOTDATA(" Arizona",'Population Migration by State'!$B$5,"Year",'Population Migration by State'!$C$3)</f>
        <v>234248</v>
      </c>
      <c r="AH200" s="105">
        <f>GETPIVOTDATA(" Arizona",'Population Migration by State'!$B$5,"Year",'Population Migration by State'!$C$3)</f>
        <v>234248</v>
      </c>
      <c r="AI200" s="105">
        <f>GETPIVOTDATA(" Arizona",'Population Migration by State'!$B$5,"Year",'Population Migration by State'!$C$3)</f>
        <v>234248</v>
      </c>
      <c r="AJ200" s="105">
        <f>GETPIVOTDATA(" Arizona",'Population Migration by State'!$B$5,"Year",'Population Migration by State'!$C$3)</f>
        <v>234248</v>
      </c>
      <c r="AK200" s="105">
        <f>GETPIVOTDATA(" Arizona",'Population Migration by State'!$B$5,"Year",'Population Migration by State'!$C$3)</f>
        <v>234248</v>
      </c>
      <c r="AL200" s="105">
        <f>GETPIVOTDATA(" Arizona",'Population Migration by State'!$B$5,"Year",'Population Migration by State'!$C$3)</f>
        <v>234248</v>
      </c>
      <c r="AM200" s="105">
        <f>GETPIVOTDATA(" Arizona",'Population Migration by State'!$B$5,"Year",'Population Migration by State'!$C$3)</f>
        <v>234248</v>
      </c>
      <c r="AN200" s="105">
        <f>GETPIVOTDATA(" Arizona",'Population Migration by State'!$B$5,"Year",'Population Migration by State'!$C$3)</f>
        <v>234248</v>
      </c>
      <c r="AO200" s="92">
        <f>GETPIVOTDATA(" New Mexico",'Population Migration by State'!$B$5,"Year",'Population Migration by State'!$C$3)</f>
        <v>55122</v>
      </c>
      <c r="AP200" s="105">
        <f>GETPIVOTDATA(" New Mexico",'Population Migration by State'!$B$5,"Year",'Population Migration by State'!$C$3)</f>
        <v>55122</v>
      </c>
      <c r="AQ200" s="105">
        <f>GETPIVOTDATA(" New Mexico",'Population Migration by State'!$B$5,"Year",'Population Migration by State'!$C$3)</f>
        <v>55122</v>
      </c>
      <c r="AR200" s="105">
        <f>GETPIVOTDATA(" New Mexico",'Population Migration by State'!$B$5,"Year",'Population Migration by State'!$C$3)</f>
        <v>55122</v>
      </c>
      <c r="AS200" s="105">
        <f>GETPIVOTDATA(" New Mexico",'Population Migration by State'!$B$5,"Year",'Population Migration by State'!$C$3)</f>
        <v>55122</v>
      </c>
      <c r="AT200" s="105">
        <f>GETPIVOTDATA(" New Mexico",'Population Migration by State'!$B$5,"Year",'Population Migration by State'!$C$3)</f>
        <v>55122</v>
      </c>
      <c r="AU200" s="105">
        <f>GETPIVOTDATA(" New Mexico",'Population Migration by State'!$B$5,"Year",'Population Migration by State'!$C$3)</f>
        <v>55122</v>
      </c>
      <c r="AV200" s="105">
        <f>GETPIVOTDATA(" New Mexico",'Population Migration by State'!$B$5,"Year",'Population Migration by State'!$C$3)</f>
        <v>55122</v>
      </c>
      <c r="AW200" s="105">
        <f>GETPIVOTDATA(" New Mexico",'Population Migration by State'!$B$5,"Year",'Population Migration by State'!$C$3)</f>
        <v>55122</v>
      </c>
      <c r="AX200" s="105">
        <f>GETPIVOTDATA(" New Mexico",'Population Migration by State'!$B$5,"Year",'Population Migration by State'!$C$3)</f>
        <v>55122</v>
      </c>
      <c r="AY200" s="105">
        <f>GETPIVOTDATA(" New Mexico",'Population Migration by State'!$B$5,"Year",'Population Migration by State'!$C$3)</f>
        <v>55122</v>
      </c>
      <c r="AZ200" s="105">
        <f>GETPIVOTDATA(" New Mexico",'Population Migration by State'!$B$5,"Year",'Population Migration by State'!$C$3)</f>
        <v>55122</v>
      </c>
      <c r="BA200" s="105">
        <f>GETPIVOTDATA(" New Mexico",'Population Migration by State'!$B$5,"Year",'Population Migration by State'!$C$3)</f>
        <v>55122</v>
      </c>
      <c r="BB200" s="105">
        <f>GETPIVOTDATA(" New Mexico",'Population Migration by State'!$B$5,"Year",'Population Migration by State'!$C$3)</f>
        <v>55122</v>
      </c>
      <c r="BC200" s="92">
        <f>GETPIVOTDATA(" Texas",'Population Migration by State'!$B$5,"Year",'Population Migration by State'!$C$3)</f>
        <v>512187</v>
      </c>
      <c r="BD200" s="105">
        <f>GETPIVOTDATA(" Texas",'Population Migration by State'!$B$5,"Year",'Population Migration by State'!$C$3)</f>
        <v>512187</v>
      </c>
      <c r="BE200" s="105">
        <f>GETPIVOTDATA(" Texas",'Population Migration by State'!$B$5,"Year",'Population Migration by State'!$C$3)</f>
        <v>512187</v>
      </c>
      <c r="BF200" s="105">
        <f>GETPIVOTDATA(" Texas",'Population Migration by State'!$B$5,"Year",'Population Migration by State'!$C$3)</f>
        <v>512187</v>
      </c>
      <c r="BG200" s="105">
        <f>GETPIVOTDATA(" Texas",'Population Migration by State'!$B$5,"Year",'Population Migration by State'!$C$3)</f>
        <v>512187</v>
      </c>
      <c r="BH200" s="105">
        <f>GETPIVOTDATA(" Texas",'Population Migration by State'!$B$5,"Year",'Population Migration by State'!$C$3)</f>
        <v>512187</v>
      </c>
      <c r="BI200" s="105">
        <f>GETPIVOTDATA(" Texas",'Population Migration by State'!$B$5,"Year",'Population Migration by State'!$C$3)</f>
        <v>512187</v>
      </c>
      <c r="BJ200" s="105">
        <f>GETPIVOTDATA(" Texas",'Population Migration by State'!$B$5,"Year",'Population Migration by State'!$C$3)</f>
        <v>512187</v>
      </c>
      <c r="BK200" s="105">
        <f>GETPIVOTDATA(" Texas",'Population Migration by State'!$B$5,"Year",'Population Migration by State'!$C$3)</f>
        <v>512187</v>
      </c>
      <c r="BL200" s="105">
        <f>GETPIVOTDATA(" Texas",'Population Migration by State'!$B$5,"Year",'Population Migration by State'!$C$3)</f>
        <v>512187</v>
      </c>
      <c r="BM200" s="105">
        <f>GETPIVOTDATA(" Texas",'Population Migration by State'!$B$5,"Year",'Population Migration by State'!$C$3)</f>
        <v>512187</v>
      </c>
      <c r="BN200" s="105">
        <f>GETPIVOTDATA(" Texas",'Population Migration by State'!$B$5,"Year",'Population Migration by State'!$C$3)</f>
        <v>512187</v>
      </c>
      <c r="BO200" s="105">
        <f>GETPIVOTDATA(" Texas",'Population Migration by State'!$B$5,"Year",'Population Migration by State'!$C$3)</f>
        <v>512187</v>
      </c>
      <c r="BP200" s="105">
        <f>GETPIVOTDATA(" Texas",'Population Migration by State'!$B$5,"Year",'Population Migration by State'!$C$3)</f>
        <v>512187</v>
      </c>
      <c r="BQ200" s="105">
        <f>GETPIVOTDATA(" Texas",'Population Migration by State'!$B$5,"Year",'Population Migration by State'!$C$3)</f>
        <v>512187</v>
      </c>
      <c r="BR200" s="105">
        <f>GETPIVOTDATA(" Texas",'Population Migration by State'!$B$5,"Year",'Population Migration by State'!$C$3)</f>
        <v>512187</v>
      </c>
      <c r="BS200" s="105">
        <f>GETPIVOTDATA(" Texas",'Population Migration by State'!$B$5,"Year",'Population Migration by State'!$C$3)</f>
        <v>512187</v>
      </c>
      <c r="BT200" s="105">
        <f>GETPIVOTDATA(" Texas",'Population Migration by State'!$B$5,"Year",'Population Migration by State'!$C$3)</f>
        <v>512187</v>
      </c>
      <c r="BU200" s="92">
        <f>GETPIVOTDATA(" Louisiana",'Population Migration by State'!$B$5,"Year",'Population Migration by State'!$C$3)</f>
        <v>91870</v>
      </c>
      <c r="BV200" s="105">
        <f>GETPIVOTDATA(" Louisiana",'Population Migration by State'!$B$5,"Year",'Population Migration by State'!$C$3)</f>
        <v>91870</v>
      </c>
      <c r="BW200" s="105">
        <f>GETPIVOTDATA(" Louisiana",'Population Migration by State'!$B$5,"Year",'Population Migration by State'!$C$3)</f>
        <v>91870</v>
      </c>
      <c r="BX200" s="105">
        <f>GETPIVOTDATA(" Louisiana",'Population Migration by State'!$B$5,"Year",'Population Migration by State'!$C$3)</f>
        <v>91870</v>
      </c>
      <c r="BY200" s="105">
        <f>GETPIVOTDATA(" Louisiana",'Population Migration by State'!$B$5,"Year",'Population Migration by State'!$C$3)</f>
        <v>91870</v>
      </c>
      <c r="BZ200" s="105">
        <f>GETPIVOTDATA(" Louisiana",'Population Migration by State'!$B$5,"Year",'Population Migration by State'!$C$3)</f>
        <v>91870</v>
      </c>
      <c r="CA200" s="105">
        <f>GETPIVOTDATA(" Louisiana",'Population Migration by State'!$B$5,"Year",'Population Migration by State'!$C$3)</f>
        <v>91870</v>
      </c>
      <c r="CB200" s="105">
        <f>GETPIVOTDATA(" Louisiana",'Population Migration by State'!$B$5,"Year",'Population Migration by State'!$C$3)</f>
        <v>91870</v>
      </c>
      <c r="CC200" s="105">
        <f>GETPIVOTDATA(" Louisiana",'Population Migration by State'!$B$5,"Year",'Population Migration by State'!$C$3)</f>
        <v>91870</v>
      </c>
      <c r="CD200" s="105">
        <f>GETPIVOTDATA(" Louisiana",'Population Migration by State'!$B$5,"Year",'Population Migration by State'!$C$3)</f>
        <v>91870</v>
      </c>
      <c r="CE200" s="92">
        <f>GETPIVOTDATA(" Mississippi",'Population Migration by State'!$B$5,"Year",'Population Migration by State'!$C$3)</f>
        <v>73581</v>
      </c>
      <c r="CF200" s="105">
        <f>GETPIVOTDATA(" Mississippi",'Population Migration by State'!$B$5,"Year",'Population Migration by State'!$C$3)</f>
        <v>73581</v>
      </c>
      <c r="CG200" s="105">
        <f>GETPIVOTDATA(" Mississippi",'Population Migration by State'!$B$5,"Year",'Population Migration by State'!$C$3)</f>
        <v>73581</v>
      </c>
      <c r="CH200" s="105">
        <f>GETPIVOTDATA(" Mississippi",'Population Migration by State'!$B$5,"Year",'Population Migration by State'!$C$3)</f>
        <v>73581</v>
      </c>
      <c r="CI200" s="105">
        <f>GETPIVOTDATA(" Mississippi",'Population Migration by State'!$B$5,"Year",'Population Migration by State'!$C$3)</f>
        <v>73581</v>
      </c>
      <c r="CJ200" s="105">
        <f>GETPIVOTDATA(" Mississippi",'Population Migration by State'!$B$5,"Year",'Population Migration by State'!$C$3)</f>
        <v>73581</v>
      </c>
      <c r="CK200" s="105">
        <f>GETPIVOTDATA(" Mississippi",'Population Migration by State'!$B$5,"Year",'Population Migration by State'!$C$3)</f>
        <v>73581</v>
      </c>
      <c r="CL200" s="92">
        <f>GETPIVOTDATA(" Alabama",'Population Migration by State'!$B$5,"Year",'Population Migration by State'!$C$3)</f>
        <v>105219</v>
      </c>
      <c r="CM200" s="105">
        <f>GETPIVOTDATA(" Alabama",'Population Migration by State'!$B$5,"Year",'Population Migration by State'!$C$3)</f>
        <v>105219</v>
      </c>
      <c r="CN200" s="105">
        <f>GETPIVOTDATA(" Alabama",'Population Migration by State'!$B$5,"Year",'Population Migration by State'!$C$3)</f>
        <v>105219</v>
      </c>
      <c r="CO200" s="105">
        <f>GETPIVOTDATA(" Alabama",'Population Migration by State'!$B$5,"Year",'Population Migration by State'!$C$3)</f>
        <v>105219</v>
      </c>
      <c r="CP200" s="105">
        <f>GETPIVOTDATA(" Alabama",'Population Migration by State'!$B$5,"Year",'Population Migration by State'!$C$3)</f>
        <v>105219</v>
      </c>
      <c r="CQ200" s="105">
        <f>GETPIVOTDATA(" Alabama",'Population Migration by State'!$B$5,"Year",'Population Migration by State'!$C$3)</f>
        <v>105219</v>
      </c>
      <c r="CR200" s="105">
        <f>GETPIVOTDATA(" Alabama",'Population Migration by State'!$B$5,"Year",'Population Migration by State'!$C$3)</f>
        <v>105219</v>
      </c>
      <c r="CS200" s="92">
        <f>GETPIVOTDATA(" Georgia",'Population Migration by State'!$B$5,"Year",'Population Migration by State'!$C$3)</f>
        <v>279196</v>
      </c>
      <c r="CT200" s="105">
        <f>GETPIVOTDATA(" Georgia",'Population Migration by State'!$B$5,"Year",'Population Migration by State'!$C$3)</f>
        <v>279196</v>
      </c>
      <c r="CU200" s="105">
        <f>GETPIVOTDATA(" Georgia",'Population Migration by State'!$B$5,"Year",'Population Migration by State'!$C$3)</f>
        <v>279196</v>
      </c>
      <c r="CV200" s="105">
        <f>GETPIVOTDATA(" Georgia",'Population Migration by State'!$B$5,"Year",'Population Migration by State'!$C$3)</f>
        <v>279196</v>
      </c>
      <c r="CW200" s="105">
        <f>GETPIVOTDATA(" Georgia",'Population Migration by State'!$B$5,"Year",'Population Migration by State'!$C$3)</f>
        <v>279196</v>
      </c>
      <c r="CX200" s="105">
        <f>GETPIVOTDATA(" Georgia",'Population Migration by State'!$B$5,"Year",'Population Migration by State'!$C$3)</f>
        <v>279196</v>
      </c>
      <c r="CY200" s="105">
        <f>GETPIVOTDATA(" Georgia",'Population Migration by State'!$B$5,"Year",'Population Migration by State'!$C$3)</f>
        <v>279196</v>
      </c>
      <c r="CZ200" s="105">
        <f>GETPIVOTDATA(" Georgia",'Population Migration by State'!$B$5,"Year",'Population Migration by State'!$C$3)</f>
        <v>279196</v>
      </c>
      <c r="DA200" s="105">
        <f>GETPIVOTDATA(" Georgia",'Population Migration by State'!$B$5,"Year",'Population Migration by State'!$C$3)</f>
        <v>279196</v>
      </c>
      <c r="DB200" s="92">
        <f>GETPIVOTDATA(" South Carolina",'Population Migration by State'!$B$5,"Year",'Population Migration by State'!$C$3)</f>
        <v>157775</v>
      </c>
      <c r="DC200" s="105">
        <f>GETPIVOTDATA(" South Carolina",'Population Migration by State'!$B$5,"Year",'Population Migration by State'!$C$3)</f>
        <v>157775</v>
      </c>
      <c r="DD200" s="105">
        <f>GETPIVOTDATA(" South Carolina",'Population Migration by State'!$B$5,"Year",'Population Migration by State'!$C$3)</f>
        <v>157775</v>
      </c>
      <c r="DE200" s="105">
        <f>GETPIVOTDATA(" South Carolina",'Population Migration by State'!$B$5,"Year",'Population Migration by State'!$C$3)</f>
        <v>157775</v>
      </c>
      <c r="DF200" s="105">
        <f>GETPIVOTDATA(" South Carolina",'Population Migration by State'!$B$5,"Year",'Population Migration by State'!$C$3)</f>
        <v>157775</v>
      </c>
      <c r="DG200" s="105">
        <f>GETPIVOTDATA(" South Carolina",'Population Migration by State'!$B$5,"Year",'Population Migration by State'!$C$3)</f>
        <v>157775</v>
      </c>
      <c r="DH200" s="105">
        <f>GETPIVOTDATA(" South Carolina",'Population Migration by State'!$B$5,"Year",'Population Migration by State'!$C$3)</f>
        <v>157775</v>
      </c>
      <c r="DI200" s="105">
        <f>GETPIVOTDATA(" South Carolina",'Population Migration by State'!$B$5,"Year",'Population Migration by State'!$C$3)</f>
        <v>157775</v>
      </c>
      <c r="DJ200" s="105">
        <f>GETPIVOTDATA(" South Carolina",'Population Migration by State'!$B$5,"Year",'Population Migration by State'!$C$3)</f>
        <v>157775</v>
      </c>
      <c r="DK200" s="105">
        <f>GETPIVOTDATA(" South Carolina",'Population Migration by State'!$B$5,"Year",'Population Migration by State'!$C$3)</f>
        <v>157775</v>
      </c>
      <c r="DL200" s="105">
        <f>GETPIVOTDATA(" South Carolina",'Population Migration by State'!$B$5,"Year",'Population Migration by State'!$C$3)</f>
        <v>157775</v>
      </c>
      <c r="DM200" s="105">
        <f>GETPIVOTDATA(" South Carolina",'Population Migration by State'!$B$5,"Year",'Population Migration by State'!$C$3)</f>
        <v>157775</v>
      </c>
      <c r="DN200" s="99"/>
      <c r="DO200" s="105">
        <f>GETPIVOTDATA(" North Carolina",'Population Migration by State'!$B$5,"Year",'Population Migration by State'!$C$3)</f>
        <v>275174</v>
      </c>
      <c r="DP200" s="97"/>
      <c r="DQ200" s="105"/>
      <c r="DR200" s="105"/>
      <c r="DS200" s="105"/>
      <c r="DT200" s="105"/>
      <c r="DU200" s="105"/>
      <c r="DV200" s="105"/>
      <c r="DW200" s="105"/>
      <c r="DX200" s="105"/>
      <c r="DY200" s="105"/>
      <c r="DZ200" s="105"/>
      <c r="EA200" s="105"/>
      <c r="EB200" s="105"/>
      <c r="EC200" s="105"/>
      <c r="ED200" s="105"/>
      <c r="EE200" s="105"/>
      <c r="EF200" s="105"/>
      <c r="EG200" s="105"/>
      <c r="EH200" s="105"/>
      <c r="EI200" s="105"/>
      <c r="EJ200" s="105"/>
      <c r="EK200" s="105"/>
      <c r="EL200" s="105"/>
      <c r="EM200" s="105"/>
      <c r="EN200" s="105"/>
      <c r="EO200" s="105"/>
      <c r="EP200" s="105"/>
      <c r="EQ200" s="56"/>
      <c r="ER200" s="56"/>
      <c r="ES200" s="56"/>
      <c r="ET200" s="56"/>
      <c r="EU200" s="56"/>
      <c r="EV200" s="56"/>
      <c r="EW200" s="56"/>
      <c r="EX200" s="56"/>
      <c r="EY200" s="56"/>
      <c r="EZ200" s="56"/>
      <c r="FA200" s="56"/>
      <c r="FB200" s="56"/>
      <c r="FC200" s="56"/>
      <c r="FD200" s="56"/>
      <c r="FE200" s="56"/>
      <c r="FF200" s="56"/>
      <c r="FG200" s="56"/>
      <c r="FH200" s="56"/>
      <c r="FI200" s="56"/>
      <c r="FJ200" s="56"/>
      <c r="FK200" s="56"/>
      <c r="FL200" s="56"/>
      <c r="FM200" s="56"/>
      <c r="FN200" s="56"/>
      <c r="FO200" s="56"/>
      <c r="FP200" s="56"/>
      <c r="FQ200" s="56"/>
      <c r="FR200" s="56"/>
      <c r="FS200" s="56"/>
      <c r="FT200" s="56"/>
      <c r="FU200" s="56"/>
      <c r="FV200" s="56"/>
      <c r="FW200" s="56"/>
      <c r="FX200" s="56"/>
      <c r="FY200" s="56"/>
      <c r="FZ200" s="56"/>
      <c r="GA200" s="56"/>
      <c r="GB200" s="56"/>
      <c r="GC200" s="56"/>
      <c r="GD200" s="56"/>
      <c r="GE200" s="56"/>
      <c r="GF200" s="56"/>
      <c r="GG200" s="56"/>
      <c r="GH200" s="56"/>
      <c r="GI200" s="56"/>
      <c r="GJ200" s="56"/>
      <c r="GK200" s="56"/>
      <c r="GL200" s="56"/>
      <c r="GM200" s="56"/>
      <c r="GN200" s="56"/>
      <c r="GO200" s="56"/>
      <c r="GP200" s="56"/>
      <c r="GQ200" s="56"/>
      <c r="GR200" s="56"/>
      <c r="GS200" s="56"/>
      <c r="GT200" s="56"/>
      <c r="GU200" s="56"/>
      <c r="GV200" s="56"/>
      <c r="GW200" s="56"/>
      <c r="GX200" s="56"/>
      <c r="GY200" s="56"/>
      <c r="GZ200" s="56"/>
      <c r="HA200" s="56"/>
      <c r="HB200" s="56"/>
      <c r="HC200" s="56"/>
      <c r="HD200" s="56"/>
      <c r="HE200" s="56"/>
      <c r="HF200" s="56"/>
      <c r="HG200" s="56"/>
      <c r="HH200" s="217"/>
    </row>
    <row r="201" spans="2:216" ht="15.75" thickBot="1" x14ac:dyDescent="0.3">
      <c r="B201" s="221"/>
      <c r="C201" s="56"/>
      <c r="D201" s="56"/>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c r="AA201" s="92">
        <f>GETPIVOTDATA(" Arizona",'Population Migration by State'!$B$5,"Year",'Population Migration by State'!$C$3)</f>
        <v>234248</v>
      </c>
      <c r="AB201" s="105">
        <f>GETPIVOTDATA(" Arizona",'Population Migration by State'!$B$5,"Year",'Population Migration by State'!$C$3)</f>
        <v>234248</v>
      </c>
      <c r="AC201" s="105">
        <f>GETPIVOTDATA(" Arizona",'Population Migration by State'!$B$5,"Year",'Population Migration by State'!$C$3)</f>
        <v>234248</v>
      </c>
      <c r="AD201" s="105">
        <f>GETPIVOTDATA(" Arizona",'Population Migration by State'!$B$5,"Year",'Population Migration by State'!$C$3)</f>
        <v>234248</v>
      </c>
      <c r="AE201" s="105">
        <f>GETPIVOTDATA(" Arizona",'Population Migration by State'!$B$5,"Year",'Population Migration by State'!$C$3)</f>
        <v>234248</v>
      </c>
      <c r="AF201" s="105">
        <f>GETPIVOTDATA(" Arizona",'Population Migration by State'!$B$5,"Year",'Population Migration by State'!$C$3)</f>
        <v>234248</v>
      </c>
      <c r="AG201" s="105">
        <f>GETPIVOTDATA(" Arizona",'Population Migration by State'!$B$5,"Year",'Population Migration by State'!$C$3)</f>
        <v>234248</v>
      </c>
      <c r="AH201" s="105">
        <f>GETPIVOTDATA(" Arizona",'Population Migration by State'!$B$5,"Year",'Population Migration by State'!$C$3)</f>
        <v>234248</v>
      </c>
      <c r="AI201" s="105">
        <f>GETPIVOTDATA(" Arizona",'Population Migration by State'!$B$5,"Year",'Population Migration by State'!$C$3)</f>
        <v>234248</v>
      </c>
      <c r="AJ201" s="105">
        <f>GETPIVOTDATA(" Arizona",'Population Migration by State'!$B$5,"Year",'Population Migration by State'!$C$3)</f>
        <v>234248</v>
      </c>
      <c r="AK201" s="105">
        <f>GETPIVOTDATA(" Arizona",'Population Migration by State'!$B$5,"Year",'Population Migration by State'!$C$3)</f>
        <v>234248</v>
      </c>
      <c r="AL201" s="105">
        <f>GETPIVOTDATA(" Arizona",'Population Migration by State'!$B$5,"Year",'Population Migration by State'!$C$3)</f>
        <v>234248</v>
      </c>
      <c r="AM201" s="105">
        <f>GETPIVOTDATA(" Arizona",'Population Migration by State'!$B$5,"Year",'Population Migration by State'!$C$3)</f>
        <v>234248</v>
      </c>
      <c r="AN201" s="105">
        <f>GETPIVOTDATA(" Arizona",'Population Migration by State'!$B$5,"Year",'Population Migration by State'!$C$3)</f>
        <v>234248</v>
      </c>
      <c r="AO201" s="92">
        <f>GETPIVOTDATA(" New Mexico",'Population Migration by State'!$B$5,"Year",'Population Migration by State'!$C$3)</f>
        <v>55122</v>
      </c>
      <c r="AP201" s="105">
        <f>GETPIVOTDATA(" New Mexico",'Population Migration by State'!$B$5,"Year",'Population Migration by State'!$C$3)</f>
        <v>55122</v>
      </c>
      <c r="AQ201" s="105">
        <f>GETPIVOTDATA(" New Mexico",'Population Migration by State'!$B$5,"Year",'Population Migration by State'!$C$3)</f>
        <v>55122</v>
      </c>
      <c r="AR201" s="105">
        <f>GETPIVOTDATA(" New Mexico",'Population Migration by State'!$B$5,"Year",'Population Migration by State'!$C$3)</f>
        <v>55122</v>
      </c>
      <c r="AS201" s="105">
        <f>GETPIVOTDATA(" New Mexico",'Population Migration by State'!$B$5,"Year",'Population Migration by State'!$C$3)</f>
        <v>55122</v>
      </c>
      <c r="AT201" s="105">
        <f>GETPIVOTDATA(" New Mexico",'Population Migration by State'!$B$5,"Year",'Population Migration by State'!$C$3)</f>
        <v>55122</v>
      </c>
      <c r="AU201" s="105">
        <f>GETPIVOTDATA(" New Mexico",'Population Migration by State'!$B$5,"Year",'Population Migration by State'!$C$3)</f>
        <v>55122</v>
      </c>
      <c r="AV201" s="105">
        <f>GETPIVOTDATA(" New Mexico",'Population Migration by State'!$B$5,"Year",'Population Migration by State'!$C$3)</f>
        <v>55122</v>
      </c>
      <c r="AW201" s="105">
        <f>GETPIVOTDATA(" New Mexico",'Population Migration by State'!$B$5,"Year",'Population Migration by State'!$C$3)</f>
        <v>55122</v>
      </c>
      <c r="AX201" s="105">
        <f>GETPIVOTDATA(" New Mexico",'Population Migration by State'!$B$5,"Year",'Population Migration by State'!$C$3)</f>
        <v>55122</v>
      </c>
      <c r="AY201" s="105">
        <f>GETPIVOTDATA(" New Mexico",'Population Migration by State'!$B$5,"Year",'Population Migration by State'!$C$3)</f>
        <v>55122</v>
      </c>
      <c r="AZ201" s="105">
        <f>GETPIVOTDATA(" New Mexico",'Population Migration by State'!$B$5,"Year",'Population Migration by State'!$C$3)</f>
        <v>55122</v>
      </c>
      <c r="BA201" s="105">
        <f>GETPIVOTDATA(" New Mexico",'Population Migration by State'!$B$5,"Year",'Population Migration by State'!$C$3)</f>
        <v>55122</v>
      </c>
      <c r="BB201" s="105">
        <f>GETPIVOTDATA(" New Mexico",'Population Migration by State'!$B$5,"Year",'Population Migration by State'!$C$3)</f>
        <v>55122</v>
      </c>
      <c r="BC201" s="92">
        <f>GETPIVOTDATA(" Texas",'Population Migration by State'!$B$5,"Year",'Population Migration by State'!$C$3)</f>
        <v>512187</v>
      </c>
      <c r="BD201" s="105">
        <f>GETPIVOTDATA(" Texas",'Population Migration by State'!$B$5,"Year",'Population Migration by State'!$C$3)</f>
        <v>512187</v>
      </c>
      <c r="BE201" s="105">
        <f>GETPIVOTDATA(" Texas",'Population Migration by State'!$B$5,"Year",'Population Migration by State'!$C$3)</f>
        <v>512187</v>
      </c>
      <c r="BF201" s="105">
        <f>GETPIVOTDATA(" Texas",'Population Migration by State'!$B$5,"Year",'Population Migration by State'!$C$3)</f>
        <v>512187</v>
      </c>
      <c r="BG201" s="105">
        <f>GETPIVOTDATA(" Texas",'Population Migration by State'!$B$5,"Year",'Population Migration by State'!$C$3)</f>
        <v>512187</v>
      </c>
      <c r="BH201" s="105">
        <f>GETPIVOTDATA(" Texas",'Population Migration by State'!$B$5,"Year",'Population Migration by State'!$C$3)</f>
        <v>512187</v>
      </c>
      <c r="BI201" s="105">
        <f>GETPIVOTDATA(" Texas",'Population Migration by State'!$B$5,"Year",'Population Migration by State'!$C$3)</f>
        <v>512187</v>
      </c>
      <c r="BJ201" s="105">
        <f>GETPIVOTDATA(" Texas",'Population Migration by State'!$B$5,"Year",'Population Migration by State'!$C$3)</f>
        <v>512187</v>
      </c>
      <c r="BK201" s="105">
        <f>GETPIVOTDATA(" Texas",'Population Migration by State'!$B$5,"Year",'Population Migration by State'!$C$3)</f>
        <v>512187</v>
      </c>
      <c r="BL201" s="105">
        <f>GETPIVOTDATA(" Texas",'Population Migration by State'!$B$5,"Year",'Population Migration by State'!$C$3)</f>
        <v>512187</v>
      </c>
      <c r="BM201" s="105">
        <f>GETPIVOTDATA(" Texas",'Population Migration by State'!$B$5,"Year",'Population Migration by State'!$C$3)</f>
        <v>512187</v>
      </c>
      <c r="BN201" s="105">
        <f>GETPIVOTDATA(" Texas",'Population Migration by State'!$B$5,"Year",'Population Migration by State'!$C$3)</f>
        <v>512187</v>
      </c>
      <c r="BO201" s="105">
        <f>GETPIVOTDATA(" Texas",'Population Migration by State'!$B$5,"Year",'Population Migration by State'!$C$3)</f>
        <v>512187</v>
      </c>
      <c r="BP201" s="105">
        <f>GETPIVOTDATA(" Texas",'Population Migration by State'!$B$5,"Year",'Population Migration by State'!$C$3)</f>
        <v>512187</v>
      </c>
      <c r="BQ201" s="105">
        <f>GETPIVOTDATA(" Texas",'Population Migration by State'!$B$5,"Year",'Population Migration by State'!$C$3)</f>
        <v>512187</v>
      </c>
      <c r="BR201" s="105">
        <f>GETPIVOTDATA(" Texas",'Population Migration by State'!$B$5,"Year",'Population Migration by State'!$C$3)</f>
        <v>512187</v>
      </c>
      <c r="BS201" s="105">
        <f>GETPIVOTDATA(" Texas",'Population Migration by State'!$B$5,"Year",'Population Migration by State'!$C$3)</f>
        <v>512187</v>
      </c>
      <c r="BT201" s="105">
        <f>GETPIVOTDATA(" Texas",'Population Migration by State'!$B$5,"Year",'Population Migration by State'!$C$3)</f>
        <v>512187</v>
      </c>
      <c r="BU201" s="92">
        <f>GETPIVOTDATA(" Louisiana",'Population Migration by State'!$B$5,"Year",'Population Migration by State'!$C$3)</f>
        <v>91870</v>
      </c>
      <c r="BV201" s="105">
        <f>GETPIVOTDATA(" Louisiana",'Population Migration by State'!$B$5,"Year",'Population Migration by State'!$C$3)</f>
        <v>91870</v>
      </c>
      <c r="BW201" s="105">
        <f>GETPIVOTDATA(" Louisiana",'Population Migration by State'!$B$5,"Year",'Population Migration by State'!$C$3)</f>
        <v>91870</v>
      </c>
      <c r="BX201" s="105">
        <f>GETPIVOTDATA(" Louisiana",'Population Migration by State'!$B$5,"Year",'Population Migration by State'!$C$3)</f>
        <v>91870</v>
      </c>
      <c r="BY201" s="105">
        <f>GETPIVOTDATA(" Louisiana",'Population Migration by State'!$B$5,"Year",'Population Migration by State'!$C$3)</f>
        <v>91870</v>
      </c>
      <c r="BZ201" s="105">
        <f>GETPIVOTDATA(" Louisiana",'Population Migration by State'!$B$5,"Year",'Population Migration by State'!$C$3)</f>
        <v>91870</v>
      </c>
      <c r="CA201" s="105">
        <f>GETPIVOTDATA(" Louisiana",'Population Migration by State'!$B$5,"Year",'Population Migration by State'!$C$3)</f>
        <v>91870</v>
      </c>
      <c r="CB201" s="105">
        <f>GETPIVOTDATA(" Louisiana",'Population Migration by State'!$B$5,"Year",'Population Migration by State'!$C$3)</f>
        <v>91870</v>
      </c>
      <c r="CC201" s="105">
        <f>GETPIVOTDATA(" Louisiana",'Population Migration by State'!$B$5,"Year",'Population Migration by State'!$C$3)</f>
        <v>91870</v>
      </c>
      <c r="CD201" s="105">
        <f>GETPIVOTDATA(" Louisiana",'Population Migration by State'!$B$5,"Year",'Population Migration by State'!$C$3)</f>
        <v>91870</v>
      </c>
      <c r="CE201" s="92">
        <f>GETPIVOTDATA(" Mississippi",'Population Migration by State'!$B$5,"Year",'Population Migration by State'!$C$3)</f>
        <v>73581</v>
      </c>
      <c r="CF201" s="105">
        <f>GETPIVOTDATA(" Mississippi",'Population Migration by State'!$B$5,"Year",'Population Migration by State'!$C$3)</f>
        <v>73581</v>
      </c>
      <c r="CG201" s="105">
        <f>GETPIVOTDATA(" Mississippi",'Population Migration by State'!$B$5,"Year",'Population Migration by State'!$C$3)</f>
        <v>73581</v>
      </c>
      <c r="CH201" s="105">
        <f>GETPIVOTDATA(" Mississippi",'Population Migration by State'!$B$5,"Year",'Population Migration by State'!$C$3)</f>
        <v>73581</v>
      </c>
      <c r="CI201" s="105">
        <f>GETPIVOTDATA(" Mississippi",'Population Migration by State'!$B$5,"Year",'Population Migration by State'!$C$3)</f>
        <v>73581</v>
      </c>
      <c r="CJ201" s="105">
        <f>GETPIVOTDATA(" Mississippi",'Population Migration by State'!$B$5,"Year",'Population Migration by State'!$C$3)</f>
        <v>73581</v>
      </c>
      <c r="CK201" s="105">
        <f>GETPIVOTDATA(" Mississippi",'Population Migration by State'!$B$5,"Year",'Population Migration by State'!$C$3)</f>
        <v>73581</v>
      </c>
      <c r="CL201" s="92">
        <f>GETPIVOTDATA(" Alabama",'Population Migration by State'!$B$5,"Year",'Population Migration by State'!$C$3)</f>
        <v>105219</v>
      </c>
      <c r="CM201" s="105">
        <f>GETPIVOTDATA(" Alabama",'Population Migration by State'!$B$5,"Year",'Population Migration by State'!$C$3)</f>
        <v>105219</v>
      </c>
      <c r="CN201" s="105">
        <f>GETPIVOTDATA(" Alabama",'Population Migration by State'!$B$5,"Year",'Population Migration by State'!$C$3)</f>
        <v>105219</v>
      </c>
      <c r="CO201" s="105">
        <f>GETPIVOTDATA(" Alabama",'Population Migration by State'!$B$5,"Year",'Population Migration by State'!$C$3)</f>
        <v>105219</v>
      </c>
      <c r="CP201" s="105">
        <f>GETPIVOTDATA(" Alabama",'Population Migration by State'!$B$5,"Year",'Population Migration by State'!$C$3)</f>
        <v>105219</v>
      </c>
      <c r="CQ201" s="105">
        <f>GETPIVOTDATA(" Alabama",'Population Migration by State'!$B$5,"Year",'Population Migration by State'!$C$3)</f>
        <v>105219</v>
      </c>
      <c r="CR201" s="105">
        <f>GETPIVOTDATA(" Alabama",'Population Migration by State'!$B$5,"Year",'Population Migration by State'!$C$3)</f>
        <v>105219</v>
      </c>
      <c r="CS201" s="92">
        <f>GETPIVOTDATA(" Georgia",'Population Migration by State'!$B$5,"Year",'Population Migration by State'!$C$3)</f>
        <v>279196</v>
      </c>
      <c r="CT201" s="105">
        <f>GETPIVOTDATA(" Georgia",'Population Migration by State'!$B$5,"Year",'Population Migration by State'!$C$3)</f>
        <v>279196</v>
      </c>
      <c r="CU201" s="105">
        <f>GETPIVOTDATA(" Georgia",'Population Migration by State'!$B$5,"Year",'Population Migration by State'!$C$3)</f>
        <v>279196</v>
      </c>
      <c r="CV201" s="105">
        <f>GETPIVOTDATA(" Georgia",'Population Migration by State'!$B$5,"Year",'Population Migration by State'!$C$3)</f>
        <v>279196</v>
      </c>
      <c r="CW201" s="105">
        <f>GETPIVOTDATA(" Georgia",'Population Migration by State'!$B$5,"Year",'Population Migration by State'!$C$3)</f>
        <v>279196</v>
      </c>
      <c r="CX201" s="105">
        <f>GETPIVOTDATA(" Georgia",'Population Migration by State'!$B$5,"Year",'Population Migration by State'!$C$3)</f>
        <v>279196</v>
      </c>
      <c r="CY201" s="105">
        <f>GETPIVOTDATA(" Georgia",'Population Migration by State'!$B$5,"Year",'Population Migration by State'!$C$3)</f>
        <v>279196</v>
      </c>
      <c r="CZ201" s="105">
        <f>GETPIVOTDATA(" Georgia",'Population Migration by State'!$B$5,"Year",'Population Migration by State'!$C$3)</f>
        <v>279196</v>
      </c>
      <c r="DA201" s="105">
        <f>GETPIVOTDATA(" Georgia",'Population Migration by State'!$B$5,"Year",'Population Migration by State'!$C$3)</f>
        <v>279196</v>
      </c>
      <c r="DB201" s="99"/>
      <c r="DC201" s="105">
        <f>GETPIVOTDATA(" South Carolina",'Population Migration by State'!$B$5,"Year",'Population Migration by State'!$C$3)</f>
        <v>157775</v>
      </c>
      <c r="DD201" s="105">
        <f>GETPIVOTDATA(" South Carolina",'Population Migration by State'!$B$5,"Year",'Population Migration by State'!$C$3)</f>
        <v>157775</v>
      </c>
      <c r="DE201" s="105">
        <f>GETPIVOTDATA(" South Carolina",'Population Migration by State'!$B$5,"Year",'Population Migration by State'!$C$3)</f>
        <v>157775</v>
      </c>
      <c r="DF201" s="105">
        <f>GETPIVOTDATA(" South Carolina",'Population Migration by State'!$B$5,"Year",'Population Migration by State'!$C$3)</f>
        <v>157775</v>
      </c>
      <c r="DG201" s="105">
        <f>GETPIVOTDATA(" South Carolina",'Population Migration by State'!$B$5,"Year",'Population Migration by State'!$C$3)</f>
        <v>157775</v>
      </c>
      <c r="DH201" s="105">
        <f>GETPIVOTDATA(" South Carolina",'Population Migration by State'!$B$5,"Year",'Population Migration by State'!$C$3)</f>
        <v>157775</v>
      </c>
      <c r="DI201" s="105">
        <f>GETPIVOTDATA(" South Carolina",'Population Migration by State'!$B$5,"Year",'Population Migration by State'!$C$3)</f>
        <v>157775</v>
      </c>
      <c r="DJ201" s="105">
        <f>GETPIVOTDATA(" South Carolina",'Population Migration by State'!$B$5,"Year",'Population Migration by State'!$C$3)</f>
        <v>157775</v>
      </c>
      <c r="DK201" s="105">
        <f>GETPIVOTDATA(" South Carolina",'Population Migration by State'!$B$5,"Year",'Population Migration by State'!$C$3)</f>
        <v>157775</v>
      </c>
      <c r="DL201" s="105">
        <f>GETPIVOTDATA(" South Carolina",'Population Migration by State'!$B$5,"Year",'Population Migration by State'!$C$3)</f>
        <v>157775</v>
      </c>
      <c r="DM201" s="105">
        <f>GETPIVOTDATA(" South Carolina",'Population Migration by State'!$B$5,"Year",'Population Migration by State'!$C$3)</f>
        <v>157775</v>
      </c>
      <c r="DN201" s="105">
        <f>GETPIVOTDATA(" South Carolina",'Population Migration by State'!$B$5,"Year",'Population Migration by State'!$C$3)</f>
        <v>157775</v>
      </c>
      <c r="DO201" s="115"/>
      <c r="DP201" s="105"/>
      <c r="DQ201" s="105"/>
      <c r="DR201" s="105"/>
      <c r="DS201" s="105"/>
      <c r="DT201" s="105"/>
      <c r="DU201" s="105"/>
      <c r="DV201" s="105"/>
      <c r="DW201" s="105"/>
      <c r="DX201" s="105"/>
      <c r="DY201" s="105"/>
      <c r="DZ201" s="105"/>
      <c r="EA201" s="105"/>
      <c r="EB201" s="105"/>
      <c r="EC201" s="105"/>
      <c r="ED201" s="105"/>
      <c r="EE201" s="105"/>
      <c r="EF201" s="105"/>
      <c r="EG201" s="105"/>
      <c r="EH201" s="105"/>
      <c r="EI201" s="105"/>
      <c r="EJ201" s="105"/>
      <c r="EK201" s="105"/>
      <c r="EL201" s="105"/>
      <c r="EM201" s="105"/>
      <c r="EN201" s="105"/>
      <c r="EO201" s="105"/>
      <c r="EP201" s="105"/>
      <c r="EQ201" s="56"/>
      <c r="ER201" s="56"/>
      <c r="ES201" s="56"/>
      <c r="ET201" s="56"/>
      <c r="EU201" s="56"/>
      <c r="EV201" s="56"/>
      <c r="EW201" s="56"/>
      <c r="EX201" s="56"/>
      <c r="EY201" s="56"/>
      <c r="EZ201" s="56"/>
      <c r="FA201" s="56"/>
      <c r="FB201" s="56"/>
      <c r="FC201" s="56"/>
      <c r="FD201" s="56"/>
      <c r="FE201" s="56"/>
      <c r="FF201" s="56"/>
      <c r="FG201" s="56"/>
      <c r="FH201" s="56"/>
      <c r="FI201" s="56"/>
      <c r="FJ201" s="56"/>
      <c r="FK201" s="56"/>
      <c r="FL201" s="56"/>
      <c r="FM201" s="56"/>
      <c r="FN201" s="56"/>
      <c r="FO201" s="56"/>
      <c r="FP201" s="56"/>
      <c r="FQ201" s="56"/>
      <c r="FR201" s="56"/>
      <c r="FS201" s="56"/>
      <c r="FT201" s="56"/>
      <c r="FU201" s="56"/>
      <c r="FV201" s="56"/>
      <c r="FW201" s="56"/>
      <c r="FX201" s="56"/>
      <c r="FY201" s="56"/>
      <c r="FZ201" s="56"/>
      <c r="GA201" s="56"/>
      <c r="GB201" s="56"/>
      <c r="GC201" s="56"/>
      <c r="GD201" s="56"/>
      <c r="GE201" s="56"/>
      <c r="GF201" s="56"/>
      <c r="GG201" s="56"/>
      <c r="GH201" s="56"/>
      <c r="GI201" s="56"/>
      <c r="GJ201" s="56"/>
      <c r="GK201" s="56"/>
      <c r="GL201" s="56"/>
      <c r="GM201" s="56"/>
      <c r="GN201" s="56"/>
      <c r="GO201" s="56"/>
      <c r="GP201" s="56"/>
      <c r="GQ201" s="56"/>
      <c r="GR201" s="56"/>
      <c r="GS201" s="56"/>
      <c r="GT201" s="56"/>
      <c r="GU201" s="56"/>
      <c r="GV201" s="56"/>
      <c r="GW201" s="56"/>
      <c r="GX201" s="56"/>
      <c r="GY201" s="56"/>
      <c r="GZ201" s="56"/>
      <c r="HA201" s="56"/>
      <c r="HB201" s="56"/>
      <c r="HC201" s="56"/>
      <c r="HD201" s="56"/>
      <c r="HE201" s="56"/>
      <c r="HF201" s="56"/>
      <c r="HG201" s="56"/>
      <c r="HH201" s="217"/>
    </row>
    <row r="202" spans="2:216" ht="15.75" thickTop="1" x14ac:dyDescent="0.25">
      <c r="B202" s="221"/>
      <c r="C202" s="56"/>
      <c r="D202" s="95"/>
      <c r="E202" s="101"/>
      <c r="F202" s="101"/>
      <c r="G202" s="101"/>
      <c r="H202" s="101"/>
      <c r="I202" s="101"/>
      <c r="J202" s="101"/>
      <c r="K202" s="101"/>
      <c r="L202" s="101"/>
      <c r="M202" s="101"/>
      <c r="N202" s="101"/>
      <c r="O202" s="101"/>
      <c r="P202" s="101"/>
      <c r="Q202" s="101"/>
      <c r="R202" s="101"/>
      <c r="S202" s="101"/>
      <c r="T202" s="101"/>
      <c r="U202" s="101"/>
      <c r="V202" s="101"/>
      <c r="W202" s="101"/>
      <c r="X202" s="100"/>
      <c r="Y202" s="105"/>
      <c r="Z202" s="105"/>
      <c r="AA202" s="99"/>
      <c r="AB202" s="105">
        <f>GETPIVOTDATA(" Arizona",'Population Migration by State'!$B$5,"Year",'Population Migration by State'!$C$3)</f>
        <v>234248</v>
      </c>
      <c r="AC202" s="105">
        <f>GETPIVOTDATA(" Arizona",'Population Migration by State'!$B$5,"Year",'Population Migration by State'!$C$3)</f>
        <v>234248</v>
      </c>
      <c r="AD202" s="105">
        <f>GETPIVOTDATA(" Arizona",'Population Migration by State'!$B$5,"Year",'Population Migration by State'!$C$3)</f>
        <v>234248</v>
      </c>
      <c r="AE202" s="105">
        <f>GETPIVOTDATA(" Arizona",'Population Migration by State'!$B$5,"Year",'Population Migration by State'!$C$3)</f>
        <v>234248</v>
      </c>
      <c r="AF202" s="105">
        <f>GETPIVOTDATA(" Arizona",'Population Migration by State'!$B$5,"Year",'Population Migration by State'!$C$3)</f>
        <v>234248</v>
      </c>
      <c r="AG202" s="105">
        <f>GETPIVOTDATA(" Arizona",'Population Migration by State'!$B$5,"Year",'Population Migration by State'!$C$3)</f>
        <v>234248</v>
      </c>
      <c r="AH202" s="105">
        <f>GETPIVOTDATA(" Arizona",'Population Migration by State'!$B$5,"Year",'Population Migration by State'!$C$3)</f>
        <v>234248</v>
      </c>
      <c r="AI202" s="105">
        <f>GETPIVOTDATA(" Arizona",'Population Migration by State'!$B$5,"Year",'Population Migration by State'!$C$3)</f>
        <v>234248</v>
      </c>
      <c r="AJ202" s="105">
        <f>GETPIVOTDATA(" Arizona",'Population Migration by State'!$B$5,"Year",'Population Migration by State'!$C$3)</f>
        <v>234248</v>
      </c>
      <c r="AK202" s="105">
        <f>GETPIVOTDATA(" Arizona",'Population Migration by State'!$B$5,"Year",'Population Migration by State'!$C$3)</f>
        <v>234248</v>
      </c>
      <c r="AL202" s="105">
        <f>GETPIVOTDATA(" Arizona",'Population Migration by State'!$B$5,"Year",'Population Migration by State'!$C$3)</f>
        <v>234248</v>
      </c>
      <c r="AM202" s="105">
        <f>GETPIVOTDATA(" Arizona",'Population Migration by State'!$B$5,"Year",'Population Migration by State'!$C$3)</f>
        <v>234248</v>
      </c>
      <c r="AN202" s="105">
        <f>GETPIVOTDATA(" Arizona",'Population Migration by State'!$B$5,"Year",'Population Migration by State'!$C$3)</f>
        <v>234248</v>
      </c>
      <c r="AO202" s="92">
        <f>GETPIVOTDATA(" New Mexico",'Population Migration by State'!$B$5,"Year",'Population Migration by State'!$C$3)</f>
        <v>55122</v>
      </c>
      <c r="AP202" s="105">
        <f>GETPIVOTDATA(" New Mexico",'Population Migration by State'!$B$5,"Year",'Population Migration by State'!$C$3)</f>
        <v>55122</v>
      </c>
      <c r="AQ202" s="105">
        <f>GETPIVOTDATA(" New Mexico",'Population Migration by State'!$B$5,"Year",'Population Migration by State'!$C$3)</f>
        <v>55122</v>
      </c>
      <c r="AR202" s="105">
        <f>GETPIVOTDATA(" New Mexico",'Population Migration by State'!$B$5,"Year",'Population Migration by State'!$C$3)</f>
        <v>55122</v>
      </c>
      <c r="AS202" s="105">
        <f>GETPIVOTDATA(" New Mexico",'Population Migration by State'!$B$5,"Year",'Population Migration by State'!$C$3)</f>
        <v>55122</v>
      </c>
      <c r="AT202" s="105">
        <f>GETPIVOTDATA(" New Mexico",'Population Migration by State'!$B$5,"Year",'Population Migration by State'!$C$3)</f>
        <v>55122</v>
      </c>
      <c r="AU202" s="105">
        <f>GETPIVOTDATA(" New Mexico",'Population Migration by State'!$B$5,"Year",'Population Migration by State'!$C$3)</f>
        <v>55122</v>
      </c>
      <c r="AV202" s="105">
        <f>GETPIVOTDATA(" New Mexico",'Population Migration by State'!$B$5,"Year",'Population Migration by State'!$C$3)</f>
        <v>55122</v>
      </c>
      <c r="AW202" s="105">
        <f>GETPIVOTDATA(" New Mexico",'Population Migration by State'!$B$5,"Year",'Population Migration by State'!$C$3)</f>
        <v>55122</v>
      </c>
      <c r="AX202" s="105">
        <f>GETPIVOTDATA(" New Mexico",'Population Migration by State'!$B$5,"Year",'Population Migration by State'!$C$3)</f>
        <v>55122</v>
      </c>
      <c r="AY202" s="105">
        <f>GETPIVOTDATA(" New Mexico",'Population Migration by State'!$B$5,"Year",'Population Migration by State'!$C$3)</f>
        <v>55122</v>
      </c>
      <c r="AZ202" s="105">
        <f>GETPIVOTDATA(" New Mexico",'Population Migration by State'!$B$5,"Year",'Population Migration by State'!$C$3)</f>
        <v>55122</v>
      </c>
      <c r="BA202" s="105">
        <f>GETPIVOTDATA(" New Mexico",'Population Migration by State'!$B$5,"Year",'Population Migration by State'!$C$3)</f>
        <v>55122</v>
      </c>
      <c r="BB202" s="105">
        <f>GETPIVOTDATA(" New Mexico",'Population Migration by State'!$B$5,"Year",'Population Migration by State'!$C$3)</f>
        <v>55122</v>
      </c>
      <c r="BC202" s="92">
        <f>GETPIVOTDATA(" Texas",'Population Migration by State'!$B$5,"Year",'Population Migration by State'!$C$3)</f>
        <v>512187</v>
      </c>
      <c r="BD202" s="105">
        <f>GETPIVOTDATA(" Texas",'Population Migration by State'!$B$5,"Year",'Population Migration by State'!$C$3)</f>
        <v>512187</v>
      </c>
      <c r="BE202" s="105">
        <f>GETPIVOTDATA(" Texas",'Population Migration by State'!$B$5,"Year",'Population Migration by State'!$C$3)</f>
        <v>512187</v>
      </c>
      <c r="BF202" s="105">
        <f>GETPIVOTDATA(" Texas",'Population Migration by State'!$B$5,"Year",'Population Migration by State'!$C$3)</f>
        <v>512187</v>
      </c>
      <c r="BG202" s="105">
        <f>GETPIVOTDATA(" Texas",'Population Migration by State'!$B$5,"Year",'Population Migration by State'!$C$3)</f>
        <v>512187</v>
      </c>
      <c r="BH202" s="105">
        <f>GETPIVOTDATA(" Texas",'Population Migration by State'!$B$5,"Year",'Population Migration by State'!$C$3)</f>
        <v>512187</v>
      </c>
      <c r="BI202" s="105">
        <f>GETPIVOTDATA(" Texas",'Population Migration by State'!$B$5,"Year",'Population Migration by State'!$C$3)</f>
        <v>512187</v>
      </c>
      <c r="BJ202" s="105">
        <f>GETPIVOTDATA(" Texas",'Population Migration by State'!$B$5,"Year",'Population Migration by State'!$C$3)</f>
        <v>512187</v>
      </c>
      <c r="BK202" s="105">
        <f>GETPIVOTDATA(" Texas",'Population Migration by State'!$B$5,"Year",'Population Migration by State'!$C$3)</f>
        <v>512187</v>
      </c>
      <c r="BL202" s="105">
        <f>GETPIVOTDATA(" Texas",'Population Migration by State'!$B$5,"Year",'Population Migration by State'!$C$3)</f>
        <v>512187</v>
      </c>
      <c r="BM202" s="105">
        <f>GETPIVOTDATA(" Texas",'Population Migration by State'!$B$5,"Year",'Population Migration by State'!$C$3)</f>
        <v>512187</v>
      </c>
      <c r="BN202" s="105">
        <f>GETPIVOTDATA(" Texas",'Population Migration by State'!$B$5,"Year",'Population Migration by State'!$C$3)</f>
        <v>512187</v>
      </c>
      <c r="BO202" s="105">
        <f>GETPIVOTDATA(" Texas",'Population Migration by State'!$B$5,"Year",'Population Migration by State'!$C$3)</f>
        <v>512187</v>
      </c>
      <c r="BP202" s="105">
        <f>GETPIVOTDATA(" Texas",'Population Migration by State'!$B$5,"Year",'Population Migration by State'!$C$3)</f>
        <v>512187</v>
      </c>
      <c r="BQ202" s="105">
        <f>GETPIVOTDATA(" Texas",'Population Migration by State'!$B$5,"Year",'Population Migration by State'!$C$3)</f>
        <v>512187</v>
      </c>
      <c r="BR202" s="105">
        <f>GETPIVOTDATA(" Texas",'Population Migration by State'!$B$5,"Year",'Population Migration by State'!$C$3)</f>
        <v>512187</v>
      </c>
      <c r="BS202" s="105">
        <f>GETPIVOTDATA(" Texas",'Population Migration by State'!$B$5,"Year",'Population Migration by State'!$C$3)</f>
        <v>512187</v>
      </c>
      <c r="BT202" s="105">
        <f>GETPIVOTDATA(" Texas",'Population Migration by State'!$B$5,"Year",'Population Migration by State'!$C$3)</f>
        <v>512187</v>
      </c>
      <c r="BU202" s="92">
        <f>GETPIVOTDATA(" Louisiana",'Population Migration by State'!$B$5,"Year",'Population Migration by State'!$C$3)</f>
        <v>91870</v>
      </c>
      <c r="BV202" s="105">
        <f>GETPIVOTDATA(" Louisiana",'Population Migration by State'!$B$5,"Year",'Population Migration by State'!$C$3)</f>
        <v>91870</v>
      </c>
      <c r="BW202" s="105">
        <f>GETPIVOTDATA(" Louisiana",'Population Migration by State'!$B$5,"Year",'Population Migration by State'!$C$3)</f>
        <v>91870</v>
      </c>
      <c r="BX202" s="105">
        <f>GETPIVOTDATA(" Louisiana",'Population Migration by State'!$B$5,"Year",'Population Migration by State'!$C$3)</f>
        <v>91870</v>
      </c>
      <c r="BY202" s="105">
        <f>GETPIVOTDATA(" Louisiana",'Population Migration by State'!$B$5,"Year",'Population Migration by State'!$C$3)</f>
        <v>91870</v>
      </c>
      <c r="BZ202" s="105">
        <f>GETPIVOTDATA(" Louisiana",'Population Migration by State'!$B$5,"Year",'Population Migration by State'!$C$3)</f>
        <v>91870</v>
      </c>
      <c r="CA202" s="105">
        <f>GETPIVOTDATA(" Louisiana",'Population Migration by State'!$B$5,"Year",'Population Migration by State'!$C$3)</f>
        <v>91870</v>
      </c>
      <c r="CB202" s="105">
        <f>GETPIVOTDATA(" Louisiana",'Population Migration by State'!$B$5,"Year",'Population Migration by State'!$C$3)</f>
        <v>91870</v>
      </c>
      <c r="CC202" s="105">
        <f>GETPIVOTDATA(" Louisiana",'Population Migration by State'!$B$5,"Year",'Population Migration by State'!$C$3)</f>
        <v>91870</v>
      </c>
      <c r="CD202" s="105">
        <f>GETPIVOTDATA(" Louisiana",'Population Migration by State'!$B$5,"Year",'Population Migration by State'!$C$3)</f>
        <v>91870</v>
      </c>
      <c r="CE202" s="92">
        <f>GETPIVOTDATA(" Mississippi",'Population Migration by State'!$B$5,"Year",'Population Migration by State'!$C$3)</f>
        <v>73581</v>
      </c>
      <c r="CF202" s="105">
        <f>GETPIVOTDATA(" Mississippi",'Population Migration by State'!$B$5,"Year",'Population Migration by State'!$C$3)</f>
        <v>73581</v>
      </c>
      <c r="CG202" s="105">
        <f>GETPIVOTDATA(" Mississippi",'Population Migration by State'!$B$5,"Year",'Population Migration by State'!$C$3)</f>
        <v>73581</v>
      </c>
      <c r="CH202" s="105">
        <f>GETPIVOTDATA(" Mississippi",'Population Migration by State'!$B$5,"Year",'Population Migration by State'!$C$3)</f>
        <v>73581</v>
      </c>
      <c r="CI202" s="105">
        <f>GETPIVOTDATA(" Mississippi",'Population Migration by State'!$B$5,"Year",'Population Migration by State'!$C$3)</f>
        <v>73581</v>
      </c>
      <c r="CJ202" s="105">
        <f>GETPIVOTDATA(" Mississippi",'Population Migration by State'!$B$5,"Year",'Population Migration by State'!$C$3)</f>
        <v>73581</v>
      </c>
      <c r="CK202" s="105">
        <f>GETPIVOTDATA(" Mississippi",'Population Migration by State'!$B$5,"Year",'Population Migration by State'!$C$3)</f>
        <v>73581</v>
      </c>
      <c r="CL202" s="92">
        <f>GETPIVOTDATA(" Alabama",'Population Migration by State'!$B$5,"Year",'Population Migration by State'!$C$3)</f>
        <v>105219</v>
      </c>
      <c r="CM202" s="105">
        <f>GETPIVOTDATA(" Alabama",'Population Migration by State'!$B$5,"Year",'Population Migration by State'!$C$3)</f>
        <v>105219</v>
      </c>
      <c r="CN202" s="105">
        <f>GETPIVOTDATA(" Alabama",'Population Migration by State'!$B$5,"Year",'Population Migration by State'!$C$3)</f>
        <v>105219</v>
      </c>
      <c r="CO202" s="105">
        <f>GETPIVOTDATA(" Alabama",'Population Migration by State'!$B$5,"Year",'Population Migration by State'!$C$3)</f>
        <v>105219</v>
      </c>
      <c r="CP202" s="105">
        <f>GETPIVOTDATA(" Alabama",'Population Migration by State'!$B$5,"Year",'Population Migration by State'!$C$3)</f>
        <v>105219</v>
      </c>
      <c r="CQ202" s="105">
        <f>GETPIVOTDATA(" Alabama",'Population Migration by State'!$B$5,"Year",'Population Migration by State'!$C$3)</f>
        <v>105219</v>
      </c>
      <c r="CR202" s="105">
        <f>GETPIVOTDATA(" Alabama",'Population Migration by State'!$B$5,"Year",'Population Migration by State'!$C$3)</f>
        <v>105219</v>
      </c>
      <c r="CS202" s="92">
        <f>GETPIVOTDATA(" Georgia",'Population Migration by State'!$B$5,"Year",'Population Migration by State'!$C$3)</f>
        <v>279196</v>
      </c>
      <c r="CT202" s="105">
        <f>GETPIVOTDATA(" Georgia",'Population Migration by State'!$B$5,"Year",'Population Migration by State'!$C$3)</f>
        <v>279196</v>
      </c>
      <c r="CU202" s="105">
        <f>GETPIVOTDATA(" Georgia",'Population Migration by State'!$B$5,"Year",'Population Migration by State'!$C$3)</f>
        <v>279196</v>
      </c>
      <c r="CV202" s="105">
        <f>GETPIVOTDATA(" Georgia",'Population Migration by State'!$B$5,"Year",'Population Migration by State'!$C$3)</f>
        <v>279196</v>
      </c>
      <c r="CW202" s="105">
        <f>GETPIVOTDATA(" Georgia",'Population Migration by State'!$B$5,"Year",'Population Migration by State'!$C$3)</f>
        <v>279196</v>
      </c>
      <c r="CX202" s="105">
        <f>GETPIVOTDATA(" Georgia",'Population Migration by State'!$B$5,"Year",'Population Migration by State'!$C$3)</f>
        <v>279196</v>
      </c>
      <c r="CY202" s="105">
        <f>GETPIVOTDATA(" Georgia",'Population Migration by State'!$B$5,"Year",'Population Migration by State'!$C$3)</f>
        <v>279196</v>
      </c>
      <c r="CZ202" s="105">
        <f>GETPIVOTDATA(" Georgia",'Population Migration by State'!$B$5,"Year",'Population Migration by State'!$C$3)</f>
        <v>279196</v>
      </c>
      <c r="DA202" s="105">
        <f>GETPIVOTDATA(" Georgia",'Population Migration by State'!$B$5,"Year",'Population Migration by State'!$C$3)</f>
        <v>279196</v>
      </c>
      <c r="DB202" s="105">
        <f>GETPIVOTDATA(" Georgia",'Population Migration by State'!$B$5,"Year",'Population Migration by State'!$C$3)</f>
        <v>279196</v>
      </c>
      <c r="DC202" s="92">
        <f>GETPIVOTDATA(" South Carolina",'Population Migration by State'!$B$5,"Year",'Population Migration by State'!$C$3)</f>
        <v>157775</v>
      </c>
      <c r="DD202" s="105">
        <f>GETPIVOTDATA(" South Carolina",'Population Migration by State'!$B$5,"Year",'Population Migration by State'!$C$3)</f>
        <v>157775</v>
      </c>
      <c r="DE202" s="105">
        <f>GETPIVOTDATA(" South Carolina",'Population Migration by State'!$B$5,"Year",'Population Migration by State'!$C$3)</f>
        <v>157775</v>
      </c>
      <c r="DF202" s="105">
        <f>GETPIVOTDATA(" South Carolina",'Population Migration by State'!$B$5,"Year",'Population Migration by State'!$C$3)</f>
        <v>157775</v>
      </c>
      <c r="DG202" s="121">
        <f>GETPIVOTDATA(" South Carolina",'Population Migration by State'!$B$5,"Year",'Population Migration by State'!$C$3)</f>
        <v>157775</v>
      </c>
      <c r="DH202" s="121">
        <f>GETPIVOTDATA(" South Carolina",'Population Migration by State'!$B$5,"Year",'Population Migration by State'!$C$3)</f>
        <v>157775</v>
      </c>
      <c r="DI202" s="121">
        <f>GETPIVOTDATA(" South Carolina",'Population Migration by State'!$B$5,"Year",'Population Migration by State'!$C$3)</f>
        <v>157775</v>
      </c>
      <c r="DJ202" s="121">
        <f>GETPIVOTDATA(" South Carolina",'Population Migration by State'!$B$5,"Year",'Population Migration by State'!$C$3)</f>
        <v>157775</v>
      </c>
      <c r="DK202" s="105">
        <f>GETPIVOTDATA(" South Carolina",'Population Migration by State'!$B$5,"Year",'Population Migration by State'!$C$3)</f>
        <v>157775</v>
      </c>
      <c r="DL202" s="105">
        <f>GETPIVOTDATA(" South Carolina",'Population Migration by State'!$B$5,"Year",'Population Migration by State'!$C$3)</f>
        <v>157775</v>
      </c>
      <c r="DM202" s="105">
        <f>GETPIVOTDATA(" South Carolina",'Population Migration by State'!$B$5,"Year",'Population Migration by State'!$C$3)</f>
        <v>157775</v>
      </c>
      <c r="DN202" s="105">
        <f>GETPIVOTDATA(" South Carolina",'Population Migration by State'!$B$5,"Year",'Population Migration by State'!$C$3)</f>
        <v>157775</v>
      </c>
      <c r="DO202" s="97"/>
      <c r="DP202" s="105"/>
      <c r="DQ202" s="105"/>
      <c r="DR202" s="105"/>
      <c r="DS202" s="105"/>
      <c r="DT202" s="105"/>
      <c r="DU202" s="105"/>
      <c r="DV202" s="105"/>
      <c r="DW202" s="105"/>
      <c r="DX202" s="105"/>
      <c r="DY202" s="105"/>
      <c r="DZ202" s="105"/>
      <c r="EA202" s="105"/>
      <c r="EB202" s="105"/>
      <c r="EC202" s="105"/>
      <c r="ED202" s="105"/>
      <c r="EE202" s="105"/>
      <c r="EF202" s="105"/>
      <c r="EG202" s="105"/>
      <c r="EH202" s="105"/>
      <c r="EI202" s="105"/>
      <c r="EJ202" s="105"/>
      <c r="EK202" s="105"/>
      <c r="EL202" s="105"/>
      <c r="EM202" s="105"/>
      <c r="EN202" s="105"/>
      <c r="EO202" s="105"/>
      <c r="EP202" s="105"/>
      <c r="EQ202" s="56"/>
      <c r="ER202" s="56"/>
      <c r="ES202" s="56"/>
      <c r="ET202" s="56"/>
      <c r="EU202" s="56"/>
      <c r="EV202" s="56"/>
      <c r="EW202" s="56"/>
      <c r="EX202" s="56"/>
      <c r="EY202" s="56"/>
      <c r="EZ202" s="56"/>
      <c r="FA202" s="56"/>
      <c r="FB202" s="56"/>
      <c r="FC202" s="56"/>
      <c r="FD202" s="56"/>
      <c r="FE202" s="56"/>
      <c r="FF202" s="56"/>
      <c r="FG202" s="56"/>
      <c r="FH202" s="56"/>
      <c r="FI202" s="56"/>
      <c r="FJ202" s="56"/>
      <c r="FK202" s="56"/>
      <c r="FL202" s="56"/>
      <c r="FM202" s="56"/>
      <c r="FN202" s="56"/>
      <c r="FO202" s="56"/>
      <c r="FP202" s="56"/>
      <c r="FQ202" s="56"/>
      <c r="FR202" s="56"/>
      <c r="FS202" s="56"/>
      <c r="FT202" s="56"/>
      <c r="FU202" s="56"/>
      <c r="FV202" s="56"/>
      <c r="FW202" s="56"/>
      <c r="FX202" s="56"/>
      <c r="FY202" s="56"/>
      <c r="FZ202" s="56"/>
      <c r="GA202" s="56"/>
      <c r="GB202" s="56"/>
      <c r="GC202" s="56"/>
      <c r="GD202" s="56"/>
      <c r="GE202" s="56"/>
      <c r="GF202" s="56"/>
      <c r="GG202" s="56"/>
      <c r="GH202" s="56"/>
      <c r="GI202" s="56"/>
      <c r="GJ202" s="56"/>
      <c r="GK202" s="56"/>
      <c r="GL202" s="56"/>
      <c r="GM202" s="56"/>
      <c r="GN202" s="56"/>
      <c r="GO202" s="56"/>
      <c r="GP202" s="56"/>
      <c r="GQ202" s="56"/>
      <c r="GR202" s="56"/>
      <c r="GS202" s="56"/>
      <c r="GT202" s="56"/>
      <c r="GU202" s="56"/>
      <c r="GV202" s="56"/>
      <c r="GW202" s="56"/>
      <c r="GX202" s="56"/>
      <c r="GY202" s="56"/>
      <c r="GZ202" s="56"/>
      <c r="HA202" s="56"/>
      <c r="HB202" s="56"/>
      <c r="HC202" s="56"/>
      <c r="HD202" s="56"/>
      <c r="HE202" s="56"/>
      <c r="HF202" s="56"/>
      <c r="HG202" s="56"/>
      <c r="HH202" s="217"/>
    </row>
    <row r="203" spans="2:216" x14ac:dyDescent="0.25">
      <c r="B203" s="221"/>
      <c r="C203" s="56"/>
      <c r="D203" s="92"/>
      <c r="E203" s="105"/>
      <c r="F203" s="105"/>
      <c r="G203" s="105"/>
      <c r="H203" s="105"/>
      <c r="I203" s="105"/>
      <c r="J203" s="105"/>
      <c r="K203" s="105"/>
      <c r="L203" s="105"/>
      <c r="M203" s="105"/>
      <c r="N203" s="105"/>
      <c r="O203" s="105"/>
      <c r="P203" s="105"/>
      <c r="Q203" s="105"/>
      <c r="R203" s="105"/>
      <c r="S203" s="105"/>
      <c r="T203" s="105"/>
      <c r="U203" s="105"/>
      <c r="V203" s="105"/>
      <c r="W203" s="105"/>
      <c r="X203" s="114"/>
      <c r="Y203" s="105"/>
      <c r="Z203" s="105"/>
      <c r="AA203" s="105"/>
      <c r="AB203" s="99"/>
      <c r="AC203" s="105">
        <f>GETPIVOTDATA(" Arizona",'Population Migration by State'!$B$5,"Year",'Population Migration by State'!$C$3)</f>
        <v>234248</v>
      </c>
      <c r="AD203" s="105">
        <f>GETPIVOTDATA(" Arizona",'Population Migration by State'!$B$5,"Year",'Population Migration by State'!$C$3)</f>
        <v>234248</v>
      </c>
      <c r="AE203" s="105">
        <f>GETPIVOTDATA(" Arizona",'Population Migration by State'!$B$5,"Year",'Population Migration by State'!$C$3)</f>
        <v>234248</v>
      </c>
      <c r="AF203" s="105">
        <f>GETPIVOTDATA(" Arizona",'Population Migration by State'!$B$5,"Year",'Population Migration by State'!$C$3)</f>
        <v>234248</v>
      </c>
      <c r="AG203" s="105">
        <f>GETPIVOTDATA(" Arizona",'Population Migration by State'!$B$5,"Year",'Population Migration by State'!$C$3)</f>
        <v>234248</v>
      </c>
      <c r="AH203" s="105">
        <f>GETPIVOTDATA(" Arizona",'Population Migration by State'!$B$5,"Year",'Population Migration by State'!$C$3)</f>
        <v>234248</v>
      </c>
      <c r="AI203" s="105">
        <f>GETPIVOTDATA(" Arizona",'Population Migration by State'!$B$5,"Year",'Population Migration by State'!$C$3)</f>
        <v>234248</v>
      </c>
      <c r="AJ203" s="105">
        <f>GETPIVOTDATA(" Arizona",'Population Migration by State'!$B$5,"Year",'Population Migration by State'!$C$3)</f>
        <v>234248</v>
      </c>
      <c r="AK203" s="105">
        <f>GETPIVOTDATA(" Arizona",'Population Migration by State'!$B$5,"Year",'Population Migration by State'!$C$3)</f>
        <v>234248</v>
      </c>
      <c r="AL203" s="105">
        <f>GETPIVOTDATA(" Arizona",'Population Migration by State'!$B$5,"Year",'Population Migration by State'!$C$3)</f>
        <v>234248</v>
      </c>
      <c r="AM203" s="105">
        <f>GETPIVOTDATA(" Arizona",'Population Migration by State'!$B$5,"Year",'Population Migration by State'!$C$3)</f>
        <v>234248</v>
      </c>
      <c r="AN203" s="105">
        <f>GETPIVOTDATA(" Arizona",'Population Migration by State'!$B$5,"Year",'Population Migration by State'!$C$3)</f>
        <v>234248</v>
      </c>
      <c r="AO203" s="92">
        <f>GETPIVOTDATA(" New Mexico",'Population Migration by State'!$B$5,"Year",'Population Migration by State'!$C$3)</f>
        <v>55122</v>
      </c>
      <c r="AP203" s="105">
        <f>GETPIVOTDATA(" New Mexico",'Population Migration by State'!$B$5,"Year",'Population Migration by State'!$C$3)</f>
        <v>55122</v>
      </c>
      <c r="AQ203" s="105">
        <f>GETPIVOTDATA(" New Mexico",'Population Migration by State'!$B$5,"Year",'Population Migration by State'!$C$3)</f>
        <v>55122</v>
      </c>
      <c r="AR203" s="105">
        <f>GETPIVOTDATA(" New Mexico",'Population Migration by State'!$B$5,"Year",'Population Migration by State'!$C$3)</f>
        <v>55122</v>
      </c>
      <c r="AS203" s="105">
        <f>GETPIVOTDATA(" New Mexico",'Population Migration by State'!$B$5,"Year",'Population Migration by State'!$C$3)</f>
        <v>55122</v>
      </c>
      <c r="AT203" s="105">
        <f>GETPIVOTDATA(" New Mexico",'Population Migration by State'!$B$5,"Year",'Population Migration by State'!$C$3)</f>
        <v>55122</v>
      </c>
      <c r="AU203" s="105">
        <f>GETPIVOTDATA(" New Mexico",'Population Migration by State'!$B$5,"Year",'Population Migration by State'!$C$3)</f>
        <v>55122</v>
      </c>
      <c r="AV203" s="105">
        <f>GETPIVOTDATA(" New Mexico",'Population Migration by State'!$B$5,"Year",'Population Migration by State'!$C$3)</f>
        <v>55122</v>
      </c>
      <c r="AW203" s="105">
        <f>GETPIVOTDATA(" New Mexico",'Population Migration by State'!$B$5,"Year",'Population Migration by State'!$C$3)</f>
        <v>55122</v>
      </c>
      <c r="AX203" s="105">
        <f>GETPIVOTDATA(" New Mexico",'Population Migration by State'!$B$5,"Year",'Population Migration by State'!$C$3)</f>
        <v>55122</v>
      </c>
      <c r="AY203" s="105">
        <f>GETPIVOTDATA(" New Mexico",'Population Migration by State'!$B$5,"Year",'Population Migration by State'!$C$3)</f>
        <v>55122</v>
      </c>
      <c r="AZ203" s="105">
        <f>GETPIVOTDATA(" New Mexico",'Population Migration by State'!$B$5,"Year",'Population Migration by State'!$C$3)</f>
        <v>55122</v>
      </c>
      <c r="BA203" s="105">
        <f>GETPIVOTDATA(" New Mexico",'Population Migration by State'!$B$5,"Year",'Population Migration by State'!$C$3)</f>
        <v>55122</v>
      </c>
      <c r="BB203" s="105">
        <f>GETPIVOTDATA(" New Mexico",'Population Migration by State'!$B$5,"Year",'Population Migration by State'!$C$3)</f>
        <v>55122</v>
      </c>
      <c r="BC203" s="92">
        <f>GETPIVOTDATA(" Texas",'Population Migration by State'!$B$5,"Year",'Population Migration by State'!$C$3)</f>
        <v>512187</v>
      </c>
      <c r="BD203" s="105">
        <f>GETPIVOTDATA(" Texas",'Population Migration by State'!$B$5,"Year",'Population Migration by State'!$C$3)</f>
        <v>512187</v>
      </c>
      <c r="BE203" s="105">
        <f>GETPIVOTDATA(" Texas",'Population Migration by State'!$B$5,"Year",'Population Migration by State'!$C$3)</f>
        <v>512187</v>
      </c>
      <c r="BF203" s="105">
        <f>GETPIVOTDATA(" Texas",'Population Migration by State'!$B$5,"Year",'Population Migration by State'!$C$3)</f>
        <v>512187</v>
      </c>
      <c r="BG203" s="105">
        <f>GETPIVOTDATA(" Texas",'Population Migration by State'!$B$5,"Year",'Population Migration by State'!$C$3)</f>
        <v>512187</v>
      </c>
      <c r="BH203" s="105">
        <f>GETPIVOTDATA(" Texas",'Population Migration by State'!$B$5,"Year",'Population Migration by State'!$C$3)</f>
        <v>512187</v>
      </c>
      <c r="BI203" s="105">
        <f>GETPIVOTDATA(" Texas",'Population Migration by State'!$B$5,"Year",'Population Migration by State'!$C$3)</f>
        <v>512187</v>
      </c>
      <c r="BJ203" s="105">
        <f>GETPIVOTDATA(" Texas",'Population Migration by State'!$B$5,"Year",'Population Migration by State'!$C$3)</f>
        <v>512187</v>
      </c>
      <c r="BK203" s="105">
        <f>GETPIVOTDATA(" Texas",'Population Migration by State'!$B$5,"Year",'Population Migration by State'!$C$3)</f>
        <v>512187</v>
      </c>
      <c r="BL203" s="105">
        <f>GETPIVOTDATA(" Texas",'Population Migration by State'!$B$5,"Year",'Population Migration by State'!$C$3)</f>
        <v>512187</v>
      </c>
      <c r="BM203" s="105">
        <f>GETPIVOTDATA(" Texas",'Population Migration by State'!$B$5,"Year",'Population Migration by State'!$C$3)</f>
        <v>512187</v>
      </c>
      <c r="BN203" s="105">
        <f>GETPIVOTDATA(" Texas",'Population Migration by State'!$B$5,"Year",'Population Migration by State'!$C$3)</f>
        <v>512187</v>
      </c>
      <c r="BO203" s="105">
        <f>GETPIVOTDATA(" Texas",'Population Migration by State'!$B$5,"Year",'Population Migration by State'!$C$3)</f>
        <v>512187</v>
      </c>
      <c r="BP203" s="105">
        <f>GETPIVOTDATA(" Texas",'Population Migration by State'!$B$5,"Year",'Population Migration by State'!$C$3)</f>
        <v>512187</v>
      </c>
      <c r="BQ203" s="105">
        <f>GETPIVOTDATA(" Texas",'Population Migration by State'!$B$5,"Year",'Population Migration by State'!$C$3)</f>
        <v>512187</v>
      </c>
      <c r="BR203" s="105">
        <f>GETPIVOTDATA(" Texas",'Population Migration by State'!$B$5,"Year",'Population Migration by State'!$C$3)</f>
        <v>512187</v>
      </c>
      <c r="BS203" s="105">
        <f>GETPIVOTDATA(" Texas",'Population Migration by State'!$B$5,"Year",'Population Migration by State'!$C$3)</f>
        <v>512187</v>
      </c>
      <c r="BT203" s="105">
        <f>GETPIVOTDATA(" Texas",'Population Migration by State'!$B$5,"Year",'Population Migration by State'!$C$3)</f>
        <v>512187</v>
      </c>
      <c r="BU203" s="92">
        <f>GETPIVOTDATA(" Louisiana",'Population Migration by State'!$B$5,"Year",'Population Migration by State'!$C$3)</f>
        <v>91870</v>
      </c>
      <c r="BV203" s="105">
        <f>GETPIVOTDATA(" Louisiana",'Population Migration by State'!$B$5,"Year",'Population Migration by State'!$C$3)</f>
        <v>91870</v>
      </c>
      <c r="BW203" s="105">
        <f>GETPIVOTDATA(" Louisiana",'Population Migration by State'!$B$5,"Year",'Population Migration by State'!$C$3)</f>
        <v>91870</v>
      </c>
      <c r="BX203" s="105">
        <f>GETPIVOTDATA(" Louisiana",'Population Migration by State'!$B$5,"Year",'Population Migration by State'!$C$3)</f>
        <v>91870</v>
      </c>
      <c r="BY203" s="105">
        <f>GETPIVOTDATA(" Louisiana",'Population Migration by State'!$B$5,"Year",'Population Migration by State'!$C$3)</f>
        <v>91870</v>
      </c>
      <c r="BZ203" s="105">
        <f>GETPIVOTDATA(" Louisiana",'Population Migration by State'!$B$5,"Year",'Population Migration by State'!$C$3)</f>
        <v>91870</v>
      </c>
      <c r="CA203" s="105">
        <f>GETPIVOTDATA(" Louisiana",'Population Migration by State'!$B$5,"Year",'Population Migration by State'!$C$3)</f>
        <v>91870</v>
      </c>
      <c r="CB203" s="105">
        <f>GETPIVOTDATA(" Louisiana",'Population Migration by State'!$B$5,"Year",'Population Migration by State'!$C$3)</f>
        <v>91870</v>
      </c>
      <c r="CC203" s="105">
        <f>GETPIVOTDATA(" Louisiana",'Population Migration by State'!$B$5,"Year",'Population Migration by State'!$C$3)</f>
        <v>91870</v>
      </c>
      <c r="CD203" s="105">
        <f>GETPIVOTDATA(" Louisiana",'Population Migration by State'!$B$5,"Year",'Population Migration by State'!$C$3)</f>
        <v>91870</v>
      </c>
      <c r="CE203" s="92">
        <f>GETPIVOTDATA(" Mississippi",'Population Migration by State'!$B$5,"Year",'Population Migration by State'!$C$3)</f>
        <v>73581</v>
      </c>
      <c r="CF203" s="105">
        <f>GETPIVOTDATA(" Mississippi",'Population Migration by State'!$B$5,"Year",'Population Migration by State'!$C$3)</f>
        <v>73581</v>
      </c>
      <c r="CG203" s="105">
        <f>GETPIVOTDATA(" Mississippi",'Population Migration by State'!$B$5,"Year",'Population Migration by State'!$C$3)</f>
        <v>73581</v>
      </c>
      <c r="CH203" s="105">
        <f>GETPIVOTDATA(" Mississippi",'Population Migration by State'!$B$5,"Year",'Population Migration by State'!$C$3)</f>
        <v>73581</v>
      </c>
      <c r="CI203" s="105">
        <f>GETPIVOTDATA(" Mississippi",'Population Migration by State'!$B$5,"Year",'Population Migration by State'!$C$3)</f>
        <v>73581</v>
      </c>
      <c r="CJ203" s="105">
        <f>GETPIVOTDATA(" Mississippi",'Population Migration by State'!$B$5,"Year",'Population Migration by State'!$C$3)</f>
        <v>73581</v>
      </c>
      <c r="CK203" s="105">
        <f>GETPIVOTDATA(" Mississippi",'Population Migration by State'!$B$5,"Year",'Population Migration by State'!$C$3)</f>
        <v>73581</v>
      </c>
      <c r="CL203" s="92">
        <f>GETPIVOTDATA(" Alabama",'Population Migration by State'!$B$5,"Year",'Population Migration by State'!$C$3)</f>
        <v>105219</v>
      </c>
      <c r="CM203" s="105">
        <f>GETPIVOTDATA(" Alabama",'Population Migration by State'!$B$5,"Year",'Population Migration by State'!$C$3)</f>
        <v>105219</v>
      </c>
      <c r="CN203" s="105">
        <f>GETPIVOTDATA(" Alabama",'Population Migration by State'!$B$5,"Year",'Population Migration by State'!$C$3)</f>
        <v>105219</v>
      </c>
      <c r="CO203" s="105">
        <f>GETPIVOTDATA(" Alabama",'Population Migration by State'!$B$5,"Year",'Population Migration by State'!$C$3)</f>
        <v>105219</v>
      </c>
      <c r="CP203" s="105">
        <f>GETPIVOTDATA(" Alabama",'Population Migration by State'!$B$5,"Year",'Population Migration by State'!$C$3)</f>
        <v>105219</v>
      </c>
      <c r="CQ203" s="105">
        <f>GETPIVOTDATA(" Alabama",'Population Migration by State'!$B$5,"Year",'Population Migration by State'!$C$3)</f>
        <v>105219</v>
      </c>
      <c r="CR203" s="105">
        <f>GETPIVOTDATA(" Alabama",'Population Migration by State'!$B$5,"Year",'Population Migration by State'!$C$3)</f>
        <v>105219</v>
      </c>
      <c r="CS203" s="92">
        <f>GETPIVOTDATA(" Georgia",'Population Migration by State'!$B$5,"Year",'Population Migration by State'!$C$3)</f>
        <v>279196</v>
      </c>
      <c r="CT203" s="105">
        <f>GETPIVOTDATA(" Georgia",'Population Migration by State'!$B$5,"Year",'Population Migration by State'!$C$3)</f>
        <v>279196</v>
      </c>
      <c r="CU203" s="105">
        <f>GETPIVOTDATA(" Georgia",'Population Migration by State'!$B$5,"Year",'Population Migration by State'!$C$3)</f>
        <v>279196</v>
      </c>
      <c r="CV203" s="105">
        <f>GETPIVOTDATA(" Georgia",'Population Migration by State'!$B$5,"Year",'Population Migration by State'!$C$3)</f>
        <v>279196</v>
      </c>
      <c r="CW203" s="105">
        <f>GETPIVOTDATA(" Georgia",'Population Migration by State'!$B$5,"Year",'Population Migration by State'!$C$3)</f>
        <v>279196</v>
      </c>
      <c r="CX203" s="105">
        <f>GETPIVOTDATA(" Georgia",'Population Migration by State'!$B$5,"Year",'Population Migration by State'!$C$3)</f>
        <v>279196</v>
      </c>
      <c r="CY203" s="105">
        <f>GETPIVOTDATA(" Georgia",'Population Migration by State'!$B$5,"Year",'Population Migration by State'!$C$3)</f>
        <v>279196</v>
      </c>
      <c r="CZ203" s="105">
        <f>GETPIVOTDATA(" Georgia",'Population Migration by State'!$B$5,"Year",'Population Migration by State'!$C$3)</f>
        <v>279196</v>
      </c>
      <c r="DA203" s="105">
        <f>GETPIVOTDATA(" Georgia",'Population Migration by State'!$B$5,"Year",'Population Migration by State'!$C$3)</f>
        <v>279196</v>
      </c>
      <c r="DB203" s="105">
        <f>GETPIVOTDATA(" Georgia",'Population Migration by State'!$B$5,"Year",'Population Migration by State'!$C$3)</f>
        <v>279196</v>
      </c>
      <c r="DC203" s="92">
        <f>GETPIVOTDATA(" South Carolina",'Population Migration by State'!$B$5,"Year",'Population Migration by State'!$C$3)</f>
        <v>157775</v>
      </c>
      <c r="DD203" s="105">
        <f>GETPIVOTDATA(" South Carolina",'Population Migration by State'!$B$5,"Year",'Population Migration by State'!$C$3)</f>
        <v>157775</v>
      </c>
      <c r="DE203" s="105">
        <f>GETPIVOTDATA(" South Carolina",'Population Migration by State'!$B$5,"Year",'Population Migration by State'!$C$3)</f>
        <v>157775</v>
      </c>
      <c r="DF203" s="105">
        <f>GETPIVOTDATA(" South Carolina",'Population Migration by State'!$B$5,"Year",'Population Migration by State'!$C$3)</f>
        <v>157775</v>
      </c>
      <c r="DG203" s="121">
        <f>GETPIVOTDATA(" South Carolina",'Population Migration by State'!$B$5,"Year",'Population Migration by State'!$C$3)</f>
        <v>157775</v>
      </c>
      <c r="DH203" s="121">
        <f>GETPIVOTDATA(" South Carolina",'Population Migration by State'!$B$5,"Year",'Population Migration by State'!$C$3)</f>
        <v>157775</v>
      </c>
      <c r="DI203" s="121">
        <f>GETPIVOTDATA(" South Carolina",'Population Migration by State'!$B$5,"Year",'Population Migration by State'!$C$3)</f>
        <v>157775</v>
      </c>
      <c r="DJ203" s="121">
        <f>GETPIVOTDATA(" South Carolina",'Population Migration by State'!$B$5,"Year",'Population Migration by State'!$C$3)</f>
        <v>157775</v>
      </c>
      <c r="DK203" s="105">
        <f>GETPIVOTDATA(" South Carolina",'Population Migration by State'!$B$5,"Year",'Population Migration by State'!$C$3)</f>
        <v>157775</v>
      </c>
      <c r="DL203" s="105">
        <f>GETPIVOTDATA(" South Carolina",'Population Migration by State'!$B$5,"Year",'Population Migration by State'!$C$3)</f>
        <v>157775</v>
      </c>
      <c r="DM203" s="105">
        <f>GETPIVOTDATA(" South Carolina",'Population Migration by State'!$B$5,"Year",'Population Migration by State'!$C$3)</f>
        <v>157775</v>
      </c>
      <c r="DN203" s="114">
        <f>GETPIVOTDATA(" South Carolina",'Population Migration by State'!$B$5,"Year",'Population Migration by State'!$C$3)</f>
        <v>157775</v>
      </c>
      <c r="DO203" s="105"/>
      <c r="DP203" s="105"/>
      <c r="DQ203" s="105"/>
      <c r="DR203" s="105"/>
      <c r="DS203" s="105"/>
      <c r="DT203" s="105"/>
      <c r="DU203" s="105"/>
      <c r="DV203" s="105"/>
      <c r="DW203" s="105"/>
      <c r="DX203" s="105"/>
      <c r="DY203" s="105"/>
      <c r="DZ203" s="105"/>
      <c r="EA203" s="105"/>
      <c r="EB203" s="105"/>
      <c r="EC203" s="105"/>
      <c r="ED203" s="105"/>
      <c r="EE203" s="105"/>
      <c r="EF203" s="105"/>
      <c r="EG203" s="105"/>
      <c r="EH203" s="105"/>
      <c r="EI203" s="105"/>
      <c r="EJ203" s="105"/>
      <c r="EK203" s="105"/>
      <c r="EL203" s="105"/>
      <c r="EM203" s="105"/>
      <c r="EN203" s="105"/>
      <c r="EO203" s="105"/>
      <c r="EP203" s="105"/>
      <c r="EQ203" s="56"/>
      <c r="ER203" s="56"/>
      <c r="ES203" s="56"/>
      <c r="ET203" s="56"/>
      <c r="EU203" s="56"/>
      <c r="EV203" s="56"/>
      <c r="EW203" s="56"/>
      <c r="EX203" s="56"/>
      <c r="EY203" s="56"/>
      <c r="EZ203" s="56"/>
      <c r="FA203" s="56"/>
      <c r="FB203" s="56"/>
      <c r="FC203" s="56"/>
      <c r="FD203" s="56"/>
      <c r="FE203" s="56"/>
      <c r="FF203" s="56"/>
      <c r="FG203" s="56"/>
      <c r="FH203" s="56"/>
      <c r="FI203" s="56"/>
      <c r="FJ203" s="56"/>
      <c r="FK203" s="56"/>
      <c r="FL203" s="56"/>
      <c r="FM203" s="56"/>
      <c r="FN203" s="56"/>
      <c r="FO203" s="56"/>
      <c r="FP203" s="56"/>
      <c r="FQ203" s="56"/>
      <c r="FR203" s="56"/>
      <c r="FS203" s="56"/>
      <c r="FT203" s="56"/>
      <c r="FU203" s="56"/>
      <c r="FV203" s="56"/>
      <c r="FW203" s="56"/>
      <c r="FX203" s="56"/>
      <c r="FY203" s="56"/>
      <c r="FZ203" s="56"/>
      <c r="GA203" s="56"/>
      <c r="GB203" s="56"/>
      <c r="GC203" s="56"/>
      <c r="GD203" s="56"/>
      <c r="GE203" s="56"/>
      <c r="GF203" s="56"/>
      <c r="GG203" s="56"/>
      <c r="GH203" s="56"/>
      <c r="GI203" s="56"/>
      <c r="GJ203" s="56"/>
      <c r="GK203" s="56"/>
      <c r="GL203" s="56"/>
      <c r="GM203" s="56"/>
      <c r="GN203" s="56"/>
      <c r="GO203" s="56"/>
      <c r="GP203" s="56"/>
      <c r="GQ203" s="56"/>
      <c r="GR203" s="56"/>
      <c r="GS203" s="56"/>
      <c r="GT203" s="56"/>
      <c r="GU203" s="56"/>
      <c r="GV203" s="56"/>
      <c r="GW203" s="56"/>
      <c r="GX203" s="56"/>
      <c r="GY203" s="56"/>
      <c r="GZ203" s="56"/>
      <c r="HA203" s="56"/>
      <c r="HB203" s="56"/>
      <c r="HC203" s="56"/>
      <c r="HD203" s="56"/>
      <c r="HE203" s="56"/>
      <c r="HF203" s="56"/>
      <c r="HG203" s="56"/>
      <c r="HH203" s="217"/>
    </row>
    <row r="204" spans="2:216" ht="15.75" thickBot="1" x14ac:dyDescent="0.3">
      <c r="B204" s="221"/>
      <c r="C204" s="56"/>
      <c r="D204" s="92"/>
      <c r="E204" s="105"/>
      <c r="F204" s="105"/>
      <c r="G204" s="105"/>
      <c r="H204" s="105"/>
      <c r="I204" s="105"/>
      <c r="J204" s="105"/>
      <c r="K204" s="105"/>
      <c r="L204" s="105"/>
      <c r="M204" s="105"/>
      <c r="N204" s="105"/>
      <c r="O204" s="105"/>
      <c r="P204" s="103"/>
      <c r="Q204" s="97"/>
      <c r="R204" s="99"/>
      <c r="S204" s="105"/>
      <c r="T204" s="105"/>
      <c r="U204" s="105"/>
      <c r="V204" s="105"/>
      <c r="W204" s="105"/>
      <c r="X204" s="114"/>
      <c r="Y204" s="105"/>
      <c r="Z204" s="105"/>
      <c r="AA204" s="105"/>
      <c r="AB204" s="105"/>
      <c r="AC204" s="99"/>
      <c r="AD204" s="105">
        <f>GETPIVOTDATA(" Arizona",'Population Migration by State'!$B$5,"Year",'Population Migration by State'!$C$3)</f>
        <v>234248</v>
      </c>
      <c r="AE204" s="105">
        <f>GETPIVOTDATA(" Arizona",'Population Migration by State'!$B$5,"Year",'Population Migration by State'!$C$3)</f>
        <v>234248</v>
      </c>
      <c r="AF204" s="105">
        <f>GETPIVOTDATA(" Arizona",'Population Migration by State'!$B$5,"Year",'Population Migration by State'!$C$3)</f>
        <v>234248</v>
      </c>
      <c r="AG204" s="105">
        <f>GETPIVOTDATA(" Arizona",'Population Migration by State'!$B$5,"Year",'Population Migration by State'!$C$3)</f>
        <v>234248</v>
      </c>
      <c r="AH204" s="105">
        <f>GETPIVOTDATA(" Arizona",'Population Migration by State'!$B$5,"Year",'Population Migration by State'!$C$3)</f>
        <v>234248</v>
      </c>
      <c r="AI204" s="105">
        <f>GETPIVOTDATA(" Arizona",'Population Migration by State'!$B$5,"Year",'Population Migration by State'!$C$3)</f>
        <v>234248</v>
      </c>
      <c r="AJ204" s="105">
        <f>GETPIVOTDATA(" Arizona",'Population Migration by State'!$B$5,"Year",'Population Migration by State'!$C$3)</f>
        <v>234248</v>
      </c>
      <c r="AK204" s="105">
        <f>GETPIVOTDATA(" Arizona",'Population Migration by State'!$B$5,"Year",'Population Migration by State'!$C$3)</f>
        <v>234248</v>
      </c>
      <c r="AL204" s="105">
        <f>GETPIVOTDATA(" Arizona",'Population Migration by State'!$B$5,"Year",'Population Migration by State'!$C$3)</f>
        <v>234248</v>
      </c>
      <c r="AM204" s="105">
        <f>GETPIVOTDATA(" Arizona",'Population Migration by State'!$B$5,"Year",'Population Migration by State'!$C$3)</f>
        <v>234248</v>
      </c>
      <c r="AN204" s="105">
        <f>GETPIVOTDATA(" Arizona",'Population Migration by State'!$B$5,"Year",'Population Migration by State'!$C$3)</f>
        <v>234248</v>
      </c>
      <c r="AO204" s="92">
        <f>GETPIVOTDATA(" New Mexico",'Population Migration by State'!$B$5,"Year",'Population Migration by State'!$C$3)</f>
        <v>55122</v>
      </c>
      <c r="AP204" s="105">
        <f>GETPIVOTDATA(" New Mexico",'Population Migration by State'!$B$5,"Year",'Population Migration by State'!$C$3)</f>
        <v>55122</v>
      </c>
      <c r="AQ204" s="114">
        <f>GETPIVOTDATA(" New Mexico",'Population Migration by State'!$B$5,"Year",'Population Migration by State'!$C$3)</f>
        <v>55122</v>
      </c>
      <c r="AR204" s="103">
        <f>GETPIVOTDATA(" New Mexico",'Population Migration by State'!$B$5,"Year",'Population Migration by State'!$C$3)</f>
        <v>55122</v>
      </c>
      <c r="AS204" s="105">
        <f>GETPIVOTDATA(" New Mexico",'Population Migration by State'!$B$5,"Year",'Population Migration by State'!$C$3)</f>
        <v>55122</v>
      </c>
      <c r="AT204" s="103">
        <f>GETPIVOTDATA(" New Mexico",'Population Migration by State'!$B$5,"Year",'Population Migration by State'!$C$3)</f>
        <v>55122</v>
      </c>
      <c r="AU204" s="103">
        <f>GETPIVOTDATA(" New Mexico",'Population Migration by State'!$B$5,"Year",'Population Migration by State'!$C$3)</f>
        <v>55122</v>
      </c>
      <c r="AV204" s="103">
        <f>GETPIVOTDATA(" New Mexico",'Population Migration by State'!$B$5,"Year",'Population Migration by State'!$C$3)</f>
        <v>55122</v>
      </c>
      <c r="AW204" s="103">
        <f>GETPIVOTDATA(" New Mexico",'Population Migration by State'!$B$5,"Year",'Population Migration by State'!$C$3)</f>
        <v>55122</v>
      </c>
      <c r="AX204" s="103">
        <f>GETPIVOTDATA(" New Mexico",'Population Migration by State'!$B$5,"Year",'Population Migration by State'!$C$3)</f>
        <v>55122</v>
      </c>
      <c r="AY204" s="103">
        <f>GETPIVOTDATA(" New Mexico",'Population Migration by State'!$B$5,"Year",'Population Migration by State'!$C$3)</f>
        <v>55122</v>
      </c>
      <c r="AZ204" s="103">
        <f>GETPIVOTDATA(" New Mexico",'Population Migration by State'!$B$5,"Year",'Population Migration by State'!$C$3)</f>
        <v>55122</v>
      </c>
      <c r="BA204" s="103">
        <f>GETPIVOTDATA(" New Mexico",'Population Migration by State'!$B$5,"Year",'Population Migration by State'!$C$3)</f>
        <v>55122</v>
      </c>
      <c r="BB204" s="103">
        <f>GETPIVOTDATA(" New Mexico",'Population Migration by State'!$B$5,"Year",'Population Migration by State'!$C$3)</f>
        <v>55122</v>
      </c>
      <c r="BC204" s="92">
        <f>GETPIVOTDATA(" Texas",'Population Migration by State'!$B$5,"Year",'Population Migration by State'!$C$3)</f>
        <v>512187</v>
      </c>
      <c r="BD204" s="105">
        <f>GETPIVOTDATA(" Texas",'Population Migration by State'!$B$5,"Year",'Population Migration by State'!$C$3)</f>
        <v>512187</v>
      </c>
      <c r="BE204" s="105">
        <f>GETPIVOTDATA(" Texas",'Population Migration by State'!$B$5,"Year",'Population Migration by State'!$C$3)</f>
        <v>512187</v>
      </c>
      <c r="BF204" s="105">
        <f>GETPIVOTDATA(" Texas",'Population Migration by State'!$B$5,"Year",'Population Migration by State'!$C$3)</f>
        <v>512187</v>
      </c>
      <c r="BG204" s="105">
        <f>GETPIVOTDATA(" Texas",'Population Migration by State'!$B$5,"Year",'Population Migration by State'!$C$3)</f>
        <v>512187</v>
      </c>
      <c r="BH204" s="105">
        <f>GETPIVOTDATA(" Texas",'Population Migration by State'!$B$5,"Year",'Population Migration by State'!$C$3)</f>
        <v>512187</v>
      </c>
      <c r="BI204" s="105">
        <f>GETPIVOTDATA(" Texas",'Population Migration by State'!$B$5,"Year",'Population Migration by State'!$C$3)</f>
        <v>512187</v>
      </c>
      <c r="BJ204" s="105">
        <f>GETPIVOTDATA(" Texas",'Population Migration by State'!$B$5,"Year",'Population Migration by State'!$C$3)</f>
        <v>512187</v>
      </c>
      <c r="BK204" s="105">
        <f>GETPIVOTDATA(" Texas",'Population Migration by State'!$B$5,"Year",'Population Migration by State'!$C$3)</f>
        <v>512187</v>
      </c>
      <c r="BL204" s="105">
        <f>GETPIVOTDATA(" Texas",'Population Migration by State'!$B$5,"Year",'Population Migration by State'!$C$3)</f>
        <v>512187</v>
      </c>
      <c r="BM204" s="105">
        <f>GETPIVOTDATA(" Texas",'Population Migration by State'!$B$5,"Year",'Population Migration by State'!$C$3)</f>
        <v>512187</v>
      </c>
      <c r="BN204" s="105">
        <f>GETPIVOTDATA(" Texas",'Population Migration by State'!$B$5,"Year",'Population Migration by State'!$C$3)</f>
        <v>512187</v>
      </c>
      <c r="BO204" s="105">
        <f>GETPIVOTDATA(" Texas",'Population Migration by State'!$B$5,"Year",'Population Migration by State'!$C$3)</f>
        <v>512187</v>
      </c>
      <c r="BP204" s="105">
        <f>GETPIVOTDATA(" Texas",'Population Migration by State'!$B$5,"Year",'Population Migration by State'!$C$3)</f>
        <v>512187</v>
      </c>
      <c r="BQ204" s="105">
        <f>GETPIVOTDATA(" Texas",'Population Migration by State'!$B$5,"Year",'Population Migration by State'!$C$3)</f>
        <v>512187</v>
      </c>
      <c r="BR204" s="105">
        <f>GETPIVOTDATA(" Texas",'Population Migration by State'!$B$5,"Year",'Population Migration by State'!$C$3)</f>
        <v>512187</v>
      </c>
      <c r="BS204" s="105">
        <f>GETPIVOTDATA(" Texas",'Population Migration by State'!$B$5,"Year",'Population Migration by State'!$C$3)</f>
        <v>512187</v>
      </c>
      <c r="BT204" s="105">
        <f>GETPIVOTDATA(" Texas",'Population Migration by State'!$B$5,"Year",'Population Migration by State'!$C$3)</f>
        <v>512187</v>
      </c>
      <c r="BU204" s="92">
        <f>GETPIVOTDATA(" Louisiana",'Population Migration by State'!$B$5,"Year",'Population Migration by State'!$C$3)</f>
        <v>91870</v>
      </c>
      <c r="BV204" s="105">
        <f>GETPIVOTDATA(" Louisiana",'Population Migration by State'!$B$5,"Year",'Population Migration by State'!$C$3)</f>
        <v>91870</v>
      </c>
      <c r="BW204" s="105">
        <f>GETPIVOTDATA(" Louisiana",'Population Migration by State'!$B$5,"Year",'Population Migration by State'!$C$3)</f>
        <v>91870</v>
      </c>
      <c r="BX204" s="105">
        <f>GETPIVOTDATA(" Louisiana",'Population Migration by State'!$B$5,"Year",'Population Migration by State'!$C$3)</f>
        <v>91870</v>
      </c>
      <c r="BY204" s="105">
        <f>GETPIVOTDATA(" Louisiana",'Population Migration by State'!$B$5,"Year",'Population Migration by State'!$C$3)</f>
        <v>91870</v>
      </c>
      <c r="BZ204" s="105">
        <f>GETPIVOTDATA(" Louisiana",'Population Migration by State'!$B$5,"Year",'Population Migration by State'!$C$3)</f>
        <v>91870</v>
      </c>
      <c r="CA204" s="105">
        <f>GETPIVOTDATA(" Louisiana",'Population Migration by State'!$B$5,"Year",'Population Migration by State'!$C$3)</f>
        <v>91870</v>
      </c>
      <c r="CB204" s="105">
        <f>GETPIVOTDATA(" Louisiana",'Population Migration by State'!$B$5,"Year",'Population Migration by State'!$C$3)</f>
        <v>91870</v>
      </c>
      <c r="CC204" s="105">
        <f>GETPIVOTDATA(" Louisiana",'Population Migration by State'!$B$5,"Year",'Population Migration by State'!$C$3)</f>
        <v>91870</v>
      </c>
      <c r="CD204" s="105">
        <f>GETPIVOTDATA(" Louisiana",'Population Migration by State'!$B$5,"Year",'Population Migration by State'!$C$3)</f>
        <v>91870</v>
      </c>
      <c r="CE204" s="92">
        <f>GETPIVOTDATA(" Mississippi",'Population Migration by State'!$B$5,"Year",'Population Migration by State'!$C$3)</f>
        <v>73581</v>
      </c>
      <c r="CF204" s="105">
        <f>GETPIVOTDATA(" Mississippi",'Population Migration by State'!$B$5,"Year",'Population Migration by State'!$C$3)</f>
        <v>73581</v>
      </c>
      <c r="CG204" s="105">
        <f>GETPIVOTDATA(" Mississippi",'Population Migration by State'!$B$5,"Year",'Population Migration by State'!$C$3)</f>
        <v>73581</v>
      </c>
      <c r="CH204" s="105">
        <f>GETPIVOTDATA(" Mississippi",'Population Migration by State'!$B$5,"Year",'Population Migration by State'!$C$3)</f>
        <v>73581</v>
      </c>
      <c r="CI204" s="105">
        <f>GETPIVOTDATA(" Mississippi",'Population Migration by State'!$B$5,"Year",'Population Migration by State'!$C$3)</f>
        <v>73581</v>
      </c>
      <c r="CJ204" s="105">
        <f>GETPIVOTDATA(" Mississippi",'Population Migration by State'!$B$5,"Year",'Population Migration by State'!$C$3)</f>
        <v>73581</v>
      </c>
      <c r="CK204" s="105">
        <f>GETPIVOTDATA(" Mississippi",'Population Migration by State'!$B$5,"Year",'Population Migration by State'!$C$3)</f>
        <v>73581</v>
      </c>
      <c r="CL204" s="92">
        <f>GETPIVOTDATA(" Alabama",'Population Migration by State'!$B$5,"Year",'Population Migration by State'!$C$3)</f>
        <v>105219</v>
      </c>
      <c r="CM204" s="105">
        <f>GETPIVOTDATA(" Alabama",'Population Migration by State'!$B$5,"Year",'Population Migration by State'!$C$3)</f>
        <v>105219</v>
      </c>
      <c r="CN204" s="105">
        <f>GETPIVOTDATA(" Alabama",'Population Migration by State'!$B$5,"Year",'Population Migration by State'!$C$3)</f>
        <v>105219</v>
      </c>
      <c r="CO204" s="105">
        <f>GETPIVOTDATA(" Alabama",'Population Migration by State'!$B$5,"Year",'Population Migration by State'!$C$3)</f>
        <v>105219</v>
      </c>
      <c r="CP204" s="105">
        <f>GETPIVOTDATA(" Alabama",'Population Migration by State'!$B$5,"Year",'Population Migration by State'!$C$3)</f>
        <v>105219</v>
      </c>
      <c r="CQ204" s="105">
        <f>GETPIVOTDATA(" Alabama",'Population Migration by State'!$B$5,"Year",'Population Migration by State'!$C$3)</f>
        <v>105219</v>
      </c>
      <c r="CR204" s="105">
        <f>GETPIVOTDATA(" Alabama",'Population Migration by State'!$B$5,"Year",'Population Migration by State'!$C$3)</f>
        <v>105219</v>
      </c>
      <c r="CS204" s="92">
        <f>GETPIVOTDATA(" Georgia",'Population Migration by State'!$B$5,"Year",'Population Migration by State'!$C$3)</f>
        <v>279196</v>
      </c>
      <c r="CT204" s="105">
        <f>GETPIVOTDATA(" Georgia",'Population Migration by State'!$B$5,"Year",'Population Migration by State'!$C$3)</f>
        <v>279196</v>
      </c>
      <c r="CU204" s="105">
        <f>GETPIVOTDATA(" Georgia",'Population Migration by State'!$B$5,"Year",'Population Migration by State'!$C$3)</f>
        <v>279196</v>
      </c>
      <c r="CV204" s="105">
        <f>GETPIVOTDATA(" Georgia",'Population Migration by State'!$B$5,"Year",'Population Migration by State'!$C$3)</f>
        <v>279196</v>
      </c>
      <c r="CW204" s="121">
        <f>GETPIVOTDATA(" Georgia",'Population Migration by State'!$B$5,"Year",'Population Migration by State'!$C$3)</f>
        <v>279196</v>
      </c>
      <c r="CX204" s="121">
        <f>GETPIVOTDATA(" Georgia",'Population Migration by State'!$B$5,"Year",'Population Migration by State'!$C$3)</f>
        <v>279196</v>
      </c>
      <c r="CY204" s="121">
        <f>GETPIVOTDATA(" Georgia",'Population Migration by State'!$B$5,"Year",'Population Migration by State'!$C$3)</f>
        <v>279196</v>
      </c>
      <c r="CZ204" s="121">
        <f>GETPIVOTDATA(" Georgia",'Population Migration by State'!$B$5,"Year",'Population Migration by State'!$C$3)</f>
        <v>279196</v>
      </c>
      <c r="DA204" s="105">
        <f>GETPIVOTDATA(" Georgia",'Population Migration by State'!$B$5,"Year",'Population Migration by State'!$C$3)</f>
        <v>279196</v>
      </c>
      <c r="DB204" s="105">
        <f>GETPIVOTDATA(" Georgia",'Population Migration by State'!$B$5,"Year",'Population Migration by State'!$C$3)</f>
        <v>279196</v>
      </c>
      <c r="DC204" s="99"/>
      <c r="DD204" s="105">
        <f>GETPIVOTDATA(" South Carolina",'Population Migration by State'!$B$5,"Year",'Population Migration by State'!$C$3)</f>
        <v>157775</v>
      </c>
      <c r="DE204" s="105">
        <f>GETPIVOTDATA(" South Carolina",'Population Migration by State'!$B$5,"Year",'Population Migration by State'!$C$3)</f>
        <v>157775</v>
      </c>
      <c r="DF204" s="105">
        <f>GETPIVOTDATA(" South Carolina",'Population Migration by State'!$B$5,"Year",'Population Migration by State'!$C$3)</f>
        <v>157775</v>
      </c>
      <c r="DG204" s="121">
        <f>GETPIVOTDATA(" South Carolina",'Population Migration by State'!$B$5,"Year",'Population Migration by State'!$C$3)</f>
        <v>157775</v>
      </c>
      <c r="DH204" s="121">
        <f>GETPIVOTDATA(" South Carolina",'Population Migration by State'!$B$5,"Year",'Population Migration by State'!$C$3)</f>
        <v>157775</v>
      </c>
      <c r="DI204" s="121">
        <f>GETPIVOTDATA(" South Carolina",'Population Migration by State'!$B$5,"Year",'Population Migration by State'!$C$3)</f>
        <v>157775</v>
      </c>
      <c r="DJ204" s="121">
        <f>GETPIVOTDATA(" South Carolina",'Population Migration by State'!$B$5,"Year",'Population Migration by State'!$C$3)</f>
        <v>157775</v>
      </c>
      <c r="DK204" s="105">
        <f>GETPIVOTDATA(" South Carolina",'Population Migration by State'!$B$5,"Year",'Population Migration by State'!$C$3)</f>
        <v>157775</v>
      </c>
      <c r="DL204" s="105">
        <f>GETPIVOTDATA(" South Carolina",'Population Migration by State'!$B$5,"Year",'Population Migration by State'!$C$3)</f>
        <v>157775</v>
      </c>
      <c r="DM204" s="105">
        <f>GETPIVOTDATA(" South Carolina",'Population Migration by State'!$B$5,"Year",'Population Migration by State'!$C$3)</f>
        <v>157775</v>
      </c>
      <c r="DN204" s="97"/>
      <c r="DO204" s="105"/>
      <c r="DP204" s="105"/>
      <c r="DQ204" s="105"/>
      <c r="DR204" s="105"/>
      <c r="DS204" s="105"/>
      <c r="DT204" s="105"/>
      <c r="DU204" s="105"/>
      <c r="DV204" s="105"/>
      <c r="DW204" s="105"/>
      <c r="DX204" s="105"/>
      <c r="DY204" s="105"/>
      <c r="DZ204" s="105"/>
      <c r="EA204" s="105"/>
      <c r="EB204" s="105"/>
      <c r="EC204" s="105"/>
      <c r="ED204" s="105"/>
      <c r="EE204" s="105"/>
      <c r="EF204" s="105"/>
      <c r="EG204" s="105"/>
      <c r="EH204" s="105"/>
      <c r="EI204" s="105"/>
      <c r="EJ204" s="105"/>
      <c r="EK204" s="105"/>
      <c r="EL204" s="105"/>
      <c r="EM204" s="105"/>
      <c r="EN204" s="105"/>
      <c r="EO204" s="105"/>
      <c r="EP204" s="105"/>
      <c r="EQ204" s="56"/>
      <c r="ER204" s="56"/>
      <c r="ES204" s="56"/>
      <c r="ET204" s="56"/>
      <c r="EU204" s="56"/>
      <c r="EV204" s="56"/>
      <c r="EW204" s="56"/>
      <c r="EX204" s="56"/>
      <c r="EY204" s="56"/>
      <c r="EZ204" s="56"/>
      <c r="FA204" s="56"/>
      <c r="FB204" s="56"/>
      <c r="FC204" s="56"/>
      <c r="FD204" s="56"/>
      <c r="FE204" s="56"/>
      <c r="FF204" s="56"/>
      <c r="FG204" s="56"/>
      <c r="FH204" s="56"/>
      <c r="FI204" s="56"/>
      <c r="FJ204" s="56"/>
      <c r="FK204" s="56"/>
      <c r="FL204" s="56"/>
      <c r="FM204" s="56"/>
      <c r="FN204" s="56"/>
      <c r="FO204" s="56"/>
      <c r="FP204" s="56"/>
      <c r="FQ204" s="56"/>
      <c r="FR204" s="56"/>
      <c r="FS204" s="56"/>
      <c r="FT204" s="56"/>
      <c r="FU204" s="56"/>
      <c r="FV204" s="56"/>
      <c r="FW204" s="56"/>
      <c r="FX204" s="56"/>
      <c r="FY204" s="56"/>
      <c r="FZ204" s="56"/>
      <c r="GA204" s="56"/>
      <c r="GB204" s="56"/>
      <c r="GC204" s="56"/>
      <c r="GD204" s="56"/>
      <c r="GE204" s="56"/>
      <c r="GF204" s="56"/>
      <c r="GG204" s="56"/>
      <c r="GH204" s="56"/>
      <c r="GI204" s="56"/>
      <c r="GJ204" s="56"/>
      <c r="GK204" s="56"/>
      <c r="GL204" s="56"/>
      <c r="GM204" s="56"/>
      <c r="GN204" s="56"/>
      <c r="GO204" s="56"/>
      <c r="GP204" s="56"/>
      <c r="GQ204" s="56"/>
      <c r="GR204" s="56"/>
      <c r="GS204" s="56"/>
      <c r="GT204" s="56"/>
      <c r="GU204" s="56"/>
      <c r="GV204" s="56"/>
      <c r="GW204" s="56"/>
      <c r="GX204" s="56"/>
      <c r="GY204" s="56"/>
      <c r="GZ204" s="56"/>
      <c r="HA204" s="56"/>
      <c r="HB204" s="56"/>
      <c r="HC204" s="56"/>
      <c r="HD204" s="56"/>
      <c r="HE204" s="56"/>
      <c r="HF204" s="56"/>
      <c r="HG204" s="56"/>
      <c r="HH204" s="217"/>
    </row>
    <row r="205" spans="2:216" ht="16.5" thickTop="1" thickBot="1" x14ac:dyDescent="0.3">
      <c r="B205" s="221"/>
      <c r="C205" s="56"/>
      <c r="D205" s="92"/>
      <c r="E205" s="105"/>
      <c r="F205" s="105"/>
      <c r="G205" s="105"/>
      <c r="H205" s="105"/>
      <c r="I205" s="105"/>
      <c r="J205" s="105"/>
      <c r="K205" s="105"/>
      <c r="L205" s="105"/>
      <c r="M205" s="105"/>
      <c r="N205" s="105"/>
      <c r="O205" s="97"/>
      <c r="P205" s="105">
        <f>GETPIVOTDATA(" Alaska",'Population Migration by State'!$B$5,"Year",'Population Migration by State'!$C$3)</f>
        <v>33440</v>
      </c>
      <c r="Q205" s="105">
        <f>GETPIVOTDATA(" Alaska",'Population Migration by State'!$B$5,"Year",'Population Migration by State'!$C$3)</f>
        <v>33440</v>
      </c>
      <c r="R205" s="105">
        <f>GETPIVOTDATA(" Alaska",'Population Migration by State'!$B$5,"Year",'Population Migration by State'!$C$3)</f>
        <v>33440</v>
      </c>
      <c r="S205" s="107"/>
      <c r="T205" s="105"/>
      <c r="U205" s="105"/>
      <c r="V205" s="105"/>
      <c r="W205" s="105"/>
      <c r="X205" s="114"/>
      <c r="Y205" s="105"/>
      <c r="Z205" s="105"/>
      <c r="AA205" s="105"/>
      <c r="AB205" s="105"/>
      <c r="AC205" s="105"/>
      <c r="AD205" s="99"/>
      <c r="AE205" s="105">
        <f>GETPIVOTDATA(" Arizona",'Population Migration by State'!$B$5,"Year",'Population Migration by State'!$C$3)</f>
        <v>234248</v>
      </c>
      <c r="AF205" s="105">
        <f>GETPIVOTDATA(" Arizona",'Population Migration by State'!$B$5,"Year",'Population Migration by State'!$C$3)</f>
        <v>234248</v>
      </c>
      <c r="AG205" s="105">
        <f>GETPIVOTDATA(" Arizona",'Population Migration by State'!$B$5,"Year",'Population Migration by State'!$C$3)</f>
        <v>234248</v>
      </c>
      <c r="AH205" s="105">
        <f>GETPIVOTDATA(" Arizona",'Population Migration by State'!$B$5,"Year",'Population Migration by State'!$C$3)</f>
        <v>234248</v>
      </c>
      <c r="AI205" s="105">
        <f>GETPIVOTDATA(" Arizona",'Population Migration by State'!$B$5,"Year",'Population Migration by State'!$C$3)</f>
        <v>234248</v>
      </c>
      <c r="AJ205" s="105">
        <f>GETPIVOTDATA(" Arizona",'Population Migration by State'!$B$5,"Year",'Population Migration by State'!$C$3)</f>
        <v>234248</v>
      </c>
      <c r="AK205" s="105">
        <f>GETPIVOTDATA(" Arizona",'Population Migration by State'!$B$5,"Year",'Population Migration by State'!$C$3)</f>
        <v>234248</v>
      </c>
      <c r="AL205" s="105">
        <f>GETPIVOTDATA(" Arizona",'Population Migration by State'!$B$5,"Year",'Population Migration by State'!$C$3)</f>
        <v>234248</v>
      </c>
      <c r="AM205" s="105">
        <f>GETPIVOTDATA(" Arizona",'Population Migration by State'!$B$5,"Year",'Population Migration by State'!$C$3)</f>
        <v>234248</v>
      </c>
      <c r="AN205" s="105">
        <f>GETPIVOTDATA(" Arizona",'Population Migration by State'!$B$5,"Year",'Population Migration by State'!$C$3)</f>
        <v>234248</v>
      </c>
      <c r="AO205" s="92">
        <f>GETPIVOTDATA(" New Mexico",'Population Migration by State'!$B$5,"Year",'Population Migration by State'!$C$3)</f>
        <v>55122</v>
      </c>
      <c r="AP205" s="105">
        <f>GETPIVOTDATA(" New Mexico",'Population Migration by State'!$B$5,"Year",'Population Migration by State'!$C$3)</f>
        <v>55122</v>
      </c>
      <c r="AQ205" s="114">
        <f>GETPIVOTDATA(" New Mexico",'Population Migration by State'!$B$5,"Year",'Population Migration by State'!$C$3)</f>
        <v>55122</v>
      </c>
      <c r="AR205" s="105"/>
      <c r="AS205" s="101"/>
      <c r="AT205" s="99"/>
      <c r="AU205" s="105">
        <f>GETPIVOTDATA(" Texas",'Population Migration by State'!$B$5,"Year",'Population Migration by State'!$C$3)</f>
        <v>512187</v>
      </c>
      <c r="AV205" s="105">
        <f>GETPIVOTDATA(" Texas",'Population Migration by State'!$B$5,"Year",'Population Migration by State'!$C$3)</f>
        <v>512187</v>
      </c>
      <c r="AW205" s="105">
        <f>GETPIVOTDATA(" Texas",'Population Migration by State'!$B$5,"Year",'Population Migration by State'!$C$3)</f>
        <v>512187</v>
      </c>
      <c r="AX205" s="105">
        <f>GETPIVOTDATA(" Texas",'Population Migration by State'!$B$5,"Year",'Population Migration by State'!$C$3)</f>
        <v>512187</v>
      </c>
      <c r="AY205" s="105">
        <f>GETPIVOTDATA(" Texas",'Population Migration by State'!$B$5,"Year",'Population Migration by State'!$C$3)</f>
        <v>512187</v>
      </c>
      <c r="AZ205" s="105">
        <f>GETPIVOTDATA(" Texas",'Population Migration by State'!$B$5,"Year",'Population Migration by State'!$C$3)</f>
        <v>512187</v>
      </c>
      <c r="BA205" s="105">
        <f>GETPIVOTDATA(" Texas",'Population Migration by State'!$B$5,"Year",'Population Migration by State'!$C$3)</f>
        <v>512187</v>
      </c>
      <c r="BB205" s="105">
        <f>GETPIVOTDATA(" Texas",'Population Migration by State'!$B$5,"Year",'Population Migration by State'!$C$3)</f>
        <v>512187</v>
      </c>
      <c r="BC205" s="105">
        <f>GETPIVOTDATA(" Texas",'Population Migration by State'!$B$5,"Year",'Population Migration by State'!$C$3)</f>
        <v>512187</v>
      </c>
      <c r="BD205" s="105">
        <f>GETPIVOTDATA(" Texas",'Population Migration by State'!$B$5,"Year",'Population Migration by State'!$C$3)</f>
        <v>512187</v>
      </c>
      <c r="BE205" s="105">
        <f>GETPIVOTDATA(" Texas",'Population Migration by State'!$B$5,"Year",'Population Migration by State'!$C$3)</f>
        <v>512187</v>
      </c>
      <c r="BF205" s="105">
        <f>GETPIVOTDATA(" Texas",'Population Migration by State'!$B$5,"Year",'Population Migration by State'!$C$3)</f>
        <v>512187</v>
      </c>
      <c r="BG205" s="105">
        <f>GETPIVOTDATA(" Texas",'Population Migration by State'!$B$5,"Year",'Population Migration by State'!$C$3)</f>
        <v>512187</v>
      </c>
      <c r="BH205" s="105">
        <f>GETPIVOTDATA(" Texas",'Population Migration by State'!$B$5,"Year",'Population Migration by State'!$C$3)</f>
        <v>512187</v>
      </c>
      <c r="BI205" s="105">
        <f>GETPIVOTDATA(" Texas",'Population Migration by State'!$B$5,"Year",'Population Migration by State'!$C$3)</f>
        <v>512187</v>
      </c>
      <c r="BJ205" s="105">
        <f>GETPIVOTDATA(" Texas",'Population Migration by State'!$B$5,"Year",'Population Migration by State'!$C$3)</f>
        <v>512187</v>
      </c>
      <c r="BK205" s="105">
        <f>GETPIVOTDATA(" Texas",'Population Migration by State'!$B$5,"Year",'Population Migration by State'!$C$3)</f>
        <v>512187</v>
      </c>
      <c r="BL205" s="105">
        <f>GETPIVOTDATA(" Texas",'Population Migration by State'!$B$5,"Year",'Population Migration by State'!$C$3)</f>
        <v>512187</v>
      </c>
      <c r="BM205" s="105">
        <f>GETPIVOTDATA(" Texas",'Population Migration by State'!$B$5,"Year",'Population Migration by State'!$C$3)</f>
        <v>512187</v>
      </c>
      <c r="BN205" s="105">
        <f>GETPIVOTDATA(" Texas",'Population Migration by State'!$B$5,"Year",'Population Migration by State'!$C$3)</f>
        <v>512187</v>
      </c>
      <c r="BO205" s="105">
        <f>GETPIVOTDATA(" Texas",'Population Migration by State'!$B$5,"Year",'Population Migration by State'!$C$3)</f>
        <v>512187</v>
      </c>
      <c r="BP205" s="105">
        <f>GETPIVOTDATA(" Texas",'Population Migration by State'!$B$5,"Year",'Population Migration by State'!$C$3)</f>
        <v>512187</v>
      </c>
      <c r="BQ205" s="105">
        <f>GETPIVOTDATA(" Texas",'Population Migration by State'!$B$5,"Year",'Population Migration by State'!$C$3)</f>
        <v>512187</v>
      </c>
      <c r="BR205" s="105">
        <f>GETPIVOTDATA(" Texas",'Population Migration by State'!$B$5,"Year",'Population Migration by State'!$C$3)</f>
        <v>512187</v>
      </c>
      <c r="BS205" s="105">
        <f>GETPIVOTDATA(" Texas",'Population Migration by State'!$B$5,"Year",'Population Migration by State'!$C$3)</f>
        <v>512187</v>
      </c>
      <c r="BT205" s="105">
        <f>GETPIVOTDATA(" Texas",'Population Migration by State'!$B$5,"Year",'Population Migration by State'!$C$3)</f>
        <v>512187</v>
      </c>
      <c r="BU205" s="92">
        <f>GETPIVOTDATA(" Louisiana",'Population Migration by State'!$B$5,"Year",'Population Migration by State'!$C$3)</f>
        <v>91870</v>
      </c>
      <c r="BV205" s="105">
        <f>GETPIVOTDATA(" Louisiana",'Population Migration by State'!$B$5,"Year",'Population Migration by State'!$C$3)</f>
        <v>91870</v>
      </c>
      <c r="BW205" s="105">
        <f>GETPIVOTDATA(" Louisiana",'Population Migration by State'!$B$5,"Year",'Population Migration by State'!$C$3)</f>
        <v>91870</v>
      </c>
      <c r="BX205" s="105">
        <f>GETPIVOTDATA(" Louisiana",'Population Migration by State'!$B$5,"Year",'Population Migration by State'!$C$3)</f>
        <v>91870</v>
      </c>
      <c r="BY205" s="105">
        <f>GETPIVOTDATA(" Louisiana",'Population Migration by State'!$B$5,"Year",'Population Migration by State'!$C$3)</f>
        <v>91870</v>
      </c>
      <c r="BZ205" s="105">
        <f>GETPIVOTDATA(" Louisiana",'Population Migration by State'!$B$5,"Year",'Population Migration by State'!$C$3)</f>
        <v>91870</v>
      </c>
      <c r="CA205" s="105">
        <f>GETPIVOTDATA(" Louisiana",'Population Migration by State'!$B$5,"Year",'Population Migration by State'!$C$3)</f>
        <v>91870</v>
      </c>
      <c r="CB205" s="105">
        <f>GETPIVOTDATA(" Louisiana",'Population Migration by State'!$B$5,"Year",'Population Migration by State'!$C$3)</f>
        <v>91870</v>
      </c>
      <c r="CC205" s="105">
        <f>GETPIVOTDATA(" Louisiana",'Population Migration by State'!$B$5,"Year",'Population Migration by State'!$C$3)</f>
        <v>91870</v>
      </c>
      <c r="CD205" s="105">
        <f>GETPIVOTDATA(" Louisiana",'Population Migration by State'!$B$5,"Year",'Population Migration by State'!$C$3)</f>
        <v>91870</v>
      </c>
      <c r="CE205" s="92">
        <f>GETPIVOTDATA(" Mississippi",'Population Migration by State'!$B$5,"Year",'Population Migration by State'!$C$3)</f>
        <v>73581</v>
      </c>
      <c r="CF205" s="105">
        <f>GETPIVOTDATA(" Mississippi",'Population Migration by State'!$B$5,"Year",'Population Migration by State'!$C$3)</f>
        <v>73581</v>
      </c>
      <c r="CG205" s="105">
        <f>GETPIVOTDATA(" Mississippi",'Population Migration by State'!$B$5,"Year",'Population Migration by State'!$C$3)</f>
        <v>73581</v>
      </c>
      <c r="CH205" s="105">
        <f>GETPIVOTDATA(" Mississippi",'Population Migration by State'!$B$5,"Year",'Population Migration by State'!$C$3)</f>
        <v>73581</v>
      </c>
      <c r="CI205" s="105">
        <f>GETPIVOTDATA(" Mississippi",'Population Migration by State'!$B$5,"Year",'Population Migration by State'!$C$3)</f>
        <v>73581</v>
      </c>
      <c r="CJ205" s="105">
        <f>GETPIVOTDATA(" Mississippi",'Population Migration by State'!$B$5,"Year",'Population Migration by State'!$C$3)</f>
        <v>73581</v>
      </c>
      <c r="CK205" s="105">
        <f>GETPIVOTDATA(" Mississippi",'Population Migration by State'!$B$5,"Year",'Population Migration by State'!$C$3)</f>
        <v>73581</v>
      </c>
      <c r="CL205" s="92">
        <f>GETPIVOTDATA(" Alabama",'Population Migration by State'!$B$5,"Year",'Population Migration by State'!$C$3)</f>
        <v>105219</v>
      </c>
      <c r="CM205" s="105">
        <f>GETPIVOTDATA(" Alabama",'Population Migration by State'!$B$5,"Year",'Population Migration by State'!$C$3)</f>
        <v>105219</v>
      </c>
      <c r="CN205" s="105">
        <f>GETPIVOTDATA(" Alabama",'Population Migration by State'!$B$5,"Year",'Population Migration by State'!$C$3)</f>
        <v>105219</v>
      </c>
      <c r="CO205" s="105">
        <f>GETPIVOTDATA(" Alabama",'Population Migration by State'!$B$5,"Year",'Population Migration by State'!$C$3)</f>
        <v>105219</v>
      </c>
      <c r="CP205" s="105">
        <f>GETPIVOTDATA(" Alabama",'Population Migration by State'!$B$5,"Year",'Population Migration by State'!$C$3)</f>
        <v>105219</v>
      </c>
      <c r="CQ205" s="105">
        <f>GETPIVOTDATA(" Alabama",'Population Migration by State'!$B$5,"Year",'Population Migration by State'!$C$3)</f>
        <v>105219</v>
      </c>
      <c r="CR205" s="105">
        <f>GETPIVOTDATA(" Alabama",'Population Migration by State'!$B$5,"Year",'Population Migration by State'!$C$3)</f>
        <v>105219</v>
      </c>
      <c r="CS205" s="92">
        <f>GETPIVOTDATA(" Georgia",'Population Migration by State'!$B$5,"Year",'Population Migration by State'!$C$3)</f>
        <v>279196</v>
      </c>
      <c r="CT205" s="105">
        <f>GETPIVOTDATA(" Georgia",'Population Migration by State'!$B$5,"Year",'Population Migration by State'!$C$3)</f>
        <v>279196</v>
      </c>
      <c r="CU205" s="105">
        <f>GETPIVOTDATA(" Georgia",'Population Migration by State'!$B$5,"Year",'Population Migration by State'!$C$3)</f>
        <v>279196</v>
      </c>
      <c r="CV205" s="105">
        <f>GETPIVOTDATA(" Georgia",'Population Migration by State'!$B$5,"Year",'Population Migration by State'!$C$3)</f>
        <v>279196</v>
      </c>
      <c r="CW205" s="121">
        <f>GETPIVOTDATA(" Georgia",'Population Migration by State'!$B$5,"Year",'Population Migration by State'!$C$3)</f>
        <v>279196</v>
      </c>
      <c r="CX205" s="121">
        <f>GETPIVOTDATA(" Georgia",'Population Migration by State'!$B$5,"Year",'Population Migration by State'!$C$3)</f>
        <v>279196</v>
      </c>
      <c r="CY205" s="121">
        <f>GETPIVOTDATA(" Georgia",'Population Migration by State'!$B$5,"Year",'Population Migration by State'!$C$3)</f>
        <v>279196</v>
      </c>
      <c r="CZ205" s="121">
        <f>GETPIVOTDATA(" Georgia",'Population Migration by State'!$B$5,"Year",'Population Migration by State'!$C$3)</f>
        <v>279196</v>
      </c>
      <c r="DA205" s="105">
        <f>GETPIVOTDATA(" Georgia",'Population Migration by State'!$B$5,"Year",'Population Migration by State'!$C$3)</f>
        <v>279196</v>
      </c>
      <c r="DB205" s="105">
        <f>GETPIVOTDATA(" Georgia",'Population Migration by State'!$B$5,"Year",'Population Migration by State'!$C$3)</f>
        <v>279196</v>
      </c>
      <c r="DC205" s="105">
        <f>GETPIVOTDATA(" Georgia",'Population Migration by State'!$B$5,"Year",'Population Migration by State'!$C$3)</f>
        <v>279196</v>
      </c>
      <c r="DD205" s="92">
        <f>GETPIVOTDATA(" South Carolina",'Population Migration by State'!$B$5,"Year",'Population Migration by State'!$C$3)</f>
        <v>157775</v>
      </c>
      <c r="DE205" s="105">
        <f>GETPIVOTDATA(" South Carolina",'Population Migration by State'!$B$5,"Year",'Population Migration by State'!$C$3)</f>
        <v>157775</v>
      </c>
      <c r="DF205" s="105">
        <f>GETPIVOTDATA(" South Carolina",'Population Migration by State'!$B$5,"Year",'Population Migration by State'!$C$3)</f>
        <v>157775</v>
      </c>
      <c r="DG205" s="121">
        <f>GETPIVOTDATA(" South Carolina",'Population Migration by State'!$B$5,"Year",'Population Migration by State'!$C$3)</f>
        <v>157775</v>
      </c>
      <c r="DH205" s="121">
        <f>GETPIVOTDATA(" South Carolina",'Population Migration by State'!$B$5,"Year",'Population Migration by State'!$C$3)</f>
        <v>157775</v>
      </c>
      <c r="DI205" s="121">
        <f>GETPIVOTDATA(" South Carolina",'Population Migration by State'!$B$5,"Year",'Population Migration by State'!$C$3)</f>
        <v>157775</v>
      </c>
      <c r="DJ205" s="121">
        <f>GETPIVOTDATA(" South Carolina",'Population Migration by State'!$B$5,"Year",'Population Migration by State'!$C$3)</f>
        <v>157775</v>
      </c>
      <c r="DK205" s="105">
        <f>GETPIVOTDATA(" South Carolina",'Population Migration by State'!$B$5,"Year",'Population Migration by State'!$C$3)</f>
        <v>157775</v>
      </c>
      <c r="DL205" s="105">
        <f>GETPIVOTDATA(" South Carolina",'Population Migration by State'!$B$5,"Year",'Population Migration by State'!$C$3)</f>
        <v>157775</v>
      </c>
      <c r="DM205" s="114">
        <f>GETPIVOTDATA(" South Carolina",'Population Migration by State'!$B$5,"Year",'Population Migration by State'!$C$3)</f>
        <v>157775</v>
      </c>
      <c r="DN205" s="105"/>
      <c r="DO205" s="105"/>
      <c r="DP205" s="105"/>
      <c r="DQ205" s="105"/>
      <c r="DR205" s="105"/>
      <c r="DS205" s="105"/>
      <c r="DT205" s="105"/>
      <c r="DU205" s="105"/>
      <c r="DV205" s="105"/>
      <c r="DW205" s="105"/>
      <c r="DX205" s="105"/>
      <c r="DY205" s="105"/>
      <c r="DZ205" s="105"/>
      <c r="EA205" s="105"/>
      <c r="EB205" s="105"/>
      <c r="EC205" s="105"/>
      <c r="ED205" s="105"/>
      <c r="EE205" s="105"/>
      <c r="EF205" s="105"/>
      <c r="EG205" s="105"/>
      <c r="EH205" s="105"/>
      <c r="EI205" s="105"/>
      <c r="EJ205" s="105"/>
      <c r="EK205" s="105"/>
      <c r="EL205" s="105"/>
      <c r="EM205" s="105"/>
      <c r="EN205" s="105"/>
      <c r="EO205" s="105"/>
      <c r="EP205" s="105"/>
      <c r="EQ205" s="56"/>
      <c r="ER205" s="56"/>
      <c r="ES205" s="56"/>
      <c r="ET205" s="56"/>
      <c r="EU205" s="56"/>
      <c r="EV205" s="56"/>
      <c r="EW205" s="56"/>
      <c r="EX205" s="56"/>
      <c r="EY205" s="56"/>
      <c r="EZ205" s="56"/>
      <c r="FA205" s="56"/>
      <c r="FB205" s="56"/>
      <c r="FC205" s="56"/>
      <c r="FD205" s="56"/>
      <c r="FE205" s="56"/>
      <c r="FF205" s="56"/>
      <c r="FG205" s="56"/>
      <c r="FH205" s="56"/>
      <c r="FI205" s="56"/>
      <c r="FJ205" s="56"/>
      <c r="FK205" s="56"/>
      <c r="FL205" s="56"/>
      <c r="FM205" s="56"/>
      <c r="FN205" s="56"/>
      <c r="FO205" s="56"/>
      <c r="FP205" s="56"/>
      <c r="FQ205" s="56"/>
      <c r="FR205" s="56"/>
      <c r="FS205" s="56"/>
      <c r="FT205" s="56"/>
      <c r="FU205" s="56"/>
      <c r="FV205" s="56"/>
      <c r="FW205" s="56"/>
      <c r="FX205" s="56"/>
      <c r="FY205" s="56"/>
      <c r="FZ205" s="56"/>
      <c r="GA205" s="56"/>
      <c r="GB205" s="56"/>
      <c r="GC205" s="56"/>
      <c r="GD205" s="56"/>
      <c r="GE205" s="56"/>
      <c r="GF205" s="56"/>
      <c r="GG205" s="56"/>
      <c r="GH205" s="56"/>
      <c r="GI205" s="56"/>
      <c r="GJ205" s="56"/>
      <c r="GK205" s="56"/>
      <c r="GL205" s="56"/>
      <c r="GM205" s="56"/>
      <c r="GN205" s="56"/>
      <c r="GO205" s="56"/>
      <c r="GP205" s="56"/>
      <c r="GQ205" s="56"/>
      <c r="GR205" s="56"/>
      <c r="GS205" s="56"/>
      <c r="GT205" s="56"/>
      <c r="GU205" s="56"/>
      <c r="GV205" s="56"/>
      <c r="GW205" s="56"/>
      <c r="GX205" s="56"/>
      <c r="GY205" s="56"/>
      <c r="GZ205" s="56"/>
      <c r="HA205" s="56"/>
      <c r="HB205" s="56"/>
      <c r="HC205" s="56"/>
      <c r="HD205" s="56"/>
      <c r="HE205" s="56"/>
      <c r="HF205" s="56"/>
      <c r="HG205" s="56"/>
      <c r="HH205" s="217"/>
    </row>
    <row r="206" spans="2:216" ht="15.75" thickTop="1" x14ac:dyDescent="0.25">
      <c r="B206" s="221"/>
      <c r="C206" s="56"/>
      <c r="D206" s="92"/>
      <c r="E206" s="105"/>
      <c r="F206" s="105"/>
      <c r="G206" s="105"/>
      <c r="H206" s="105"/>
      <c r="I206" s="105"/>
      <c r="J206" s="105"/>
      <c r="K206" s="105"/>
      <c r="L206" s="105"/>
      <c r="M206" s="105"/>
      <c r="N206" s="105"/>
      <c r="O206" s="92">
        <f>GETPIVOTDATA(" Alaska",'Population Migration by State'!$B$5,"Year",'Population Migration by State'!$C$3)</f>
        <v>33440</v>
      </c>
      <c r="P206" s="105">
        <f>GETPIVOTDATA(" Alaska",'Population Migration by State'!$B$5,"Year",'Population Migration by State'!$C$3)</f>
        <v>33440</v>
      </c>
      <c r="Q206" s="105">
        <f>GETPIVOTDATA(" Alaska",'Population Migration by State'!$B$5,"Year",'Population Migration by State'!$C$3)</f>
        <v>33440</v>
      </c>
      <c r="R206" s="105">
        <f>GETPIVOTDATA(" Alaska",'Population Migration by State'!$B$5,"Year",'Population Migration by State'!$C$3)</f>
        <v>33440</v>
      </c>
      <c r="S206" s="105">
        <f>GETPIVOTDATA(" Alaska",'Population Migration by State'!$B$5,"Year",'Population Migration by State'!$C$3)</f>
        <v>33440</v>
      </c>
      <c r="T206" s="99"/>
      <c r="U206" s="105"/>
      <c r="V206" s="105"/>
      <c r="W206" s="105"/>
      <c r="X206" s="114"/>
      <c r="Y206" s="105"/>
      <c r="Z206" s="105"/>
      <c r="AA206" s="105"/>
      <c r="AB206" s="105"/>
      <c r="AC206" s="105"/>
      <c r="AD206" s="105"/>
      <c r="AE206" s="99"/>
      <c r="AF206" s="105">
        <f>GETPIVOTDATA(" Arizona",'Population Migration by State'!$B$5,"Year",'Population Migration by State'!$C$3)</f>
        <v>234248</v>
      </c>
      <c r="AG206" s="105">
        <f>GETPIVOTDATA(" Arizona",'Population Migration by State'!$B$5,"Year",'Population Migration by State'!$C$3)</f>
        <v>234248</v>
      </c>
      <c r="AH206" s="105">
        <f>GETPIVOTDATA(" Arizona",'Population Migration by State'!$B$5,"Year",'Population Migration by State'!$C$3)</f>
        <v>234248</v>
      </c>
      <c r="AI206" s="105">
        <f>GETPIVOTDATA(" Arizona",'Population Migration by State'!$B$5,"Year",'Population Migration by State'!$C$3)</f>
        <v>234248</v>
      </c>
      <c r="AJ206" s="105">
        <f>GETPIVOTDATA(" Arizona",'Population Migration by State'!$B$5,"Year",'Population Migration by State'!$C$3)</f>
        <v>234248</v>
      </c>
      <c r="AK206" s="105">
        <f>GETPIVOTDATA(" Arizona",'Population Migration by State'!$B$5,"Year",'Population Migration by State'!$C$3)</f>
        <v>234248</v>
      </c>
      <c r="AL206" s="105">
        <f>GETPIVOTDATA(" Arizona",'Population Migration by State'!$B$5,"Year",'Population Migration by State'!$C$3)</f>
        <v>234248</v>
      </c>
      <c r="AM206" s="105">
        <f>GETPIVOTDATA(" Arizona",'Population Migration by State'!$B$5,"Year",'Population Migration by State'!$C$3)</f>
        <v>234248</v>
      </c>
      <c r="AN206" s="105">
        <f>GETPIVOTDATA(" Arizona",'Population Migration by State'!$B$5,"Year",'Population Migration by State'!$C$3)</f>
        <v>234248</v>
      </c>
      <c r="AO206" s="92">
        <f>GETPIVOTDATA(" New Mexico",'Population Migration by State'!$B$5,"Year",'Population Migration by State'!$C$3)</f>
        <v>55122</v>
      </c>
      <c r="AP206" s="105">
        <f>GETPIVOTDATA(" New Mexico",'Population Migration by State'!$B$5,"Year",'Population Migration by State'!$C$3)</f>
        <v>55122</v>
      </c>
      <c r="AQ206" s="114">
        <f>GETPIVOTDATA(" New Mexico",'Population Migration by State'!$B$5,"Year",'Population Migration by State'!$C$3)</f>
        <v>55122</v>
      </c>
      <c r="AR206" s="105"/>
      <c r="AS206" s="105"/>
      <c r="AT206" s="105"/>
      <c r="AU206" s="92">
        <f>GETPIVOTDATA(" Texas",'Population Migration by State'!$B$5,"Year",'Population Migration by State'!$C$3)</f>
        <v>512187</v>
      </c>
      <c r="AV206" s="105">
        <f>GETPIVOTDATA(" Texas",'Population Migration by State'!$B$5,"Year",'Population Migration by State'!$C$3)</f>
        <v>512187</v>
      </c>
      <c r="AW206" s="105">
        <f>GETPIVOTDATA(" Texas",'Population Migration by State'!$B$5,"Year",'Population Migration by State'!$C$3)</f>
        <v>512187</v>
      </c>
      <c r="AX206" s="105">
        <f>GETPIVOTDATA(" Texas",'Population Migration by State'!$B$5,"Year",'Population Migration by State'!$C$3)</f>
        <v>512187</v>
      </c>
      <c r="AY206" s="105">
        <f>GETPIVOTDATA(" Texas",'Population Migration by State'!$B$5,"Year",'Population Migration by State'!$C$3)</f>
        <v>512187</v>
      </c>
      <c r="AZ206" s="105">
        <f>GETPIVOTDATA(" Texas",'Population Migration by State'!$B$5,"Year",'Population Migration by State'!$C$3)</f>
        <v>512187</v>
      </c>
      <c r="BA206" s="105">
        <f>GETPIVOTDATA(" Texas",'Population Migration by State'!$B$5,"Year",'Population Migration by State'!$C$3)</f>
        <v>512187</v>
      </c>
      <c r="BB206" s="105">
        <f>GETPIVOTDATA(" Texas",'Population Migration by State'!$B$5,"Year",'Population Migration by State'!$C$3)</f>
        <v>512187</v>
      </c>
      <c r="BC206" s="105">
        <f>GETPIVOTDATA(" Texas",'Population Migration by State'!$B$5,"Year",'Population Migration by State'!$C$3)</f>
        <v>512187</v>
      </c>
      <c r="BD206" s="105">
        <f>GETPIVOTDATA(" Texas",'Population Migration by State'!$B$5,"Year",'Population Migration by State'!$C$3)</f>
        <v>512187</v>
      </c>
      <c r="BE206" s="105">
        <f>GETPIVOTDATA(" Texas",'Population Migration by State'!$B$5,"Year",'Population Migration by State'!$C$3)</f>
        <v>512187</v>
      </c>
      <c r="BF206" s="105">
        <f>GETPIVOTDATA(" Texas",'Population Migration by State'!$B$5,"Year",'Population Migration by State'!$C$3)</f>
        <v>512187</v>
      </c>
      <c r="BG206" s="105">
        <f>GETPIVOTDATA(" Texas",'Population Migration by State'!$B$5,"Year",'Population Migration by State'!$C$3)</f>
        <v>512187</v>
      </c>
      <c r="BH206" s="105">
        <f>GETPIVOTDATA(" Texas",'Population Migration by State'!$B$5,"Year",'Population Migration by State'!$C$3)</f>
        <v>512187</v>
      </c>
      <c r="BI206" s="105">
        <f>GETPIVOTDATA(" Texas",'Population Migration by State'!$B$5,"Year",'Population Migration by State'!$C$3)</f>
        <v>512187</v>
      </c>
      <c r="BJ206" s="105">
        <f>GETPIVOTDATA(" Texas",'Population Migration by State'!$B$5,"Year",'Population Migration by State'!$C$3)</f>
        <v>512187</v>
      </c>
      <c r="BK206" s="105">
        <f>GETPIVOTDATA(" Texas",'Population Migration by State'!$B$5,"Year",'Population Migration by State'!$C$3)</f>
        <v>512187</v>
      </c>
      <c r="BL206" s="105">
        <f>GETPIVOTDATA(" Texas",'Population Migration by State'!$B$5,"Year",'Population Migration by State'!$C$3)</f>
        <v>512187</v>
      </c>
      <c r="BM206" s="105">
        <f>GETPIVOTDATA(" Texas",'Population Migration by State'!$B$5,"Year",'Population Migration by State'!$C$3)</f>
        <v>512187</v>
      </c>
      <c r="BN206" s="105">
        <f>GETPIVOTDATA(" Texas",'Population Migration by State'!$B$5,"Year",'Population Migration by State'!$C$3)</f>
        <v>512187</v>
      </c>
      <c r="BO206" s="105">
        <f>GETPIVOTDATA(" Texas",'Population Migration by State'!$B$5,"Year",'Population Migration by State'!$C$3)</f>
        <v>512187</v>
      </c>
      <c r="BP206" s="105">
        <f>GETPIVOTDATA(" Texas",'Population Migration by State'!$B$5,"Year",'Population Migration by State'!$C$3)</f>
        <v>512187</v>
      </c>
      <c r="BQ206" s="105">
        <f>GETPIVOTDATA(" Texas",'Population Migration by State'!$B$5,"Year",'Population Migration by State'!$C$3)</f>
        <v>512187</v>
      </c>
      <c r="BR206" s="105">
        <f>GETPIVOTDATA(" Texas",'Population Migration by State'!$B$5,"Year",'Population Migration by State'!$C$3)</f>
        <v>512187</v>
      </c>
      <c r="BS206" s="105">
        <f>GETPIVOTDATA(" Texas",'Population Migration by State'!$B$5,"Year",'Population Migration by State'!$C$3)</f>
        <v>512187</v>
      </c>
      <c r="BT206" s="105">
        <f>GETPIVOTDATA(" Texas",'Population Migration by State'!$B$5,"Year",'Population Migration by State'!$C$3)</f>
        <v>512187</v>
      </c>
      <c r="BU206" s="92">
        <f>GETPIVOTDATA(" Louisiana",'Population Migration by State'!$B$5,"Year",'Population Migration by State'!$C$3)</f>
        <v>91870</v>
      </c>
      <c r="BV206" s="105">
        <f>GETPIVOTDATA(" Louisiana",'Population Migration by State'!$B$5,"Year",'Population Migration by State'!$C$3)</f>
        <v>91870</v>
      </c>
      <c r="BW206" s="121">
        <f>GETPIVOTDATA(" Louisiana",'Population Migration by State'!$B$5,"Year",'Population Migration by State'!$C$3)</f>
        <v>91870</v>
      </c>
      <c r="BX206" s="121">
        <f>GETPIVOTDATA(" Louisiana",'Population Migration by State'!$B$5,"Year",'Population Migration by State'!$C$3)</f>
        <v>91870</v>
      </c>
      <c r="BY206" s="121">
        <f>GETPIVOTDATA(" Louisiana",'Population Migration by State'!$B$5,"Year",'Population Migration by State'!$C$3)</f>
        <v>91870</v>
      </c>
      <c r="BZ206" s="121">
        <f>GETPIVOTDATA(" Louisiana",'Population Migration by State'!$B$5,"Year",'Population Migration by State'!$C$3)</f>
        <v>91870</v>
      </c>
      <c r="CA206" s="105">
        <f>GETPIVOTDATA(" Louisiana",'Population Migration by State'!$B$5,"Year",'Population Migration by State'!$C$3)</f>
        <v>91870</v>
      </c>
      <c r="CB206" s="105">
        <f>GETPIVOTDATA(" Louisiana",'Population Migration by State'!$B$5,"Year",'Population Migration by State'!$C$3)</f>
        <v>91870</v>
      </c>
      <c r="CC206" s="105">
        <f>GETPIVOTDATA(" Louisiana",'Population Migration by State'!$B$5,"Year",'Population Migration by State'!$C$3)</f>
        <v>91870</v>
      </c>
      <c r="CD206" s="105">
        <f>GETPIVOTDATA(" Louisiana",'Population Migration by State'!$B$5,"Year",'Population Migration by State'!$C$3)</f>
        <v>91870</v>
      </c>
      <c r="CE206" s="92">
        <f>GETPIVOTDATA(" Mississippi",'Population Migration by State'!$B$5,"Year",'Population Migration by State'!$C$3)</f>
        <v>73581</v>
      </c>
      <c r="CF206" s="121">
        <f>GETPIVOTDATA(" Mississippi",'Population Migration by State'!$B$5,"Year",'Population Migration by State'!$C$3)</f>
        <v>73581</v>
      </c>
      <c r="CG206" s="121">
        <f>GETPIVOTDATA(" Mississippi",'Population Migration by State'!$B$5,"Year",'Population Migration by State'!$C$3)</f>
        <v>73581</v>
      </c>
      <c r="CH206" s="121">
        <f>GETPIVOTDATA(" Mississippi",'Population Migration by State'!$B$5,"Year",'Population Migration by State'!$C$3)</f>
        <v>73581</v>
      </c>
      <c r="CI206" s="121">
        <f>GETPIVOTDATA(" Mississippi",'Population Migration by State'!$B$5,"Year",'Population Migration by State'!$C$3)</f>
        <v>73581</v>
      </c>
      <c r="CJ206" s="105">
        <f>GETPIVOTDATA(" Mississippi",'Population Migration by State'!$B$5,"Year",'Population Migration by State'!$C$3)</f>
        <v>73581</v>
      </c>
      <c r="CK206" s="105">
        <f>GETPIVOTDATA(" Mississippi",'Population Migration by State'!$B$5,"Year",'Population Migration by State'!$C$3)</f>
        <v>73581</v>
      </c>
      <c r="CL206" s="92">
        <f>GETPIVOTDATA(" Alabama",'Population Migration by State'!$B$5,"Year",'Population Migration by State'!$C$3)</f>
        <v>105219</v>
      </c>
      <c r="CM206" s="121">
        <f>GETPIVOTDATA(" Alabama",'Population Migration by State'!$B$5,"Year",'Population Migration by State'!$C$3)</f>
        <v>105219</v>
      </c>
      <c r="CN206" s="121">
        <f>GETPIVOTDATA(" Alabama",'Population Migration by State'!$B$5,"Year",'Population Migration by State'!$C$3)</f>
        <v>105219</v>
      </c>
      <c r="CO206" s="121">
        <f>GETPIVOTDATA(" Alabama",'Population Migration by State'!$B$5,"Year",'Population Migration by State'!$C$3)</f>
        <v>105219</v>
      </c>
      <c r="CP206" s="121">
        <f>GETPIVOTDATA(" Alabama",'Population Migration by State'!$B$5,"Year",'Population Migration by State'!$C$3)</f>
        <v>105219</v>
      </c>
      <c r="CQ206" s="105">
        <f>GETPIVOTDATA(" Alabama",'Population Migration by State'!$B$5,"Year",'Population Migration by State'!$C$3)</f>
        <v>105219</v>
      </c>
      <c r="CR206" s="105">
        <f>GETPIVOTDATA(" Alabama",'Population Migration by State'!$B$5,"Year",'Population Migration by State'!$C$3)</f>
        <v>105219</v>
      </c>
      <c r="CS206" s="92">
        <f>GETPIVOTDATA(" Georgia",'Population Migration by State'!$B$5,"Year",'Population Migration by State'!$C$3)</f>
        <v>279196</v>
      </c>
      <c r="CT206" s="105">
        <f>GETPIVOTDATA(" Georgia",'Population Migration by State'!$B$5,"Year",'Population Migration by State'!$C$3)</f>
        <v>279196</v>
      </c>
      <c r="CU206" s="105">
        <f>GETPIVOTDATA(" Georgia",'Population Migration by State'!$B$5,"Year",'Population Migration by State'!$C$3)</f>
        <v>279196</v>
      </c>
      <c r="CV206" s="105">
        <f>GETPIVOTDATA(" Georgia",'Population Migration by State'!$B$5,"Year",'Population Migration by State'!$C$3)</f>
        <v>279196</v>
      </c>
      <c r="CW206" s="121">
        <f>GETPIVOTDATA(" Georgia",'Population Migration by State'!$B$5,"Year",'Population Migration by State'!$C$3)</f>
        <v>279196</v>
      </c>
      <c r="CX206" s="121">
        <f>GETPIVOTDATA(" Georgia",'Population Migration by State'!$B$5,"Year",'Population Migration by State'!$C$3)</f>
        <v>279196</v>
      </c>
      <c r="CY206" s="121">
        <f>GETPIVOTDATA(" Georgia",'Population Migration by State'!$B$5,"Year",'Population Migration by State'!$C$3)</f>
        <v>279196</v>
      </c>
      <c r="CZ206" s="121">
        <f>GETPIVOTDATA(" Georgia",'Population Migration by State'!$B$5,"Year",'Population Migration by State'!$C$3)</f>
        <v>279196</v>
      </c>
      <c r="DA206" s="105">
        <f>GETPIVOTDATA(" Georgia",'Population Migration by State'!$B$5,"Year",'Population Migration by State'!$C$3)</f>
        <v>279196</v>
      </c>
      <c r="DB206" s="105">
        <f>GETPIVOTDATA(" Georgia",'Population Migration by State'!$B$5,"Year",'Population Migration by State'!$C$3)</f>
        <v>279196</v>
      </c>
      <c r="DC206" s="105">
        <f>GETPIVOTDATA(" Georgia",'Population Migration by State'!$B$5,"Year",'Population Migration by State'!$C$3)</f>
        <v>279196</v>
      </c>
      <c r="DD206" s="92">
        <f>GETPIVOTDATA(" South Carolina",'Population Migration by State'!$B$5,"Year",'Population Migration by State'!$C$3)</f>
        <v>157775</v>
      </c>
      <c r="DE206" s="105">
        <f>GETPIVOTDATA(" South Carolina",'Population Migration by State'!$B$5,"Year",'Population Migration by State'!$C$3)</f>
        <v>157775</v>
      </c>
      <c r="DF206" s="105">
        <f>GETPIVOTDATA(" South Carolina",'Population Migration by State'!$B$5,"Year",'Population Migration by State'!$C$3)</f>
        <v>157775</v>
      </c>
      <c r="DG206" s="121">
        <f>GETPIVOTDATA(" South Carolina",'Population Migration by State'!$B$5,"Year",'Population Migration by State'!$C$3)</f>
        <v>157775</v>
      </c>
      <c r="DH206" s="121">
        <f>GETPIVOTDATA(" South Carolina",'Population Migration by State'!$B$5,"Year",'Population Migration by State'!$C$3)</f>
        <v>157775</v>
      </c>
      <c r="DI206" s="121">
        <f>GETPIVOTDATA(" South Carolina",'Population Migration by State'!$B$5,"Year",'Population Migration by State'!$C$3)</f>
        <v>157775</v>
      </c>
      <c r="DJ206" s="121">
        <f>GETPIVOTDATA(" South Carolina",'Population Migration by State'!$B$5,"Year",'Population Migration by State'!$C$3)</f>
        <v>157775</v>
      </c>
      <c r="DK206" s="105">
        <f>GETPIVOTDATA(" South Carolina",'Population Migration by State'!$B$5,"Year",'Population Migration by State'!$C$3)</f>
        <v>157775</v>
      </c>
      <c r="DL206" s="105">
        <f>GETPIVOTDATA(" South Carolina",'Population Migration by State'!$B$5,"Year",'Population Migration by State'!$C$3)</f>
        <v>157775</v>
      </c>
      <c r="DM206" s="97"/>
      <c r="DN206" s="105"/>
      <c r="DO206" s="105"/>
      <c r="DP206" s="105"/>
      <c r="DQ206" s="105"/>
      <c r="DR206" s="105"/>
      <c r="DS206" s="105"/>
      <c r="DT206" s="105"/>
      <c r="DU206" s="105"/>
      <c r="DV206" s="105"/>
      <c r="DW206" s="105"/>
      <c r="DX206" s="105"/>
      <c r="DY206" s="105"/>
      <c r="DZ206" s="105"/>
      <c r="EA206" s="105"/>
      <c r="EB206" s="105"/>
      <c r="EC206" s="105"/>
      <c r="ED206" s="105"/>
      <c r="EE206" s="105"/>
      <c r="EF206" s="105"/>
      <c r="EG206" s="105"/>
      <c r="EH206" s="105"/>
      <c r="EI206" s="105"/>
      <c r="EJ206" s="105"/>
      <c r="EK206" s="105"/>
      <c r="EL206" s="105"/>
      <c r="EM206" s="105"/>
      <c r="EN206" s="105"/>
      <c r="EO206" s="105"/>
      <c r="EP206" s="105"/>
      <c r="EQ206" s="56"/>
      <c r="ER206" s="56"/>
      <c r="ES206" s="56"/>
      <c r="ET206" s="56"/>
      <c r="EU206" s="56"/>
      <c r="EV206" s="56"/>
      <c r="EW206" s="56"/>
      <c r="EX206" s="56"/>
      <c r="EY206" s="56"/>
      <c r="EZ206" s="56"/>
      <c r="FA206" s="56"/>
      <c r="FB206" s="56"/>
      <c r="FC206" s="56"/>
      <c r="FD206" s="56"/>
      <c r="FE206" s="56"/>
      <c r="FF206" s="56"/>
      <c r="FG206" s="56"/>
      <c r="FH206" s="56"/>
      <c r="FI206" s="56"/>
      <c r="FJ206" s="56"/>
      <c r="FK206" s="56"/>
      <c r="FL206" s="56"/>
      <c r="FM206" s="56"/>
      <c r="FN206" s="56"/>
      <c r="FO206" s="56"/>
      <c r="FP206" s="56"/>
      <c r="FQ206" s="56"/>
      <c r="FR206" s="56"/>
      <c r="FS206" s="56"/>
      <c r="FT206" s="56"/>
      <c r="FU206" s="56"/>
      <c r="FV206" s="56"/>
      <c r="FW206" s="56"/>
      <c r="FX206" s="56"/>
      <c r="FY206" s="56"/>
      <c r="FZ206" s="56"/>
      <c r="GA206" s="56"/>
      <c r="GB206" s="56"/>
      <c r="GC206" s="56"/>
      <c r="GD206" s="56"/>
      <c r="GE206" s="56"/>
      <c r="GF206" s="56"/>
      <c r="GG206" s="56"/>
      <c r="GH206" s="56"/>
      <c r="GI206" s="56"/>
      <c r="GJ206" s="56"/>
      <c r="GK206" s="56"/>
      <c r="GL206" s="56"/>
      <c r="GM206" s="56"/>
      <c r="GN206" s="56"/>
      <c r="GO206" s="56"/>
      <c r="GP206" s="56"/>
      <c r="GQ206" s="56"/>
      <c r="GR206" s="56"/>
      <c r="GS206" s="56"/>
      <c r="GT206" s="56"/>
      <c r="GU206" s="56"/>
      <c r="GV206" s="56"/>
      <c r="GW206" s="56"/>
      <c r="GX206" s="56"/>
      <c r="GY206" s="56"/>
      <c r="GZ206" s="56"/>
      <c r="HA206" s="56"/>
      <c r="HB206" s="56"/>
      <c r="HC206" s="56"/>
      <c r="HD206" s="56"/>
      <c r="HE206" s="56"/>
      <c r="HF206" s="56"/>
      <c r="HG206" s="56"/>
      <c r="HH206" s="217"/>
    </row>
    <row r="207" spans="2:216" ht="15.75" thickBot="1" x14ac:dyDescent="0.3">
      <c r="B207" s="221"/>
      <c r="C207" s="56"/>
      <c r="D207" s="92"/>
      <c r="E207" s="105"/>
      <c r="F207" s="105"/>
      <c r="G207" s="105"/>
      <c r="H207" s="105"/>
      <c r="I207" s="105"/>
      <c r="J207" s="105"/>
      <c r="K207" s="105"/>
      <c r="L207" s="105"/>
      <c r="M207" s="105"/>
      <c r="N207" s="97"/>
      <c r="O207" s="105">
        <f>GETPIVOTDATA(" Alaska",'Population Migration by State'!$B$5,"Year",'Population Migration by State'!$C$3)</f>
        <v>33440</v>
      </c>
      <c r="P207" s="105">
        <f>GETPIVOTDATA(" Alaska",'Population Migration by State'!$B$5,"Year",'Population Migration by State'!$C$3)</f>
        <v>33440</v>
      </c>
      <c r="Q207" s="105">
        <f>GETPIVOTDATA(" Alaska",'Population Migration by State'!$B$5,"Year",'Population Migration by State'!$C$3)</f>
        <v>33440</v>
      </c>
      <c r="R207" s="105">
        <f>GETPIVOTDATA(" Alaska",'Population Migration by State'!$B$5,"Year",'Population Migration by State'!$C$3)</f>
        <v>33440</v>
      </c>
      <c r="S207" s="105">
        <f>GETPIVOTDATA(" Alaska",'Population Migration by State'!$B$5,"Year",'Population Migration by State'!$C$3)</f>
        <v>33440</v>
      </c>
      <c r="T207" s="105">
        <f>GETPIVOTDATA(" Alaska",'Population Migration by State'!$B$5,"Year",'Population Migration by State'!$C$3)</f>
        <v>33440</v>
      </c>
      <c r="U207" s="107"/>
      <c r="V207" s="105"/>
      <c r="W207" s="105"/>
      <c r="X207" s="114"/>
      <c r="Y207" s="105"/>
      <c r="Z207" s="105"/>
      <c r="AA207" s="105"/>
      <c r="AB207" s="105"/>
      <c r="AC207" s="105"/>
      <c r="AD207" s="105"/>
      <c r="AE207" s="105"/>
      <c r="AF207" s="99"/>
      <c r="AG207" s="105">
        <f>GETPIVOTDATA(" Arizona",'Population Migration by State'!$B$5,"Year",'Population Migration by State'!$C$3)</f>
        <v>234248</v>
      </c>
      <c r="AH207" s="105">
        <f>GETPIVOTDATA(" Arizona",'Population Migration by State'!$B$5,"Year",'Population Migration by State'!$C$3)</f>
        <v>234248</v>
      </c>
      <c r="AI207" s="105">
        <f>GETPIVOTDATA(" Arizona",'Population Migration by State'!$B$5,"Year",'Population Migration by State'!$C$3)</f>
        <v>234248</v>
      </c>
      <c r="AJ207" s="105">
        <f>GETPIVOTDATA(" Arizona",'Population Migration by State'!$B$5,"Year",'Population Migration by State'!$C$3)</f>
        <v>234248</v>
      </c>
      <c r="AK207" s="105">
        <f>GETPIVOTDATA(" Arizona",'Population Migration by State'!$B$5,"Year",'Population Migration by State'!$C$3)</f>
        <v>234248</v>
      </c>
      <c r="AL207" s="105">
        <f>GETPIVOTDATA(" Arizona",'Population Migration by State'!$B$5,"Year",'Population Migration by State'!$C$3)</f>
        <v>234248</v>
      </c>
      <c r="AM207" s="105">
        <f>GETPIVOTDATA(" Arizona",'Population Migration by State'!$B$5,"Year",'Population Migration by State'!$C$3)</f>
        <v>234248</v>
      </c>
      <c r="AN207" s="105">
        <f>GETPIVOTDATA(" Arizona",'Population Migration by State'!$B$5,"Year",'Population Migration by State'!$C$3)</f>
        <v>234248</v>
      </c>
      <c r="AO207" s="92">
        <f>GETPIVOTDATA(" New Mexico",'Population Migration by State'!$B$5,"Year",'Population Migration by State'!$C$3)</f>
        <v>55122</v>
      </c>
      <c r="AP207" s="105">
        <f>GETPIVOTDATA(" New Mexico",'Population Migration by State'!$B$5,"Year",'Population Migration by State'!$C$3)</f>
        <v>55122</v>
      </c>
      <c r="AQ207" s="114">
        <f>GETPIVOTDATA(" New Mexico",'Population Migration by State'!$B$5,"Year",'Population Migration by State'!$C$3)</f>
        <v>55122</v>
      </c>
      <c r="AR207" s="105"/>
      <c r="AS207" s="105"/>
      <c r="AT207" s="105"/>
      <c r="AU207" s="92">
        <f>GETPIVOTDATA(" Texas",'Population Migration by State'!$B$5,"Year",'Population Migration by State'!$C$3)</f>
        <v>512187</v>
      </c>
      <c r="AV207" s="105">
        <f>GETPIVOTDATA(" Texas",'Population Migration by State'!$B$5,"Year",'Population Migration by State'!$C$3)</f>
        <v>512187</v>
      </c>
      <c r="AW207" s="105">
        <f>GETPIVOTDATA(" Texas",'Population Migration by State'!$B$5,"Year",'Population Migration by State'!$C$3)</f>
        <v>512187</v>
      </c>
      <c r="AX207" s="105">
        <f>GETPIVOTDATA(" Texas",'Population Migration by State'!$B$5,"Year",'Population Migration by State'!$C$3)</f>
        <v>512187</v>
      </c>
      <c r="AY207" s="105">
        <f>GETPIVOTDATA(" Texas",'Population Migration by State'!$B$5,"Year",'Population Migration by State'!$C$3)</f>
        <v>512187</v>
      </c>
      <c r="AZ207" s="105">
        <f>GETPIVOTDATA(" Texas",'Population Migration by State'!$B$5,"Year",'Population Migration by State'!$C$3)</f>
        <v>512187</v>
      </c>
      <c r="BA207" s="105">
        <f>GETPIVOTDATA(" Texas",'Population Migration by State'!$B$5,"Year",'Population Migration by State'!$C$3)</f>
        <v>512187</v>
      </c>
      <c r="BB207" s="105">
        <f>GETPIVOTDATA(" Texas",'Population Migration by State'!$B$5,"Year",'Population Migration by State'!$C$3)</f>
        <v>512187</v>
      </c>
      <c r="BC207" s="105">
        <f>GETPIVOTDATA(" Texas",'Population Migration by State'!$B$5,"Year",'Population Migration by State'!$C$3)</f>
        <v>512187</v>
      </c>
      <c r="BD207" s="105">
        <f>GETPIVOTDATA(" Texas",'Population Migration by State'!$B$5,"Year",'Population Migration by State'!$C$3)</f>
        <v>512187</v>
      </c>
      <c r="BE207" s="105">
        <f>GETPIVOTDATA(" Texas",'Population Migration by State'!$B$5,"Year",'Population Migration by State'!$C$3)</f>
        <v>512187</v>
      </c>
      <c r="BF207" s="105">
        <f>GETPIVOTDATA(" Texas",'Population Migration by State'!$B$5,"Year",'Population Migration by State'!$C$3)</f>
        <v>512187</v>
      </c>
      <c r="BG207" s="105">
        <f>GETPIVOTDATA(" Texas",'Population Migration by State'!$B$5,"Year",'Population Migration by State'!$C$3)</f>
        <v>512187</v>
      </c>
      <c r="BH207" s="105">
        <f>GETPIVOTDATA(" Texas",'Population Migration by State'!$B$5,"Year",'Population Migration by State'!$C$3)</f>
        <v>512187</v>
      </c>
      <c r="BI207" s="105">
        <f>GETPIVOTDATA(" Texas",'Population Migration by State'!$B$5,"Year",'Population Migration by State'!$C$3)</f>
        <v>512187</v>
      </c>
      <c r="BJ207" s="105">
        <f>GETPIVOTDATA(" Texas",'Population Migration by State'!$B$5,"Year",'Population Migration by State'!$C$3)</f>
        <v>512187</v>
      </c>
      <c r="BK207" s="105">
        <f>GETPIVOTDATA(" Texas",'Population Migration by State'!$B$5,"Year",'Population Migration by State'!$C$3)</f>
        <v>512187</v>
      </c>
      <c r="BL207" s="105">
        <f>GETPIVOTDATA(" Texas",'Population Migration by State'!$B$5,"Year",'Population Migration by State'!$C$3)</f>
        <v>512187</v>
      </c>
      <c r="BM207" s="105">
        <f>GETPIVOTDATA(" Texas",'Population Migration by State'!$B$5,"Year",'Population Migration by State'!$C$3)</f>
        <v>512187</v>
      </c>
      <c r="BN207" s="105">
        <f>GETPIVOTDATA(" Texas",'Population Migration by State'!$B$5,"Year",'Population Migration by State'!$C$3)</f>
        <v>512187</v>
      </c>
      <c r="BO207" s="105">
        <f>GETPIVOTDATA(" Texas",'Population Migration by State'!$B$5,"Year",'Population Migration by State'!$C$3)</f>
        <v>512187</v>
      </c>
      <c r="BP207" s="105">
        <f>GETPIVOTDATA(" Texas",'Population Migration by State'!$B$5,"Year",'Population Migration by State'!$C$3)</f>
        <v>512187</v>
      </c>
      <c r="BQ207" s="105">
        <f>GETPIVOTDATA(" Texas",'Population Migration by State'!$B$5,"Year",'Population Migration by State'!$C$3)</f>
        <v>512187</v>
      </c>
      <c r="BR207" s="105">
        <f>GETPIVOTDATA(" Texas",'Population Migration by State'!$B$5,"Year",'Population Migration by State'!$C$3)</f>
        <v>512187</v>
      </c>
      <c r="BS207" s="105">
        <f>GETPIVOTDATA(" Texas",'Population Migration by State'!$B$5,"Year",'Population Migration by State'!$C$3)</f>
        <v>512187</v>
      </c>
      <c r="BT207" s="105">
        <f>GETPIVOTDATA(" Texas",'Population Migration by State'!$B$5,"Year",'Population Migration by State'!$C$3)</f>
        <v>512187</v>
      </c>
      <c r="BU207" s="92">
        <f>GETPIVOTDATA(" Louisiana",'Population Migration by State'!$B$5,"Year",'Population Migration by State'!$C$3)</f>
        <v>91870</v>
      </c>
      <c r="BV207" s="105">
        <f>GETPIVOTDATA(" Louisiana",'Population Migration by State'!$B$5,"Year",'Population Migration by State'!$C$3)</f>
        <v>91870</v>
      </c>
      <c r="BW207" s="121">
        <f>GETPIVOTDATA(" Louisiana",'Population Migration by State'!$B$5,"Year",'Population Migration by State'!$C$3)</f>
        <v>91870</v>
      </c>
      <c r="BX207" s="121">
        <f>GETPIVOTDATA(" Louisiana",'Population Migration by State'!$B$5,"Year",'Population Migration by State'!$C$3)</f>
        <v>91870</v>
      </c>
      <c r="BY207" s="121">
        <f>GETPIVOTDATA(" Louisiana",'Population Migration by State'!$B$5,"Year",'Population Migration by State'!$C$3)</f>
        <v>91870</v>
      </c>
      <c r="BZ207" s="121">
        <f>GETPIVOTDATA(" Louisiana",'Population Migration by State'!$B$5,"Year",'Population Migration by State'!$C$3)</f>
        <v>91870</v>
      </c>
      <c r="CA207" s="105">
        <f>GETPIVOTDATA(" Louisiana",'Population Migration by State'!$B$5,"Year",'Population Migration by State'!$C$3)</f>
        <v>91870</v>
      </c>
      <c r="CB207" s="105">
        <f>GETPIVOTDATA(" Louisiana",'Population Migration by State'!$B$5,"Year",'Population Migration by State'!$C$3)</f>
        <v>91870</v>
      </c>
      <c r="CC207" s="105">
        <f>GETPIVOTDATA(" Louisiana",'Population Migration by State'!$B$5,"Year",'Population Migration by State'!$C$3)</f>
        <v>91870</v>
      </c>
      <c r="CD207" s="97"/>
      <c r="CE207" s="105">
        <f>GETPIVOTDATA(" Mississippi",'Population Migration by State'!$B$5,"Year",'Population Migration by State'!$C$3)</f>
        <v>73581</v>
      </c>
      <c r="CF207" s="121">
        <f>GETPIVOTDATA(" Mississippi",'Population Migration by State'!$B$5,"Year",'Population Migration by State'!$C$3)</f>
        <v>73581</v>
      </c>
      <c r="CG207" s="121">
        <f>GETPIVOTDATA(" Mississippi",'Population Migration by State'!$B$5,"Year",'Population Migration by State'!$C$3)</f>
        <v>73581</v>
      </c>
      <c r="CH207" s="121">
        <f>GETPIVOTDATA(" Mississippi",'Population Migration by State'!$B$5,"Year",'Population Migration by State'!$C$3)</f>
        <v>73581</v>
      </c>
      <c r="CI207" s="121">
        <f>GETPIVOTDATA(" Mississippi",'Population Migration by State'!$B$5,"Year",'Population Migration by State'!$C$3)</f>
        <v>73581</v>
      </c>
      <c r="CJ207" s="105">
        <f>GETPIVOTDATA(" Mississippi",'Population Migration by State'!$B$5,"Year",'Population Migration by State'!$C$3)</f>
        <v>73581</v>
      </c>
      <c r="CK207" s="105">
        <f>GETPIVOTDATA(" Mississippi",'Population Migration by State'!$B$5,"Year",'Population Migration by State'!$C$3)</f>
        <v>73581</v>
      </c>
      <c r="CL207" s="92">
        <f>GETPIVOTDATA(" Alabama",'Population Migration by State'!$B$5,"Year",'Population Migration by State'!$C$3)</f>
        <v>105219</v>
      </c>
      <c r="CM207" s="121">
        <f>GETPIVOTDATA(" Alabama",'Population Migration by State'!$B$5,"Year",'Population Migration by State'!$C$3)</f>
        <v>105219</v>
      </c>
      <c r="CN207" s="121">
        <f>GETPIVOTDATA(" Alabama",'Population Migration by State'!$B$5,"Year",'Population Migration by State'!$C$3)</f>
        <v>105219</v>
      </c>
      <c r="CO207" s="121">
        <f>GETPIVOTDATA(" Alabama",'Population Migration by State'!$B$5,"Year",'Population Migration by State'!$C$3)</f>
        <v>105219</v>
      </c>
      <c r="CP207" s="121">
        <f>GETPIVOTDATA(" Alabama",'Population Migration by State'!$B$5,"Year",'Population Migration by State'!$C$3)</f>
        <v>105219</v>
      </c>
      <c r="CQ207" s="105">
        <f>GETPIVOTDATA(" Alabama",'Population Migration by State'!$B$5,"Year",'Population Migration by State'!$C$3)</f>
        <v>105219</v>
      </c>
      <c r="CR207" s="105">
        <f>GETPIVOTDATA(" Alabama",'Population Migration by State'!$B$5,"Year",'Population Migration by State'!$C$3)</f>
        <v>105219</v>
      </c>
      <c r="CS207" s="92">
        <f>GETPIVOTDATA(" Georgia",'Population Migration by State'!$B$5,"Year",'Population Migration by State'!$C$3)</f>
        <v>279196</v>
      </c>
      <c r="CT207" s="105">
        <f>GETPIVOTDATA(" Georgia",'Population Migration by State'!$B$5,"Year",'Population Migration by State'!$C$3)</f>
        <v>279196</v>
      </c>
      <c r="CU207" s="105">
        <f>GETPIVOTDATA(" Georgia",'Population Migration by State'!$B$5,"Year",'Population Migration by State'!$C$3)</f>
        <v>279196</v>
      </c>
      <c r="CV207" s="105">
        <f>GETPIVOTDATA(" Georgia",'Population Migration by State'!$B$5,"Year",'Population Migration by State'!$C$3)</f>
        <v>279196</v>
      </c>
      <c r="CW207" s="121">
        <f>GETPIVOTDATA(" Georgia",'Population Migration by State'!$B$5,"Year",'Population Migration by State'!$C$3)</f>
        <v>279196</v>
      </c>
      <c r="CX207" s="121">
        <f>GETPIVOTDATA(" Georgia",'Population Migration by State'!$B$5,"Year",'Population Migration by State'!$C$3)</f>
        <v>279196</v>
      </c>
      <c r="CY207" s="121">
        <f>GETPIVOTDATA(" Georgia",'Population Migration by State'!$B$5,"Year",'Population Migration by State'!$C$3)</f>
        <v>279196</v>
      </c>
      <c r="CZ207" s="121">
        <f>GETPIVOTDATA(" Georgia",'Population Migration by State'!$B$5,"Year",'Population Migration by State'!$C$3)</f>
        <v>279196</v>
      </c>
      <c r="DA207" s="105">
        <f>GETPIVOTDATA(" Georgia",'Population Migration by State'!$B$5,"Year",'Population Migration by State'!$C$3)</f>
        <v>279196</v>
      </c>
      <c r="DB207" s="105">
        <f>GETPIVOTDATA(" Georgia",'Population Migration by State'!$B$5,"Year",'Population Migration by State'!$C$3)</f>
        <v>279196</v>
      </c>
      <c r="DC207" s="105">
        <f>GETPIVOTDATA(" Georgia",'Population Migration by State'!$B$5,"Year",'Population Migration by State'!$C$3)</f>
        <v>279196</v>
      </c>
      <c r="DD207" s="99"/>
      <c r="DE207" s="105">
        <f>GETPIVOTDATA(" South Carolina",'Population Migration by State'!$B$5,"Year",'Population Migration by State'!$C$3)</f>
        <v>157775</v>
      </c>
      <c r="DF207" s="105">
        <f>GETPIVOTDATA(" South Carolina",'Population Migration by State'!$B$5,"Year",'Population Migration by State'!$C$3)</f>
        <v>157775</v>
      </c>
      <c r="DG207" s="121">
        <f>GETPIVOTDATA(" South Carolina",'Population Migration by State'!$B$5,"Year",'Population Migration by State'!$C$3)</f>
        <v>157775</v>
      </c>
      <c r="DH207" s="121">
        <f>GETPIVOTDATA(" South Carolina",'Population Migration by State'!$B$5,"Year",'Population Migration by State'!$C$3)</f>
        <v>157775</v>
      </c>
      <c r="DI207" s="121">
        <f>GETPIVOTDATA(" South Carolina",'Population Migration by State'!$B$5,"Year",'Population Migration by State'!$C$3)</f>
        <v>157775</v>
      </c>
      <c r="DJ207" s="121">
        <f>GETPIVOTDATA(" South Carolina",'Population Migration by State'!$B$5,"Year",'Population Migration by State'!$C$3)</f>
        <v>157775</v>
      </c>
      <c r="DK207" s="105">
        <f>GETPIVOTDATA(" South Carolina",'Population Migration by State'!$B$5,"Year",'Population Migration by State'!$C$3)</f>
        <v>157775</v>
      </c>
      <c r="DL207" s="114">
        <f>GETPIVOTDATA(" South Carolina",'Population Migration by State'!$B$5,"Year",'Population Migration by State'!$C$3)</f>
        <v>157775</v>
      </c>
      <c r="DM207" s="105"/>
      <c r="DN207" s="105"/>
      <c r="DO207" s="105"/>
      <c r="DP207" s="105"/>
      <c r="DQ207" s="105"/>
      <c r="DR207" s="105"/>
      <c r="DS207" s="105"/>
      <c r="DT207" s="105"/>
      <c r="DU207" s="105"/>
      <c r="DV207" s="105"/>
      <c r="DW207" s="105"/>
      <c r="DX207" s="105"/>
      <c r="DY207" s="105"/>
      <c r="DZ207" s="105"/>
      <c r="EA207" s="105"/>
      <c r="EB207" s="105"/>
      <c r="EC207" s="105"/>
      <c r="ED207" s="105"/>
      <c r="EE207" s="105"/>
      <c r="EF207" s="105"/>
      <c r="EG207" s="105"/>
      <c r="EH207" s="105"/>
      <c r="EI207" s="105"/>
      <c r="EJ207" s="105"/>
      <c r="EK207" s="105"/>
      <c r="EL207" s="105"/>
      <c r="EM207" s="105"/>
      <c r="EN207" s="105"/>
      <c r="EO207" s="105"/>
      <c r="EP207" s="105"/>
      <c r="EQ207" s="56"/>
      <c r="ER207" s="56"/>
      <c r="ES207" s="56"/>
      <c r="ET207" s="56"/>
      <c r="EU207" s="56"/>
      <c r="EV207" s="56"/>
      <c r="EW207" s="56"/>
      <c r="EX207" s="56"/>
      <c r="EY207" s="56"/>
      <c r="EZ207" s="56"/>
      <c r="FA207" s="56"/>
      <c r="FB207" s="56"/>
      <c r="FC207" s="56"/>
      <c r="FD207" s="56"/>
      <c r="FE207" s="56"/>
      <c r="FF207" s="56"/>
      <c r="FG207" s="56"/>
      <c r="FH207" s="56"/>
      <c r="FI207" s="56"/>
      <c r="FJ207" s="56"/>
      <c r="FK207" s="56"/>
      <c r="FL207" s="56"/>
      <c r="FM207" s="56"/>
      <c r="FN207" s="56"/>
      <c r="FO207" s="56"/>
      <c r="FP207" s="56"/>
      <c r="FQ207" s="56"/>
      <c r="FR207" s="56"/>
      <c r="FS207" s="56"/>
      <c r="FT207" s="56"/>
      <c r="FU207" s="56"/>
      <c r="FV207" s="56"/>
      <c r="FW207" s="56"/>
      <c r="FX207" s="56"/>
      <c r="FY207" s="56"/>
      <c r="FZ207" s="56"/>
      <c r="GA207" s="56"/>
      <c r="GB207" s="56"/>
      <c r="GC207" s="56"/>
      <c r="GD207" s="56"/>
      <c r="GE207" s="56"/>
      <c r="GF207" s="56"/>
      <c r="GG207" s="56"/>
      <c r="GH207" s="56"/>
      <c r="GI207" s="56"/>
      <c r="GJ207" s="56"/>
      <c r="GK207" s="56"/>
      <c r="GL207" s="56"/>
      <c r="GM207" s="56"/>
      <c r="GN207" s="56"/>
      <c r="GO207" s="56"/>
      <c r="GP207" s="56"/>
      <c r="GQ207" s="56"/>
      <c r="GR207" s="56"/>
      <c r="GS207" s="56"/>
      <c r="GT207" s="56"/>
      <c r="GU207" s="56"/>
      <c r="GV207" s="56"/>
      <c r="GW207" s="56"/>
      <c r="GX207" s="56"/>
      <c r="GY207" s="56"/>
      <c r="GZ207" s="56"/>
      <c r="HA207" s="56"/>
      <c r="HB207" s="56"/>
      <c r="HC207" s="56"/>
      <c r="HD207" s="56"/>
      <c r="HE207" s="56"/>
      <c r="HF207" s="56"/>
      <c r="HG207" s="56"/>
      <c r="HH207" s="217"/>
    </row>
    <row r="208" spans="2:216" ht="16.5" thickTop="1" thickBot="1" x14ac:dyDescent="0.3">
      <c r="B208" s="221"/>
      <c r="C208" s="56"/>
      <c r="D208" s="92"/>
      <c r="E208" s="105"/>
      <c r="F208" s="105"/>
      <c r="G208" s="105"/>
      <c r="H208" s="105"/>
      <c r="I208" s="105"/>
      <c r="J208" s="105"/>
      <c r="K208" s="105"/>
      <c r="L208" s="105"/>
      <c r="M208" s="108"/>
      <c r="N208" s="105">
        <f>GETPIVOTDATA(" Alaska",'Population Migration by State'!$B$5,"Year",'Population Migration by State'!$C$3)</f>
        <v>33440</v>
      </c>
      <c r="O208" s="105">
        <f>GETPIVOTDATA(" Alaska",'Population Migration by State'!$B$5,"Year",'Population Migration by State'!$C$3)</f>
        <v>33440</v>
      </c>
      <c r="P208" s="105">
        <f>GETPIVOTDATA(" Alaska",'Population Migration by State'!$B$5,"Year",'Population Migration by State'!$C$3)</f>
        <v>33440</v>
      </c>
      <c r="Q208" s="105">
        <f>GETPIVOTDATA(" Alaska",'Population Migration by State'!$B$5,"Year",'Population Migration by State'!$C$3)</f>
        <v>33440</v>
      </c>
      <c r="R208" s="105">
        <f>GETPIVOTDATA(" Alaska",'Population Migration by State'!$B$5,"Year",'Population Migration by State'!$C$3)</f>
        <v>33440</v>
      </c>
      <c r="S208" s="105">
        <f>GETPIVOTDATA(" Alaska",'Population Migration by State'!$B$5,"Year",'Population Migration by State'!$C$3)</f>
        <v>33440</v>
      </c>
      <c r="T208" s="105">
        <f>GETPIVOTDATA(" Alaska",'Population Migration by State'!$B$5,"Year",'Population Migration by State'!$C$3)</f>
        <v>33440</v>
      </c>
      <c r="U208" s="105">
        <f>GETPIVOTDATA(" Alaska",'Population Migration by State'!$B$5,"Year",'Population Migration by State'!$C$3)</f>
        <v>33440</v>
      </c>
      <c r="V208" s="92"/>
      <c r="W208" s="105"/>
      <c r="X208" s="114"/>
      <c r="Y208" s="105"/>
      <c r="Z208" s="105"/>
      <c r="AA208" s="105"/>
      <c r="AB208" s="105"/>
      <c r="AC208" s="105"/>
      <c r="AD208" s="105"/>
      <c r="AE208" s="105"/>
      <c r="AF208" s="105"/>
      <c r="AG208" s="99"/>
      <c r="AH208" s="105">
        <f>GETPIVOTDATA(" Arizona",'Population Migration by State'!$B$5,"Year",'Population Migration by State'!$C$3)</f>
        <v>234248</v>
      </c>
      <c r="AI208" s="105">
        <f>GETPIVOTDATA(" Arizona",'Population Migration by State'!$B$5,"Year",'Population Migration by State'!$C$3)</f>
        <v>234248</v>
      </c>
      <c r="AJ208" s="105">
        <f>GETPIVOTDATA(" Arizona",'Population Migration by State'!$B$5,"Year",'Population Migration by State'!$C$3)</f>
        <v>234248</v>
      </c>
      <c r="AK208" s="105">
        <f>GETPIVOTDATA(" Arizona",'Population Migration by State'!$B$5,"Year",'Population Migration by State'!$C$3)</f>
        <v>234248</v>
      </c>
      <c r="AL208" s="105">
        <f>GETPIVOTDATA(" Arizona",'Population Migration by State'!$B$5,"Year",'Population Migration by State'!$C$3)</f>
        <v>234248</v>
      </c>
      <c r="AM208" s="105">
        <f>GETPIVOTDATA(" Arizona",'Population Migration by State'!$B$5,"Year",'Population Migration by State'!$C$3)</f>
        <v>234248</v>
      </c>
      <c r="AN208" s="105">
        <f>GETPIVOTDATA(" Arizona",'Population Migration by State'!$B$5,"Year",'Population Migration by State'!$C$3)</f>
        <v>234248</v>
      </c>
      <c r="AO208" s="92">
        <f>GETPIVOTDATA(" New Mexico",'Population Migration by State'!$B$5,"Year",'Population Migration by State'!$C$3)</f>
        <v>55122</v>
      </c>
      <c r="AP208" s="105">
        <f>GETPIVOTDATA(" New Mexico",'Population Migration by State'!$B$5,"Year",'Population Migration by State'!$C$3)</f>
        <v>55122</v>
      </c>
      <c r="AQ208" s="114">
        <f>GETPIVOTDATA(" New Mexico",'Population Migration by State'!$B$5,"Year",'Population Migration by State'!$C$3)</f>
        <v>55122</v>
      </c>
      <c r="AR208" s="105"/>
      <c r="AS208" s="105"/>
      <c r="AT208" s="105"/>
      <c r="AU208" s="99">
        <f>GETPIVOTDATA(" Texas",'Population Migration by State'!$B$5,"Year",'Population Migration by State'!$C$3)</f>
        <v>512187</v>
      </c>
      <c r="AV208" s="105">
        <f>GETPIVOTDATA(" Texas",'Population Migration by State'!$B$5,"Year",'Population Migration by State'!$C$3)</f>
        <v>512187</v>
      </c>
      <c r="AW208" s="105">
        <f>GETPIVOTDATA(" Texas",'Population Migration by State'!$B$5,"Year",'Population Migration by State'!$C$3)</f>
        <v>512187</v>
      </c>
      <c r="AX208" s="105">
        <f>GETPIVOTDATA(" Texas",'Population Migration by State'!$B$5,"Year",'Population Migration by State'!$C$3)</f>
        <v>512187</v>
      </c>
      <c r="AY208" s="105">
        <f>GETPIVOTDATA(" Texas",'Population Migration by State'!$B$5,"Year",'Population Migration by State'!$C$3)</f>
        <v>512187</v>
      </c>
      <c r="AZ208" s="105">
        <f>GETPIVOTDATA(" Texas",'Population Migration by State'!$B$5,"Year",'Population Migration by State'!$C$3)</f>
        <v>512187</v>
      </c>
      <c r="BA208" s="105">
        <f>GETPIVOTDATA(" Texas",'Population Migration by State'!$B$5,"Year",'Population Migration by State'!$C$3)</f>
        <v>512187</v>
      </c>
      <c r="BB208" s="105">
        <f>GETPIVOTDATA(" Texas",'Population Migration by State'!$B$5,"Year",'Population Migration by State'!$C$3)</f>
        <v>512187</v>
      </c>
      <c r="BC208" s="105">
        <f>GETPIVOTDATA(" Texas",'Population Migration by State'!$B$5,"Year",'Population Migration by State'!$C$3)</f>
        <v>512187</v>
      </c>
      <c r="BD208" s="105">
        <f>GETPIVOTDATA(" Texas",'Population Migration by State'!$B$5,"Year",'Population Migration by State'!$C$3)</f>
        <v>512187</v>
      </c>
      <c r="BE208" s="105">
        <f>GETPIVOTDATA(" Texas",'Population Migration by State'!$B$5,"Year",'Population Migration by State'!$C$3)</f>
        <v>512187</v>
      </c>
      <c r="BF208" s="105">
        <f>GETPIVOTDATA(" Texas",'Population Migration by State'!$B$5,"Year",'Population Migration by State'!$C$3)</f>
        <v>512187</v>
      </c>
      <c r="BG208" s="105">
        <f>GETPIVOTDATA(" Texas",'Population Migration by State'!$B$5,"Year",'Population Migration by State'!$C$3)</f>
        <v>512187</v>
      </c>
      <c r="BH208" s="105">
        <f>GETPIVOTDATA(" Texas",'Population Migration by State'!$B$5,"Year",'Population Migration by State'!$C$3)</f>
        <v>512187</v>
      </c>
      <c r="BI208" s="105">
        <f>GETPIVOTDATA(" Texas",'Population Migration by State'!$B$5,"Year",'Population Migration by State'!$C$3)</f>
        <v>512187</v>
      </c>
      <c r="BJ208" s="105">
        <f>GETPIVOTDATA(" Texas",'Population Migration by State'!$B$5,"Year",'Population Migration by State'!$C$3)</f>
        <v>512187</v>
      </c>
      <c r="BK208" s="105">
        <f>GETPIVOTDATA(" Texas",'Population Migration by State'!$B$5,"Year",'Population Migration by State'!$C$3)</f>
        <v>512187</v>
      </c>
      <c r="BL208" s="121">
        <f>GETPIVOTDATA(" Texas",'Population Migration by State'!$B$5,"Year",'Population Migration by State'!$C$3)</f>
        <v>512187</v>
      </c>
      <c r="BM208" s="105">
        <f>GETPIVOTDATA(" Texas",'Population Migration by State'!$B$5,"Year",'Population Migration by State'!$C$3)</f>
        <v>512187</v>
      </c>
      <c r="BN208" s="105">
        <f>GETPIVOTDATA(" Texas",'Population Migration by State'!$B$5,"Year",'Population Migration by State'!$C$3)</f>
        <v>512187</v>
      </c>
      <c r="BO208" s="105">
        <f>GETPIVOTDATA(" Texas",'Population Migration by State'!$B$5,"Year",'Population Migration by State'!$C$3)</f>
        <v>512187</v>
      </c>
      <c r="BP208" s="105">
        <f>GETPIVOTDATA(" Texas",'Population Migration by State'!$B$5,"Year",'Population Migration by State'!$C$3)</f>
        <v>512187</v>
      </c>
      <c r="BQ208" s="105">
        <f>GETPIVOTDATA(" Texas",'Population Migration by State'!$B$5,"Year",'Population Migration by State'!$C$3)</f>
        <v>512187</v>
      </c>
      <c r="BR208" s="105">
        <f>GETPIVOTDATA(" Texas",'Population Migration by State'!$B$5,"Year",'Population Migration by State'!$C$3)</f>
        <v>512187</v>
      </c>
      <c r="BS208" s="105">
        <f>GETPIVOTDATA(" Texas",'Population Migration by State'!$B$5,"Year",'Population Migration by State'!$C$3)</f>
        <v>512187</v>
      </c>
      <c r="BT208" s="105">
        <f>GETPIVOTDATA(" Texas",'Population Migration by State'!$B$5,"Year",'Population Migration by State'!$C$3)</f>
        <v>512187</v>
      </c>
      <c r="BU208" s="92">
        <f>GETPIVOTDATA(" Louisiana",'Population Migration by State'!$B$5,"Year",'Population Migration by State'!$C$3)</f>
        <v>91870</v>
      </c>
      <c r="BV208" s="105">
        <f>GETPIVOTDATA(" Louisiana",'Population Migration by State'!$B$5,"Year",'Population Migration by State'!$C$3)</f>
        <v>91870</v>
      </c>
      <c r="BW208" s="121">
        <f>GETPIVOTDATA(" Louisiana",'Population Migration by State'!$B$5,"Year",'Population Migration by State'!$C$3)</f>
        <v>91870</v>
      </c>
      <c r="BX208" s="121">
        <f>GETPIVOTDATA(" Louisiana",'Population Migration by State'!$B$5,"Year",'Population Migration by State'!$C$3)</f>
        <v>91870</v>
      </c>
      <c r="BY208" s="121">
        <f>GETPIVOTDATA(" Louisiana",'Population Migration by State'!$B$5,"Year",'Population Migration by State'!$C$3)</f>
        <v>91870</v>
      </c>
      <c r="BZ208" s="121">
        <f>GETPIVOTDATA(" Louisiana",'Population Migration by State'!$B$5,"Year",'Population Migration by State'!$C$3)</f>
        <v>91870</v>
      </c>
      <c r="CA208" s="105">
        <f>GETPIVOTDATA(" Louisiana",'Population Migration by State'!$B$5,"Year",'Population Migration by State'!$C$3)</f>
        <v>91870</v>
      </c>
      <c r="CB208" s="105">
        <f>GETPIVOTDATA(" Louisiana",'Population Migration by State'!$B$5,"Year",'Population Migration by State'!$C$3)</f>
        <v>91870</v>
      </c>
      <c r="CC208" s="105">
        <f>GETPIVOTDATA(" Louisiana",'Population Migration by State'!$B$5,"Year",'Population Migration by State'!$C$3)</f>
        <v>91870</v>
      </c>
      <c r="CD208" s="92">
        <f>GETPIVOTDATA(" Mississippi",'Population Migration by State'!$B$5,"Year",'Population Migration by State'!$C$3)</f>
        <v>73581</v>
      </c>
      <c r="CE208" s="105">
        <f>GETPIVOTDATA(" Mississippi",'Population Migration by State'!$B$5,"Year",'Population Migration by State'!$C$3)</f>
        <v>73581</v>
      </c>
      <c r="CF208" s="121">
        <f>GETPIVOTDATA(" Mississippi",'Population Migration by State'!$B$5,"Year",'Population Migration by State'!$C$3)</f>
        <v>73581</v>
      </c>
      <c r="CG208" s="121">
        <f>GETPIVOTDATA(" Mississippi",'Population Migration by State'!$B$5,"Year",'Population Migration by State'!$C$3)</f>
        <v>73581</v>
      </c>
      <c r="CH208" s="121">
        <f>GETPIVOTDATA(" Mississippi",'Population Migration by State'!$B$5,"Year",'Population Migration by State'!$C$3)</f>
        <v>73581</v>
      </c>
      <c r="CI208" s="121">
        <f>GETPIVOTDATA(" Mississippi",'Population Migration by State'!$B$5,"Year",'Population Migration by State'!$C$3)</f>
        <v>73581</v>
      </c>
      <c r="CJ208" s="105">
        <f>GETPIVOTDATA(" Mississippi",'Population Migration by State'!$B$5,"Year",'Population Migration by State'!$C$3)</f>
        <v>73581</v>
      </c>
      <c r="CK208" s="105">
        <f>GETPIVOTDATA(" Mississippi",'Population Migration by State'!$B$5,"Year",'Population Migration by State'!$C$3)</f>
        <v>73581</v>
      </c>
      <c r="CL208" s="92">
        <f>GETPIVOTDATA(" Alabama",'Population Migration by State'!$B$5,"Year",'Population Migration by State'!$C$3)</f>
        <v>105219</v>
      </c>
      <c r="CM208" s="121">
        <f>GETPIVOTDATA(" Alabama",'Population Migration by State'!$B$5,"Year",'Population Migration by State'!$C$3)</f>
        <v>105219</v>
      </c>
      <c r="CN208" s="121">
        <f>GETPIVOTDATA(" Alabama",'Population Migration by State'!$B$5,"Year",'Population Migration by State'!$C$3)</f>
        <v>105219</v>
      </c>
      <c r="CO208" s="121">
        <f>GETPIVOTDATA(" Alabama",'Population Migration by State'!$B$5,"Year",'Population Migration by State'!$C$3)</f>
        <v>105219</v>
      </c>
      <c r="CP208" s="121">
        <f>GETPIVOTDATA(" Alabama",'Population Migration by State'!$B$5,"Year",'Population Migration by State'!$C$3)</f>
        <v>105219</v>
      </c>
      <c r="CQ208" s="105">
        <f>GETPIVOTDATA(" Alabama",'Population Migration by State'!$B$5,"Year",'Population Migration by State'!$C$3)</f>
        <v>105219</v>
      </c>
      <c r="CR208" s="105">
        <f>GETPIVOTDATA(" Alabama",'Population Migration by State'!$B$5,"Year",'Population Migration by State'!$C$3)</f>
        <v>105219</v>
      </c>
      <c r="CS208" s="99"/>
      <c r="CT208" s="105">
        <f>GETPIVOTDATA(" Georgia",'Population Migration by State'!$B$5,"Year",'Population Migration by State'!$C$3)</f>
        <v>279196</v>
      </c>
      <c r="CU208" s="105">
        <f>GETPIVOTDATA(" Georgia",'Population Migration by State'!$B$5,"Year",'Population Migration by State'!$C$3)</f>
        <v>279196</v>
      </c>
      <c r="CV208" s="105">
        <f>GETPIVOTDATA(" Georgia",'Population Migration by State'!$B$5,"Year",'Population Migration by State'!$C$3)</f>
        <v>279196</v>
      </c>
      <c r="CW208" s="121">
        <f>GETPIVOTDATA(" Georgia",'Population Migration by State'!$B$5,"Year",'Population Migration by State'!$C$3)</f>
        <v>279196</v>
      </c>
      <c r="CX208" s="121">
        <f>GETPIVOTDATA(" Georgia",'Population Migration by State'!$B$5,"Year",'Population Migration by State'!$C$3)</f>
        <v>279196</v>
      </c>
      <c r="CY208" s="121">
        <f>GETPIVOTDATA(" Georgia",'Population Migration by State'!$B$5,"Year",'Population Migration by State'!$C$3)</f>
        <v>279196</v>
      </c>
      <c r="CZ208" s="121">
        <f>GETPIVOTDATA(" Georgia",'Population Migration by State'!$B$5,"Year",'Population Migration by State'!$C$3)</f>
        <v>279196</v>
      </c>
      <c r="DA208" s="105">
        <f>GETPIVOTDATA(" Georgia",'Population Migration by State'!$B$5,"Year",'Population Migration by State'!$C$3)</f>
        <v>279196</v>
      </c>
      <c r="DB208" s="105">
        <f>GETPIVOTDATA(" Georgia",'Population Migration by State'!$B$5,"Year",'Population Migration by State'!$C$3)</f>
        <v>279196</v>
      </c>
      <c r="DC208" s="105">
        <f>GETPIVOTDATA(" Georgia",'Population Migration by State'!$B$5,"Year",'Population Migration by State'!$C$3)</f>
        <v>279196</v>
      </c>
      <c r="DD208" s="105">
        <f>GETPIVOTDATA(" Georgia",'Population Migration by State'!$B$5,"Year",'Population Migration by State'!$C$3)</f>
        <v>279196</v>
      </c>
      <c r="DE208" s="92">
        <f>GETPIVOTDATA(" South Carolina",'Population Migration by State'!$B$5,"Year",'Population Migration by State'!$C$3)</f>
        <v>157775</v>
      </c>
      <c r="DF208" s="105">
        <f>GETPIVOTDATA(" South Carolina",'Population Migration by State'!$B$5,"Year",'Population Migration by State'!$C$3)</f>
        <v>157775</v>
      </c>
      <c r="DG208" s="105">
        <f>GETPIVOTDATA(" South Carolina",'Population Migration by State'!$B$5,"Year",'Population Migration by State'!$C$3)</f>
        <v>157775</v>
      </c>
      <c r="DH208" s="105">
        <f>GETPIVOTDATA(" South Carolina",'Population Migration by State'!$B$5,"Year",'Population Migration by State'!$C$3)</f>
        <v>157775</v>
      </c>
      <c r="DI208" s="105">
        <f>GETPIVOTDATA(" South Carolina",'Population Migration by State'!$B$5,"Year",'Population Migration by State'!$C$3)</f>
        <v>157775</v>
      </c>
      <c r="DJ208" s="105">
        <f>GETPIVOTDATA(" South Carolina",'Population Migration by State'!$B$5,"Year",'Population Migration by State'!$C$3)</f>
        <v>157775</v>
      </c>
      <c r="DK208" s="105">
        <f>GETPIVOTDATA(" South Carolina",'Population Migration by State'!$B$5,"Year",'Population Migration by State'!$C$3)</f>
        <v>157775</v>
      </c>
      <c r="DL208" s="97"/>
      <c r="DM208" s="105"/>
      <c r="DN208" s="105"/>
      <c r="DO208" s="105"/>
      <c r="DP208" s="105"/>
      <c r="DQ208" s="105"/>
      <c r="DR208" s="105"/>
      <c r="DS208" s="105"/>
      <c r="DT208" s="105"/>
      <c r="DU208" s="105"/>
      <c r="DV208" s="105"/>
      <c r="DW208" s="105"/>
      <c r="DX208" s="105"/>
      <c r="DY208" s="105"/>
      <c r="DZ208" s="105"/>
      <c r="EA208" s="105"/>
      <c r="EB208" s="105"/>
      <c r="EC208" s="105"/>
      <c r="ED208" s="105"/>
      <c r="EE208" s="105"/>
      <c r="EF208" s="105"/>
      <c r="EG208" s="105"/>
      <c r="EH208" s="105"/>
      <c r="EI208" s="105"/>
      <c r="EJ208" s="105"/>
      <c r="EK208" s="105"/>
      <c r="EL208" s="105"/>
      <c r="EM208" s="105"/>
      <c r="EN208" s="105"/>
      <c r="EO208" s="105"/>
      <c r="EP208" s="105"/>
      <c r="EQ208" s="56"/>
      <c r="ER208" s="56"/>
      <c r="ES208" s="56"/>
      <c r="ET208" s="56"/>
      <c r="EU208" s="56"/>
      <c r="EV208" s="56"/>
      <c r="EW208" s="56"/>
      <c r="EX208" s="56"/>
      <c r="EY208" s="56"/>
      <c r="EZ208" s="56"/>
      <c r="FA208" s="56"/>
      <c r="FB208" s="56"/>
      <c r="FC208" s="56"/>
      <c r="FD208" s="56"/>
      <c r="FE208" s="56"/>
      <c r="FF208" s="56"/>
      <c r="FG208" s="56"/>
      <c r="FH208" s="56"/>
      <c r="FI208" s="56"/>
      <c r="FJ208" s="56"/>
      <c r="FK208" s="56"/>
      <c r="FL208" s="56"/>
      <c r="FM208" s="56"/>
      <c r="FN208" s="56"/>
      <c r="FO208" s="56"/>
      <c r="FP208" s="56"/>
      <c r="FQ208" s="56"/>
      <c r="FR208" s="56"/>
      <c r="FS208" s="56"/>
      <c r="FT208" s="56"/>
      <c r="FU208" s="56"/>
      <c r="FV208" s="56"/>
      <c r="FW208" s="56"/>
      <c r="FX208" s="56"/>
      <c r="FY208" s="56"/>
      <c r="FZ208" s="56"/>
      <c r="GA208" s="56"/>
      <c r="GB208" s="56"/>
      <c r="GC208" s="56"/>
      <c r="GD208" s="56"/>
      <c r="GE208" s="56"/>
      <c r="GF208" s="56"/>
      <c r="GG208" s="56"/>
      <c r="GH208" s="56"/>
      <c r="GI208" s="56"/>
      <c r="GJ208" s="56"/>
      <c r="GK208" s="56"/>
      <c r="GL208" s="56"/>
      <c r="GM208" s="56"/>
      <c r="GN208" s="56"/>
      <c r="GO208" s="56"/>
      <c r="GP208" s="56"/>
      <c r="GQ208" s="56"/>
      <c r="GR208" s="56"/>
      <c r="GS208" s="56"/>
      <c r="GT208" s="56"/>
      <c r="GU208" s="56"/>
      <c r="GV208" s="56"/>
      <c r="GW208" s="56"/>
      <c r="GX208" s="56"/>
      <c r="GY208" s="56"/>
      <c r="GZ208" s="56"/>
      <c r="HA208" s="56"/>
      <c r="HB208" s="56"/>
      <c r="HC208" s="56"/>
      <c r="HD208" s="56"/>
      <c r="HE208" s="56"/>
      <c r="HF208" s="56"/>
      <c r="HG208" s="56"/>
      <c r="HH208" s="217"/>
    </row>
    <row r="209" spans="2:216" ht="15.75" thickTop="1" x14ac:dyDescent="0.25">
      <c r="B209" s="221"/>
      <c r="C209" s="56"/>
      <c r="D209" s="92"/>
      <c r="E209" s="105"/>
      <c r="F209" s="105"/>
      <c r="G209" s="105"/>
      <c r="H209" s="105"/>
      <c r="I209" s="105"/>
      <c r="J209" s="105"/>
      <c r="K209" s="105"/>
      <c r="L209" s="97"/>
      <c r="M209" s="105">
        <f>GETPIVOTDATA(" Alaska",'Population Migration by State'!$B$5,"Year",'Population Migration by State'!$C$3)</f>
        <v>33440</v>
      </c>
      <c r="N209" s="105">
        <f>GETPIVOTDATA(" Alaska",'Population Migration by State'!$B$5,"Year",'Population Migration by State'!$C$3)</f>
        <v>33440</v>
      </c>
      <c r="O209" s="105">
        <f>GETPIVOTDATA(" Alaska",'Population Migration by State'!$B$5,"Year",'Population Migration by State'!$C$3)</f>
        <v>33440</v>
      </c>
      <c r="P209" s="105">
        <f>GETPIVOTDATA(" Alaska",'Population Migration by State'!$B$5,"Year",'Population Migration by State'!$C$3)</f>
        <v>33440</v>
      </c>
      <c r="Q209" s="105">
        <f>GETPIVOTDATA(" Alaska",'Population Migration by State'!$B$5,"Year",'Population Migration by State'!$C$3)</f>
        <v>33440</v>
      </c>
      <c r="R209" s="105">
        <f>GETPIVOTDATA(" Alaska",'Population Migration by State'!$B$5,"Year",'Population Migration by State'!$C$3)</f>
        <v>33440</v>
      </c>
      <c r="S209" s="105">
        <f>GETPIVOTDATA(" Alaska",'Population Migration by State'!$B$5,"Year",'Population Migration by State'!$C$3)</f>
        <v>33440</v>
      </c>
      <c r="T209" s="105">
        <f>GETPIVOTDATA(" Alaska",'Population Migration by State'!$B$5,"Year",'Population Migration by State'!$C$3)</f>
        <v>33440</v>
      </c>
      <c r="U209" s="105">
        <f>GETPIVOTDATA(" Alaska",'Population Migration by State'!$B$5,"Year",'Population Migration by State'!$C$3)</f>
        <v>33440</v>
      </c>
      <c r="V209" s="99"/>
      <c r="W209" s="105"/>
      <c r="X209" s="114"/>
      <c r="Y209" s="105"/>
      <c r="Z209" s="105"/>
      <c r="AA209" s="105"/>
      <c r="AB209" s="105"/>
      <c r="AC209" s="105"/>
      <c r="AD209" s="105"/>
      <c r="AE209" s="105"/>
      <c r="AF209" s="105"/>
      <c r="AG209" s="105"/>
      <c r="AH209" s="99"/>
      <c r="AI209" s="105">
        <f>GETPIVOTDATA(" Arizona",'Population Migration by State'!$B$5,"Year",'Population Migration by State'!$C$3)</f>
        <v>234248</v>
      </c>
      <c r="AJ209" s="105">
        <f>GETPIVOTDATA(" Arizona",'Population Migration by State'!$B$5,"Year",'Population Migration by State'!$C$3)</f>
        <v>234248</v>
      </c>
      <c r="AK209" s="105">
        <f>GETPIVOTDATA(" Arizona",'Population Migration by State'!$B$5,"Year",'Population Migration by State'!$C$3)</f>
        <v>234248</v>
      </c>
      <c r="AL209" s="105">
        <f>GETPIVOTDATA(" Arizona",'Population Migration by State'!$B$5,"Year",'Population Migration by State'!$C$3)</f>
        <v>234248</v>
      </c>
      <c r="AM209" s="105">
        <f>GETPIVOTDATA(" Arizona",'Population Migration by State'!$B$5,"Year",'Population Migration by State'!$C$3)</f>
        <v>234248</v>
      </c>
      <c r="AN209" s="105">
        <f>GETPIVOTDATA(" Arizona",'Population Migration by State'!$B$5,"Year",'Population Migration by State'!$C$3)</f>
        <v>234248</v>
      </c>
      <c r="AO209" s="92">
        <f>GETPIVOTDATA(" New Mexico",'Population Migration by State'!$B$5,"Year",'Population Migration by State'!$C$3)</f>
        <v>55122</v>
      </c>
      <c r="AP209" s="105">
        <f>GETPIVOTDATA(" New Mexico",'Population Migration by State'!$B$5,"Year",'Population Migration by State'!$C$3)</f>
        <v>55122</v>
      </c>
      <c r="AQ209" s="114">
        <f>GETPIVOTDATA(" New Mexico",'Population Migration by State'!$B$5,"Year",'Population Migration by State'!$C$3)</f>
        <v>55122</v>
      </c>
      <c r="AR209" s="105"/>
      <c r="AS209" s="105"/>
      <c r="AT209" s="105"/>
      <c r="AU209" s="105"/>
      <c r="AV209" s="92">
        <f>GETPIVOTDATA(" Texas",'Population Migration by State'!$B$5,"Year",'Population Migration by State'!$C$3)</f>
        <v>512187</v>
      </c>
      <c r="AW209" s="105">
        <f>GETPIVOTDATA(" Texas",'Population Migration by State'!$B$5,"Year",'Population Migration by State'!$C$3)</f>
        <v>512187</v>
      </c>
      <c r="AX209" s="105">
        <f>GETPIVOTDATA(" Texas",'Population Migration by State'!$B$5,"Year",'Population Migration by State'!$C$3)</f>
        <v>512187</v>
      </c>
      <c r="AY209" s="105">
        <f>GETPIVOTDATA(" Texas",'Population Migration by State'!$B$5,"Year",'Population Migration by State'!$C$3)</f>
        <v>512187</v>
      </c>
      <c r="AZ209" s="105">
        <f>GETPIVOTDATA(" Texas",'Population Migration by State'!$B$5,"Year",'Population Migration by State'!$C$3)</f>
        <v>512187</v>
      </c>
      <c r="BA209" s="105">
        <f>GETPIVOTDATA(" Texas",'Population Migration by State'!$B$5,"Year",'Population Migration by State'!$C$3)</f>
        <v>512187</v>
      </c>
      <c r="BB209" s="105">
        <f>GETPIVOTDATA(" Texas",'Population Migration by State'!$B$5,"Year",'Population Migration by State'!$C$3)</f>
        <v>512187</v>
      </c>
      <c r="BC209" s="105">
        <f>GETPIVOTDATA(" Texas",'Population Migration by State'!$B$5,"Year",'Population Migration by State'!$C$3)</f>
        <v>512187</v>
      </c>
      <c r="BD209" s="105">
        <f>GETPIVOTDATA(" Texas",'Population Migration by State'!$B$5,"Year",'Population Migration by State'!$C$3)</f>
        <v>512187</v>
      </c>
      <c r="BE209" s="105">
        <f>GETPIVOTDATA(" Texas",'Population Migration by State'!$B$5,"Year",'Population Migration by State'!$C$3)</f>
        <v>512187</v>
      </c>
      <c r="BF209" s="105">
        <f>GETPIVOTDATA(" Texas",'Population Migration by State'!$B$5,"Year",'Population Migration by State'!$C$3)</f>
        <v>512187</v>
      </c>
      <c r="BG209" s="105">
        <f>GETPIVOTDATA(" Texas",'Population Migration by State'!$B$5,"Year",'Population Migration by State'!$C$3)</f>
        <v>512187</v>
      </c>
      <c r="BH209" s="105">
        <f>GETPIVOTDATA(" Texas",'Population Migration by State'!$B$5,"Year",'Population Migration by State'!$C$3)</f>
        <v>512187</v>
      </c>
      <c r="BI209" s="105">
        <f>GETPIVOTDATA(" Texas",'Population Migration by State'!$B$5,"Year",'Population Migration by State'!$C$3)</f>
        <v>512187</v>
      </c>
      <c r="BJ209" s="105">
        <f>GETPIVOTDATA(" Texas",'Population Migration by State'!$B$5,"Year",'Population Migration by State'!$C$3)</f>
        <v>512187</v>
      </c>
      <c r="BK209" s="105">
        <f>GETPIVOTDATA(" Texas",'Population Migration by State'!$B$5,"Year",'Population Migration by State'!$C$3)</f>
        <v>512187</v>
      </c>
      <c r="BL209" s="121">
        <f>GETPIVOTDATA(" Texas",'Population Migration by State'!$B$5,"Year",'Population Migration by State'!$C$3)</f>
        <v>512187</v>
      </c>
      <c r="BM209" s="105">
        <f>GETPIVOTDATA(" Texas",'Population Migration by State'!$B$5,"Year",'Population Migration by State'!$C$3)</f>
        <v>512187</v>
      </c>
      <c r="BN209" s="105">
        <f>GETPIVOTDATA(" Texas",'Population Migration by State'!$B$5,"Year",'Population Migration by State'!$C$3)</f>
        <v>512187</v>
      </c>
      <c r="BO209" s="105">
        <f>GETPIVOTDATA(" Texas",'Population Migration by State'!$B$5,"Year",'Population Migration by State'!$C$3)</f>
        <v>512187</v>
      </c>
      <c r="BP209" s="105">
        <f>GETPIVOTDATA(" Texas",'Population Migration by State'!$B$5,"Year",'Population Migration by State'!$C$3)</f>
        <v>512187</v>
      </c>
      <c r="BQ209" s="105">
        <f>GETPIVOTDATA(" Texas",'Population Migration by State'!$B$5,"Year",'Population Migration by State'!$C$3)</f>
        <v>512187</v>
      </c>
      <c r="BR209" s="105">
        <f>GETPIVOTDATA(" Texas",'Population Migration by State'!$B$5,"Year",'Population Migration by State'!$C$3)</f>
        <v>512187</v>
      </c>
      <c r="BS209" s="105">
        <f>GETPIVOTDATA(" Texas",'Population Migration by State'!$B$5,"Year",'Population Migration by State'!$C$3)</f>
        <v>512187</v>
      </c>
      <c r="BT209" s="105">
        <f>GETPIVOTDATA(" Texas",'Population Migration by State'!$B$5,"Year",'Population Migration by State'!$C$3)</f>
        <v>512187</v>
      </c>
      <c r="BU209" s="92">
        <f>GETPIVOTDATA(" Louisiana",'Population Migration by State'!$B$5,"Year",'Population Migration by State'!$C$3)</f>
        <v>91870</v>
      </c>
      <c r="BV209" s="105">
        <f>GETPIVOTDATA(" Louisiana",'Population Migration by State'!$B$5,"Year",'Population Migration by State'!$C$3)</f>
        <v>91870</v>
      </c>
      <c r="BW209" s="121">
        <f>GETPIVOTDATA(" Louisiana",'Population Migration by State'!$B$5,"Year",'Population Migration by State'!$C$3)</f>
        <v>91870</v>
      </c>
      <c r="BX209" s="121">
        <f>GETPIVOTDATA(" Louisiana",'Population Migration by State'!$B$5,"Year",'Population Migration by State'!$C$3)</f>
        <v>91870</v>
      </c>
      <c r="BY209" s="121">
        <f>GETPIVOTDATA(" Louisiana",'Population Migration by State'!$B$5,"Year",'Population Migration by State'!$C$3)</f>
        <v>91870</v>
      </c>
      <c r="BZ209" s="121">
        <f>GETPIVOTDATA(" Louisiana",'Population Migration by State'!$B$5,"Year",'Population Migration by State'!$C$3)</f>
        <v>91870</v>
      </c>
      <c r="CA209" s="105">
        <f>GETPIVOTDATA(" Louisiana",'Population Migration by State'!$B$5,"Year",'Population Migration by State'!$C$3)</f>
        <v>91870</v>
      </c>
      <c r="CB209" s="105">
        <f>GETPIVOTDATA(" Louisiana",'Population Migration by State'!$B$5,"Year",'Population Migration by State'!$C$3)</f>
        <v>91870</v>
      </c>
      <c r="CC209" s="105">
        <f>GETPIVOTDATA(" Louisiana",'Population Migration by State'!$B$5,"Year",'Population Migration by State'!$C$3)</f>
        <v>91870</v>
      </c>
      <c r="CD209" s="92">
        <f>GETPIVOTDATA(" Mississippi",'Population Migration by State'!$B$5,"Year",'Population Migration by State'!$C$3)</f>
        <v>73581</v>
      </c>
      <c r="CE209" s="105">
        <f>GETPIVOTDATA(" Mississippi",'Population Migration by State'!$B$5,"Year",'Population Migration by State'!$C$3)</f>
        <v>73581</v>
      </c>
      <c r="CF209" s="121">
        <f>GETPIVOTDATA(" Mississippi",'Population Migration by State'!$B$5,"Year",'Population Migration by State'!$C$3)</f>
        <v>73581</v>
      </c>
      <c r="CG209" s="121">
        <f>GETPIVOTDATA(" Mississippi",'Population Migration by State'!$B$5,"Year",'Population Migration by State'!$C$3)</f>
        <v>73581</v>
      </c>
      <c r="CH209" s="121">
        <f>GETPIVOTDATA(" Mississippi",'Population Migration by State'!$B$5,"Year",'Population Migration by State'!$C$3)</f>
        <v>73581</v>
      </c>
      <c r="CI209" s="121">
        <f>GETPIVOTDATA(" Mississippi",'Population Migration by State'!$B$5,"Year",'Population Migration by State'!$C$3)</f>
        <v>73581</v>
      </c>
      <c r="CJ209" s="105">
        <f>GETPIVOTDATA(" Mississippi",'Population Migration by State'!$B$5,"Year",'Population Migration by State'!$C$3)</f>
        <v>73581</v>
      </c>
      <c r="CK209" s="105">
        <f>GETPIVOTDATA(" Mississippi",'Population Migration by State'!$B$5,"Year",'Population Migration by State'!$C$3)</f>
        <v>73581</v>
      </c>
      <c r="CL209" s="92">
        <f>GETPIVOTDATA(" Alabama",'Population Migration by State'!$B$5,"Year",'Population Migration by State'!$C$3)</f>
        <v>105219</v>
      </c>
      <c r="CM209" s="121">
        <f>GETPIVOTDATA(" Alabama",'Population Migration by State'!$B$5,"Year",'Population Migration by State'!$C$3)</f>
        <v>105219</v>
      </c>
      <c r="CN209" s="121">
        <f>GETPIVOTDATA(" Alabama",'Population Migration by State'!$B$5,"Year",'Population Migration by State'!$C$3)</f>
        <v>105219</v>
      </c>
      <c r="CO209" s="121">
        <f>GETPIVOTDATA(" Alabama",'Population Migration by State'!$B$5,"Year",'Population Migration by State'!$C$3)</f>
        <v>105219</v>
      </c>
      <c r="CP209" s="121">
        <f>GETPIVOTDATA(" Alabama",'Population Migration by State'!$B$5,"Year",'Population Migration by State'!$C$3)</f>
        <v>105219</v>
      </c>
      <c r="CQ209" s="105">
        <f>GETPIVOTDATA(" Alabama",'Population Migration by State'!$B$5,"Year",'Population Migration by State'!$C$3)</f>
        <v>105219</v>
      </c>
      <c r="CR209" s="105">
        <f>GETPIVOTDATA(" Alabama",'Population Migration by State'!$B$5,"Year",'Population Migration by State'!$C$3)</f>
        <v>105219</v>
      </c>
      <c r="CS209" s="105">
        <f>GETPIVOTDATA(" Alabama",'Population Migration by State'!$B$5,"Year",'Population Migration by State'!$C$3)</f>
        <v>105219</v>
      </c>
      <c r="CT209" s="92">
        <f>GETPIVOTDATA(" Georgia",'Population Migration by State'!$B$5,"Year",'Population Migration by State'!$C$3)</f>
        <v>279196</v>
      </c>
      <c r="CU209" s="105">
        <f>GETPIVOTDATA(" Georgia",'Population Migration by State'!$B$5,"Year",'Population Migration by State'!$C$3)</f>
        <v>279196</v>
      </c>
      <c r="CV209" s="105">
        <f>GETPIVOTDATA(" Georgia",'Population Migration by State'!$B$5,"Year",'Population Migration by State'!$C$3)</f>
        <v>279196</v>
      </c>
      <c r="CW209" s="121">
        <f>GETPIVOTDATA(" Georgia",'Population Migration by State'!$B$5,"Year",'Population Migration by State'!$C$3)</f>
        <v>279196</v>
      </c>
      <c r="CX209" s="121">
        <f>GETPIVOTDATA(" Georgia",'Population Migration by State'!$B$5,"Year",'Population Migration by State'!$C$3)</f>
        <v>279196</v>
      </c>
      <c r="CY209" s="121">
        <f>GETPIVOTDATA(" Georgia",'Population Migration by State'!$B$5,"Year",'Population Migration by State'!$C$3)</f>
        <v>279196</v>
      </c>
      <c r="CZ209" s="121">
        <f>GETPIVOTDATA(" Georgia",'Population Migration by State'!$B$5,"Year",'Population Migration by State'!$C$3)</f>
        <v>279196</v>
      </c>
      <c r="DA209" s="105">
        <f>GETPIVOTDATA(" Georgia",'Population Migration by State'!$B$5,"Year",'Population Migration by State'!$C$3)</f>
        <v>279196</v>
      </c>
      <c r="DB209" s="105">
        <f>GETPIVOTDATA(" Georgia",'Population Migration by State'!$B$5,"Year",'Population Migration by State'!$C$3)</f>
        <v>279196</v>
      </c>
      <c r="DC209" s="105">
        <f>GETPIVOTDATA(" Georgia",'Population Migration by State'!$B$5,"Year",'Population Migration by State'!$C$3)</f>
        <v>279196</v>
      </c>
      <c r="DD209" s="105">
        <f>GETPIVOTDATA(" Georgia",'Population Migration by State'!$B$5,"Year",'Population Migration by State'!$C$3)</f>
        <v>279196</v>
      </c>
      <c r="DE209" s="92">
        <f>GETPIVOTDATA(" South Carolina",'Population Migration by State'!$B$5,"Year",'Population Migration by State'!$C$3)</f>
        <v>157775</v>
      </c>
      <c r="DF209" s="105">
        <f>GETPIVOTDATA(" South Carolina",'Population Migration by State'!$B$5,"Year",'Population Migration by State'!$C$3)</f>
        <v>157775</v>
      </c>
      <c r="DG209" s="105">
        <f>GETPIVOTDATA(" South Carolina",'Population Migration by State'!$B$5,"Year",'Population Migration by State'!$C$3)</f>
        <v>157775</v>
      </c>
      <c r="DH209" s="105">
        <f>GETPIVOTDATA(" South Carolina",'Population Migration by State'!$B$5,"Year",'Population Migration by State'!$C$3)</f>
        <v>157775</v>
      </c>
      <c r="DI209" s="105">
        <f>GETPIVOTDATA(" South Carolina",'Population Migration by State'!$B$5,"Year",'Population Migration by State'!$C$3)</f>
        <v>157775</v>
      </c>
      <c r="DJ209" s="105">
        <f>GETPIVOTDATA(" South Carolina",'Population Migration by State'!$B$5,"Year",'Population Migration by State'!$C$3)</f>
        <v>157775</v>
      </c>
      <c r="DK209" s="114">
        <f>GETPIVOTDATA(" South Carolina",'Population Migration by State'!$B$5,"Year",'Population Migration by State'!$C$3)</f>
        <v>157775</v>
      </c>
      <c r="DL209" s="105"/>
      <c r="DM209" s="105"/>
      <c r="DN209" s="105"/>
      <c r="DO209" s="105"/>
      <c r="DP209" s="105"/>
      <c r="DQ209" s="105"/>
      <c r="DR209" s="105"/>
      <c r="DS209" s="105"/>
      <c r="DT209" s="105"/>
      <c r="DU209" s="105"/>
      <c r="DV209" s="105"/>
      <c r="DW209" s="105"/>
      <c r="DX209" s="105"/>
      <c r="DY209" s="105"/>
      <c r="DZ209" s="105"/>
      <c r="EA209" s="105"/>
      <c r="EB209" s="105"/>
      <c r="EC209" s="105"/>
      <c r="ED209" s="105"/>
      <c r="EE209" s="105"/>
      <c r="EF209" s="105"/>
      <c r="EG209" s="105"/>
      <c r="EH209" s="105"/>
      <c r="EI209" s="105"/>
      <c r="EJ209" s="105"/>
      <c r="EK209" s="105"/>
      <c r="EL209" s="105"/>
      <c r="EM209" s="105"/>
      <c r="EN209" s="105"/>
      <c r="EO209" s="105"/>
      <c r="EP209" s="105"/>
      <c r="EQ209" s="56"/>
      <c r="ER209" s="56"/>
      <c r="ES209" s="56"/>
      <c r="ET209" s="56"/>
      <c r="EU209" s="56"/>
      <c r="EV209" s="56"/>
      <c r="EW209" s="56"/>
      <c r="EX209" s="56"/>
      <c r="EY209" s="56"/>
      <c r="EZ209" s="56"/>
      <c r="FA209" s="56"/>
      <c r="FB209" s="56"/>
      <c r="FC209" s="56"/>
      <c r="FD209" s="56"/>
      <c r="FE209" s="56"/>
      <c r="FF209" s="56"/>
      <c r="FG209" s="56"/>
      <c r="FH209" s="56"/>
      <c r="FI209" s="56"/>
      <c r="FJ209" s="56"/>
      <c r="FK209" s="56"/>
      <c r="FL209" s="56"/>
      <c r="FM209" s="56"/>
      <c r="FN209" s="56"/>
      <c r="FO209" s="56"/>
      <c r="FP209" s="56"/>
      <c r="FQ209" s="56"/>
      <c r="FR209" s="56"/>
      <c r="FS209" s="56"/>
      <c r="FT209" s="56"/>
      <c r="FU209" s="56"/>
      <c r="FV209" s="56"/>
      <c r="FW209" s="56"/>
      <c r="FX209" s="56"/>
      <c r="FY209" s="56"/>
      <c r="FZ209" s="56"/>
      <c r="GA209" s="56"/>
      <c r="GB209" s="56"/>
      <c r="GC209" s="56"/>
      <c r="GD209" s="56"/>
      <c r="GE209" s="56"/>
      <c r="GF209" s="56"/>
      <c r="GG209" s="56"/>
      <c r="GH209" s="56"/>
      <c r="GI209" s="56"/>
      <c r="GJ209" s="56"/>
      <c r="GK209" s="56"/>
      <c r="GL209" s="56"/>
      <c r="GM209" s="56"/>
      <c r="GN209" s="56"/>
      <c r="GO209" s="56"/>
      <c r="GP209" s="56"/>
      <c r="GQ209" s="56"/>
      <c r="GR209" s="56"/>
      <c r="GS209" s="56"/>
      <c r="GT209" s="56"/>
      <c r="GU209" s="56"/>
      <c r="GV209" s="56"/>
      <c r="GW209" s="56"/>
      <c r="GX209" s="56"/>
      <c r="GY209" s="56"/>
      <c r="GZ209" s="56"/>
      <c r="HA209" s="56"/>
      <c r="HB209" s="56"/>
      <c r="HC209" s="56"/>
      <c r="HD209" s="56"/>
      <c r="HE209" s="56"/>
      <c r="HF209" s="56"/>
      <c r="HG209" s="56"/>
      <c r="HH209" s="217"/>
    </row>
    <row r="210" spans="2:216" ht="15.75" thickBot="1" x14ac:dyDescent="0.3">
      <c r="B210" s="221"/>
      <c r="C210" s="56"/>
      <c r="D210" s="92"/>
      <c r="E210" s="105"/>
      <c r="F210" s="105"/>
      <c r="G210" s="105"/>
      <c r="H210" s="105"/>
      <c r="I210" s="105"/>
      <c r="J210" s="105"/>
      <c r="K210" s="105"/>
      <c r="L210" s="92">
        <f>GETPIVOTDATA(" Alaska",'Population Migration by State'!$B$5,"Year",'Population Migration by State'!$C$3)</f>
        <v>33440</v>
      </c>
      <c r="M210" s="105">
        <f>GETPIVOTDATA(" Alaska",'Population Migration by State'!$B$5,"Year",'Population Migration by State'!$C$3)</f>
        <v>33440</v>
      </c>
      <c r="N210" s="105">
        <f>GETPIVOTDATA(" Alaska",'Population Migration by State'!$B$5,"Year",'Population Migration by State'!$C$3)</f>
        <v>33440</v>
      </c>
      <c r="O210" s="105">
        <f>GETPIVOTDATA(" Alaska",'Population Migration by State'!$B$5,"Year",'Population Migration by State'!$C$3)</f>
        <v>33440</v>
      </c>
      <c r="P210" s="105">
        <f>GETPIVOTDATA(" Alaska",'Population Migration by State'!$B$5,"Year",'Population Migration by State'!$C$3)</f>
        <v>33440</v>
      </c>
      <c r="Q210" s="105">
        <f>GETPIVOTDATA(" Alaska",'Population Migration by State'!$B$5,"Year",'Population Migration by State'!$C$3)</f>
        <v>33440</v>
      </c>
      <c r="R210" s="105">
        <f>GETPIVOTDATA(" Alaska",'Population Migration by State'!$B$5,"Year",'Population Migration by State'!$C$3)</f>
        <v>33440</v>
      </c>
      <c r="S210" s="105">
        <f>GETPIVOTDATA(" Alaska",'Population Migration by State'!$B$5,"Year",'Population Migration by State'!$C$3)</f>
        <v>33440</v>
      </c>
      <c r="T210" s="105">
        <f>GETPIVOTDATA(" Alaska",'Population Migration by State'!$B$5,"Year",'Population Migration by State'!$C$3)</f>
        <v>33440</v>
      </c>
      <c r="U210" s="105">
        <f>GETPIVOTDATA(" Alaska",'Population Migration by State'!$B$5,"Year",'Population Migration by State'!$C$3)</f>
        <v>33440</v>
      </c>
      <c r="V210" s="105">
        <f>GETPIVOTDATA(" Alaska",'Population Migration by State'!$B$5,"Year",'Population Migration by State'!$C$3)</f>
        <v>33440</v>
      </c>
      <c r="W210" s="92"/>
      <c r="X210" s="114"/>
      <c r="Y210" s="105"/>
      <c r="Z210" s="105"/>
      <c r="AA210" s="105"/>
      <c r="AB210" s="105"/>
      <c r="AC210" s="105"/>
      <c r="AD210" s="105"/>
      <c r="AE210" s="105"/>
      <c r="AF210" s="105"/>
      <c r="AG210" s="105"/>
      <c r="AH210" s="105"/>
      <c r="AI210" s="99"/>
      <c r="AJ210" s="103">
        <f>GETPIVOTDATA(" Arizona",'Population Migration by State'!$B$5,"Year",'Population Migration by State'!$C$3)</f>
        <v>234248</v>
      </c>
      <c r="AK210" s="103">
        <f>GETPIVOTDATA(" Arizona",'Population Migration by State'!$B$5,"Year",'Population Migration by State'!$C$3)</f>
        <v>234248</v>
      </c>
      <c r="AL210" s="103">
        <f>GETPIVOTDATA(" Arizona",'Population Migration by State'!$B$5,"Year",'Population Migration by State'!$C$3)</f>
        <v>234248</v>
      </c>
      <c r="AM210" s="103">
        <f>GETPIVOTDATA(" Arizona",'Population Migration by State'!$B$5,"Year",'Population Migration by State'!$C$3)</f>
        <v>234248</v>
      </c>
      <c r="AN210" s="103">
        <f>GETPIVOTDATA(" Arizona",'Population Migration by State'!$B$5,"Year",'Population Migration by State'!$C$3)</f>
        <v>234248</v>
      </c>
      <c r="AO210" s="107">
        <f>GETPIVOTDATA(" New Mexico",'Population Migration by State'!$B$5,"Year",'Population Migration by State'!$C$3)</f>
        <v>55122</v>
      </c>
      <c r="AP210" s="103">
        <f>GETPIVOTDATA(" New Mexico",'Population Migration by State'!$B$5,"Year",'Population Migration by State'!$C$3)</f>
        <v>55122</v>
      </c>
      <c r="AQ210" s="108">
        <f>GETPIVOTDATA(" New Mexico",'Population Migration by State'!$B$5,"Year",'Population Migration by State'!$C$3)</f>
        <v>55122</v>
      </c>
      <c r="AR210" s="105"/>
      <c r="AS210" s="105"/>
      <c r="AT210" s="105"/>
      <c r="AU210" s="105"/>
      <c r="AV210" s="92">
        <f>GETPIVOTDATA(" Texas",'Population Migration by State'!$B$5,"Year",'Population Migration by State'!$C$3)</f>
        <v>512187</v>
      </c>
      <c r="AW210" s="105">
        <f>GETPIVOTDATA(" Texas",'Population Migration by State'!$B$5,"Year",'Population Migration by State'!$C$3)</f>
        <v>512187</v>
      </c>
      <c r="AX210" s="105">
        <f>GETPIVOTDATA(" Texas",'Population Migration by State'!$B$5,"Year",'Population Migration by State'!$C$3)</f>
        <v>512187</v>
      </c>
      <c r="AY210" s="105">
        <f>GETPIVOTDATA(" Texas",'Population Migration by State'!$B$5,"Year",'Population Migration by State'!$C$3)</f>
        <v>512187</v>
      </c>
      <c r="AZ210" s="105">
        <f>GETPIVOTDATA(" Texas",'Population Migration by State'!$B$5,"Year",'Population Migration by State'!$C$3)</f>
        <v>512187</v>
      </c>
      <c r="BA210" s="105">
        <f>GETPIVOTDATA(" Texas",'Population Migration by State'!$B$5,"Year",'Population Migration by State'!$C$3)</f>
        <v>512187</v>
      </c>
      <c r="BB210" s="105">
        <f>GETPIVOTDATA(" Texas",'Population Migration by State'!$B$5,"Year",'Population Migration by State'!$C$3)</f>
        <v>512187</v>
      </c>
      <c r="BC210" s="105">
        <f>GETPIVOTDATA(" Texas",'Population Migration by State'!$B$5,"Year",'Population Migration by State'!$C$3)</f>
        <v>512187</v>
      </c>
      <c r="BD210" s="105">
        <f>GETPIVOTDATA(" Texas",'Population Migration by State'!$B$5,"Year",'Population Migration by State'!$C$3)</f>
        <v>512187</v>
      </c>
      <c r="BE210" s="105">
        <f>GETPIVOTDATA(" Texas",'Population Migration by State'!$B$5,"Year",'Population Migration by State'!$C$3)</f>
        <v>512187</v>
      </c>
      <c r="BF210" s="105">
        <f>GETPIVOTDATA(" Texas",'Population Migration by State'!$B$5,"Year",'Population Migration by State'!$C$3)</f>
        <v>512187</v>
      </c>
      <c r="BG210" s="105">
        <f>GETPIVOTDATA(" Texas",'Population Migration by State'!$B$5,"Year",'Population Migration by State'!$C$3)</f>
        <v>512187</v>
      </c>
      <c r="BH210" s="105">
        <f>GETPIVOTDATA(" Texas",'Population Migration by State'!$B$5,"Year",'Population Migration by State'!$C$3)</f>
        <v>512187</v>
      </c>
      <c r="BI210" s="105">
        <f>GETPIVOTDATA(" Texas",'Population Migration by State'!$B$5,"Year",'Population Migration by State'!$C$3)</f>
        <v>512187</v>
      </c>
      <c r="BJ210" s="105">
        <f>GETPIVOTDATA(" Texas",'Population Migration by State'!$B$5,"Year",'Population Migration by State'!$C$3)</f>
        <v>512187</v>
      </c>
      <c r="BK210" s="105">
        <f>GETPIVOTDATA(" Texas",'Population Migration by State'!$B$5,"Year",'Population Migration by State'!$C$3)</f>
        <v>512187</v>
      </c>
      <c r="BL210" s="121">
        <f>GETPIVOTDATA(" Texas",'Population Migration by State'!$B$5,"Year",'Population Migration by State'!$C$3)</f>
        <v>512187</v>
      </c>
      <c r="BM210" s="105">
        <f>GETPIVOTDATA(" Texas",'Population Migration by State'!$B$5,"Year",'Population Migration by State'!$C$3)</f>
        <v>512187</v>
      </c>
      <c r="BN210" s="105">
        <f>GETPIVOTDATA(" Texas",'Population Migration by State'!$B$5,"Year",'Population Migration by State'!$C$3)</f>
        <v>512187</v>
      </c>
      <c r="BO210" s="105">
        <f>GETPIVOTDATA(" Texas",'Population Migration by State'!$B$5,"Year",'Population Migration by State'!$C$3)</f>
        <v>512187</v>
      </c>
      <c r="BP210" s="105">
        <f>GETPIVOTDATA(" Texas",'Population Migration by State'!$B$5,"Year",'Population Migration by State'!$C$3)</f>
        <v>512187</v>
      </c>
      <c r="BQ210" s="105">
        <f>GETPIVOTDATA(" Texas",'Population Migration by State'!$B$5,"Year",'Population Migration by State'!$C$3)</f>
        <v>512187</v>
      </c>
      <c r="BR210" s="105">
        <f>GETPIVOTDATA(" Texas",'Population Migration by State'!$B$5,"Year",'Population Migration by State'!$C$3)</f>
        <v>512187</v>
      </c>
      <c r="BS210" s="105">
        <f>GETPIVOTDATA(" Texas",'Population Migration by State'!$B$5,"Year",'Population Migration by State'!$C$3)</f>
        <v>512187</v>
      </c>
      <c r="BT210" s="105">
        <f>GETPIVOTDATA(" Texas",'Population Migration by State'!$B$5,"Year",'Population Migration by State'!$C$3)</f>
        <v>512187</v>
      </c>
      <c r="BU210" s="92">
        <f>GETPIVOTDATA(" Louisiana",'Population Migration by State'!$B$5,"Year",'Population Migration by State'!$C$3)</f>
        <v>91870</v>
      </c>
      <c r="BV210" s="105">
        <f>GETPIVOTDATA(" Louisiana",'Population Migration by State'!$B$5,"Year",'Population Migration by State'!$C$3)</f>
        <v>91870</v>
      </c>
      <c r="BW210" s="121">
        <f>GETPIVOTDATA(" Louisiana",'Population Migration by State'!$B$5,"Year",'Population Migration by State'!$C$3)</f>
        <v>91870</v>
      </c>
      <c r="BX210" s="121">
        <f>GETPIVOTDATA(" Louisiana",'Population Migration by State'!$B$5,"Year",'Population Migration by State'!$C$3)</f>
        <v>91870</v>
      </c>
      <c r="BY210" s="121">
        <f>GETPIVOTDATA(" Louisiana",'Population Migration by State'!$B$5,"Year",'Population Migration by State'!$C$3)</f>
        <v>91870</v>
      </c>
      <c r="BZ210" s="121">
        <f>GETPIVOTDATA(" Louisiana",'Population Migration by State'!$B$5,"Year",'Population Migration by State'!$C$3)</f>
        <v>91870</v>
      </c>
      <c r="CA210" s="105">
        <f>GETPIVOTDATA(" Louisiana",'Population Migration by State'!$B$5,"Year",'Population Migration by State'!$C$3)</f>
        <v>91870</v>
      </c>
      <c r="CB210" s="105">
        <f>GETPIVOTDATA(" Louisiana",'Population Migration by State'!$B$5,"Year",'Population Migration by State'!$C$3)</f>
        <v>91870</v>
      </c>
      <c r="CC210" s="105">
        <f>GETPIVOTDATA(" Louisiana",'Population Migration by State'!$B$5,"Year",'Population Migration by State'!$C$3)</f>
        <v>91870</v>
      </c>
      <c r="CD210" s="92">
        <f>GETPIVOTDATA(" Mississippi",'Population Migration by State'!$B$5,"Year",'Population Migration by State'!$C$3)</f>
        <v>73581</v>
      </c>
      <c r="CE210" s="105">
        <f>GETPIVOTDATA(" Mississippi",'Population Migration by State'!$B$5,"Year",'Population Migration by State'!$C$3)</f>
        <v>73581</v>
      </c>
      <c r="CF210" s="121">
        <f>GETPIVOTDATA(" Mississippi",'Population Migration by State'!$B$5,"Year",'Population Migration by State'!$C$3)</f>
        <v>73581</v>
      </c>
      <c r="CG210" s="121">
        <f>GETPIVOTDATA(" Mississippi",'Population Migration by State'!$B$5,"Year",'Population Migration by State'!$C$3)</f>
        <v>73581</v>
      </c>
      <c r="CH210" s="121">
        <f>GETPIVOTDATA(" Mississippi",'Population Migration by State'!$B$5,"Year",'Population Migration by State'!$C$3)</f>
        <v>73581</v>
      </c>
      <c r="CI210" s="121">
        <f>GETPIVOTDATA(" Mississippi",'Population Migration by State'!$B$5,"Year",'Population Migration by State'!$C$3)</f>
        <v>73581</v>
      </c>
      <c r="CJ210" s="105">
        <f>GETPIVOTDATA(" Mississippi",'Population Migration by State'!$B$5,"Year",'Population Migration by State'!$C$3)</f>
        <v>73581</v>
      </c>
      <c r="CK210" s="105">
        <f>GETPIVOTDATA(" Mississippi",'Population Migration by State'!$B$5,"Year",'Population Migration by State'!$C$3)</f>
        <v>73581</v>
      </c>
      <c r="CL210" s="92">
        <f>GETPIVOTDATA(" Alabama",'Population Migration by State'!$B$5,"Year",'Population Migration by State'!$C$3)</f>
        <v>105219</v>
      </c>
      <c r="CM210" s="121">
        <f>GETPIVOTDATA(" Alabama",'Population Migration by State'!$B$5,"Year",'Population Migration by State'!$C$3)</f>
        <v>105219</v>
      </c>
      <c r="CN210" s="121">
        <f>GETPIVOTDATA(" Alabama",'Population Migration by State'!$B$5,"Year",'Population Migration by State'!$C$3)</f>
        <v>105219</v>
      </c>
      <c r="CO210" s="121">
        <f>GETPIVOTDATA(" Alabama",'Population Migration by State'!$B$5,"Year",'Population Migration by State'!$C$3)</f>
        <v>105219</v>
      </c>
      <c r="CP210" s="121">
        <f>GETPIVOTDATA(" Alabama",'Population Migration by State'!$B$5,"Year",'Population Migration by State'!$C$3)</f>
        <v>105219</v>
      </c>
      <c r="CQ210" s="105">
        <f>GETPIVOTDATA(" Alabama",'Population Migration by State'!$B$5,"Year",'Population Migration by State'!$C$3)</f>
        <v>105219</v>
      </c>
      <c r="CR210" s="105">
        <f>GETPIVOTDATA(" Alabama",'Population Migration by State'!$B$5,"Year",'Population Migration by State'!$C$3)</f>
        <v>105219</v>
      </c>
      <c r="CS210" s="105">
        <f>GETPIVOTDATA(" Alabama",'Population Migration by State'!$B$5,"Year",'Population Migration by State'!$C$3)</f>
        <v>105219</v>
      </c>
      <c r="CT210" s="92">
        <f>GETPIVOTDATA(" Georgia",'Population Migration by State'!$B$5,"Year",'Population Migration by State'!$C$3)</f>
        <v>279196</v>
      </c>
      <c r="CU210" s="105">
        <f>GETPIVOTDATA(" Georgia",'Population Migration by State'!$B$5,"Year",'Population Migration by State'!$C$3)</f>
        <v>279196</v>
      </c>
      <c r="CV210" s="105">
        <f>GETPIVOTDATA(" Georgia",'Population Migration by State'!$B$5,"Year",'Population Migration by State'!$C$3)</f>
        <v>279196</v>
      </c>
      <c r="CW210" s="105">
        <f>GETPIVOTDATA(" Georgia",'Population Migration by State'!$B$5,"Year",'Population Migration by State'!$C$3)</f>
        <v>279196</v>
      </c>
      <c r="CX210" s="105">
        <f>GETPIVOTDATA(" Georgia",'Population Migration by State'!$B$5,"Year",'Population Migration by State'!$C$3)</f>
        <v>279196</v>
      </c>
      <c r="CY210" s="105">
        <f>GETPIVOTDATA(" Georgia",'Population Migration by State'!$B$5,"Year",'Population Migration by State'!$C$3)</f>
        <v>279196</v>
      </c>
      <c r="CZ210" s="105">
        <f>GETPIVOTDATA(" Georgia",'Population Migration by State'!$B$5,"Year",'Population Migration by State'!$C$3)</f>
        <v>279196</v>
      </c>
      <c r="DA210" s="105">
        <f>GETPIVOTDATA(" Georgia",'Population Migration by State'!$B$5,"Year",'Population Migration by State'!$C$3)</f>
        <v>279196</v>
      </c>
      <c r="DB210" s="105">
        <f>GETPIVOTDATA(" Georgia",'Population Migration by State'!$B$5,"Year",'Population Migration by State'!$C$3)</f>
        <v>279196</v>
      </c>
      <c r="DC210" s="105">
        <f>GETPIVOTDATA(" Georgia",'Population Migration by State'!$B$5,"Year",'Population Migration by State'!$C$3)</f>
        <v>279196</v>
      </c>
      <c r="DD210" s="105">
        <f>GETPIVOTDATA(" Georgia",'Population Migration by State'!$B$5,"Year",'Population Migration by State'!$C$3)</f>
        <v>279196</v>
      </c>
      <c r="DE210" s="99"/>
      <c r="DF210" s="105">
        <f>GETPIVOTDATA(" South Carolina",'Population Migration by State'!$B$5,"Year",'Population Migration by State'!$C$3)</f>
        <v>157775</v>
      </c>
      <c r="DG210" s="105">
        <f>GETPIVOTDATA(" South Carolina",'Population Migration by State'!$B$5,"Year",'Population Migration by State'!$C$3)</f>
        <v>157775</v>
      </c>
      <c r="DH210" s="105">
        <f>GETPIVOTDATA(" South Carolina",'Population Migration by State'!$B$5,"Year",'Population Migration by State'!$C$3)</f>
        <v>157775</v>
      </c>
      <c r="DI210" s="105">
        <f>GETPIVOTDATA(" South Carolina",'Population Migration by State'!$B$5,"Year",'Population Migration by State'!$C$3)</f>
        <v>157775</v>
      </c>
      <c r="DJ210" s="105">
        <f>GETPIVOTDATA(" South Carolina",'Population Migration by State'!$B$5,"Year",'Population Migration by State'!$C$3)</f>
        <v>157775</v>
      </c>
      <c r="DK210" s="97"/>
      <c r="DL210" s="105"/>
      <c r="DM210" s="105"/>
      <c r="DN210" s="105"/>
      <c r="DO210" s="105"/>
      <c r="DP210" s="105"/>
      <c r="DQ210" s="105"/>
      <c r="DR210" s="105"/>
      <c r="DS210" s="105"/>
      <c r="DT210" s="105"/>
      <c r="DU210" s="105"/>
      <c r="DV210" s="105"/>
      <c r="DW210" s="105"/>
      <c r="DX210" s="105"/>
      <c r="DY210" s="105"/>
      <c r="DZ210" s="105"/>
      <c r="EA210" s="105"/>
      <c r="EB210" s="105"/>
      <c r="EC210" s="105"/>
      <c r="ED210" s="105"/>
      <c r="EE210" s="105"/>
      <c r="EF210" s="105"/>
      <c r="EG210" s="105"/>
      <c r="EH210" s="105"/>
      <c r="EI210" s="105"/>
      <c r="EJ210" s="105"/>
      <c r="EK210" s="105"/>
      <c r="EL210" s="105"/>
      <c r="EM210" s="105"/>
      <c r="EN210" s="105"/>
      <c r="EO210" s="105"/>
      <c r="EP210" s="105"/>
      <c r="EQ210" s="56"/>
      <c r="ER210" s="56"/>
      <c r="ES210" s="56"/>
      <c r="ET210" s="56"/>
      <c r="EU210" s="56"/>
      <c r="EV210" s="56"/>
      <c r="EW210" s="56"/>
      <c r="EX210" s="56"/>
      <c r="EY210" s="56"/>
      <c r="EZ210" s="56"/>
      <c r="FA210" s="56"/>
      <c r="FB210" s="56"/>
      <c r="FC210" s="56"/>
      <c r="FD210" s="56"/>
      <c r="FE210" s="56"/>
      <c r="FF210" s="56"/>
      <c r="FG210" s="56"/>
      <c r="FH210" s="56"/>
      <c r="FI210" s="56"/>
      <c r="FJ210" s="56"/>
      <c r="FK210" s="56"/>
      <c r="FL210" s="56"/>
      <c r="FM210" s="56"/>
      <c r="FN210" s="56"/>
      <c r="FO210" s="56"/>
      <c r="FP210" s="56"/>
      <c r="FQ210" s="56"/>
      <c r="FR210" s="56"/>
      <c r="FS210" s="56"/>
      <c r="FT210" s="56"/>
      <c r="FU210" s="56"/>
      <c r="FV210" s="56"/>
      <c r="FW210" s="56"/>
      <c r="FX210" s="56"/>
      <c r="FY210" s="56"/>
      <c r="FZ210" s="56"/>
      <c r="GA210" s="56"/>
      <c r="GB210" s="56"/>
      <c r="GC210" s="56"/>
      <c r="GD210" s="56"/>
      <c r="GE210" s="56"/>
      <c r="GF210" s="56"/>
      <c r="GG210" s="56"/>
      <c r="GH210" s="56"/>
      <c r="GI210" s="56"/>
      <c r="GJ210" s="56"/>
      <c r="GK210" s="56"/>
      <c r="GL210" s="56"/>
      <c r="GM210" s="56"/>
      <c r="GN210" s="56"/>
      <c r="GO210" s="56"/>
      <c r="GP210" s="56"/>
      <c r="GQ210" s="56"/>
      <c r="GR210" s="56"/>
      <c r="GS210" s="56"/>
      <c r="GT210" s="56"/>
      <c r="GU210" s="56"/>
      <c r="GV210" s="56"/>
      <c r="GW210" s="56"/>
      <c r="GX210" s="56"/>
      <c r="GY210" s="56"/>
      <c r="GZ210" s="56"/>
      <c r="HA210" s="56"/>
      <c r="HB210" s="56"/>
      <c r="HC210" s="56"/>
      <c r="HD210" s="56"/>
      <c r="HE210" s="56"/>
      <c r="HF210" s="56"/>
      <c r="HG210" s="56"/>
      <c r="HH210" s="217"/>
    </row>
    <row r="211" spans="2:216" ht="15.75" thickTop="1" x14ac:dyDescent="0.25">
      <c r="B211" s="221"/>
      <c r="C211" s="56"/>
      <c r="D211" s="92"/>
      <c r="E211" s="105"/>
      <c r="F211" s="56"/>
      <c r="G211" s="56"/>
      <c r="H211" s="56"/>
      <c r="I211" s="56"/>
      <c r="J211" s="56"/>
      <c r="K211" s="56"/>
      <c r="L211" s="57">
        <f>GETPIVOTDATA(" Alaska",'Population Migration by State'!$B$5,"Year",'Population Migration by State'!$C$3)</f>
        <v>33440</v>
      </c>
      <c r="M211" s="105">
        <f>GETPIVOTDATA(" Alaska",'Population Migration by State'!$B$5,"Year",'Population Migration by State'!$C$3)</f>
        <v>33440</v>
      </c>
      <c r="N211" s="105">
        <f>GETPIVOTDATA(" Alaska",'Population Migration by State'!$B$5,"Year",'Population Migration by State'!$C$3)</f>
        <v>33440</v>
      </c>
      <c r="O211" s="105">
        <f>GETPIVOTDATA(" Alaska",'Population Migration by State'!$B$5,"Year",'Population Migration by State'!$C$3)</f>
        <v>33440</v>
      </c>
      <c r="P211" s="105">
        <f>GETPIVOTDATA(" Alaska",'Population Migration by State'!$B$5,"Year",'Population Migration by State'!$C$3)</f>
        <v>33440</v>
      </c>
      <c r="Q211" s="105">
        <f>GETPIVOTDATA(" Alaska",'Population Migration by State'!$B$5,"Year",'Population Migration by State'!$C$3)</f>
        <v>33440</v>
      </c>
      <c r="R211" s="105">
        <f>GETPIVOTDATA(" Alaska",'Population Migration by State'!$B$5,"Year",'Population Migration by State'!$C$3)</f>
        <v>33440</v>
      </c>
      <c r="S211" s="105">
        <f>GETPIVOTDATA(" Alaska",'Population Migration by State'!$B$5,"Year",'Population Migration by State'!$C$3)</f>
        <v>33440</v>
      </c>
      <c r="T211" s="105">
        <f>GETPIVOTDATA(" Alaska",'Population Migration by State'!$B$5,"Year",'Population Migration by State'!$C$3)</f>
        <v>33440</v>
      </c>
      <c r="U211" s="105">
        <f>GETPIVOTDATA(" Alaska",'Population Migration by State'!$B$5,"Year",'Population Migration by State'!$C$3)</f>
        <v>33440</v>
      </c>
      <c r="V211" s="105">
        <f>GETPIVOTDATA(" Alaska",'Population Migration by State'!$B$5,"Year",'Population Migration by State'!$C$3)</f>
        <v>33440</v>
      </c>
      <c r="W211" s="92"/>
      <c r="X211" s="114"/>
      <c r="Y211" s="105"/>
      <c r="Z211" s="105"/>
      <c r="AA211" s="105"/>
      <c r="AB211" s="105"/>
      <c r="AC211" s="105"/>
      <c r="AD211" s="105"/>
      <c r="AE211" s="105"/>
      <c r="AF211" s="105"/>
      <c r="AG211" s="105"/>
      <c r="AH211" s="105"/>
      <c r="AI211" s="105"/>
      <c r="AJ211" s="105"/>
      <c r="AK211" s="105"/>
      <c r="AL211" s="105"/>
      <c r="AM211" s="105"/>
      <c r="AN211" s="105"/>
      <c r="AO211" s="105"/>
      <c r="AP211" s="105"/>
      <c r="AQ211" s="105"/>
      <c r="AR211" s="105"/>
      <c r="AS211" s="105"/>
      <c r="AT211" s="105"/>
      <c r="AU211" s="105"/>
      <c r="AV211" s="99">
        <f>GETPIVOTDATA(" Texas",'Population Migration by State'!$B$5,"Year",'Population Migration by State'!$C$3)</f>
        <v>512187</v>
      </c>
      <c r="AW211" s="105">
        <f>GETPIVOTDATA(" Texas",'Population Migration by State'!$B$5,"Year",'Population Migration by State'!$C$3)</f>
        <v>512187</v>
      </c>
      <c r="AX211" s="105">
        <f>GETPIVOTDATA(" Texas",'Population Migration by State'!$B$5,"Year",'Population Migration by State'!$C$3)</f>
        <v>512187</v>
      </c>
      <c r="AY211" s="105">
        <f>GETPIVOTDATA(" Texas",'Population Migration by State'!$B$5,"Year",'Population Migration by State'!$C$3)</f>
        <v>512187</v>
      </c>
      <c r="AZ211" s="105">
        <f>GETPIVOTDATA(" Texas",'Population Migration by State'!$B$5,"Year",'Population Migration by State'!$C$3)</f>
        <v>512187</v>
      </c>
      <c r="BA211" s="105">
        <f>GETPIVOTDATA(" Texas",'Population Migration by State'!$B$5,"Year",'Population Migration by State'!$C$3)</f>
        <v>512187</v>
      </c>
      <c r="BB211" s="105">
        <f>GETPIVOTDATA(" Texas",'Population Migration by State'!$B$5,"Year",'Population Migration by State'!$C$3)</f>
        <v>512187</v>
      </c>
      <c r="BC211" s="105">
        <f>GETPIVOTDATA(" Texas",'Population Migration by State'!$B$5,"Year",'Population Migration by State'!$C$3)</f>
        <v>512187</v>
      </c>
      <c r="BD211" s="105">
        <f>GETPIVOTDATA(" Texas",'Population Migration by State'!$B$5,"Year",'Population Migration by State'!$C$3)</f>
        <v>512187</v>
      </c>
      <c r="BE211" s="105">
        <f>GETPIVOTDATA(" Texas",'Population Migration by State'!$B$5,"Year",'Population Migration by State'!$C$3)</f>
        <v>512187</v>
      </c>
      <c r="BF211" s="105">
        <f>GETPIVOTDATA(" Texas",'Population Migration by State'!$B$5,"Year",'Population Migration by State'!$C$3)</f>
        <v>512187</v>
      </c>
      <c r="BG211" s="105">
        <f>GETPIVOTDATA(" Texas",'Population Migration by State'!$B$5,"Year",'Population Migration by State'!$C$3)</f>
        <v>512187</v>
      </c>
      <c r="BH211" s="105">
        <f>GETPIVOTDATA(" Texas",'Population Migration by State'!$B$5,"Year",'Population Migration by State'!$C$3)</f>
        <v>512187</v>
      </c>
      <c r="BI211" s="105">
        <f>GETPIVOTDATA(" Texas",'Population Migration by State'!$B$5,"Year",'Population Migration by State'!$C$3)</f>
        <v>512187</v>
      </c>
      <c r="BJ211" s="105">
        <f>GETPIVOTDATA(" Texas",'Population Migration by State'!$B$5,"Year",'Population Migration by State'!$C$3)</f>
        <v>512187</v>
      </c>
      <c r="BK211" s="105">
        <f>GETPIVOTDATA(" Texas",'Population Migration by State'!$B$5,"Year",'Population Migration by State'!$C$3)</f>
        <v>512187</v>
      </c>
      <c r="BL211" s="121">
        <f>GETPIVOTDATA(" Texas",'Population Migration by State'!$B$5,"Year",'Population Migration by State'!$C$3)</f>
        <v>512187</v>
      </c>
      <c r="BM211" s="105">
        <f>GETPIVOTDATA(" Texas",'Population Migration by State'!$B$5,"Year",'Population Migration by State'!$C$3)</f>
        <v>512187</v>
      </c>
      <c r="BN211" s="105">
        <f>GETPIVOTDATA(" Texas",'Population Migration by State'!$B$5,"Year",'Population Migration by State'!$C$3)</f>
        <v>512187</v>
      </c>
      <c r="BO211" s="105">
        <f>GETPIVOTDATA(" Texas",'Population Migration by State'!$B$5,"Year",'Population Migration by State'!$C$3)</f>
        <v>512187</v>
      </c>
      <c r="BP211" s="105">
        <f>GETPIVOTDATA(" Texas",'Population Migration by State'!$B$5,"Year",'Population Migration by State'!$C$3)</f>
        <v>512187</v>
      </c>
      <c r="BQ211" s="105">
        <f>GETPIVOTDATA(" Texas",'Population Migration by State'!$B$5,"Year",'Population Migration by State'!$C$3)</f>
        <v>512187</v>
      </c>
      <c r="BR211" s="105">
        <f>GETPIVOTDATA(" Texas",'Population Migration by State'!$B$5,"Year",'Population Migration by State'!$C$3)</f>
        <v>512187</v>
      </c>
      <c r="BS211" s="105">
        <f>GETPIVOTDATA(" Texas",'Population Migration by State'!$B$5,"Year",'Population Migration by State'!$C$3)</f>
        <v>512187</v>
      </c>
      <c r="BT211" s="105">
        <f>GETPIVOTDATA(" Texas",'Population Migration by State'!$B$5,"Year",'Population Migration by State'!$C$3)</f>
        <v>512187</v>
      </c>
      <c r="BU211" s="92">
        <f>GETPIVOTDATA(" Louisiana",'Population Migration by State'!$B$5,"Year",'Population Migration by State'!$C$3)</f>
        <v>91870</v>
      </c>
      <c r="BV211" s="105">
        <f>GETPIVOTDATA(" Louisiana",'Population Migration by State'!$B$5,"Year",'Population Migration by State'!$C$3)</f>
        <v>91870</v>
      </c>
      <c r="BW211" s="121">
        <f>GETPIVOTDATA(" Louisiana",'Population Migration by State'!$B$5,"Year",'Population Migration by State'!$C$3)</f>
        <v>91870</v>
      </c>
      <c r="BX211" s="121">
        <f>GETPIVOTDATA(" Louisiana",'Population Migration by State'!$B$5,"Year",'Population Migration by State'!$C$3)</f>
        <v>91870</v>
      </c>
      <c r="BY211" s="121">
        <f>GETPIVOTDATA(" Louisiana",'Population Migration by State'!$B$5,"Year",'Population Migration by State'!$C$3)</f>
        <v>91870</v>
      </c>
      <c r="BZ211" s="121">
        <f>GETPIVOTDATA(" Louisiana",'Population Migration by State'!$B$5,"Year",'Population Migration by State'!$C$3)</f>
        <v>91870</v>
      </c>
      <c r="CA211" s="105">
        <f>GETPIVOTDATA(" Louisiana",'Population Migration by State'!$B$5,"Year",'Population Migration by State'!$C$3)</f>
        <v>91870</v>
      </c>
      <c r="CB211" s="105">
        <f>GETPIVOTDATA(" Louisiana",'Population Migration by State'!$B$5,"Year",'Population Migration by State'!$C$3)</f>
        <v>91870</v>
      </c>
      <c r="CC211" s="97"/>
      <c r="CD211" s="105">
        <f>GETPIVOTDATA(" Mississippi",'Population Migration by State'!$B$5,"Year",'Population Migration by State'!$C$3)</f>
        <v>73581</v>
      </c>
      <c r="CE211" s="105">
        <f>GETPIVOTDATA(" Mississippi",'Population Migration by State'!$B$5,"Year",'Population Migration by State'!$C$3)</f>
        <v>73581</v>
      </c>
      <c r="CF211" s="121">
        <f>GETPIVOTDATA(" Mississippi",'Population Migration by State'!$B$5,"Year",'Population Migration by State'!$C$3)</f>
        <v>73581</v>
      </c>
      <c r="CG211" s="121">
        <f>GETPIVOTDATA(" Mississippi",'Population Migration by State'!$B$5,"Year",'Population Migration by State'!$C$3)</f>
        <v>73581</v>
      </c>
      <c r="CH211" s="121">
        <f>GETPIVOTDATA(" Mississippi",'Population Migration by State'!$B$5,"Year",'Population Migration by State'!$C$3)</f>
        <v>73581</v>
      </c>
      <c r="CI211" s="121">
        <f>GETPIVOTDATA(" Mississippi",'Population Migration by State'!$B$5,"Year",'Population Migration by State'!$C$3)</f>
        <v>73581</v>
      </c>
      <c r="CJ211" s="105">
        <f>GETPIVOTDATA(" Mississippi",'Population Migration by State'!$B$5,"Year",'Population Migration by State'!$C$3)</f>
        <v>73581</v>
      </c>
      <c r="CK211" s="105">
        <f>GETPIVOTDATA(" Mississippi",'Population Migration by State'!$B$5,"Year",'Population Migration by State'!$C$3)</f>
        <v>73581</v>
      </c>
      <c r="CL211" s="92">
        <f>GETPIVOTDATA(" Alabama",'Population Migration by State'!$B$5,"Year",'Population Migration by State'!$C$3)</f>
        <v>105219</v>
      </c>
      <c r="CM211" s="121">
        <f>GETPIVOTDATA(" Alabama",'Population Migration by State'!$B$5,"Year",'Population Migration by State'!$C$3)</f>
        <v>105219</v>
      </c>
      <c r="CN211" s="121">
        <f>GETPIVOTDATA(" Alabama",'Population Migration by State'!$B$5,"Year",'Population Migration by State'!$C$3)</f>
        <v>105219</v>
      </c>
      <c r="CO211" s="121">
        <f>GETPIVOTDATA(" Alabama",'Population Migration by State'!$B$5,"Year",'Population Migration by State'!$C$3)</f>
        <v>105219</v>
      </c>
      <c r="CP211" s="121">
        <f>GETPIVOTDATA(" Alabama",'Population Migration by State'!$B$5,"Year",'Population Migration by State'!$C$3)</f>
        <v>105219</v>
      </c>
      <c r="CQ211" s="105">
        <f>GETPIVOTDATA(" Alabama",'Population Migration by State'!$B$5,"Year",'Population Migration by State'!$C$3)</f>
        <v>105219</v>
      </c>
      <c r="CR211" s="105">
        <f>GETPIVOTDATA(" Alabama",'Population Migration by State'!$B$5,"Year",'Population Migration by State'!$C$3)</f>
        <v>105219</v>
      </c>
      <c r="CS211" s="105">
        <f>GETPIVOTDATA(" Alabama",'Population Migration by State'!$B$5,"Year",'Population Migration by State'!$C$3)</f>
        <v>105219</v>
      </c>
      <c r="CT211" s="92">
        <f>GETPIVOTDATA(" Georgia",'Population Migration by State'!$B$5,"Year",'Population Migration by State'!$C$3)</f>
        <v>279196</v>
      </c>
      <c r="CU211" s="105">
        <f>GETPIVOTDATA(" Georgia",'Population Migration by State'!$B$5,"Year",'Population Migration by State'!$C$3)</f>
        <v>279196</v>
      </c>
      <c r="CV211" s="105">
        <f>GETPIVOTDATA(" Georgia",'Population Migration by State'!$B$5,"Year",'Population Migration by State'!$C$3)</f>
        <v>279196</v>
      </c>
      <c r="CW211" s="105">
        <f>GETPIVOTDATA(" Georgia",'Population Migration by State'!$B$5,"Year",'Population Migration by State'!$C$3)</f>
        <v>279196</v>
      </c>
      <c r="CX211" s="105">
        <f>GETPIVOTDATA(" Georgia",'Population Migration by State'!$B$5,"Year",'Population Migration by State'!$C$3)</f>
        <v>279196</v>
      </c>
      <c r="CY211" s="105">
        <f>GETPIVOTDATA(" Georgia",'Population Migration by State'!$B$5,"Year",'Population Migration by State'!$C$3)</f>
        <v>279196</v>
      </c>
      <c r="CZ211" s="105">
        <f>GETPIVOTDATA(" Georgia",'Population Migration by State'!$B$5,"Year",'Population Migration by State'!$C$3)</f>
        <v>279196</v>
      </c>
      <c r="DA211" s="105">
        <f>GETPIVOTDATA(" Georgia",'Population Migration by State'!$B$5,"Year",'Population Migration by State'!$C$3)</f>
        <v>279196</v>
      </c>
      <c r="DB211" s="105">
        <f>GETPIVOTDATA(" Georgia",'Population Migration by State'!$B$5,"Year",'Population Migration by State'!$C$3)</f>
        <v>279196</v>
      </c>
      <c r="DC211" s="105">
        <f>GETPIVOTDATA(" Georgia",'Population Migration by State'!$B$5,"Year",'Population Migration by State'!$C$3)</f>
        <v>279196</v>
      </c>
      <c r="DD211" s="105">
        <f>GETPIVOTDATA(" Georgia",'Population Migration by State'!$B$5,"Year",'Population Migration by State'!$C$3)</f>
        <v>279196</v>
      </c>
      <c r="DE211" s="105">
        <f>GETPIVOTDATA(" Georgia",'Population Migration by State'!$B$5,"Year",'Population Migration by State'!$C$3)</f>
        <v>279196</v>
      </c>
      <c r="DF211" s="92">
        <f>GETPIVOTDATA(" South Carolina",'Population Migration by State'!$B$5,"Year",'Population Migration by State'!$C$3)</f>
        <v>157775</v>
      </c>
      <c r="DG211" s="105">
        <f>GETPIVOTDATA(" South Carolina",'Population Migration by State'!$B$5,"Year",'Population Migration by State'!$C$3)</f>
        <v>157775</v>
      </c>
      <c r="DH211" s="105">
        <f>GETPIVOTDATA(" South Carolina",'Population Migration by State'!$B$5,"Year",'Population Migration by State'!$C$3)</f>
        <v>157775</v>
      </c>
      <c r="DI211" s="105">
        <f>GETPIVOTDATA(" South Carolina",'Population Migration by State'!$B$5,"Year",'Population Migration by State'!$C$3)</f>
        <v>157775</v>
      </c>
      <c r="DJ211" s="114">
        <f>GETPIVOTDATA(" South Carolina",'Population Migration by State'!$B$5,"Year",'Population Migration by State'!$C$3)</f>
        <v>157775</v>
      </c>
      <c r="DK211" s="105"/>
      <c r="DL211" s="105"/>
      <c r="DM211" s="105"/>
      <c r="DN211" s="105"/>
      <c r="DO211" s="105"/>
      <c r="DP211" s="105"/>
      <c r="DQ211" s="105"/>
      <c r="DR211" s="105"/>
      <c r="DS211" s="105"/>
      <c r="DT211" s="105"/>
      <c r="DU211" s="105"/>
      <c r="DV211" s="105"/>
      <c r="DW211" s="105"/>
      <c r="DX211" s="105"/>
      <c r="DY211" s="105"/>
      <c r="DZ211" s="105"/>
      <c r="EA211" s="105"/>
      <c r="EB211" s="105"/>
      <c r="EC211" s="105"/>
      <c r="ED211" s="105"/>
      <c r="EE211" s="105"/>
      <c r="EF211" s="105"/>
      <c r="EG211" s="105"/>
      <c r="EH211" s="105"/>
      <c r="EI211" s="105"/>
      <c r="EJ211" s="105"/>
      <c r="EK211" s="105"/>
      <c r="EL211" s="105"/>
      <c r="EM211" s="105"/>
      <c r="EN211" s="105"/>
      <c r="EO211" s="105"/>
      <c r="EP211" s="105"/>
      <c r="EQ211" s="56"/>
      <c r="ER211" s="56"/>
      <c r="ES211" s="56"/>
      <c r="ET211" s="56"/>
      <c r="EU211" s="56"/>
      <c r="EV211" s="56"/>
      <c r="EW211" s="56"/>
      <c r="EX211" s="56"/>
      <c r="EY211" s="56"/>
      <c r="EZ211" s="56"/>
      <c r="FA211" s="56"/>
      <c r="FB211" s="56"/>
      <c r="FC211" s="56"/>
      <c r="FD211" s="56"/>
      <c r="FE211" s="56"/>
      <c r="FF211" s="56"/>
      <c r="FG211" s="56"/>
      <c r="FH211" s="56"/>
      <c r="FI211" s="56"/>
      <c r="FJ211" s="56"/>
      <c r="FK211" s="56"/>
      <c r="FL211" s="56"/>
      <c r="FM211" s="56"/>
      <c r="FN211" s="56"/>
      <c r="FO211" s="56"/>
      <c r="FP211" s="56"/>
      <c r="FQ211" s="56"/>
      <c r="FR211" s="56"/>
      <c r="FS211" s="56"/>
      <c r="FT211" s="56"/>
      <c r="FU211" s="56"/>
      <c r="FV211" s="56"/>
      <c r="FW211" s="56"/>
      <c r="FX211" s="56"/>
      <c r="FY211" s="56"/>
      <c r="FZ211" s="56"/>
      <c r="GA211" s="56"/>
      <c r="GB211" s="56"/>
      <c r="GC211" s="56"/>
      <c r="GD211" s="56"/>
      <c r="GE211" s="56"/>
      <c r="GF211" s="56"/>
      <c r="GG211" s="56"/>
      <c r="GH211" s="56"/>
      <c r="GI211" s="56"/>
      <c r="GJ211" s="56"/>
      <c r="GK211" s="56"/>
      <c r="GL211" s="56"/>
      <c r="GM211" s="56"/>
      <c r="GN211" s="56"/>
      <c r="GO211" s="56"/>
      <c r="GP211" s="56"/>
      <c r="GQ211" s="56"/>
      <c r="GR211" s="56"/>
      <c r="GS211" s="56"/>
      <c r="GT211" s="56"/>
      <c r="GU211" s="56"/>
      <c r="GV211" s="56"/>
      <c r="GW211" s="56"/>
      <c r="GX211" s="56"/>
      <c r="GY211" s="56"/>
      <c r="GZ211" s="56"/>
      <c r="HA211" s="56"/>
      <c r="HB211" s="56"/>
      <c r="HC211" s="56"/>
      <c r="HD211" s="56"/>
      <c r="HE211" s="56"/>
      <c r="HF211" s="56"/>
      <c r="HG211" s="56"/>
      <c r="HH211" s="217"/>
    </row>
    <row r="212" spans="2:216" x14ac:dyDescent="0.25">
      <c r="B212" s="221"/>
      <c r="C212" s="56"/>
      <c r="D212" s="92"/>
      <c r="E212" s="105"/>
      <c r="F212" s="56"/>
      <c r="G212" s="56"/>
      <c r="H212" s="56"/>
      <c r="I212" s="56"/>
      <c r="J212" s="56"/>
      <c r="K212" s="56"/>
      <c r="L212" s="57">
        <f>GETPIVOTDATA(" Alaska",'Population Migration by State'!$B$5,"Year",'Population Migration by State'!$C$3)</f>
        <v>33440</v>
      </c>
      <c r="M212" s="105">
        <f>GETPIVOTDATA(" Alaska",'Population Migration by State'!$B$5,"Year",'Population Migration by State'!$C$3)</f>
        <v>33440</v>
      </c>
      <c r="N212" s="105">
        <f>GETPIVOTDATA(" Alaska",'Population Migration by State'!$B$5,"Year",'Population Migration by State'!$C$3)</f>
        <v>33440</v>
      </c>
      <c r="O212" s="105">
        <f>GETPIVOTDATA(" Alaska",'Population Migration by State'!$B$5,"Year",'Population Migration by State'!$C$3)</f>
        <v>33440</v>
      </c>
      <c r="P212" s="105">
        <f>GETPIVOTDATA(" Alaska",'Population Migration by State'!$B$5,"Year",'Population Migration by State'!$C$3)</f>
        <v>33440</v>
      </c>
      <c r="Q212" s="105">
        <f>GETPIVOTDATA(" Alaska",'Population Migration by State'!$B$5,"Year",'Population Migration by State'!$C$3)</f>
        <v>33440</v>
      </c>
      <c r="R212" s="105">
        <f>GETPIVOTDATA(" Alaska",'Population Migration by State'!$B$5,"Year",'Population Migration by State'!$C$3)</f>
        <v>33440</v>
      </c>
      <c r="S212" s="105">
        <f>GETPIVOTDATA(" Alaska",'Population Migration by State'!$B$5,"Year",'Population Migration by State'!$C$3)</f>
        <v>33440</v>
      </c>
      <c r="T212" s="105">
        <f>GETPIVOTDATA(" Alaska",'Population Migration by State'!$B$5,"Year",'Population Migration by State'!$C$3)</f>
        <v>33440</v>
      </c>
      <c r="U212" s="105">
        <f>GETPIVOTDATA(" Alaska",'Population Migration by State'!$B$5,"Year",'Population Migration by State'!$C$3)</f>
        <v>33440</v>
      </c>
      <c r="V212" s="105">
        <f>GETPIVOTDATA(" Alaska",'Population Migration by State'!$B$5,"Year",'Population Migration by State'!$C$3)</f>
        <v>33440</v>
      </c>
      <c r="W212" s="99"/>
      <c r="X212" s="114"/>
      <c r="Y212" s="105"/>
      <c r="Z212" s="105"/>
      <c r="AA212" s="105"/>
      <c r="AB212" s="105"/>
      <c r="AC212" s="105"/>
      <c r="AD212" s="105"/>
      <c r="AE212" s="105"/>
      <c r="AF212" s="105"/>
      <c r="AG212" s="105"/>
      <c r="AH212" s="105"/>
      <c r="AI212" s="105"/>
      <c r="AJ212" s="105"/>
      <c r="AK212" s="105"/>
      <c r="AL212" s="105"/>
      <c r="AM212" s="105"/>
      <c r="AN212" s="105"/>
      <c r="AO212" s="105"/>
      <c r="AP212" s="105"/>
      <c r="AQ212" s="105"/>
      <c r="AR212" s="105"/>
      <c r="AS212" s="105"/>
      <c r="AT212" s="105"/>
      <c r="AU212" s="105"/>
      <c r="AV212" s="105"/>
      <c r="AW212" s="92">
        <f>GETPIVOTDATA(" Texas",'Population Migration by State'!$B$5,"Year",'Population Migration by State'!$C$3)</f>
        <v>512187</v>
      </c>
      <c r="AX212" s="105">
        <f>GETPIVOTDATA(" Texas",'Population Migration by State'!$B$5,"Year",'Population Migration by State'!$C$3)</f>
        <v>512187</v>
      </c>
      <c r="AY212" s="105">
        <f>GETPIVOTDATA(" Texas",'Population Migration by State'!$B$5,"Year",'Population Migration by State'!$C$3)</f>
        <v>512187</v>
      </c>
      <c r="AZ212" s="105">
        <f>GETPIVOTDATA(" Texas",'Population Migration by State'!$B$5,"Year",'Population Migration by State'!$C$3)</f>
        <v>512187</v>
      </c>
      <c r="BA212" s="105">
        <f>GETPIVOTDATA(" Texas",'Population Migration by State'!$B$5,"Year",'Population Migration by State'!$C$3)</f>
        <v>512187</v>
      </c>
      <c r="BB212" s="105">
        <f>GETPIVOTDATA(" Texas",'Population Migration by State'!$B$5,"Year",'Population Migration by State'!$C$3)</f>
        <v>512187</v>
      </c>
      <c r="BC212" s="105">
        <f>GETPIVOTDATA(" Texas",'Population Migration by State'!$B$5,"Year",'Population Migration by State'!$C$3)</f>
        <v>512187</v>
      </c>
      <c r="BD212" s="105">
        <f>GETPIVOTDATA(" Texas",'Population Migration by State'!$B$5,"Year",'Population Migration by State'!$C$3)</f>
        <v>512187</v>
      </c>
      <c r="BE212" s="105">
        <f>GETPIVOTDATA(" Texas",'Population Migration by State'!$B$5,"Year",'Population Migration by State'!$C$3)</f>
        <v>512187</v>
      </c>
      <c r="BF212" s="105">
        <f>GETPIVOTDATA(" Texas",'Population Migration by State'!$B$5,"Year",'Population Migration by State'!$C$3)</f>
        <v>512187</v>
      </c>
      <c r="BG212" s="105">
        <f>GETPIVOTDATA(" Texas",'Population Migration by State'!$B$5,"Year",'Population Migration by State'!$C$3)</f>
        <v>512187</v>
      </c>
      <c r="BH212" s="105">
        <f>GETPIVOTDATA(" Texas",'Population Migration by State'!$B$5,"Year",'Population Migration by State'!$C$3)</f>
        <v>512187</v>
      </c>
      <c r="BI212" s="105">
        <f>GETPIVOTDATA(" Texas",'Population Migration by State'!$B$5,"Year",'Population Migration by State'!$C$3)</f>
        <v>512187</v>
      </c>
      <c r="BJ212" s="105">
        <f>GETPIVOTDATA(" Texas",'Population Migration by State'!$B$5,"Year",'Population Migration by State'!$C$3)</f>
        <v>512187</v>
      </c>
      <c r="BK212" s="105">
        <f>GETPIVOTDATA(" Texas",'Population Migration by State'!$B$5,"Year",'Population Migration by State'!$C$3)</f>
        <v>512187</v>
      </c>
      <c r="BL212" s="121">
        <f>GETPIVOTDATA(" Texas",'Population Migration by State'!$B$5,"Year",'Population Migration by State'!$C$3)</f>
        <v>512187</v>
      </c>
      <c r="BM212" s="105">
        <f>GETPIVOTDATA(" Texas",'Population Migration by State'!$B$5,"Year",'Population Migration by State'!$C$3)</f>
        <v>512187</v>
      </c>
      <c r="BN212" s="105">
        <f>GETPIVOTDATA(" Texas",'Population Migration by State'!$B$5,"Year",'Population Migration by State'!$C$3)</f>
        <v>512187</v>
      </c>
      <c r="BO212" s="105">
        <f>GETPIVOTDATA(" Texas",'Population Migration by State'!$B$5,"Year",'Population Migration by State'!$C$3)</f>
        <v>512187</v>
      </c>
      <c r="BP212" s="105">
        <f>GETPIVOTDATA(" Texas",'Population Migration by State'!$B$5,"Year",'Population Migration by State'!$C$3)</f>
        <v>512187</v>
      </c>
      <c r="BQ212" s="105">
        <f>GETPIVOTDATA(" Texas",'Population Migration by State'!$B$5,"Year",'Population Migration by State'!$C$3)</f>
        <v>512187</v>
      </c>
      <c r="BR212" s="105">
        <f>GETPIVOTDATA(" Texas",'Population Migration by State'!$B$5,"Year",'Population Migration by State'!$C$3)</f>
        <v>512187</v>
      </c>
      <c r="BS212" s="105">
        <f>GETPIVOTDATA(" Texas",'Population Migration by State'!$B$5,"Year",'Population Migration by State'!$C$3)</f>
        <v>512187</v>
      </c>
      <c r="BT212" s="105">
        <f>GETPIVOTDATA(" Texas",'Population Migration by State'!$B$5,"Year",'Population Migration by State'!$C$3)</f>
        <v>512187</v>
      </c>
      <c r="BU212" s="92">
        <f>GETPIVOTDATA(" Louisiana",'Population Migration by State'!$B$5,"Year",'Population Migration by State'!$C$3)</f>
        <v>91870</v>
      </c>
      <c r="BV212" s="105">
        <f>GETPIVOTDATA(" Louisiana",'Population Migration by State'!$B$5,"Year",'Population Migration by State'!$C$3)</f>
        <v>91870</v>
      </c>
      <c r="BW212" s="105">
        <f>GETPIVOTDATA(" Louisiana",'Population Migration by State'!$B$5,"Year",'Population Migration by State'!$C$3)</f>
        <v>91870</v>
      </c>
      <c r="BX212" s="105">
        <f>GETPIVOTDATA(" Louisiana",'Population Migration by State'!$B$5,"Year",'Population Migration by State'!$C$3)</f>
        <v>91870</v>
      </c>
      <c r="BY212" s="105">
        <f>GETPIVOTDATA(" Louisiana",'Population Migration by State'!$B$5,"Year",'Population Migration by State'!$C$3)</f>
        <v>91870</v>
      </c>
      <c r="BZ212" s="105">
        <f>GETPIVOTDATA(" Louisiana",'Population Migration by State'!$B$5,"Year",'Population Migration by State'!$C$3)</f>
        <v>91870</v>
      </c>
      <c r="CA212" s="105">
        <f>GETPIVOTDATA(" Louisiana",'Population Migration by State'!$B$5,"Year",'Population Migration by State'!$C$3)</f>
        <v>91870</v>
      </c>
      <c r="CB212" s="105">
        <f>GETPIVOTDATA(" Louisiana",'Population Migration by State'!$B$5,"Year",'Population Migration by State'!$C$3)</f>
        <v>91870</v>
      </c>
      <c r="CC212" s="92">
        <f>GETPIVOTDATA(" Mississippi",'Population Migration by State'!$B$5,"Year",'Population Migration by State'!$C$3)</f>
        <v>73581</v>
      </c>
      <c r="CD212" s="105">
        <f>GETPIVOTDATA(" Mississippi",'Population Migration by State'!$B$5,"Year",'Population Migration by State'!$C$3)</f>
        <v>73581</v>
      </c>
      <c r="CE212" s="105">
        <f>GETPIVOTDATA(" Mississippi",'Population Migration by State'!$B$5,"Year",'Population Migration by State'!$C$3)</f>
        <v>73581</v>
      </c>
      <c r="CF212" s="105">
        <f>GETPIVOTDATA(" Mississippi",'Population Migration by State'!$B$5,"Year",'Population Migration by State'!$C$3)</f>
        <v>73581</v>
      </c>
      <c r="CG212" s="105">
        <f>GETPIVOTDATA(" Mississippi",'Population Migration by State'!$B$5,"Year",'Population Migration by State'!$C$3)</f>
        <v>73581</v>
      </c>
      <c r="CH212" s="105">
        <f>GETPIVOTDATA(" Mississippi",'Population Migration by State'!$B$5,"Year",'Population Migration by State'!$C$3)</f>
        <v>73581</v>
      </c>
      <c r="CI212" s="105">
        <f>GETPIVOTDATA(" Mississippi",'Population Migration by State'!$B$5,"Year",'Population Migration by State'!$C$3)</f>
        <v>73581</v>
      </c>
      <c r="CJ212" s="105">
        <f>GETPIVOTDATA(" Mississippi",'Population Migration by State'!$B$5,"Year",'Population Migration by State'!$C$3)</f>
        <v>73581</v>
      </c>
      <c r="CK212" s="105">
        <f>GETPIVOTDATA(" Mississippi",'Population Migration by State'!$B$5,"Year",'Population Migration by State'!$C$3)</f>
        <v>73581</v>
      </c>
      <c r="CL212" s="92">
        <f>GETPIVOTDATA(" Alabama",'Population Migration by State'!$B$5,"Year",'Population Migration by State'!$C$3)</f>
        <v>105219</v>
      </c>
      <c r="CM212" s="105">
        <f>GETPIVOTDATA(" Alabama",'Population Migration by State'!$B$5,"Year",'Population Migration by State'!$C$3)</f>
        <v>105219</v>
      </c>
      <c r="CN212" s="105">
        <f>GETPIVOTDATA(" Alabama",'Population Migration by State'!$B$5,"Year",'Population Migration by State'!$C$3)</f>
        <v>105219</v>
      </c>
      <c r="CO212" s="105">
        <f>GETPIVOTDATA(" Alabama",'Population Migration by State'!$B$5,"Year",'Population Migration by State'!$C$3)</f>
        <v>105219</v>
      </c>
      <c r="CP212" s="105">
        <f>GETPIVOTDATA(" Alabama",'Population Migration by State'!$B$5,"Year",'Population Migration by State'!$C$3)</f>
        <v>105219</v>
      </c>
      <c r="CQ212" s="105">
        <f>GETPIVOTDATA(" Alabama",'Population Migration by State'!$B$5,"Year",'Population Migration by State'!$C$3)</f>
        <v>105219</v>
      </c>
      <c r="CR212" s="105">
        <f>GETPIVOTDATA(" Alabama",'Population Migration by State'!$B$5,"Year",'Population Migration by State'!$C$3)</f>
        <v>105219</v>
      </c>
      <c r="CS212" s="105">
        <f>GETPIVOTDATA(" Alabama",'Population Migration by State'!$B$5,"Year",'Population Migration by State'!$C$3)</f>
        <v>105219</v>
      </c>
      <c r="CT212" s="92">
        <f>GETPIVOTDATA(" Georgia",'Population Migration by State'!$B$5,"Year",'Population Migration by State'!$C$3)</f>
        <v>279196</v>
      </c>
      <c r="CU212" s="105">
        <f>GETPIVOTDATA(" Georgia",'Population Migration by State'!$B$5,"Year",'Population Migration by State'!$C$3)</f>
        <v>279196</v>
      </c>
      <c r="CV212" s="105">
        <f>GETPIVOTDATA(" Georgia",'Population Migration by State'!$B$5,"Year",'Population Migration by State'!$C$3)</f>
        <v>279196</v>
      </c>
      <c r="CW212" s="105">
        <f>GETPIVOTDATA(" Georgia",'Population Migration by State'!$B$5,"Year",'Population Migration by State'!$C$3)</f>
        <v>279196</v>
      </c>
      <c r="CX212" s="105">
        <f>GETPIVOTDATA(" Georgia",'Population Migration by State'!$B$5,"Year",'Population Migration by State'!$C$3)</f>
        <v>279196</v>
      </c>
      <c r="CY212" s="105">
        <f>GETPIVOTDATA(" Georgia",'Population Migration by State'!$B$5,"Year",'Population Migration by State'!$C$3)</f>
        <v>279196</v>
      </c>
      <c r="CZ212" s="105">
        <f>GETPIVOTDATA(" Georgia",'Population Migration by State'!$B$5,"Year",'Population Migration by State'!$C$3)</f>
        <v>279196</v>
      </c>
      <c r="DA212" s="105">
        <f>GETPIVOTDATA(" Georgia",'Population Migration by State'!$B$5,"Year",'Population Migration by State'!$C$3)</f>
        <v>279196</v>
      </c>
      <c r="DB212" s="105">
        <f>GETPIVOTDATA(" Georgia",'Population Migration by State'!$B$5,"Year",'Population Migration by State'!$C$3)</f>
        <v>279196</v>
      </c>
      <c r="DC212" s="105">
        <f>GETPIVOTDATA(" Georgia",'Population Migration by State'!$B$5,"Year",'Population Migration by State'!$C$3)</f>
        <v>279196</v>
      </c>
      <c r="DD212" s="105">
        <f>GETPIVOTDATA(" Georgia",'Population Migration by State'!$B$5,"Year",'Population Migration by State'!$C$3)</f>
        <v>279196</v>
      </c>
      <c r="DE212" s="105">
        <f>GETPIVOTDATA(" Georgia",'Population Migration by State'!$B$5,"Year",'Population Migration by State'!$C$3)</f>
        <v>279196</v>
      </c>
      <c r="DF212" s="92">
        <f>GETPIVOTDATA(" South Carolina",'Population Migration by State'!$B$5,"Year",'Population Migration by State'!$C$3)</f>
        <v>157775</v>
      </c>
      <c r="DG212" s="105">
        <f>GETPIVOTDATA(" South Carolina",'Population Migration by State'!$B$5,"Year",'Population Migration by State'!$C$3)</f>
        <v>157775</v>
      </c>
      <c r="DH212" s="105">
        <f>GETPIVOTDATA(" South Carolina",'Population Migration by State'!$B$5,"Year",'Population Migration by State'!$C$3)</f>
        <v>157775</v>
      </c>
      <c r="DI212" s="105">
        <f>GETPIVOTDATA(" South Carolina",'Population Migration by State'!$B$5,"Year",'Population Migration by State'!$C$3)</f>
        <v>157775</v>
      </c>
      <c r="DJ212" s="97"/>
      <c r="DK212" s="105"/>
      <c r="DL212" s="105"/>
      <c r="DM212" s="105"/>
      <c r="DN212" s="105"/>
      <c r="DO212" s="105"/>
      <c r="DP212" s="105"/>
      <c r="DQ212" s="105"/>
      <c r="DR212" s="105"/>
      <c r="DS212" s="105"/>
      <c r="DT212" s="105"/>
      <c r="DU212" s="105"/>
      <c r="DV212" s="105"/>
      <c r="DW212" s="105"/>
      <c r="DX212" s="105"/>
      <c r="DY212" s="105"/>
      <c r="DZ212" s="105"/>
      <c r="EA212" s="105"/>
      <c r="EB212" s="105"/>
      <c r="EC212" s="105"/>
      <c r="ED212" s="105"/>
      <c r="EE212" s="105"/>
      <c r="EF212" s="105"/>
      <c r="EG212" s="105"/>
      <c r="EH212" s="105"/>
      <c r="EI212" s="105"/>
      <c r="EJ212" s="105"/>
      <c r="EK212" s="105"/>
      <c r="EL212" s="105"/>
      <c r="EM212" s="105"/>
      <c r="EN212" s="105"/>
      <c r="EO212" s="105"/>
      <c r="EP212" s="105"/>
      <c r="EQ212" s="56"/>
      <c r="ER212" s="56"/>
      <c r="ES212" s="56"/>
      <c r="ET212" s="56"/>
      <c r="EU212" s="56"/>
      <c r="EV212" s="56"/>
      <c r="EW212" s="56"/>
      <c r="EX212" s="56"/>
      <c r="EY212" s="56"/>
      <c r="EZ212" s="56"/>
      <c r="FA212" s="56"/>
      <c r="FB212" s="56"/>
      <c r="FC212" s="56"/>
      <c r="FD212" s="56"/>
      <c r="FE212" s="56"/>
      <c r="FF212" s="56"/>
      <c r="FG212" s="56"/>
      <c r="FH212" s="56"/>
      <c r="FI212" s="56"/>
      <c r="FJ212" s="56"/>
      <c r="FK212" s="56"/>
      <c r="FL212" s="56"/>
      <c r="FM212" s="56"/>
      <c r="FN212" s="56"/>
      <c r="FO212" s="56"/>
      <c r="FP212" s="56"/>
      <c r="FQ212" s="56"/>
      <c r="FR212" s="56"/>
      <c r="FS212" s="56"/>
      <c r="FT212" s="56"/>
      <c r="FU212" s="56"/>
      <c r="FV212" s="56"/>
      <c r="FW212" s="56"/>
      <c r="FX212" s="56"/>
      <c r="FY212" s="56"/>
      <c r="FZ212" s="56"/>
      <c r="GA212" s="56"/>
      <c r="GB212" s="56"/>
      <c r="GC212" s="56"/>
      <c r="GD212" s="56"/>
      <c r="GE212" s="56"/>
      <c r="GF212" s="56"/>
      <c r="GG212" s="56"/>
      <c r="GH212" s="56"/>
      <c r="GI212" s="56"/>
      <c r="GJ212" s="56"/>
      <c r="GK212" s="56"/>
      <c r="GL212" s="56"/>
      <c r="GM212" s="56"/>
      <c r="GN212" s="56"/>
      <c r="GO212" s="56"/>
      <c r="GP212" s="56"/>
      <c r="GQ212" s="56"/>
      <c r="GR212" s="56"/>
      <c r="GS212" s="56"/>
      <c r="GT212" s="56"/>
      <c r="GU212" s="56"/>
      <c r="GV212" s="56"/>
      <c r="GW212" s="56"/>
      <c r="GX212" s="56"/>
      <c r="GY212" s="56"/>
      <c r="GZ212" s="56"/>
      <c r="HA212" s="56"/>
      <c r="HB212" s="56"/>
      <c r="HC212" s="56"/>
      <c r="HD212" s="56"/>
      <c r="HE212" s="56"/>
      <c r="HF212" s="56"/>
      <c r="HG212" s="56"/>
      <c r="HH212" s="217"/>
    </row>
    <row r="213" spans="2:216" x14ac:dyDescent="0.25">
      <c r="B213" s="221"/>
      <c r="C213" s="56"/>
      <c r="D213" s="92"/>
      <c r="E213" s="105"/>
      <c r="F213" s="56"/>
      <c r="G213" s="56"/>
      <c r="H213" s="56"/>
      <c r="I213" s="56"/>
      <c r="J213" s="56"/>
      <c r="K213" s="56"/>
      <c r="L213" s="57">
        <f>GETPIVOTDATA(" Alaska",'Population Migration by State'!$B$5,"Year",'Population Migration by State'!$C$3)</f>
        <v>33440</v>
      </c>
      <c r="M213" s="105">
        <f>GETPIVOTDATA(" Alaska",'Population Migration by State'!$B$5,"Year",'Population Migration by State'!$C$3)</f>
        <v>33440</v>
      </c>
      <c r="N213" s="105">
        <f>GETPIVOTDATA(" Alaska",'Population Migration by State'!$B$5,"Year",'Population Migration by State'!$C$3)</f>
        <v>33440</v>
      </c>
      <c r="O213" s="105">
        <f>GETPIVOTDATA(" Alaska",'Population Migration by State'!$B$5,"Year",'Population Migration by State'!$C$3)</f>
        <v>33440</v>
      </c>
      <c r="P213" s="105">
        <f>GETPIVOTDATA(" Alaska",'Population Migration by State'!$B$5,"Year",'Population Migration by State'!$C$3)</f>
        <v>33440</v>
      </c>
      <c r="Q213" s="105">
        <f>GETPIVOTDATA(" Alaska",'Population Migration by State'!$B$5,"Year",'Population Migration by State'!$C$3)</f>
        <v>33440</v>
      </c>
      <c r="R213" s="105">
        <f>GETPIVOTDATA(" Alaska",'Population Migration by State'!$B$5,"Year",'Population Migration by State'!$C$3)</f>
        <v>33440</v>
      </c>
      <c r="S213" s="105">
        <f>GETPIVOTDATA(" Alaska",'Population Migration by State'!$B$5,"Year",'Population Migration by State'!$C$3)</f>
        <v>33440</v>
      </c>
      <c r="T213" s="105">
        <f>GETPIVOTDATA(" Alaska",'Population Migration by State'!$B$5,"Year",'Population Migration by State'!$C$3)</f>
        <v>33440</v>
      </c>
      <c r="U213" s="105">
        <f>GETPIVOTDATA(" Alaska",'Population Migration by State'!$B$5,"Year",'Population Migration by State'!$C$3)</f>
        <v>33440</v>
      </c>
      <c r="V213" s="105">
        <f>GETPIVOTDATA(" Alaska",'Population Migration by State'!$B$5,"Year",'Population Migration by State'!$C$3)</f>
        <v>33440</v>
      </c>
      <c r="W213" s="114">
        <f>GETPIVOTDATA(" Alaska",'Population Migration by State'!$B$5,"Year",'Population Migration by State'!$C$3)</f>
        <v>33440</v>
      </c>
      <c r="X213" s="96"/>
      <c r="Y213" s="105"/>
      <c r="Z213" s="105"/>
      <c r="AA213" s="105"/>
      <c r="AB213" s="105"/>
      <c r="AC213" s="105"/>
      <c r="AD213" s="105"/>
      <c r="AE213" s="105"/>
      <c r="AF213" s="105"/>
      <c r="AG213" s="105"/>
      <c r="AH213" s="105"/>
      <c r="AI213" s="105"/>
      <c r="AJ213" s="105"/>
      <c r="AK213" s="105"/>
      <c r="AL213" s="105"/>
      <c r="AM213" s="105"/>
      <c r="AN213" s="105"/>
      <c r="AO213" s="105"/>
      <c r="AP213" s="105"/>
      <c r="AQ213" s="105"/>
      <c r="AR213" s="105"/>
      <c r="AS213" s="105"/>
      <c r="AT213" s="105"/>
      <c r="AU213" s="105"/>
      <c r="AV213" s="105"/>
      <c r="AW213" s="92">
        <f>GETPIVOTDATA(" Texas",'Population Migration by State'!$B$5,"Year",'Population Migration by State'!$C$3)</f>
        <v>512187</v>
      </c>
      <c r="AX213" s="105">
        <f>GETPIVOTDATA(" Texas",'Population Migration by State'!$B$5,"Year",'Population Migration by State'!$C$3)</f>
        <v>512187</v>
      </c>
      <c r="AY213" s="105">
        <f>GETPIVOTDATA(" Texas",'Population Migration by State'!$B$5,"Year",'Population Migration by State'!$C$3)</f>
        <v>512187</v>
      </c>
      <c r="AZ213" s="105">
        <f>GETPIVOTDATA(" Texas",'Population Migration by State'!$B$5,"Year",'Population Migration by State'!$C$3)</f>
        <v>512187</v>
      </c>
      <c r="BA213" s="105">
        <f>GETPIVOTDATA(" Texas",'Population Migration by State'!$B$5,"Year",'Population Migration by State'!$C$3)</f>
        <v>512187</v>
      </c>
      <c r="BB213" s="105">
        <f>GETPIVOTDATA(" Texas",'Population Migration by State'!$B$5,"Year",'Population Migration by State'!$C$3)</f>
        <v>512187</v>
      </c>
      <c r="BC213" s="105">
        <f>GETPIVOTDATA(" Texas",'Population Migration by State'!$B$5,"Year",'Population Migration by State'!$C$3)</f>
        <v>512187</v>
      </c>
      <c r="BD213" s="105">
        <f>GETPIVOTDATA(" Texas",'Population Migration by State'!$B$5,"Year",'Population Migration by State'!$C$3)</f>
        <v>512187</v>
      </c>
      <c r="BE213" s="105">
        <f>GETPIVOTDATA(" Texas",'Population Migration by State'!$B$5,"Year",'Population Migration by State'!$C$3)</f>
        <v>512187</v>
      </c>
      <c r="BF213" s="105">
        <f>GETPIVOTDATA(" Texas",'Population Migration by State'!$B$5,"Year",'Population Migration by State'!$C$3)</f>
        <v>512187</v>
      </c>
      <c r="BG213" s="105">
        <f>GETPIVOTDATA(" Texas",'Population Migration by State'!$B$5,"Year",'Population Migration by State'!$C$3)</f>
        <v>512187</v>
      </c>
      <c r="BH213" s="105">
        <f>GETPIVOTDATA(" Texas",'Population Migration by State'!$B$5,"Year",'Population Migration by State'!$C$3)</f>
        <v>512187</v>
      </c>
      <c r="BI213" s="105">
        <f>GETPIVOTDATA(" Texas",'Population Migration by State'!$B$5,"Year",'Population Migration by State'!$C$3)</f>
        <v>512187</v>
      </c>
      <c r="BJ213" s="105">
        <f>GETPIVOTDATA(" Texas",'Population Migration by State'!$B$5,"Year",'Population Migration by State'!$C$3)</f>
        <v>512187</v>
      </c>
      <c r="BK213" s="105">
        <f>GETPIVOTDATA(" Texas",'Population Migration by State'!$B$5,"Year",'Population Migration by State'!$C$3)</f>
        <v>512187</v>
      </c>
      <c r="BL213" s="121">
        <f>GETPIVOTDATA(" Texas",'Population Migration by State'!$B$5,"Year",'Population Migration by State'!$C$3)</f>
        <v>512187</v>
      </c>
      <c r="BM213" s="105">
        <f>GETPIVOTDATA(" Texas",'Population Migration by State'!$B$5,"Year",'Population Migration by State'!$C$3)</f>
        <v>512187</v>
      </c>
      <c r="BN213" s="105">
        <f>GETPIVOTDATA(" Texas",'Population Migration by State'!$B$5,"Year",'Population Migration by State'!$C$3)</f>
        <v>512187</v>
      </c>
      <c r="BO213" s="105">
        <f>GETPIVOTDATA(" Texas",'Population Migration by State'!$B$5,"Year",'Population Migration by State'!$C$3)</f>
        <v>512187</v>
      </c>
      <c r="BP213" s="105">
        <f>GETPIVOTDATA(" Texas",'Population Migration by State'!$B$5,"Year",'Population Migration by State'!$C$3)</f>
        <v>512187</v>
      </c>
      <c r="BQ213" s="105">
        <f>GETPIVOTDATA(" Texas",'Population Migration by State'!$B$5,"Year",'Population Migration by State'!$C$3)</f>
        <v>512187</v>
      </c>
      <c r="BR213" s="105">
        <f>GETPIVOTDATA(" Texas",'Population Migration by State'!$B$5,"Year",'Population Migration by State'!$C$3)</f>
        <v>512187</v>
      </c>
      <c r="BS213" s="105">
        <f>GETPIVOTDATA(" Texas",'Population Migration by State'!$B$5,"Year",'Population Migration by State'!$C$3)</f>
        <v>512187</v>
      </c>
      <c r="BT213" s="105">
        <f>GETPIVOTDATA(" Texas",'Population Migration by State'!$B$5,"Year",'Population Migration by State'!$C$3)</f>
        <v>512187</v>
      </c>
      <c r="BU213" s="99"/>
      <c r="BV213" s="105">
        <f>GETPIVOTDATA(" Louisiana",'Population Migration by State'!$B$5,"Year",'Population Migration by State'!$C$3)</f>
        <v>91870</v>
      </c>
      <c r="BW213" s="105">
        <f>GETPIVOTDATA(" Louisiana",'Population Migration by State'!$B$5,"Year",'Population Migration by State'!$C$3)</f>
        <v>91870</v>
      </c>
      <c r="BX213" s="105">
        <f>GETPIVOTDATA(" Louisiana",'Population Migration by State'!$B$5,"Year",'Population Migration by State'!$C$3)</f>
        <v>91870</v>
      </c>
      <c r="BY213" s="105">
        <f>GETPIVOTDATA(" Louisiana",'Population Migration by State'!$B$5,"Year",'Population Migration by State'!$C$3)</f>
        <v>91870</v>
      </c>
      <c r="BZ213" s="105">
        <f>GETPIVOTDATA(" Louisiana",'Population Migration by State'!$B$5,"Year",'Population Migration by State'!$C$3)</f>
        <v>91870</v>
      </c>
      <c r="CA213" s="105">
        <f>GETPIVOTDATA(" Louisiana",'Population Migration by State'!$B$5,"Year",'Population Migration by State'!$C$3)</f>
        <v>91870</v>
      </c>
      <c r="CB213" s="105">
        <f>GETPIVOTDATA(" Louisiana",'Population Migration by State'!$B$5,"Year",'Population Migration by State'!$C$3)</f>
        <v>91870</v>
      </c>
      <c r="CC213" s="92">
        <f>GETPIVOTDATA(" Mississippi",'Population Migration by State'!$B$5,"Year",'Population Migration by State'!$C$3)</f>
        <v>73581</v>
      </c>
      <c r="CD213" s="105">
        <f>GETPIVOTDATA(" Mississippi",'Population Migration by State'!$B$5,"Year",'Population Migration by State'!$C$3)</f>
        <v>73581</v>
      </c>
      <c r="CE213" s="105">
        <f>GETPIVOTDATA(" Mississippi",'Population Migration by State'!$B$5,"Year",'Population Migration by State'!$C$3)</f>
        <v>73581</v>
      </c>
      <c r="CF213" s="105">
        <f>GETPIVOTDATA(" Mississippi",'Population Migration by State'!$B$5,"Year",'Population Migration by State'!$C$3)</f>
        <v>73581</v>
      </c>
      <c r="CG213" s="105">
        <f>GETPIVOTDATA(" Mississippi",'Population Migration by State'!$B$5,"Year",'Population Migration by State'!$C$3)</f>
        <v>73581</v>
      </c>
      <c r="CH213" s="105">
        <f>GETPIVOTDATA(" Mississippi",'Population Migration by State'!$B$5,"Year",'Population Migration by State'!$C$3)</f>
        <v>73581</v>
      </c>
      <c r="CI213" s="105">
        <f>GETPIVOTDATA(" Mississippi",'Population Migration by State'!$B$5,"Year",'Population Migration by State'!$C$3)</f>
        <v>73581</v>
      </c>
      <c r="CJ213" s="105">
        <f>GETPIVOTDATA(" Mississippi",'Population Migration by State'!$B$5,"Year",'Population Migration by State'!$C$3)</f>
        <v>73581</v>
      </c>
      <c r="CK213" s="105">
        <f>GETPIVOTDATA(" Mississippi",'Population Migration by State'!$B$5,"Year",'Population Migration by State'!$C$3)</f>
        <v>73581</v>
      </c>
      <c r="CL213" s="92">
        <f>GETPIVOTDATA(" Alabama",'Population Migration by State'!$B$5,"Year",'Population Migration by State'!$C$3)</f>
        <v>105219</v>
      </c>
      <c r="CM213" s="105">
        <f>GETPIVOTDATA(" Alabama",'Population Migration by State'!$B$5,"Year",'Population Migration by State'!$C$3)</f>
        <v>105219</v>
      </c>
      <c r="CN213" s="105">
        <f>GETPIVOTDATA(" Alabama",'Population Migration by State'!$B$5,"Year",'Population Migration by State'!$C$3)</f>
        <v>105219</v>
      </c>
      <c r="CO213" s="105">
        <f>GETPIVOTDATA(" Alabama",'Population Migration by State'!$B$5,"Year",'Population Migration by State'!$C$3)</f>
        <v>105219</v>
      </c>
      <c r="CP213" s="105">
        <f>GETPIVOTDATA(" Alabama",'Population Migration by State'!$B$5,"Year",'Population Migration by State'!$C$3)</f>
        <v>105219</v>
      </c>
      <c r="CQ213" s="105">
        <f>GETPIVOTDATA(" Alabama",'Population Migration by State'!$B$5,"Year",'Population Migration by State'!$C$3)</f>
        <v>105219</v>
      </c>
      <c r="CR213" s="105">
        <f>GETPIVOTDATA(" Alabama",'Population Migration by State'!$B$5,"Year",'Population Migration by State'!$C$3)</f>
        <v>105219</v>
      </c>
      <c r="CS213" s="105">
        <f>GETPIVOTDATA(" Alabama",'Population Migration by State'!$B$5,"Year",'Population Migration by State'!$C$3)</f>
        <v>105219</v>
      </c>
      <c r="CT213" s="92">
        <f>GETPIVOTDATA(" Georgia",'Population Migration by State'!$B$5,"Year",'Population Migration by State'!$C$3)</f>
        <v>279196</v>
      </c>
      <c r="CU213" s="105">
        <f>GETPIVOTDATA(" Georgia",'Population Migration by State'!$B$5,"Year",'Population Migration by State'!$C$3)</f>
        <v>279196</v>
      </c>
      <c r="CV213" s="105">
        <f>GETPIVOTDATA(" Georgia",'Population Migration by State'!$B$5,"Year",'Population Migration by State'!$C$3)</f>
        <v>279196</v>
      </c>
      <c r="CW213" s="105">
        <f>GETPIVOTDATA(" Georgia",'Population Migration by State'!$B$5,"Year",'Population Migration by State'!$C$3)</f>
        <v>279196</v>
      </c>
      <c r="CX213" s="105">
        <f>GETPIVOTDATA(" Georgia",'Population Migration by State'!$B$5,"Year",'Population Migration by State'!$C$3)</f>
        <v>279196</v>
      </c>
      <c r="CY213" s="105">
        <f>GETPIVOTDATA(" Georgia",'Population Migration by State'!$B$5,"Year",'Population Migration by State'!$C$3)</f>
        <v>279196</v>
      </c>
      <c r="CZ213" s="105">
        <f>GETPIVOTDATA(" Georgia",'Population Migration by State'!$B$5,"Year",'Population Migration by State'!$C$3)</f>
        <v>279196</v>
      </c>
      <c r="DA213" s="105">
        <f>GETPIVOTDATA(" Georgia",'Population Migration by State'!$B$5,"Year",'Population Migration by State'!$C$3)</f>
        <v>279196</v>
      </c>
      <c r="DB213" s="105">
        <f>GETPIVOTDATA(" Georgia",'Population Migration by State'!$B$5,"Year",'Population Migration by State'!$C$3)</f>
        <v>279196</v>
      </c>
      <c r="DC213" s="105">
        <f>GETPIVOTDATA(" Georgia",'Population Migration by State'!$B$5,"Year",'Population Migration by State'!$C$3)</f>
        <v>279196</v>
      </c>
      <c r="DD213" s="105">
        <f>GETPIVOTDATA(" Georgia",'Population Migration by State'!$B$5,"Year",'Population Migration by State'!$C$3)</f>
        <v>279196</v>
      </c>
      <c r="DE213" s="105">
        <f>GETPIVOTDATA(" Georgia",'Population Migration by State'!$B$5,"Year",'Population Migration by State'!$C$3)</f>
        <v>279196</v>
      </c>
      <c r="DF213" s="99"/>
      <c r="DG213" s="105">
        <f>GETPIVOTDATA(" South Carolina",'Population Migration by State'!$B$5,"Year",'Population Migration by State'!$C$3)</f>
        <v>157775</v>
      </c>
      <c r="DH213" s="105">
        <f>GETPIVOTDATA(" South Carolina",'Population Migration by State'!$B$5,"Year",'Population Migration by State'!$C$3)</f>
        <v>157775</v>
      </c>
      <c r="DI213" s="114">
        <f>GETPIVOTDATA(" South Carolina",'Population Migration by State'!$B$5,"Year",'Population Migration by State'!$C$3)</f>
        <v>157775</v>
      </c>
      <c r="DJ213" s="105"/>
      <c r="DK213" s="105"/>
      <c r="DL213" s="105"/>
      <c r="DM213" s="105"/>
      <c r="DN213" s="105"/>
      <c r="DO213" s="105"/>
      <c r="DP213" s="105"/>
      <c r="DQ213" s="105"/>
      <c r="DR213" s="105"/>
      <c r="DS213" s="105"/>
      <c r="DT213" s="105"/>
      <c r="DU213" s="105"/>
      <c r="DV213" s="105"/>
      <c r="DW213" s="105"/>
      <c r="DX213" s="105"/>
      <c r="DY213" s="105"/>
      <c r="DZ213" s="105"/>
      <c r="EA213" s="105"/>
      <c r="EB213" s="105"/>
      <c r="EC213" s="105"/>
      <c r="ED213" s="105"/>
      <c r="EE213" s="105"/>
      <c r="EF213" s="105"/>
      <c r="EG213" s="105"/>
      <c r="EH213" s="105"/>
      <c r="EI213" s="105"/>
      <c r="EJ213" s="105"/>
      <c r="EK213" s="105"/>
      <c r="EL213" s="105"/>
      <c r="EM213" s="105"/>
      <c r="EN213" s="105"/>
      <c r="EO213" s="105"/>
      <c r="EP213" s="105"/>
      <c r="EQ213" s="56"/>
      <c r="ER213" s="56"/>
      <c r="ES213" s="56"/>
      <c r="ET213" s="56"/>
      <c r="EU213" s="56"/>
      <c r="EV213" s="56"/>
      <c r="EW213" s="56"/>
      <c r="EX213" s="56"/>
      <c r="EY213" s="56"/>
      <c r="EZ213" s="56"/>
      <c r="FA213" s="56"/>
      <c r="FB213" s="56"/>
      <c r="FC213" s="56"/>
      <c r="FD213" s="56"/>
      <c r="FE213" s="56"/>
      <c r="FF213" s="56"/>
      <c r="FG213" s="56"/>
      <c r="FH213" s="56"/>
      <c r="FI213" s="56"/>
      <c r="FJ213" s="56"/>
      <c r="FK213" s="56"/>
      <c r="FL213" s="56"/>
      <c r="FM213" s="56"/>
      <c r="FN213" s="56"/>
      <c r="FO213" s="56"/>
      <c r="FP213" s="56"/>
      <c r="FQ213" s="56"/>
      <c r="FR213" s="56"/>
      <c r="FS213" s="56"/>
      <c r="FT213" s="56"/>
      <c r="FU213" s="56"/>
      <c r="FV213" s="56"/>
      <c r="FW213" s="56"/>
      <c r="FX213" s="56"/>
      <c r="FY213" s="56"/>
      <c r="FZ213" s="56"/>
      <c r="GA213" s="56"/>
      <c r="GB213" s="56"/>
      <c r="GC213" s="56"/>
      <c r="GD213" s="56"/>
      <c r="GE213" s="56"/>
      <c r="GF213" s="56"/>
      <c r="GG213" s="56"/>
      <c r="GH213" s="56"/>
      <c r="GI213" s="56"/>
      <c r="GJ213" s="56"/>
      <c r="GK213" s="56"/>
      <c r="GL213" s="56"/>
      <c r="GM213" s="56"/>
      <c r="GN213" s="56"/>
      <c r="GO213" s="56"/>
      <c r="GP213" s="56"/>
      <c r="GQ213" s="56"/>
      <c r="GR213" s="56"/>
      <c r="GS213" s="56"/>
      <c r="GT213" s="56"/>
      <c r="GU213" s="56"/>
      <c r="GV213" s="56"/>
      <c r="GW213" s="56"/>
      <c r="GX213" s="56"/>
      <c r="GY213" s="56"/>
      <c r="GZ213" s="56"/>
      <c r="HA213" s="56"/>
      <c r="HB213" s="56"/>
      <c r="HC213" s="56"/>
      <c r="HD213" s="56"/>
      <c r="HE213" s="56"/>
      <c r="HF213" s="56"/>
      <c r="HG213" s="56"/>
      <c r="HH213" s="217"/>
    </row>
    <row r="214" spans="2:216" ht="15.75" thickBot="1" x14ac:dyDescent="0.3">
      <c r="B214" s="221"/>
      <c r="C214" s="56"/>
      <c r="D214" s="92"/>
      <c r="E214" s="105"/>
      <c r="F214" s="56"/>
      <c r="G214" s="56"/>
      <c r="H214" s="56"/>
      <c r="I214" s="56"/>
      <c r="J214" s="56"/>
      <c r="K214" s="56"/>
      <c r="L214" s="57">
        <f>GETPIVOTDATA(" Alaska",'Population Migration by State'!$B$5,"Year",'Population Migration by State'!$C$3)</f>
        <v>33440</v>
      </c>
      <c r="M214" s="105">
        <f>GETPIVOTDATA(" Alaska",'Population Migration by State'!$B$5,"Year",'Population Migration by State'!$C$3)</f>
        <v>33440</v>
      </c>
      <c r="N214" s="105">
        <f>GETPIVOTDATA(" Alaska",'Population Migration by State'!$B$5,"Year",'Population Migration by State'!$C$3)</f>
        <v>33440</v>
      </c>
      <c r="O214" s="105">
        <f>GETPIVOTDATA(" Alaska",'Population Migration by State'!$B$5,"Year",'Population Migration by State'!$C$3)</f>
        <v>33440</v>
      </c>
      <c r="P214" s="105">
        <f>GETPIVOTDATA(" Alaska",'Population Migration by State'!$B$5,"Year",'Population Migration by State'!$C$3)</f>
        <v>33440</v>
      </c>
      <c r="Q214" s="105">
        <f>GETPIVOTDATA(" Alaska",'Population Migration by State'!$B$5,"Year",'Population Migration by State'!$C$3)</f>
        <v>33440</v>
      </c>
      <c r="R214" s="105">
        <f>GETPIVOTDATA(" Alaska",'Population Migration by State'!$B$5,"Year",'Population Migration by State'!$C$3)</f>
        <v>33440</v>
      </c>
      <c r="S214" s="105">
        <f>GETPIVOTDATA(" Alaska",'Population Migration by State'!$B$5,"Year",'Population Migration by State'!$C$3)</f>
        <v>33440</v>
      </c>
      <c r="T214" s="105">
        <f>GETPIVOTDATA(" Alaska",'Population Migration by State'!$B$5,"Year",'Population Migration by State'!$C$3)</f>
        <v>33440</v>
      </c>
      <c r="U214" s="105">
        <f>GETPIVOTDATA(" Alaska",'Population Migration by State'!$B$5,"Year",'Population Migration by State'!$C$3)</f>
        <v>33440</v>
      </c>
      <c r="V214" s="105">
        <f>GETPIVOTDATA(" Alaska",'Population Migration by State'!$B$5,"Year",'Population Migration by State'!$C$3)</f>
        <v>33440</v>
      </c>
      <c r="W214" s="105">
        <f>GETPIVOTDATA(" Alaska",'Population Migration by State'!$B$5,"Year",'Population Migration by State'!$C$3)</f>
        <v>33440</v>
      </c>
      <c r="X214" s="115"/>
      <c r="Y214" s="105"/>
      <c r="Z214" s="105"/>
      <c r="AA214" s="105"/>
      <c r="AB214" s="105"/>
      <c r="AC214" s="105"/>
      <c r="AD214" s="105"/>
      <c r="AE214" s="105"/>
      <c r="AF214" s="105"/>
      <c r="AG214" s="105"/>
      <c r="AH214" s="105"/>
      <c r="AI214" s="105"/>
      <c r="AJ214" s="105"/>
      <c r="AK214" s="105"/>
      <c r="AL214" s="105"/>
      <c r="AM214" s="105"/>
      <c r="AN214" s="105"/>
      <c r="AO214" s="105"/>
      <c r="AP214" s="105"/>
      <c r="AQ214" s="105"/>
      <c r="AR214" s="105"/>
      <c r="AS214" s="105"/>
      <c r="AT214" s="105"/>
      <c r="AU214" s="105"/>
      <c r="AV214" s="105"/>
      <c r="AW214" s="99"/>
      <c r="AX214" s="105">
        <f>GETPIVOTDATA(" Texas",'Population Migration by State'!$B$5,"Year",'Population Migration by State'!$C$3)</f>
        <v>512187</v>
      </c>
      <c r="AY214" s="105">
        <f>GETPIVOTDATA(" Texas",'Population Migration by State'!$B$5,"Year",'Population Migration by State'!$C$3)</f>
        <v>512187</v>
      </c>
      <c r="AZ214" s="105">
        <f>GETPIVOTDATA(" Texas",'Population Migration by State'!$B$5,"Year",'Population Migration by State'!$C$3)</f>
        <v>512187</v>
      </c>
      <c r="BA214" s="105">
        <f>GETPIVOTDATA(" Texas",'Population Migration by State'!$B$5,"Year",'Population Migration by State'!$C$3)</f>
        <v>512187</v>
      </c>
      <c r="BB214" s="105">
        <f>GETPIVOTDATA(" Texas",'Population Migration by State'!$B$5,"Year",'Population Migration by State'!$C$3)</f>
        <v>512187</v>
      </c>
      <c r="BC214" s="105">
        <f>GETPIVOTDATA(" Texas",'Population Migration by State'!$B$5,"Year",'Population Migration by State'!$C$3)</f>
        <v>512187</v>
      </c>
      <c r="BD214" s="105">
        <f>GETPIVOTDATA(" Texas",'Population Migration by State'!$B$5,"Year",'Population Migration by State'!$C$3)</f>
        <v>512187</v>
      </c>
      <c r="BE214" s="105">
        <f>GETPIVOTDATA(" Texas",'Population Migration by State'!$B$5,"Year",'Population Migration by State'!$C$3)</f>
        <v>512187</v>
      </c>
      <c r="BF214" s="105">
        <f>GETPIVOTDATA(" Texas",'Population Migration by State'!$B$5,"Year",'Population Migration by State'!$C$3)</f>
        <v>512187</v>
      </c>
      <c r="BG214" s="105">
        <f>GETPIVOTDATA(" Texas",'Population Migration by State'!$B$5,"Year",'Population Migration by State'!$C$3)</f>
        <v>512187</v>
      </c>
      <c r="BH214" s="105">
        <f>GETPIVOTDATA(" Texas",'Population Migration by State'!$B$5,"Year",'Population Migration by State'!$C$3)</f>
        <v>512187</v>
      </c>
      <c r="BI214" s="105">
        <f>GETPIVOTDATA(" Texas",'Population Migration by State'!$B$5,"Year",'Population Migration by State'!$C$3)</f>
        <v>512187</v>
      </c>
      <c r="BJ214" s="105">
        <f>GETPIVOTDATA(" Texas",'Population Migration by State'!$B$5,"Year",'Population Migration by State'!$C$3)</f>
        <v>512187</v>
      </c>
      <c r="BK214" s="105">
        <f>GETPIVOTDATA(" Texas",'Population Migration by State'!$B$5,"Year",'Population Migration by State'!$C$3)</f>
        <v>512187</v>
      </c>
      <c r="BL214" s="105">
        <f>GETPIVOTDATA(" Texas",'Population Migration by State'!$B$5,"Year",'Population Migration by State'!$C$3)</f>
        <v>512187</v>
      </c>
      <c r="BM214" s="105">
        <f>GETPIVOTDATA(" Texas",'Population Migration by State'!$B$5,"Year",'Population Migration by State'!$C$3)</f>
        <v>512187</v>
      </c>
      <c r="BN214" s="105">
        <f>GETPIVOTDATA(" Texas",'Population Migration by State'!$B$5,"Year",'Population Migration by State'!$C$3)</f>
        <v>512187</v>
      </c>
      <c r="BO214" s="105">
        <f>GETPIVOTDATA(" Texas",'Population Migration by State'!$B$5,"Year",'Population Migration by State'!$C$3)</f>
        <v>512187</v>
      </c>
      <c r="BP214" s="105">
        <f>GETPIVOTDATA(" Texas",'Population Migration by State'!$B$5,"Year",'Population Migration by State'!$C$3)</f>
        <v>512187</v>
      </c>
      <c r="BQ214" s="105">
        <f>GETPIVOTDATA(" Texas",'Population Migration by State'!$B$5,"Year",'Population Migration by State'!$C$3)</f>
        <v>512187</v>
      </c>
      <c r="BR214" s="105">
        <f>GETPIVOTDATA(" Texas",'Population Migration by State'!$B$5,"Year",'Population Migration by State'!$C$3)</f>
        <v>512187</v>
      </c>
      <c r="BS214" s="105">
        <f>GETPIVOTDATA(" Texas",'Population Migration by State'!$B$5,"Year",'Population Migration by State'!$C$3)</f>
        <v>512187</v>
      </c>
      <c r="BT214" s="105">
        <f>GETPIVOTDATA(" Texas",'Population Migration by State'!$B$5,"Year",'Population Migration by State'!$C$3)</f>
        <v>512187</v>
      </c>
      <c r="BU214" s="105">
        <f>GETPIVOTDATA(" Texas",'Population Migration by State'!$B$5,"Year",'Population Migration by State'!$C$3)</f>
        <v>512187</v>
      </c>
      <c r="BV214" s="92">
        <f>GETPIVOTDATA(" Louisiana",'Population Migration by State'!$B$5,"Year",'Population Migration by State'!$C$3)</f>
        <v>91870</v>
      </c>
      <c r="BW214" s="105">
        <f>GETPIVOTDATA(" Louisiana",'Population Migration by State'!$B$5,"Year",'Population Migration by State'!$C$3)</f>
        <v>91870</v>
      </c>
      <c r="BX214" s="105">
        <f>GETPIVOTDATA(" Louisiana",'Population Migration by State'!$B$5,"Year",'Population Migration by State'!$C$3)</f>
        <v>91870</v>
      </c>
      <c r="BY214" s="105">
        <f>GETPIVOTDATA(" Louisiana",'Population Migration by State'!$B$5,"Year",'Population Migration by State'!$C$3)</f>
        <v>91870</v>
      </c>
      <c r="BZ214" s="105">
        <f>GETPIVOTDATA(" Louisiana",'Population Migration by State'!$B$5,"Year",'Population Migration by State'!$C$3)</f>
        <v>91870</v>
      </c>
      <c r="CA214" s="105">
        <f>GETPIVOTDATA(" Louisiana",'Population Migration by State'!$B$5,"Year",'Population Migration by State'!$C$3)</f>
        <v>91870</v>
      </c>
      <c r="CB214" s="105">
        <f>GETPIVOTDATA(" Louisiana",'Population Migration by State'!$B$5,"Year",'Population Migration by State'!$C$3)</f>
        <v>91870</v>
      </c>
      <c r="CC214" s="92">
        <f>GETPIVOTDATA(" Mississippi",'Population Migration by State'!$B$5,"Year",'Population Migration by State'!$C$3)</f>
        <v>73581</v>
      </c>
      <c r="CD214" s="105">
        <f>GETPIVOTDATA(" Mississippi",'Population Migration by State'!$B$5,"Year",'Population Migration by State'!$C$3)</f>
        <v>73581</v>
      </c>
      <c r="CE214" s="105">
        <f>GETPIVOTDATA(" Mississippi",'Population Migration by State'!$B$5,"Year",'Population Migration by State'!$C$3)</f>
        <v>73581</v>
      </c>
      <c r="CF214" s="105">
        <f>GETPIVOTDATA(" Mississippi",'Population Migration by State'!$B$5,"Year",'Population Migration by State'!$C$3)</f>
        <v>73581</v>
      </c>
      <c r="CG214" s="105">
        <f>GETPIVOTDATA(" Mississippi",'Population Migration by State'!$B$5,"Year",'Population Migration by State'!$C$3)</f>
        <v>73581</v>
      </c>
      <c r="CH214" s="105">
        <f>GETPIVOTDATA(" Mississippi",'Population Migration by State'!$B$5,"Year",'Population Migration by State'!$C$3)</f>
        <v>73581</v>
      </c>
      <c r="CI214" s="105">
        <f>GETPIVOTDATA(" Mississippi",'Population Migration by State'!$B$5,"Year",'Population Migration by State'!$C$3)</f>
        <v>73581</v>
      </c>
      <c r="CJ214" s="105">
        <f>GETPIVOTDATA(" Mississippi",'Population Migration by State'!$B$5,"Year",'Population Migration by State'!$C$3)</f>
        <v>73581</v>
      </c>
      <c r="CK214" s="105">
        <f>GETPIVOTDATA(" Mississippi",'Population Migration by State'!$B$5,"Year",'Population Migration by State'!$C$3)</f>
        <v>73581</v>
      </c>
      <c r="CL214" s="92">
        <f>GETPIVOTDATA(" Alabama",'Population Migration by State'!$B$5,"Year",'Population Migration by State'!$C$3)</f>
        <v>105219</v>
      </c>
      <c r="CM214" s="105">
        <f>GETPIVOTDATA(" Alabama",'Population Migration by State'!$B$5,"Year",'Population Migration by State'!$C$3)</f>
        <v>105219</v>
      </c>
      <c r="CN214" s="105">
        <f>GETPIVOTDATA(" Alabama",'Population Migration by State'!$B$5,"Year",'Population Migration by State'!$C$3)</f>
        <v>105219</v>
      </c>
      <c r="CO214" s="105">
        <f>GETPIVOTDATA(" Alabama",'Population Migration by State'!$B$5,"Year",'Population Migration by State'!$C$3)</f>
        <v>105219</v>
      </c>
      <c r="CP214" s="105">
        <f>GETPIVOTDATA(" Alabama",'Population Migration by State'!$B$5,"Year",'Population Migration by State'!$C$3)</f>
        <v>105219</v>
      </c>
      <c r="CQ214" s="105">
        <f>GETPIVOTDATA(" Alabama",'Population Migration by State'!$B$5,"Year",'Population Migration by State'!$C$3)</f>
        <v>105219</v>
      </c>
      <c r="CR214" s="105">
        <f>GETPIVOTDATA(" Alabama",'Population Migration by State'!$B$5,"Year",'Population Migration by State'!$C$3)</f>
        <v>105219</v>
      </c>
      <c r="CS214" s="105">
        <f>GETPIVOTDATA(" Alabama",'Population Migration by State'!$B$5,"Year",'Population Migration by State'!$C$3)</f>
        <v>105219</v>
      </c>
      <c r="CT214" s="92">
        <f>GETPIVOTDATA(" Georgia",'Population Migration by State'!$B$5,"Year",'Population Migration by State'!$C$3)</f>
        <v>279196</v>
      </c>
      <c r="CU214" s="105">
        <f>GETPIVOTDATA(" Georgia",'Population Migration by State'!$B$5,"Year",'Population Migration by State'!$C$3)</f>
        <v>279196</v>
      </c>
      <c r="CV214" s="105">
        <f>GETPIVOTDATA(" Georgia",'Population Migration by State'!$B$5,"Year",'Population Migration by State'!$C$3)</f>
        <v>279196</v>
      </c>
      <c r="CW214" s="105">
        <f>GETPIVOTDATA(" Georgia",'Population Migration by State'!$B$5,"Year",'Population Migration by State'!$C$3)</f>
        <v>279196</v>
      </c>
      <c r="CX214" s="105">
        <f>GETPIVOTDATA(" Georgia",'Population Migration by State'!$B$5,"Year",'Population Migration by State'!$C$3)</f>
        <v>279196</v>
      </c>
      <c r="CY214" s="105">
        <f>GETPIVOTDATA(" Georgia",'Population Migration by State'!$B$5,"Year",'Population Migration by State'!$C$3)</f>
        <v>279196</v>
      </c>
      <c r="CZ214" s="105">
        <f>GETPIVOTDATA(" Georgia",'Population Migration by State'!$B$5,"Year",'Population Migration by State'!$C$3)</f>
        <v>279196</v>
      </c>
      <c r="DA214" s="105">
        <f>GETPIVOTDATA(" Georgia",'Population Migration by State'!$B$5,"Year",'Population Migration by State'!$C$3)</f>
        <v>279196</v>
      </c>
      <c r="DB214" s="105">
        <f>GETPIVOTDATA(" Georgia",'Population Migration by State'!$B$5,"Year",'Population Migration by State'!$C$3)</f>
        <v>279196</v>
      </c>
      <c r="DC214" s="105">
        <f>GETPIVOTDATA(" Georgia",'Population Migration by State'!$B$5,"Year",'Population Migration by State'!$C$3)</f>
        <v>279196</v>
      </c>
      <c r="DD214" s="105">
        <f>GETPIVOTDATA(" Georgia",'Population Migration by State'!$B$5,"Year",'Population Migration by State'!$C$3)</f>
        <v>279196</v>
      </c>
      <c r="DE214" s="105">
        <f>GETPIVOTDATA(" Georgia",'Population Migration by State'!$B$5,"Year",'Population Migration by State'!$C$3)</f>
        <v>279196</v>
      </c>
      <c r="DF214" s="105">
        <f>GETPIVOTDATA(" Georgia",'Population Migration by State'!$B$5,"Year",'Population Migration by State'!$C$3)</f>
        <v>279196</v>
      </c>
      <c r="DG214" s="92">
        <f>GETPIVOTDATA(" South Carolina",'Population Migration by State'!$B$5,"Year",'Population Migration by State'!$C$3)</f>
        <v>157775</v>
      </c>
      <c r="DH214" s="105">
        <f>GETPIVOTDATA(" South Carolina",'Population Migration by State'!$B$5,"Year",'Population Migration by State'!$C$3)</f>
        <v>157775</v>
      </c>
      <c r="DI214" s="97"/>
      <c r="DJ214" s="105"/>
      <c r="DK214" s="105"/>
      <c r="DL214" s="105"/>
      <c r="DM214" s="105"/>
      <c r="DN214" s="105"/>
      <c r="DO214" s="105"/>
      <c r="DP214" s="105"/>
      <c r="DQ214" s="105"/>
      <c r="DR214" s="105"/>
      <c r="DS214" s="105"/>
      <c r="DT214" s="105"/>
      <c r="DU214" s="105"/>
      <c r="DV214" s="105"/>
      <c r="DW214" s="105"/>
      <c r="DX214" s="105"/>
      <c r="DY214" s="105"/>
      <c r="DZ214" s="105"/>
      <c r="EA214" s="105"/>
      <c r="EB214" s="105"/>
      <c r="EC214" s="105"/>
      <c r="ED214" s="105"/>
      <c r="EE214" s="105"/>
      <c r="EF214" s="105"/>
      <c r="EG214" s="105"/>
      <c r="EH214" s="105"/>
      <c r="EI214" s="105"/>
      <c r="EJ214" s="105"/>
      <c r="EK214" s="105"/>
      <c r="EL214" s="105"/>
      <c r="EM214" s="105"/>
      <c r="EN214" s="105"/>
      <c r="EO214" s="105"/>
      <c r="EP214" s="105"/>
      <c r="EQ214" s="56"/>
      <c r="ER214" s="56"/>
      <c r="ES214" s="56"/>
      <c r="ET214" s="56"/>
      <c r="EU214" s="56"/>
      <c r="EV214" s="56"/>
      <c r="EW214" s="56"/>
      <c r="EX214" s="56"/>
      <c r="EY214" s="56"/>
      <c r="EZ214" s="56"/>
      <c r="FA214" s="56"/>
      <c r="FB214" s="56"/>
      <c r="FC214" s="56"/>
      <c r="FD214" s="56"/>
      <c r="FE214" s="56"/>
      <c r="FF214" s="56"/>
      <c r="FG214" s="56"/>
      <c r="FH214" s="56"/>
      <c r="FI214" s="56"/>
      <c r="FJ214" s="56"/>
      <c r="FK214" s="56"/>
      <c r="FL214" s="56"/>
      <c r="FM214" s="56"/>
      <c r="FN214" s="56"/>
      <c r="FO214" s="56"/>
      <c r="FP214" s="56"/>
      <c r="FQ214" s="56"/>
      <c r="FR214" s="56"/>
      <c r="FS214" s="56"/>
      <c r="FT214" s="56"/>
      <c r="FU214" s="56"/>
      <c r="FV214" s="56"/>
      <c r="FW214" s="56"/>
      <c r="FX214" s="56"/>
      <c r="FY214" s="56"/>
      <c r="FZ214" s="56"/>
      <c r="GA214" s="56"/>
      <c r="GB214" s="56"/>
      <c r="GC214" s="56"/>
      <c r="GD214" s="56"/>
      <c r="GE214" s="56"/>
      <c r="GF214" s="56"/>
      <c r="GG214" s="56"/>
      <c r="GH214" s="56"/>
      <c r="GI214" s="56"/>
      <c r="GJ214" s="56"/>
      <c r="GK214" s="56"/>
      <c r="GL214" s="56"/>
      <c r="GM214" s="56"/>
      <c r="GN214" s="56"/>
      <c r="GO214" s="56"/>
      <c r="GP214" s="56"/>
      <c r="GQ214" s="56"/>
      <c r="GR214" s="56"/>
      <c r="GS214" s="56"/>
      <c r="GT214" s="56"/>
      <c r="GU214" s="56"/>
      <c r="GV214" s="56"/>
      <c r="GW214" s="56"/>
      <c r="GX214" s="56"/>
      <c r="GY214" s="56"/>
      <c r="GZ214" s="56"/>
      <c r="HA214" s="56"/>
      <c r="HB214" s="56"/>
      <c r="HC214" s="56"/>
      <c r="HD214" s="56"/>
      <c r="HE214" s="56"/>
      <c r="HF214" s="56"/>
      <c r="HG214" s="56"/>
      <c r="HH214" s="217"/>
    </row>
    <row r="215" spans="2:216" ht="15.75" thickTop="1" x14ac:dyDescent="0.25">
      <c r="B215" s="221"/>
      <c r="C215" s="56"/>
      <c r="D215" s="92"/>
      <c r="E215" s="105"/>
      <c r="F215" s="56"/>
      <c r="G215" s="56"/>
      <c r="H215" s="56"/>
      <c r="I215" s="105"/>
      <c r="J215" s="105"/>
      <c r="K215" s="105"/>
      <c r="L215" s="92">
        <f>GETPIVOTDATA(" Alaska",'Population Migration by State'!$B$5,"Year",'Population Migration by State'!$C$3)</f>
        <v>33440</v>
      </c>
      <c r="M215" s="105">
        <f>GETPIVOTDATA(" Alaska",'Population Migration by State'!$B$5,"Year",'Population Migration by State'!$C$3)</f>
        <v>33440</v>
      </c>
      <c r="N215" s="105">
        <f>GETPIVOTDATA(" Alaska",'Population Migration by State'!$B$5,"Year",'Population Migration by State'!$C$3)</f>
        <v>33440</v>
      </c>
      <c r="O215" s="105">
        <f>GETPIVOTDATA(" Alaska",'Population Migration by State'!$B$5,"Year",'Population Migration by State'!$C$3)</f>
        <v>33440</v>
      </c>
      <c r="P215" s="105">
        <f>GETPIVOTDATA(" Alaska",'Population Migration by State'!$B$5,"Year",'Population Migration by State'!$C$3)</f>
        <v>33440</v>
      </c>
      <c r="Q215" s="105">
        <f>GETPIVOTDATA(" Alaska",'Population Migration by State'!$B$5,"Year",'Population Migration by State'!$C$3)</f>
        <v>33440</v>
      </c>
      <c r="R215" s="105">
        <f>GETPIVOTDATA(" Alaska",'Population Migration by State'!$B$5,"Year",'Population Migration by State'!$C$3)</f>
        <v>33440</v>
      </c>
      <c r="S215" s="105">
        <f>GETPIVOTDATA(" Alaska",'Population Migration by State'!$B$5,"Year",'Population Migration by State'!$C$3)</f>
        <v>33440</v>
      </c>
      <c r="T215" s="105">
        <f>GETPIVOTDATA(" Alaska",'Population Migration by State'!$B$5,"Year",'Population Migration by State'!$C$3)</f>
        <v>33440</v>
      </c>
      <c r="U215" s="105">
        <f>GETPIVOTDATA(" Alaska",'Population Migration by State'!$B$5,"Year",'Population Migration by State'!$C$3)</f>
        <v>33440</v>
      </c>
      <c r="V215" s="105">
        <f>GETPIVOTDATA(" Alaska",'Population Migration by State'!$B$5,"Year",'Population Migration by State'!$C$3)</f>
        <v>33440</v>
      </c>
      <c r="W215" s="105">
        <f>GETPIVOTDATA(" Alaska",'Population Migration by State'!$B$5,"Year",'Population Migration by State'!$C$3)</f>
        <v>33440</v>
      </c>
      <c r="X215" s="114">
        <f>GETPIVOTDATA(" Alaska",'Population Migration by State'!$B$5,"Year",'Population Migration by State'!$C$3)</f>
        <v>33440</v>
      </c>
      <c r="Y215" s="95"/>
      <c r="Z215" s="101"/>
      <c r="AA215" s="101"/>
      <c r="AB215" s="101"/>
      <c r="AC215" s="101"/>
      <c r="AD215" s="101"/>
      <c r="AE215" s="101"/>
      <c r="AF215" s="101"/>
      <c r="AG215" s="101"/>
      <c r="AH215" s="101"/>
      <c r="AI215" s="101"/>
      <c r="AJ215" s="101"/>
      <c r="AK215" s="101"/>
      <c r="AL215" s="101"/>
      <c r="AM215" s="101"/>
      <c r="AN215" s="101"/>
      <c r="AO215" s="101"/>
      <c r="AP215" s="101"/>
      <c r="AQ215" s="101"/>
      <c r="AR215" s="101"/>
      <c r="AS215" s="100"/>
      <c r="AT215" s="105"/>
      <c r="AU215" s="105"/>
      <c r="AV215" s="105"/>
      <c r="AW215" s="105"/>
      <c r="AX215" s="92">
        <f>GETPIVOTDATA(" Texas",'Population Migration by State'!$B$5,"Year",'Population Migration by State'!$C$3)</f>
        <v>512187</v>
      </c>
      <c r="AY215" s="105">
        <f>GETPIVOTDATA(" Texas",'Population Migration by State'!$B$5,"Year",'Population Migration by State'!$C$3)</f>
        <v>512187</v>
      </c>
      <c r="AZ215" s="105">
        <f>GETPIVOTDATA(" Texas",'Population Migration by State'!$B$5,"Year",'Population Migration by State'!$C$3)</f>
        <v>512187</v>
      </c>
      <c r="BA215" s="105">
        <f>GETPIVOTDATA(" Texas",'Population Migration by State'!$B$5,"Year",'Population Migration by State'!$C$3)</f>
        <v>512187</v>
      </c>
      <c r="BB215" s="105">
        <f>GETPIVOTDATA(" Texas",'Population Migration by State'!$B$5,"Year",'Population Migration by State'!$C$3)</f>
        <v>512187</v>
      </c>
      <c r="BC215" s="105">
        <f>GETPIVOTDATA(" Texas",'Population Migration by State'!$B$5,"Year",'Population Migration by State'!$C$3)</f>
        <v>512187</v>
      </c>
      <c r="BD215" s="105">
        <f>GETPIVOTDATA(" Texas",'Population Migration by State'!$B$5,"Year",'Population Migration by State'!$C$3)</f>
        <v>512187</v>
      </c>
      <c r="BE215" s="105">
        <f>GETPIVOTDATA(" Texas",'Population Migration by State'!$B$5,"Year",'Population Migration by State'!$C$3)</f>
        <v>512187</v>
      </c>
      <c r="BF215" s="105">
        <f>GETPIVOTDATA(" Texas",'Population Migration by State'!$B$5,"Year",'Population Migration by State'!$C$3)</f>
        <v>512187</v>
      </c>
      <c r="BG215" s="105">
        <f>GETPIVOTDATA(" Texas",'Population Migration by State'!$B$5,"Year",'Population Migration by State'!$C$3)</f>
        <v>512187</v>
      </c>
      <c r="BH215" s="105">
        <f>GETPIVOTDATA(" Texas",'Population Migration by State'!$B$5,"Year",'Population Migration by State'!$C$3)</f>
        <v>512187</v>
      </c>
      <c r="BI215" s="105">
        <f>GETPIVOTDATA(" Texas",'Population Migration by State'!$B$5,"Year",'Population Migration by State'!$C$3)</f>
        <v>512187</v>
      </c>
      <c r="BJ215" s="105">
        <f>GETPIVOTDATA(" Texas",'Population Migration by State'!$B$5,"Year",'Population Migration by State'!$C$3)</f>
        <v>512187</v>
      </c>
      <c r="BK215" s="105">
        <f>GETPIVOTDATA(" Texas",'Population Migration by State'!$B$5,"Year",'Population Migration by State'!$C$3)</f>
        <v>512187</v>
      </c>
      <c r="BL215" s="105">
        <f>GETPIVOTDATA(" Texas",'Population Migration by State'!$B$5,"Year",'Population Migration by State'!$C$3)</f>
        <v>512187</v>
      </c>
      <c r="BM215" s="105">
        <f>GETPIVOTDATA(" Texas",'Population Migration by State'!$B$5,"Year",'Population Migration by State'!$C$3)</f>
        <v>512187</v>
      </c>
      <c r="BN215" s="105">
        <f>GETPIVOTDATA(" Texas",'Population Migration by State'!$B$5,"Year",'Population Migration by State'!$C$3)</f>
        <v>512187</v>
      </c>
      <c r="BO215" s="105">
        <f>GETPIVOTDATA(" Texas",'Population Migration by State'!$B$5,"Year",'Population Migration by State'!$C$3)</f>
        <v>512187</v>
      </c>
      <c r="BP215" s="105">
        <f>GETPIVOTDATA(" Texas",'Population Migration by State'!$B$5,"Year",'Population Migration by State'!$C$3)</f>
        <v>512187</v>
      </c>
      <c r="BQ215" s="105">
        <f>GETPIVOTDATA(" Texas",'Population Migration by State'!$B$5,"Year",'Population Migration by State'!$C$3)</f>
        <v>512187</v>
      </c>
      <c r="BR215" s="105">
        <f>GETPIVOTDATA(" Texas",'Population Migration by State'!$B$5,"Year",'Population Migration by State'!$C$3)</f>
        <v>512187</v>
      </c>
      <c r="BS215" s="105">
        <f>GETPIVOTDATA(" Texas",'Population Migration by State'!$B$5,"Year",'Population Migration by State'!$C$3)</f>
        <v>512187</v>
      </c>
      <c r="BT215" s="105">
        <f>GETPIVOTDATA(" Texas",'Population Migration by State'!$B$5,"Year",'Population Migration by State'!$C$3)</f>
        <v>512187</v>
      </c>
      <c r="BU215" s="105">
        <f>GETPIVOTDATA(" Texas",'Population Migration by State'!$B$5,"Year",'Population Migration by State'!$C$3)</f>
        <v>512187</v>
      </c>
      <c r="BV215" s="92">
        <f>GETPIVOTDATA(" Louisiana",'Population Migration by State'!$B$5,"Year",'Population Migration by State'!$C$3)</f>
        <v>91870</v>
      </c>
      <c r="BW215" s="105">
        <f>GETPIVOTDATA(" Louisiana",'Population Migration by State'!$B$5,"Year",'Population Migration by State'!$C$3)</f>
        <v>91870</v>
      </c>
      <c r="BX215" s="105">
        <f>GETPIVOTDATA(" Louisiana",'Population Migration by State'!$B$5,"Year",'Population Migration by State'!$C$3)</f>
        <v>91870</v>
      </c>
      <c r="BY215" s="105">
        <f>GETPIVOTDATA(" Louisiana",'Population Migration by State'!$B$5,"Year",'Population Migration by State'!$C$3)</f>
        <v>91870</v>
      </c>
      <c r="BZ215" s="105">
        <f>GETPIVOTDATA(" Louisiana",'Population Migration by State'!$B$5,"Year",'Population Migration by State'!$C$3)</f>
        <v>91870</v>
      </c>
      <c r="CA215" s="105">
        <f>GETPIVOTDATA(" Louisiana",'Population Migration by State'!$B$5,"Year",'Population Migration by State'!$C$3)</f>
        <v>91870</v>
      </c>
      <c r="CB215" s="105">
        <f>GETPIVOTDATA(" Louisiana",'Population Migration by State'!$B$5,"Year",'Population Migration by State'!$C$3)</f>
        <v>91870</v>
      </c>
      <c r="CC215" s="92">
        <f>GETPIVOTDATA(" Mississippi",'Population Migration by State'!$B$5,"Year",'Population Migration by State'!$C$3)</f>
        <v>73581</v>
      </c>
      <c r="CD215" s="105">
        <f>GETPIVOTDATA(" Mississippi",'Population Migration by State'!$B$5,"Year",'Population Migration by State'!$C$3)</f>
        <v>73581</v>
      </c>
      <c r="CE215" s="105">
        <f>GETPIVOTDATA(" Mississippi",'Population Migration by State'!$B$5,"Year",'Population Migration by State'!$C$3)</f>
        <v>73581</v>
      </c>
      <c r="CF215" s="105">
        <f>GETPIVOTDATA(" Mississippi",'Population Migration by State'!$B$5,"Year",'Population Migration by State'!$C$3)</f>
        <v>73581</v>
      </c>
      <c r="CG215" s="105">
        <f>GETPIVOTDATA(" Mississippi",'Population Migration by State'!$B$5,"Year",'Population Migration by State'!$C$3)</f>
        <v>73581</v>
      </c>
      <c r="CH215" s="105">
        <f>GETPIVOTDATA(" Mississippi",'Population Migration by State'!$B$5,"Year",'Population Migration by State'!$C$3)</f>
        <v>73581</v>
      </c>
      <c r="CI215" s="105">
        <f>GETPIVOTDATA(" Mississippi",'Population Migration by State'!$B$5,"Year",'Population Migration by State'!$C$3)</f>
        <v>73581</v>
      </c>
      <c r="CJ215" s="105">
        <f>GETPIVOTDATA(" Mississippi",'Population Migration by State'!$B$5,"Year",'Population Migration by State'!$C$3)</f>
        <v>73581</v>
      </c>
      <c r="CK215" s="105">
        <f>GETPIVOTDATA(" Mississippi",'Population Migration by State'!$B$5,"Year",'Population Migration by State'!$C$3)</f>
        <v>73581</v>
      </c>
      <c r="CL215" s="92">
        <f>GETPIVOTDATA(" Alabama",'Population Migration by State'!$B$5,"Year",'Population Migration by State'!$C$3)</f>
        <v>105219</v>
      </c>
      <c r="CM215" s="105">
        <f>GETPIVOTDATA(" Alabama",'Population Migration by State'!$B$5,"Year",'Population Migration by State'!$C$3)</f>
        <v>105219</v>
      </c>
      <c r="CN215" s="105">
        <f>GETPIVOTDATA(" Alabama",'Population Migration by State'!$B$5,"Year",'Population Migration by State'!$C$3)</f>
        <v>105219</v>
      </c>
      <c r="CO215" s="105">
        <f>GETPIVOTDATA(" Alabama",'Population Migration by State'!$B$5,"Year",'Population Migration by State'!$C$3)</f>
        <v>105219</v>
      </c>
      <c r="CP215" s="105">
        <f>GETPIVOTDATA(" Alabama",'Population Migration by State'!$B$5,"Year",'Population Migration by State'!$C$3)</f>
        <v>105219</v>
      </c>
      <c r="CQ215" s="105">
        <f>GETPIVOTDATA(" Alabama",'Population Migration by State'!$B$5,"Year",'Population Migration by State'!$C$3)</f>
        <v>105219</v>
      </c>
      <c r="CR215" s="105">
        <f>GETPIVOTDATA(" Alabama",'Population Migration by State'!$B$5,"Year",'Population Migration by State'!$C$3)</f>
        <v>105219</v>
      </c>
      <c r="CS215" s="105">
        <f>GETPIVOTDATA(" Alabama",'Population Migration by State'!$B$5,"Year",'Population Migration by State'!$C$3)</f>
        <v>105219</v>
      </c>
      <c r="CT215" s="92">
        <f>GETPIVOTDATA(" Georgia",'Population Migration by State'!$B$5,"Year",'Population Migration by State'!$C$3)</f>
        <v>279196</v>
      </c>
      <c r="CU215" s="105">
        <f>GETPIVOTDATA(" Georgia",'Population Migration by State'!$B$5,"Year",'Population Migration by State'!$C$3)</f>
        <v>279196</v>
      </c>
      <c r="CV215" s="105">
        <f>GETPIVOTDATA(" Georgia",'Population Migration by State'!$B$5,"Year",'Population Migration by State'!$C$3)</f>
        <v>279196</v>
      </c>
      <c r="CW215" s="105">
        <f>GETPIVOTDATA(" Georgia",'Population Migration by State'!$B$5,"Year",'Population Migration by State'!$C$3)</f>
        <v>279196</v>
      </c>
      <c r="CX215" s="105">
        <f>GETPIVOTDATA(" Georgia",'Population Migration by State'!$B$5,"Year",'Population Migration by State'!$C$3)</f>
        <v>279196</v>
      </c>
      <c r="CY215" s="105">
        <f>GETPIVOTDATA(" Georgia",'Population Migration by State'!$B$5,"Year",'Population Migration by State'!$C$3)</f>
        <v>279196</v>
      </c>
      <c r="CZ215" s="105">
        <f>GETPIVOTDATA(" Georgia",'Population Migration by State'!$B$5,"Year",'Population Migration by State'!$C$3)</f>
        <v>279196</v>
      </c>
      <c r="DA215" s="105">
        <f>GETPIVOTDATA(" Georgia",'Population Migration by State'!$B$5,"Year",'Population Migration by State'!$C$3)</f>
        <v>279196</v>
      </c>
      <c r="DB215" s="105">
        <f>GETPIVOTDATA(" Georgia",'Population Migration by State'!$B$5,"Year",'Population Migration by State'!$C$3)</f>
        <v>279196</v>
      </c>
      <c r="DC215" s="105">
        <f>GETPIVOTDATA(" Georgia",'Population Migration by State'!$B$5,"Year",'Population Migration by State'!$C$3)</f>
        <v>279196</v>
      </c>
      <c r="DD215" s="105">
        <f>GETPIVOTDATA(" Georgia",'Population Migration by State'!$B$5,"Year",'Population Migration by State'!$C$3)</f>
        <v>279196</v>
      </c>
      <c r="DE215" s="105">
        <f>GETPIVOTDATA(" Georgia",'Population Migration by State'!$B$5,"Year",'Population Migration by State'!$C$3)</f>
        <v>279196</v>
      </c>
      <c r="DF215" s="105">
        <f>GETPIVOTDATA(" Georgia",'Population Migration by State'!$B$5,"Year",'Population Migration by State'!$C$3)</f>
        <v>279196</v>
      </c>
      <c r="DG215" s="92">
        <f>GETPIVOTDATA(" South Carolina",'Population Migration by State'!$B$5,"Year",'Population Migration by State'!$C$3)</f>
        <v>157775</v>
      </c>
      <c r="DH215" s="114">
        <f>GETPIVOTDATA(" South Carolina",'Population Migration by State'!$B$5,"Year",'Population Migration by State'!$C$3)</f>
        <v>157775</v>
      </c>
      <c r="DI215" s="105"/>
      <c r="DJ215" s="105"/>
      <c r="DK215" s="105"/>
      <c r="DL215" s="105"/>
      <c r="DM215" s="105"/>
      <c r="DN215" s="105"/>
      <c r="DO215" s="105"/>
      <c r="DP215" s="105"/>
      <c r="DQ215" s="105"/>
      <c r="DR215" s="105"/>
      <c r="DS215" s="105"/>
      <c r="DT215" s="105"/>
      <c r="DU215" s="105"/>
      <c r="DV215" s="105"/>
      <c r="DW215" s="105"/>
      <c r="DX215" s="105"/>
      <c r="DY215" s="105"/>
      <c r="DZ215" s="105"/>
      <c r="EA215" s="105"/>
      <c r="EB215" s="105"/>
      <c r="EC215" s="105"/>
      <c r="ED215" s="105"/>
      <c r="EE215" s="105"/>
      <c r="EF215" s="105"/>
      <c r="EG215" s="105"/>
      <c r="EH215" s="105"/>
      <c r="EI215" s="105"/>
      <c r="EJ215" s="105"/>
      <c r="EK215" s="105"/>
      <c r="EL215" s="105"/>
      <c r="EM215" s="105"/>
      <c r="EN215" s="105"/>
      <c r="EO215" s="105"/>
      <c r="EP215" s="105"/>
      <c r="EQ215" s="56"/>
      <c r="ER215" s="56"/>
      <c r="ES215" s="56"/>
      <c r="ET215" s="56"/>
      <c r="EU215" s="56"/>
      <c r="EV215" s="56"/>
      <c r="EW215" s="56"/>
      <c r="EX215" s="56"/>
      <c r="EY215" s="56"/>
      <c r="EZ215" s="56"/>
      <c r="FA215" s="56"/>
      <c r="FB215" s="56"/>
      <c r="FC215" s="56"/>
      <c r="FD215" s="56"/>
      <c r="FE215" s="56"/>
      <c r="FF215" s="56"/>
      <c r="FG215" s="56"/>
      <c r="FH215" s="56"/>
      <c r="FI215" s="56"/>
      <c r="FJ215" s="56"/>
      <c r="FK215" s="56"/>
      <c r="FL215" s="56"/>
      <c r="FM215" s="56"/>
      <c r="FN215" s="56"/>
      <c r="FO215" s="56"/>
      <c r="FP215" s="56"/>
      <c r="FQ215" s="56"/>
      <c r="FR215" s="56"/>
      <c r="FS215" s="56"/>
      <c r="FT215" s="56"/>
      <c r="FU215" s="56"/>
      <c r="FV215" s="56"/>
      <c r="FW215" s="56"/>
      <c r="FX215" s="56"/>
      <c r="FY215" s="56"/>
      <c r="FZ215" s="56"/>
      <c r="GA215" s="56"/>
      <c r="GB215" s="56"/>
      <c r="GC215" s="56"/>
      <c r="GD215" s="56"/>
      <c r="GE215" s="56"/>
      <c r="GF215" s="56"/>
      <c r="GG215" s="56"/>
      <c r="GH215" s="56"/>
      <c r="GI215" s="56"/>
      <c r="GJ215" s="56"/>
      <c r="GK215" s="56"/>
      <c r="GL215" s="56"/>
      <c r="GM215" s="56"/>
      <c r="GN215" s="56"/>
      <c r="GO215" s="56"/>
      <c r="GP215" s="56"/>
      <c r="GQ215" s="56"/>
      <c r="GR215" s="56"/>
      <c r="GS215" s="56"/>
      <c r="GT215" s="56"/>
      <c r="GU215" s="56"/>
      <c r="GV215" s="56"/>
      <c r="GW215" s="56"/>
      <c r="GX215" s="56"/>
      <c r="GY215" s="56"/>
      <c r="GZ215" s="56"/>
      <c r="HA215" s="56"/>
      <c r="HB215" s="56"/>
      <c r="HC215" s="56"/>
      <c r="HD215" s="56"/>
      <c r="HE215" s="56"/>
      <c r="HF215" s="56"/>
      <c r="HG215" s="56"/>
      <c r="HH215" s="217"/>
    </row>
    <row r="216" spans="2:216" x14ac:dyDescent="0.25">
      <c r="B216" s="221"/>
      <c r="C216" s="56"/>
      <c r="D216" s="92"/>
      <c r="E216" s="56"/>
      <c r="F216" s="56"/>
      <c r="G216" s="56"/>
      <c r="H216" s="56"/>
      <c r="I216" s="56"/>
      <c r="J216" s="56"/>
      <c r="K216" s="56"/>
      <c r="L216" s="57">
        <f>GETPIVOTDATA(" Alaska",'Population Migration by State'!$B$5,"Year",'Population Migration by State'!$C$3)</f>
        <v>33440</v>
      </c>
      <c r="M216" s="56">
        <f>GETPIVOTDATA(" Alaska",'Population Migration by State'!$B$5,"Year",'Population Migration by State'!$C$3)</f>
        <v>33440</v>
      </c>
      <c r="N216" s="56">
        <f>GETPIVOTDATA(" Alaska",'Population Migration by State'!$B$5,"Year",'Population Migration by State'!$C$3)</f>
        <v>33440</v>
      </c>
      <c r="O216" s="105">
        <f>GETPIVOTDATA(" Alaska",'Population Migration by State'!$B$5,"Year",'Population Migration by State'!$C$3)</f>
        <v>33440</v>
      </c>
      <c r="P216" s="105">
        <f>GETPIVOTDATA(" Alaska",'Population Migration by State'!$B$5,"Year",'Population Migration by State'!$C$3)</f>
        <v>33440</v>
      </c>
      <c r="Q216" s="105">
        <f>GETPIVOTDATA(" Alaska",'Population Migration by State'!$B$5,"Year",'Population Migration by State'!$C$3)</f>
        <v>33440</v>
      </c>
      <c r="R216" s="105">
        <f>GETPIVOTDATA(" Alaska",'Population Migration by State'!$B$5,"Year",'Population Migration by State'!$C$3)</f>
        <v>33440</v>
      </c>
      <c r="S216" s="105">
        <f>GETPIVOTDATA(" Alaska",'Population Migration by State'!$B$5,"Year",'Population Migration by State'!$C$3)</f>
        <v>33440</v>
      </c>
      <c r="T216" s="105">
        <f>GETPIVOTDATA(" Alaska",'Population Migration by State'!$B$5,"Year",'Population Migration by State'!$C$3)</f>
        <v>33440</v>
      </c>
      <c r="U216" s="105">
        <f>GETPIVOTDATA(" Alaska",'Population Migration by State'!$B$5,"Year",'Population Migration by State'!$C$3)</f>
        <v>33440</v>
      </c>
      <c r="V216" s="105">
        <f>GETPIVOTDATA(" Alaska",'Population Migration by State'!$B$5,"Year",'Population Migration by State'!$C$3)</f>
        <v>33440</v>
      </c>
      <c r="W216" s="105">
        <f>GETPIVOTDATA(" Alaska",'Population Migration by State'!$B$5,"Year",'Population Migration by State'!$C$3)</f>
        <v>33440</v>
      </c>
      <c r="X216" s="114">
        <f>GETPIVOTDATA(" Alaska",'Population Migration by State'!$B$5,"Year",'Population Migration by State'!$C$3)</f>
        <v>33440</v>
      </c>
      <c r="Y216" s="92"/>
      <c r="Z216" s="105"/>
      <c r="AA216" s="105"/>
      <c r="AB216" s="105"/>
      <c r="AC216" s="105"/>
      <c r="AD216" s="105"/>
      <c r="AE216" s="105"/>
      <c r="AF216" s="105"/>
      <c r="AG216" s="105"/>
      <c r="AH216" s="105"/>
      <c r="AI216" s="105"/>
      <c r="AJ216" s="105"/>
      <c r="AK216" s="105"/>
      <c r="AL216" s="105"/>
      <c r="AM216" s="105"/>
      <c r="AN216" s="105"/>
      <c r="AO216" s="105"/>
      <c r="AP216" s="105"/>
      <c r="AQ216" s="105"/>
      <c r="AR216" s="105"/>
      <c r="AS216" s="114"/>
      <c r="AT216" s="105"/>
      <c r="AU216" s="105"/>
      <c r="AV216" s="105"/>
      <c r="AW216" s="105"/>
      <c r="AX216" s="92">
        <f>GETPIVOTDATA(" Texas",'Population Migration by State'!$B$5,"Year",'Population Migration by State'!$C$3)</f>
        <v>512187</v>
      </c>
      <c r="AY216" s="105">
        <f>GETPIVOTDATA(" Texas",'Population Migration by State'!$B$5,"Year",'Population Migration by State'!$C$3)</f>
        <v>512187</v>
      </c>
      <c r="AZ216" s="105">
        <f>GETPIVOTDATA(" Texas",'Population Migration by State'!$B$5,"Year",'Population Migration by State'!$C$3)</f>
        <v>512187</v>
      </c>
      <c r="BA216" s="105">
        <f>GETPIVOTDATA(" Texas",'Population Migration by State'!$B$5,"Year",'Population Migration by State'!$C$3)</f>
        <v>512187</v>
      </c>
      <c r="BB216" s="105">
        <f>GETPIVOTDATA(" Texas",'Population Migration by State'!$B$5,"Year",'Population Migration by State'!$C$3)</f>
        <v>512187</v>
      </c>
      <c r="BC216" s="105">
        <f>GETPIVOTDATA(" Texas",'Population Migration by State'!$B$5,"Year",'Population Migration by State'!$C$3)</f>
        <v>512187</v>
      </c>
      <c r="BD216" s="105">
        <f>GETPIVOTDATA(" Texas",'Population Migration by State'!$B$5,"Year",'Population Migration by State'!$C$3)</f>
        <v>512187</v>
      </c>
      <c r="BE216" s="105">
        <f>GETPIVOTDATA(" Texas",'Population Migration by State'!$B$5,"Year",'Population Migration by State'!$C$3)</f>
        <v>512187</v>
      </c>
      <c r="BF216" s="105">
        <f>GETPIVOTDATA(" Texas",'Population Migration by State'!$B$5,"Year",'Population Migration by State'!$C$3)</f>
        <v>512187</v>
      </c>
      <c r="BG216" s="105">
        <f>GETPIVOTDATA(" Texas",'Population Migration by State'!$B$5,"Year",'Population Migration by State'!$C$3)</f>
        <v>512187</v>
      </c>
      <c r="BH216" s="105">
        <f>GETPIVOTDATA(" Texas",'Population Migration by State'!$B$5,"Year",'Population Migration by State'!$C$3)</f>
        <v>512187</v>
      </c>
      <c r="BI216" s="105">
        <f>GETPIVOTDATA(" Texas",'Population Migration by State'!$B$5,"Year",'Population Migration by State'!$C$3)</f>
        <v>512187</v>
      </c>
      <c r="BJ216" s="105">
        <f>GETPIVOTDATA(" Texas",'Population Migration by State'!$B$5,"Year",'Population Migration by State'!$C$3)</f>
        <v>512187</v>
      </c>
      <c r="BK216" s="105">
        <f>GETPIVOTDATA(" Texas",'Population Migration by State'!$B$5,"Year",'Population Migration by State'!$C$3)</f>
        <v>512187</v>
      </c>
      <c r="BL216" s="105">
        <f>GETPIVOTDATA(" Texas",'Population Migration by State'!$B$5,"Year",'Population Migration by State'!$C$3)</f>
        <v>512187</v>
      </c>
      <c r="BM216" s="105">
        <f>GETPIVOTDATA(" Texas",'Population Migration by State'!$B$5,"Year",'Population Migration by State'!$C$3)</f>
        <v>512187</v>
      </c>
      <c r="BN216" s="105">
        <f>GETPIVOTDATA(" Texas",'Population Migration by State'!$B$5,"Year",'Population Migration by State'!$C$3)</f>
        <v>512187</v>
      </c>
      <c r="BO216" s="105">
        <f>GETPIVOTDATA(" Texas",'Population Migration by State'!$B$5,"Year",'Population Migration by State'!$C$3)</f>
        <v>512187</v>
      </c>
      <c r="BP216" s="105">
        <f>GETPIVOTDATA(" Texas",'Population Migration by State'!$B$5,"Year",'Population Migration by State'!$C$3)</f>
        <v>512187</v>
      </c>
      <c r="BQ216" s="105">
        <f>GETPIVOTDATA(" Texas",'Population Migration by State'!$B$5,"Year",'Population Migration by State'!$C$3)</f>
        <v>512187</v>
      </c>
      <c r="BR216" s="105">
        <f>GETPIVOTDATA(" Texas",'Population Migration by State'!$B$5,"Year",'Population Migration by State'!$C$3)</f>
        <v>512187</v>
      </c>
      <c r="BS216" s="105">
        <f>GETPIVOTDATA(" Texas",'Population Migration by State'!$B$5,"Year",'Population Migration by State'!$C$3)</f>
        <v>512187</v>
      </c>
      <c r="BT216" s="105">
        <f>GETPIVOTDATA(" Texas",'Population Migration by State'!$B$5,"Year",'Population Migration by State'!$C$3)</f>
        <v>512187</v>
      </c>
      <c r="BU216" s="105">
        <f>GETPIVOTDATA(" Texas",'Population Migration by State'!$B$5,"Year",'Population Migration by State'!$C$3)</f>
        <v>512187</v>
      </c>
      <c r="BV216" s="92">
        <f>GETPIVOTDATA(" Louisiana",'Population Migration by State'!$B$5,"Year",'Population Migration by State'!$C$3)</f>
        <v>91870</v>
      </c>
      <c r="BW216" s="105">
        <f>GETPIVOTDATA(" Louisiana",'Population Migration by State'!$B$5,"Year",'Population Migration by State'!$C$3)</f>
        <v>91870</v>
      </c>
      <c r="BX216" s="105">
        <f>GETPIVOTDATA(" Louisiana",'Population Migration by State'!$B$5,"Year",'Population Migration by State'!$C$3)</f>
        <v>91870</v>
      </c>
      <c r="BY216" s="105">
        <f>GETPIVOTDATA(" Louisiana",'Population Migration by State'!$B$5,"Year",'Population Migration by State'!$C$3)</f>
        <v>91870</v>
      </c>
      <c r="BZ216" s="105">
        <f>GETPIVOTDATA(" Louisiana",'Population Migration by State'!$B$5,"Year",'Population Migration by State'!$C$3)</f>
        <v>91870</v>
      </c>
      <c r="CA216" s="105">
        <f>GETPIVOTDATA(" Louisiana",'Population Migration by State'!$B$5,"Year",'Population Migration by State'!$C$3)</f>
        <v>91870</v>
      </c>
      <c r="CB216" s="97"/>
      <c r="CC216" s="105">
        <f>GETPIVOTDATA(" Mississippi",'Population Migration by State'!$B$5,"Year",'Population Migration by State'!$C$3)</f>
        <v>73581</v>
      </c>
      <c r="CD216" s="105">
        <f>GETPIVOTDATA(" Mississippi",'Population Migration by State'!$B$5,"Year",'Population Migration by State'!$C$3)</f>
        <v>73581</v>
      </c>
      <c r="CE216" s="105">
        <f>GETPIVOTDATA(" Mississippi",'Population Migration by State'!$B$5,"Year",'Population Migration by State'!$C$3)</f>
        <v>73581</v>
      </c>
      <c r="CF216" s="105">
        <f>GETPIVOTDATA(" Mississippi",'Population Migration by State'!$B$5,"Year",'Population Migration by State'!$C$3)</f>
        <v>73581</v>
      </c>
      <c r="CG216" s="105">
        <f>GETPIVOTDATA(" Mississippi",'Population Migration by State'!$B$5,"Year",'Population Migration by State'!$C$3)</f>
        <v>73581</v>
      </c>
      <c r="CH216" s="105">
        <f>GETPIVOTDATA(" Mississippi",'Population Migration by State'!$B$5,"Year",'Population Migration by State'!$C$3)</f>
        <v>73581</v>
      </c>
      <c r="CI216" s="105">
        <f>GETPIVOTDATA(" Mississippi",'Population Migration by State'!$B$5,"Year",'Population Migration by State'!$C$3)</f>
        <v>73581</v>
      </c>
      <c r="CJ216" s="105">
        <f>GETPIVOTDATA(" Mississippi",'Population Migration by State'!$B$5,"Year",'Population Migration by State'!$C$3)</f>
        <v>73581</v>
      </c>
      <c r="CK216" s="105">
        <f>GETPIVOTDATA(" Mississippi",'Population Migration by State'!$B$5,"Year",'Population Migration by State'!$C$3)</f>
        <v>73581</v>
      </c>
      <c r="CL216" s="92">
        <f>GETPIVOTDATA(" Alabama",'Population Migration by State'!$B$5,"Year",'Population Migration by State'!$C$3)</f>
        <v>105219</v>
      </c>
      <c r="CM216" s="105">
        <f>GETPIVOTDATA(" Alabama",'Population Migration by State'!$B$5,"Year",'Population Migration by State'!$C$3)</f>
        <v>105219</v>
      </c>
      <c r="CN216" s="105">
        <f>GETPIVOTDATA(" Alabama",'Population Migration by State'!$B$5,"Year",'Population Migration by State'!$C$3)</f>
        <v>105219</v>
      </c>
      <c r="CO216" s="105">
        <f>GETPIVOTDATA(" Alabama",'Population Migration by State'!$B$5,"Year",'Population Migration by State'!$C$3)</f>
        <v>105219</v>
      </c>
      <c r="CP216" s="105">
        <f>GETPIVOTDATA(" Alabama",'Population Migration by State'!$B$5,"Year",'Population Migration by State'!$C$3)</f>
        <v>105219</v>
      </c>
      <c r="CQ216" s="105">
        <f>GETPIVOTDATA(" Alabama",'Population Migration by State'!$B$5,"Year",'Population Migration by State'!$C$3)</f>
        <v>105219</v>
      </c>
      <c r="CR216" s="105">
        <f>GETPIVOTDATA(" Alabama",'Population Migration by State'!$B$5,"Year",'Population Migration by State'!$C$3)</f>
        <v>105219</v>
      </c>
      <c r="CS216" s="105">
        <f>GETPIVOTDATA(" Alabama",'Population Migration by State'!$B$5,"Year",'Population Migration by State'!$C$3)</f>
        <v>105219</v>
      </c>
      <c r="CT216" s="92">
        <f>GETPIVOTDATA(" Georgia",'Population Migration by State'!$B$5,"Year",'Population Migration by State'!$C$3)</f>
        <v>279196</v>
      </c>
      <c r="CU216" s="105">
        <f>GETPIVOTDATA(" Georgia",'Population Migration by State'!$B$5,"Year",'Population Migration by State'!$C$3)</f>
        <v>279196</v>
      </c>
      <c r="CV216" s="105">
        <f>GETPIVOTDATA(" Georgia",'Population Migration by State'!$B$5,"Year",'Population Migration by State'!$C$3)</f>
        <v>279196</v>
      </c>
      <c r="CW216" s="105">
        <f>GETPIVOTDATA(" Georgia",'Population Migration by State'!$B$5,"Year",'Population Migration by State'!$C$3)</f>
        <v>279196</v>
      </c>
      <c r="CX216" s="105">
        <f>GETPIVOTDATA(" Georgia",'Population Migration by State'!$B$5,"Year",'Population Migration by State'!$C$3)</f>
        <v>279196</v>
      </c>
      <c r="CY216" s="105">
        <f>GETPIVOTDATA(" Georgia",'Population Migration by State'!$B$5,"Year",'Population Migration by State'!$C$3)</f>
        <v>279196</v>
      </c>
      <c r="CZ216" s="105">
        <f>GETPIVOTDATA(" Georgia",'Population Migration by State'!$B$5,"Year",'Population Migration by State'!$C$3)</f>
        <v>279196</v>
      </c>
      <c r="DA216" s="105">
        <f>GETPIVOTDATA(" Georgia",'Population Migration by State'!$B$5,"Year",'Population Migration by State'!$C$3)</f>
        <v>279196</v>
      </c>
      <c r="DB216" s="105">
        <f>GETPIVOTDATA(" Georgia",'Population Migration by State'!$B$5,"Year",'Population Migration by State'!$C$3)</f>
        <v>279196</v>
      </c>
      <c r="DC216" s="105">
        <f>GETPIVOTDATA(" Georgia",'Population Migration by State'!$B$5,"Year",'Population Migration by State'!$C$3)</f>
        <v>279196</v>
      </c>
      <c r="DD216" s="105">
        <f>GETPIVOTDATA(" Georgia",'Population Migration by State'!$B$5,"Year",'Population Migration by State'!$C$3)</f>
        <v>279196</v>
      </c>
      <c r="DE216" s="105">
        <f>GETPIVOTDATA(" Georgia",'Population Migration by State'!$B$5,"Year",'Population Migration by State'!$C$3)</f>
        <v>279196</v>
      </c>
      <c r="DF216" s="105">
        <f>GETPIVOTDATA(" Georgia",'Population Migration by State'!$B$5,"Year",'Population Migration by State'!$C$3)</f>
        <v>279196</v>
      </c>
      <c r="DG216" s="99"/>
      <c r="DH216" s="97"/>
      <c r="DI216" s="105"/>
      <c r="DJ216" s="105"/>
      <c r="DK216" s="105"/>
      <c r="DL216" s="105"/>
      <c r="DM216" s="105"/>
      <c r="DN216" s="105"/>
      <c r="DO216" s="105"/>
      <c r="DP216" s="105"/>
      <c r="DQ216" s="105"/>
      <c r="DR216" s="105"/>
      <c r="DS216" s="105"/>
      <c r="DT216" s="105"/>
      <c r="DU216" s="105"/>
      <c r="DV216" s="105"/>
      <c r="DW216" s="105"/>
      <c r="DX216" s="105"/>
      <c r="DY216" s="105"/>
      <c r="DZ216" s="105"/>
      <c r="EA216" s="105"/>
      <c r="EB216" s="105"/>
      <c r="EC216" s="105"/>
      <c r="ED216" s="105"/>
      <c r="EE216" s="105"/>
      <c r="EF216" s="105"/>
      <c r="EG216" s="105"/>
      <c r="EH216" s="105"/>
      <c r="EI216" s="105"/>
      <c r="EJ216" s="105"/>
      <c r="EK216" s="105"/>
      <c r="EL216" s="105"/>
      <c r="EM216" s="105"/>
      <c r="EN216" s="105"/>
      <c r="EO216" s="105"/>
      <c r="EP216" s="105"/>
      <c r="EQ216" s="56"/>
      <c r="ER216" s="56"/>
      <c r="ES216" s="56"/>
      <c r="ET216" s="56"/>
      <c r="EU216" s="56"/>
      <c r="EV216" s="56"/>
      <c r="EW216" s="56"/>
      <c r="EX216" s="56"/>
      <c r="EY216" s="56"/>
      <c r="EZ216" s="56"/>
      <c r="FA216" s="56"/>
      <c r="FB216" s="56"/>
      <c r="FC216" s="56"/>
      <c r="FD216" s="56"/>
      <c r="FE216" s="56"/>
      <c r="FF216" s="56"/>
      <c r="FG216" s="56"/>
      <c r="FH216" s="56"/>
      <c r="FI216" s="56"/>
      <c r="FJ216" s="56"/>
      <c r="FK216" s="56"/>
      <c r="FL216" s="56"/>
      <c r="FM216" s="56"/>
      <c r="FN216" s="56"/>
      <c r="FO216" s="56"/>
      <c r="FP216" s="56"/>
      <c r="FQ216" s="56"/>
      <c r="FR216" s="56"/>
      <c r="FS216" s="56"/>
      <c r="FT216" s="56"/>
      <c r="FU216" s="56"/>
      <c r="FV216" s="56"/>
      <c r="FW216" s="56"/>
      <c r="FX216" s="56"/>
      <c r="FY216" s="56"/>
      <c r="FZ216" s="56"/>
      <c r="GA216" s="56"/>
      <c r="GB216" s="56"/>
      <c r="GC216" s="56"/>
      <c r="GD216" s="56"/>
      <c r="GE216" s="56"/>
      <c r="GF216" s="56"/>
      <c r="GG216" s="56"/>
      <c r="GH216" s="56"/>
      <c r="GI216" s="56"/>
      <c r="GJ216" s="56"/>
      <c r="GK216" s="56"/>
      <c r="GL216" s="56"/>
      <c r="GM216" s="56"/>
      <c r="GN216" s="56"/>
      <c r="GO216" s="56"/>
      <c r="GP216" s="56"/>
      <c r="GQ216" s="56"/>
      <c r="GR216" s="56"/>
      <c r="GS216" s="56"/>
      <c r="GT216" s="56"/>
      <c r="GU216" s="56"/>
      <c r="GV216" s="56"/>
      <c r="GW216" s="56"/>
      <c r="GX216" s="56"/>
      <c r="GY216" s="56"/>
      <c r="GZ216" s="56"/>
      <c r="HA216" s="56"/>
      <c r="HB216" s="56"/>
      <c r="HC216" s="56"/>
      <c r="HD216" s="56"/>
      <c r="HE216" s="56"/>
      <c r="HF216" s="56"/>
      <c r="HG216" s="56"/>
      <c r="HH216" s="217"/>
    </row>
    <row r="217" spans="2:216" x14ac:dyDescent="0.25">
      <c r="B217" s="221"/>
      <c r="C217" s="56"/>
      <c r="D217" s="92"/>
      <c r="E217" s="56"/>
      <c r="F217" s="56"/>
      <c r="G217" s="56"/>
      <c r="H217" s="56"/>
      <c r="I217" s="56"/>
      <c r="J217" s="56"/>
      <c r="K217" s="56"/>
      <c r="L217" s="57">
        <f>GETPIVOTDATA(" Alaska",'Population Migration by State'!$B$5,"Year",'Population Migration by State'!$C$3)</f>
        <v>33440</v>
      </c>
      <c r="M217" s="56">
        <f>GETPIVOTDATA(" Alaska",'Population Migration by State'!$B$5,"Year",'Population Migration by State'!$C$3)</f>
        <v>33440</v>
      </c>
      <c r="N217" s="56">
        <f>GETPIVOTDATA(" Alaska",'Population Migration by State'!$B$5,"Year",'Population Migration by State'!$C$3)</f>
        <v>33440</v>
      </c>
      <c r="O217" s="105">
        <f>GETPIVOTDATA(" Alaska",'Population Migration by State'!$B$5,"Year",'Population Migration by State'!$C$3)</f>
        <v>33440</v>
      </c>
      <c r="P217" s="105">
        <f>GETPIVOTDATA(" Alaska",'Population Migration by State'!$B$5,"Year",'Population Migration by State'!$C$3)</f>
        <v>33440</v>
      </c>
      <c r="Q217" s="105">
        <f>GETPIVOTDATA(" Alaska",'Population Migration by State'!$B$5,"Year",'Population Migration by State'!$C$3)</f>
        <v>33440</v>
      </c>
      <c r="R217" s="105">
        <f>GETPIVOTDATA(" Alaska",'Population Migration by State'!$B$5,"Year",'Population Migration by State'!$C$3)</f>
        <v>33440</v>
      </c>
      <c r="S217" s="105">
        <f>GETPIVOTDATA(" Alaska",'Population Migration by State'!$B$5,"Year",'Population Migration by State'!$C$3)</f>
        <v>33440</v>
      </c>
      <c r="T217" s="105">
        <f>GETPIVOTDATA(" Alaska",'Population Migration by State'!$B$5,"Year",'Population Migration by State'!$C$3)</f>
        <v>33440</v>
      </c>
      <c r="U217" s="105">
        <f>GETPIVOTDATA(" Alaska",'Population Migration by State'!$B$5,"Year",'Population Migration by State'!$C$3)</f>
        <v>33440</v>
      </c>
      <c r="V217" s="105">
        <f>GETPIVOTDATA(" Alaska",'Population Migration by State'!$B$5,"Year",'Population Migration by State'!$C$3)</f>
        <v>33440</v>
      </c>
      <c r="W217" s="105">
        <f>GETPIVOTDATA(" Alaska",'Population Migration by State'!$B$5,"Year",'Population Migration by State'!$C$3)</f>
        <v>33440</v>
      </c>
      <c r="X217" s="114">
        <f>GETPIVOTDATA(" Alaska",'Population Migration by State'!$B$5,"Year",'Population Migration by State'!$C$3)</f>
        <v>33440</v>
      </c>
      <c r="Y217" s="92"/>
      <c r="Z217" s="105"/>
      <c r="AA217" s="105"/>
      <c r="AB217" s="105"/>
      <c r="AC217" s="105"/>
      <c r="AD217" s="105"/>
      <c r="AE217" s="105"/>
      <c r="AF217" s="105"/>
      <c r="AG217" s="105"/>
      <c r="AH217" s="105"/>
      <c r="AI217" s="105"/>
      <c r="AJ217" s="105"/>
      <c r="AK217" s="105"/>
      <c r="AL217" s="105"/>
      <c r="AM217" s="105"/>
      <c r="AN217" s="105"/>
      <c r="AO217" s="105"/>
      <c r="AP217" s="105"/>
      <c r="AQ217" s="105"/>
      <c r="AR217" s="105"/>
      <c r="AS217" s="114"/>
      <c r="AT217" s="105"/>
      <c r="AU217" s="105"/>
      <c r="AV217" s="105"/>
      <c r="AW217" s="105"/>
      <c r="AX217" s="92">
        <f>GETPIVOTDATA(" Texas",'Population Migration by State'!$B$5,"Year",'Population Migration by State'!$C$3)</f>
        <v>512187</v>
      </c>
      <c r="AY217" s="105">
        <f>GETPIVOTDATA(" Texas",'Population Migration by State'!$B$5,"Year",'Population Migration by State'!$C$3)</f>
        <v>512187</v>
      </c>
      <c r="AZ217" s="105">
        <f>GETPIVOTDATA(" Texas",'Population Migration by State'!$B$5,"Year",'Population Migration by State'!$C$3)</f>
        <v>512187</v>
      </c>
      <c r="BA217" s="105">
        <f>GETPIVOTDATA(" Texas",'Population Migration by State'!$B$5,"Year",'Population Migration by State'!$C$3)</f>
        <v>512187</v>
      </c>
      <c r="BB217" s="105">
        <f>GETPIVOTDATA(" Texas",'Population Migration by State'!$B$5,"Year",'Population Migration by State'!$C$3)</f>
        <v>512187</v>
      </c>
      <c r="BC217" s="105">
        <f>GETPIVOTDATA(" Texas",'Population Migration by State'!$B$5,"Year",'Population Migration by State'!$C$3)</f>
        <v>512187</v>
      </c>
      <c r="BD217" s="105">
        <f>GETPIVOTDATA(" Texas",'Population Migration by State'!$B$5,"Year",'Population Migration by State'!$C$3)</f>
        <v>512187</v>
      </c>
      <c r="BE217" s="105">
        <f>GETPIVOTDATA(" Texas",'Population Migration by State'!$B$5,"Year",'Population Migration by State'!$C$3)</f>
        <v>512187</v>
      </c>
      <c r="BF217" s="105">
        <f>GETPIVOTDATA(" Texas",'Population Migration by State'!$B$5,"Year",'Population Migration by State'!$C$3)</f>
        <v>512187</v>
      </c>
      <c r="BG217" s="105">
        <f>GETPIVOTDATA(" Texas",'Population Migration by State'!$B$5,"Year",'Population Migration by State'!$C$3)</f>
        <v>512187</v>
      </c>
      <c r="BH217" s="105">
        <f>GETPIVOTDATA(" Texas",'Population Migration by State'!$B$5,"Year",'Population Migration by State'!$C$3)</f>
        <v>512187</v>
      </c>
      <c r="BI217" s="105">
        <f>GETPIVOTDATA(" Texas",'Population Migration by State'!$B$5,"Year",'Population Migration by State'!$C$3)</f>
        <v>512187</v>
      </c>
      <c r="BJ217" s="105">
        <f>GETPIVOTDATA(" Texas",'Population Migration by State'!$B$5,"Year",'Population Migration by State'!$C$3)</f>
        <v>512187</v>
      </c>
      <c r="BK217" s="105">
        <f>GETPIVOTDATA(" Texas",'Population Migration by State'!$B$5,"Year",'Population Migration by State'!$C$3)</f>
        <v>512187</v>
      </c>
      <c r="BL217" s="105">
        <f>GETPIVOTDATA(" Texas",'Population Migration by State'!$B$5,"Year",'Population Migration by State'!$C$3)</f>
        <v>512187</v>
      </c>
      <c r="BM217" s="105">
        <f>GETPIVOTDATA(" Texas",'Population Migration by State'!$B$5,"Year",'Population Migration by State'!$C$3)</f>
        <v>512187</v>
      </c>
      <c r="BN217" s="105">
        <f>GETPIVOTDATA(" Texas",'Population Migration by State'!$B$5,"Year",'Population Migration by State'!$C$3)</f>
        <v>512187</v>
      </c>
      <c r="BO217" s="105">
        <f>GETPIVOTDATA(" Texas",'Population Migration by State'!$B$5,"Year",'Population Migration by State'!$C$3)</f>
        <v>512187</v>
      </c>
      <c r="BP217" s="105">
        <f>GETPIVOTDATA(" Texas",'Population Migration by State'!$B$5,"Year",'Population Migration by State'!$C$3)</f>
        <v>512187</v>
      </c>
      <c r="BQ217" s="105">
        <f>GETPIVOTDATA(" Texas",'Population Migration by State'!$B$5,"Year",'Population Migration by State'!$C$3)</f>
        <v>512187</v>
      </c>
      <c r="BR217" s="105">
        <f>GETPIVOTDATA(" Texas",'Population Migration by State'!$B$5,"Year",'Population Migration by State'!$C$3)</f>
        <v>512187</v>
      </c>
      <c r="BS217" s="105">
        <f>GETPIVOTDATA(" Texas",'Population Migration by State'!$B$5,"Year",'Population Migration by State'!$C$3)</f>
        <v>512187</v>
      </c>
      <c r="BT217" s="105">
        <f>GETPIVOTDATA(" Texas",'Population Migration by State'!$B$5,"Year",'Population Migration by State'!$C$3)</f>
        <v>512187</v>
      </c>
      <c r="BU217" s="105">
        <f>GETPIVOTDATA(" Texas",'Population Migration by State'!$B$5,"Year",'Population Migration by State'!$C$3)</f>
        <v>512187</v>
      </c>
      <c r="BV217" s="99"/>
      <c r="BW217" s="105">
        <f>GETPIVOTDATA(" Louisiana",'Population Migration by State'!$B$5,"Year",'Population Migration by State'!$C$3)</f>
        <v>91870</v>
      </c>
      <c r="BX217" s="105">
        <f>GETPIVOTDATA(" Louisiana",'Population Migration by State'!$B$5,"Year",'Population Migration by State'!$C$3)</f>
        <v>91870</v>
      </c>
      <c r="BY217" s="105">
        <f>GETPIVOTDATA(" Louisiana",'Population Migration by State'!$B$5,"Year",'Population Migration by State'!$C$3)</f>
        <v>91870</v>
      </c>
      <c r="BZ217" s="105">
        <f>GETPIVOTDATA(" Louisiana",'Population Migration by State'!$B$5,"Year",'Population Migration by State'!$C$3)</f>
        <v>91870</v>
      </c>
      <c r="CA217" s="105">
        <f>GETPIVOTDATA(" Louisiana",'Population Migration by State'!$B$5,"Year",'Population Migration by State'!$C$3)</f>
        <v>91870</v>
      </c>
      <c r="CB217" s="92">
        <f>GETPIVOTDATA(" Mississippi",'Population Migration by State'!$B$5,"Year",'Population Migration by State'!$C$3)</f>
        <v>73581</v>
      </c>
      <c r="CC217" s="105">
        <f>GETPIVOTDATA(" Mississippi",'Population Migration by State'!$B$5,"Year",'Population Migration by State'!$C$3)</f>
        <v>73581</v>
      </c>
      <c r="CD217" s="105">
        <f>GETPIVOTDATA(" Mississippi",'Population Migration by State'!$B$5,"Year",'Population Migration by State'!$C$3)</f>
        <v>73581</v>
      </c>
      <c r="CE217" s="105">
        <f>GETPIVOTDATA(" Mississippi",'Population Migration by State'!$B$5,"Year",'Population Migration by State'!$C$3)</f>
        <v>73581</v>
      </c>
      <c r="CF217" s="105">
        <f>GETPIVOTDATA(" Mississippi",'Population Migration by State'!$B$5,"Year",'Population Migration by State'!$C$3)</f>
        <v>73581</v>
      </c>
      <c r="CG217" s="105">
        <f>GETPIVOTDATA(" Mississippi",'Population Migration by State'!$B$5,"Year",'Population Migration by State'!$C$3)</f>
        <v>73581</v>
      </c>
      <c r="CH217" s="105">
        <f>GETPIVOTDATA(" Mississippi",'Population Migration by State'!$B$5,"Year",'Population Migration by State'!$C$3)</f>
        <v>73581</v>
      </c>
      <c r="CI217" s="105">
        <f>GETPIVOTDATA(" Mississippi",'Population Migration by State'!$B$5,"Year",'Population Migration by State'!$C$3)</f>
        <v>73581</v>
      </c>
      <c r="CJ217" s="105">
        <f>GETPIVOTDATA(" Mississippi",'Population Migration by State'!$B$5,"Year",'Population Migration by State'!$C$3)</f>
        <v>73581</v>
      </c>
      <c r="CK217" s="105">
        <f>GETPIVOTDATA(" Mississippi",'Population Migration by State'!$B$5,"Year",'Population Migration by State'!$C$3)</f>
        <v>73581</v>
      </c>
      <c r="CL217" s="92">
        <f>GETPIVOTDATA(" Alabama",'Population Migration by State'!$B$5,"Year",'Population Migration by State'!$C$3)</f>
        <v>105219</v>
      </c>
      <c r="CM217" s="105">
        <f>GETPIVOTDATA(" Alabama",'Population Migration by State'!$B$5,"Year",'Population Migration by State'!$C$3)</f>
        <v>105219</v>
      </c>
      <c r="CN217" s="105">
        <f>GETPIVOTDATA(" Alabama",'Population Migration by State'!$B$5,"Year",'Population Migration by State'!$C$3)</f>
        <v>105219</v>
      </c>
      <c r="CO217" s="105">
        <f>GETPIVOTDATA(" Alabama",'Population Migration by State'!$B$5,"Year",'Population Migration by State'!$C$3)</f>
        <v>105219</v>
      </c>
      <c r="CP217" s="105">
        <f>GETPIVOTDATA(" Alabama",'Population Migration by State'!$B$5,"Year",'Population Migration by State'!$C$3)</f>
        <v>105219</v>
      </c>
      <c r="CQ217" s="105">
        <f>GETPIVOTDATA(" Alabama",'Population Migration by State'!$B$5,"Year",'Population Migration by State'!$C$3)</f>
        <v>105219</v>
      </c>
      <c r="CR217" s="105">
        <f>GETPIVOTDATA(" Alabama",'Population Migration by State'!$B$5,"Year",'Population Migration by State'!$C$3)</f>
        <v>105219</v>
      </c>
      <c r="CS217" s="105">
        <f>GETPIVOTDATA(" Alabama",'Population Migration by State'!$B$5,"Year",'Population Migration by State'!$C$3)</f>
        <v>105219</v>
      </c>
      <c r="CT217" s="92">
        <f>GETPIVOTDATA(" Georgia",'Population Migration by State'!$B$5,"Year",'Population Migration by State'!$C$3)</f>
        <v>279196</v>
      </c>
      <c r="CU217" s="105">
        <f>GETPIVOTDATA(" Georgia",'Population Migration by State'!$B$5,"Year",'Population Migration by State'!$C$3)</f>
        <v>279196</v>
      </c>
      <c r="CV217" s="105">
        <f>GETPIVOTDATA(" Georgia",'Population Migration by State'!$B$5,"Year",'Population Migration by State'!$C$3)</f>
        <v>279196</v>
      </c>
      <c r="CW217" s="105">
        <f>GETPIVOTDATA(" Georgia",'Population Migration by State'!$B$5,"Year",'Population Migration by State'!$C$3)</f>
        <v>279196</v>
      </c>
      <c r="CX217" s="105">
        <f>GETPIVOTDATA(" Georgia",'Population Migration by State'!$B$5,"Year",'Population Migration by State'!$C$3)</f>
        <v>279196</v>
      </c>
      <c r="CY217" s="105">
        <f>GETPIVOTDATA(" Georgia",'Population Migration by State'!$B$5,"Year",'Population Migration by State'!$C$3)</f>
        <v>279196</v>
      </c>
      <c r="CZ217" s="105">
        <f>GETPIVOTDATA(" Georgia",'Population Migration by State'!$B$5,"Year",'Population Migration by State'!$C$3)</f>
        <v>279196</v>
      </c>
      <c r="DA217" s="105">
        <f>GETPIVOTDATA(" Georgia",'Population Migration by State'!$B$5,"Year",'Population Migration by State'!$C$3)</f>
        <v>279196</v>
      </c>
      <c r="DB217" s="105">
        <f>GETPIVOTDATA(" Georgia",'Population Migration by State'!$B$5,"Year",'Population Migration by State'!$C$3)</f>
        <v>279196</v>
      </c>
      <c r="DC217" s="105">
        <f>GETPIVOTDATA(" Georgia",'Population Migration by State'!$B$5,"Year",'Population Migration by State'!$C$3)</f>
        <v>279196</v>
      </c>
      <c r="DD217" s="105">
        <f>GETPIVOTDATA(" Georgia",'Population Migration by State'!$B$5,"Year",'Population Migration by State'!$C$3)</f>
        <v>279196</v>
      </c>
      <c r="DE217" s="105">
        <f>GETPIVOTDATA(" Georgia",'Population Migration by State'!$B$5,"Year",'Population Migration by State'!$C$3)</f>
        <v>279196</v>
      </c>
      <c r="DF217" s="105">
        <f>GETPIVOTDATA(" Georgia",'Population Migration by State'!$B$5,"Year",'Population Migration by State'!$C$3)</f>
        <v>279196</v>
      </c>
      <c r="DG217" s="97"/>
      <c r="DH217" s="105"/>
      <c r="DI217" s="105"/>
      <c r="DJ217" s="105"/>
      <c r="DK217" s="105"/>
      <c r="DL217" s="105"/>
      <c r="DM217" s="105"/>
      <c r="DN217" s="105"/>
      <c r="DO217" s="105"/>
      <c r="DP217" s="105"/>
      <c r="DQ217" s="105"/>
      <c r="DR217" s="105"/>
      <c r="DS217" s="105"/>
      <c r="DT217" s="105"/>
      <c r="DU217" s="105"/>
      <c r="DV217" s="105"/>
      <c r="DW217" s="105"/>
      <c r="DX217" s="105"/>
      <c r="DY217" s="105"/>
      <c r="DZ217" s="105"/>
      <c r="EA217" s="105"/>
      <c r="EB217" s="105"/>
      <c r="EC217" s="105"/>
      <c r="ED217" s="105"/>
      <c r="EE217" s="105"/>
      <c r="EF217" s="105"/>
      <c r="EG217" s="105"/>
      <c r="EH217" s="105"/>
      <c r="EI217" s="105"/>
      <c r="EJ217" s="105"/>
      <c r="EK217" s="105"/>
      <c r="EL217" s="105"/>
      <c r="EM217" s="105"/>
      <c r="EN217" s="105"/>
      <c r="EO217" s="105"/>
      <c r="EP217" s="105"/>
      <c r="EQ217" s="56"/>
      <c r="ER217" s="56"/>
      <c r="ES217" s="56"/>
      <c r="ET217" s="56"/>
      <c r="EU217" s="56"/>
      <c r="EV217" s="56"/>
      <c r="EW217" s="56"/>
      <c r="EX217" s="56"/>
      <c r="EY217" s="56"/>
      <c r="EZ217" s="56"/>
      <c r="FA217" s="56"/>
      <c r="FB217" s="56"/>
      <c r="FC217" s="56"/>
      <c r="FD217" s="56"/>
      <c r="FE217" s="56"/>
      <c r="FF217" s="56"/>
      <c r="FG217" s="56"/>
      <c r="FH217" s="56"/>
      <c r="FI217" s="56"/>
      <c r="FJ217" s="56"/>
      <c r="FK217" s="56"/>
      <c r="FL217" s="56"/>
      <c r="FM217" s="56"/>
      <c r="FN217" s="56"/>
      <c r="FO217" s="56"/>
      <c r="FP217" s="56"/>
      <c r="FQ217" s="56"/>
      <c r="FR217" s="56"/>
      <c r="FS217" s="56"/>
      <c r="FT217" s="56"/>
      <c r="FU217" s="56"/>
      <c r="FV217" s="56"/>
      <c r="FW217" s="56"/>
      <c r="FX217" s="56"/>
      <c r="FY217" s="56"/>
      <c r="FZ217" s="56"/>
      <c r="GA217" s="56"/>
      <c r="GB217" s="56"/>
      <c r="GC217" s="56"/>
      <c r="GD217" s="56"/>
      <c r="GE217" s="56"/>
      <c r="GF217" s="56"/>
      <c r="GG217" s="56"/>
      <c r="GH217" s="56"/>
      <c r="GI217" s="56"/>
      <c r="GJ217" s="56"/>
      <c r="GK217" s="56"/>
      <c r="GL217" s="56"/>
      <c r="GM217" s="56"/>
      <c r="GN217" s="56"/>
      <c r="GO217" s="56"/>
      <c r="GP217" s="56"/>
      <c r="GQ217" s="56"/>
      <c r="GR217" s="56"/>
      <c r="GS217" s="56"/>
      <c r="GT217" s="56"/>
      <c r="GU217" s="56"/>
      <c r="GV217" s="56"/>
      <c r="GW217" s="56"/>
      <c r="GX217" s="56"/>
      <c r="GY217" s="56"/>
      <c r="GZ217" s="56"/>
      <c r="HA217" s="56"/>
      <c r="HB217" s="56"/>
      <c r="HC217" s="56"/>
      <c r="HD217" s="56"/>
      <c r="HE217" s="56"/>
      <c r="HF217" s="56"/>
      <c r="HG217" s="56"/>
      <c r="HH217" s="217"/>
    </row>
    <row r="218" spans="2:216" ht="15" customHeight="1" thickBot="1" x14ac:dyDescent="0.3">
      <c r="B218" s="221"/>
      <c r="C218" s="56"/>
      <c r="D218" s="92"/>
      <c r="E218" s="56"/>
      <c r="F218" s="56"/>
      <c r="G218" s="56"/>
      <c r="H218" s="56"/>
      <c r="I218" s="56"/>
      <c r="J218" s="56"/>
      <c r="K218" s="56"/>
      <c r="L218" s="57">
        <f>GETPIVOTDATA(" Alaska",'Population Migration by State'!$B$5,"Year",'Population Migration by State'!$C$3)</f>
        <v>33440</v>
      </c>
      <c r="M218" s="56">
        <f>GETPIVOTDATA(" Alaska",'Population Migration by State'!$B$5,"Year",'Population Migration by State'!$C$3)</f>
        <v>33440</v>
      </c>
      <c r="N218" s="56">
        <f>GETPIVOTDATA(" Alaska",'Population Migration by State'!$B$5,"Year",'Population Migration by State'!$C$3)</f>
        <v>33440</v>
      </c>
      <c r="O218" s="105">
        <f>GETPIVOTDATA(" Alaska",'Population Migration by State'!$B$5,"Year",'Population Migration by State'!$C$3)</f>
        <v>33440</v>
      </c>
      <c r="P218" s="105">
        <f>GETPIVOTDATA(" Alaska",'Population Migration by State'!$B$5,"Year",'Population Migration by State'!$C$3)</f>
        <v>33440</v>
      </c>
      <c r="Q218" s="105">
        <f>GETPIVOTDATA(" Alaska",'Population Migration by State'!$B$5,"Year",'Population Migration by State'!$C$3)</f>
        <v>33440</v>
      </c>
      <c r="R218" s="105">
        <f>GETPIVOTDATA(" Alaska",'Population Migration by State'!$B$5,"Year",'Population Migration by State'!$C$3)</f>
        <v>33440</v>
      </c>
      <c r="S218" s="105">
        <f>GETPIVOTDATA(" Alaska",'Population Migration by State'!$B$5,"Year",'Population Migration by State'!$C$3)</f>
        <v>33440</v>
      </c>
      <c r="T218" s="105">
        <f>GETPIVOTDATA(" Alaska",'Population Migration by State'!$B$5,"Year",'Population Migration by State'!$C$3)</f>
        <v>33440</v>
      </c>
      <c r="U218" s="105">
        <f>GETPIVOTDATA(" Alaska",'Population Migration by State'!$B$5,"Year",'Population Migration by State'!$C$3)</f>
        <v>33440</v>
      </c>
      <c r="V218" s="105">
        <f>GETPIVOTDATA(" Alaska",'Population Migration by State'!$B$5,"Year",'Population Migration by State'!$C$3)</f>
        <v>33440</v>
      </c>
      <c r="W218" s="105">
        <f>GETPIVOTDATA(" Alaska",'Population Migration by State'!$B$5,"Year",'Population Migration by State'!$C$3)</f>
        <v>33440</v>
      </c>
      <c r="X218" s="114">
        <f>GETPIVOTDATA(" Alaska",'Population Migration by State'!$B$5,"Year",'Population Migration by State'!$C$3)</f>
        <v>33440</v>
      </c>
      <c r="Y218" s="92"/>
      <c r="Z218" s="105"/>
      <c r="AA218" s="105"/>
      <c r="AB218" s="105"/>
      <c r="AC218" s="105"/>
      <c r="AD218" s="105"/>
      <c r="AE218" s="105"/>
      <c r="AF218" s="105"/>
      <c r="AG218" s="105"/>
      <c r="AH218" s="105"/>
      <c r="AI218" s="105"/>
      <c r="AJ218" s="105"/>
      <c r="AK218" s="105"/>
      <c r="AL218" s="105"/>
      <c r="AM218" s="105"/>
      <c r="AN218" s="105"/>
      <c r="AO218" s="105"/>
      <c r="AP218" s="105"/>
      <c r="AQ218" s="105"/>
      <c r="AR218" s="105"/>
      <c r="AS218" s="114"/>
      <c r="AT218" s="105"/>
      <c r="AU218" s="105"/>
      <c r="AV218" s="105"/>
      <c r="AW218" s="105"/>
      <c r="AX218" s="99"/>
      <c r="AY218" s="105">
        <f>GETPIVOTDATA(" Texas",'Population Migration by State'!$B$5,"Year",'Population Migration by State'!$C$3)</f>
        <v>512187</v>
      </c>
      <c r="AZ218" s="105">
        <f>GETPIVOTDATA(" Texas",'Population Migration by State'!$B$5,"Year",'Population Migration by State'!$C$3)</f>
        <v>512187</v>
      </c>
      <c r="BA218" s="105">
        <f>GETPIVOTDATA(" Texas",'Population Migration by State'!$B$5,"Year",'Population Migration by State'!$C$3)</f>
        <v>512187</v>
      </c>
      <c r="BB218" s="105">
        <f>GETPIVOTDATA(" Texas",'Population Migration by State'!$B$5,"Year",'Population Migration by State'!$C$3)</f>
        <v>512187</v>
      </c>
      <c r="BC218" s="105">
        <f>GETPIVOTDATA(" Texas",'Population Migration by State'!$B$5,"Year",'Population Migration by State'!$C$3)</f>
        <v>512187</v>
      </c>
      <c r="BD218" s="105">
        <f>GETPIVOTDATA(" Texas",'Population Migration by State'!$B$5,"Year",'Population Migration by State'!$C$3)</f>
        <v>512187</v>
      </c>
      <c r="BE218" s="105">
        <f>GETPIVOTDATA(" Texas",'Population Migration by State'!$B$5,"Year",'Population Migration by State'!$C$3)</f>
        <v>512187</v>
      </c>
      <c r="BF218" s="105">
        <f>GETPIVOTDATA(" Texas",'Population Migration by State'!$B$5,"Year",'Population Migration by State'!$C$3)</f>
        <v>512187</v>
      </c>
      <c r="BG218" s="105">
        <f>GETPIVOTDATA(" Texas",'Population Migration by State'!$B$5,"Year",'Population Migration by State'!$C$3)</f>
        <v>512187</v>
      </c>
      <c r="BH218" s="105">
        <f>GETPIVOTDATA(" Texas",'Population Migration by State'!$B$5,"Year",'Population Migration by State'!$C$3)</f>
        <v>512187</v>
      </c>
      <c r="BI218" s="105">
        <f>GETPIVOTDATA(" Texas",'Population Migration by State'!$B$5,"Year",'Population Migration by State'!$C$3)</f>
        <v>512187</v>
      </c>
      <c r="BJ218" s="105">
        <f>GETPIVOTDATA(" Texas",'Population Migration by State'!$B$5,"Year",'Population Migration by State'!$C$3)</f>
        <v>512187</v>
      </c>
      <c r="BK218" s="105">
        <f>GETPIVOTDATA(" Texas",'Population Migration by State'!$B$5,"Year",'Population Migration by State'!$C$3)</f>
        <v>512187</v>
      </c>
      <c r="BL218" s="105">
        <f>GETPIVOTDATA(" Texas",'Population Migration by State'!$B$5,"Year",'Population Migration by State'!$C$3)</f>
        <v>512187</v>
      </c>
      <c r="BM218" s="105">
        <f>GETPIVOTDATA(" Texas",'Population Migration by State'!$B$5,"Year",'Population Migration by State'!$C$3)</f>
        <v>512187</v>
      </c>
      <c r="BN218" s="105">
        <f>GETPIVOTDATA(" Texas",'Population Migration by State'!$B$5,"Year",'Population Migration by State'!$C$3)</f>
        <v>512187</v>
      </c>
      <c r="BO218" s="105">
        <f>GETPIVOTDATA(" Texas",'Population Migration by State'!$B$5,"Year",'Population Migration by State'!$C$3)</f>
        <v>512187</v>
      </c>
      <c r="BP218" s="105">
        <f>GETPIVOTDATA(" Texas",'Population Migration by State'!$B$5,"Year",'Population Migration by State'!$C$3)</f>
        <v>512187</v>
      </c>
      <c r="BQ218" s="105">
        <f>GETPIVOTDATA(" Texas",'Population Migration by State'!$B$5,"Year",'Population Migration by State'!$C$3)</f>
        <v>512187</v>
      </c>
      <c r="BR218" s="105">
        <f>GETPIVOTDATA(" Texas",'Population Migration by State'!$B$5,"Year",'Population Migration by State'!$C$3)</f>
        <v>512187</v>
      </c>
      <c r="BS218" s="105">
        <f>GETPIVOTDATA(" Texas",'Population Migration by State'!$B$5,"Year",'Population Migration by State'!$C$3)</f>
        <v>512187</v>
      </c>
      <c r="BT218" s="105">
        <f>GETPIVOTDATA(" Texas",'Population Migration by State'!$B$5,"Year",'Population Migration by State'!$C$3)</f>
        <v>512187</v>
      </c>
      <c r="BU218" s="105">
        <f>GETPIVOTDATA(" Texas",'Population Migration by State'!$B$5,"Year",'Population Migration by State'!$C$3)</f>
        <v>512187</v>
      </c>
      <c r="BV218" s="105">
        <f>GETPIVOTDATA(" Texas",'Population Migration by State'!$B$5,"Year",'Population Migration by State'!$C$3)</f>
        <v>512187</v>
      </c>
      <c r="BW218" s="92">
        <f>GETPIVOTDATA(" Louisiana",'Population Migration by State'!$B$5,"Year",'Population Migration by State'!$C$3)</f>
        <v>91870</v>
      </c>
      <c r="BX218" s="105">
        <f>GETPIVOTDATA(" Louisiana",'Population Migration by State'!$B$5,"Year",'Population Migration by State'!$C$3)</f>
        <v>91870</v>
      </c>
      <c r="BY218" s="105">
        <f>GETPIVOTDATA(" Louisiana",'Population Migration by State'!$B$5,"Year",'Population Migration by State'!$C$3)</f>
        <v>91870</v>
      </c>
      <c r="BZ218" s="105">
        <f>GETPIVOTDATA(" Louisiana",'Population Migration by State'!$B$5,"Year",'Population Migration by State'!$C$3)</f>
        <v>91870</v>
      </c>
      <c r="CA218" s="105">
        <f>GETPIVOTDATA(" Louisiana",'Population Migration by State'!$B$5,"Year",'Population Migration by State'!$C$3)</f>
        <v>91870</v>
      </c>
      <c r="CB218" s="92">
        <f>GETPIVOTDATA(" Mississippi",'Population Migration by State'!$B$5,"Year",'Population Migration by State'!$C$3)</f>
        <v>73581</v>
      </c>
      <c r="CC218" s="105">
        <f>GETPIVOTDATA(" Mississippi",'Population Migration by State'!$B$5,"Year",'Population Migration by State'!$C$3)</f>
        <v>73581</v>
      </c>
      <c r="CD218" s="105">
        <f>GETPIVOTDATA(" Mississippi",'Population Migration by State'!$B$5,"Year",'Population Migration by State'!$C$3)</f>
        <v>73581</v>
      </c>
      <c r="CE218" s="105">
        <f>GETPIVOTDATA(" Mississippi",'Population Migration by State'!$B$5,"Year",'Population Migration by State'!$C$3)</f>
        <v>73581</v>
      </c>
      <c r="CF218" s="105">
        <f>GETPIVOTDATA(" Mississippi",'Population Migration by State'!$B$5,"Year",'Population Migration by State'!$C$3)</f>
        <v>73581</v>
      </c>
      <c r="CG218" s="105">
        <f>GETPIVOTDATA(" Mississippi",'Population Migration by State'!$B$5,"Year",'Population Migration by State'!$C$3)</f>
        <v>73581</v>
      </c>
      <c r="CH218" s="105">
        <f>GETPIVOTDATA(" Mississippi",'Population Migration by State'!$B$5,"Year",'Population Migration by State'!$C$3)</f>
        <v>73581</v>
      </c>
      <c r="CI218" s="105">
        <f>GETPIVOTDATA(" Mississippi",'Population Migration by State'!$B$5,"Year",'Population Migration by State'!$C$3)</f>
        <v>73581</v>
      </c>
      <c r="CJ218" s="105">
        <f>GETPIVOTDATA(" Mississippi",'Population Migration by State'!$B$5,"Year",'Population Migration by State'!$C$3)</f>
        <v>73581</v>
      </c>
      <c r="CK218" s="105">
        <f>GETPIVOTDATA(" Mississippi",'Population Migration by State'!$B$5,"Year",'Population Migration by State'!$C$3)</f>
        <v>73581</v>
      </c>
      <c r="CL218" s="92">
        <f>GETPIVOTDATA(" Alabama",'Population Migration by State'!$B$5,"Year",'Population Migration by State'!$C$3)</f>
        <v>105219</v>
      </c>
      <c r="CM218" s="105">
        <f>GETPIVOTDATA(" Alabama",'Population Migration by State'!$B$5,"Year",'Population Migration by State'!$C$3)</f>
        <v>105219</v>
      </c>
      <c r="CN218" s="105">
        <f>GETPIVOTDATA(" Alabama",'Population Migration by State'!$B$5,"Year",'Population Migration by State'!$C$3)</f>
        <v>105219</v>
      </c>
      <c r="CO218" s="105">
        <f>GETPIVOTDATA(" Alabama",'Population Migration by State'!$B$5,"Year",'Population Migration by State'!$C$3)</f>
        <v>105219</v>
      </c>
      <c r="CP218" s="105">
        <f>GETPIVOTDATA(" Alabama",'Population Migration by State'!$B$5,"Year",'Population Migration by State'!$C$3)</f>
        <v>105219</v>
      </c>
      <c r="CQ218" s="105">
        <f>GETPIVOTDATA(" Alabama",'Population Migration by State'!$B$5,"Year",'Population Migration by State'!$C$3)</f>
        <v>105219</v>
      </c>
      <c r="CR218" s="105">
        <f>GETPIVOTDATA(" Alabama",'Population Migration by State'!$B$5,"Year",'Population Migration by State'!$C$3)</f>
        <v>105219</v>
      </c>
      <c r="CS218" s="105">
        <f>GETPIVOTDATA(" Alabama",'Population Migration by State'!$B$5,"Year",'Population Migration by State'!$C$3)</f>
        <v>105219</v>
      </c>
      <c r="CT218" s="92">
        <f>GETPIVOTDATA(" Georgia",'Population Migration by State'!$B$5,"Year",'Population Migration by State'!$C$3)</f>
        <v>279196</v>
      </c>
      <c r="CU218" s="105">
        <f>GETPIVOTDATA(" Georgia",'Population Migration by State'!$B$5,"Year",'Population Migration by State'!$C$3)</f>
        <v>279196</v>
      </c>
      <c r="CV218" s="105">
        <f>GETPIVOTDATA(" Georgia",'Population Migration by State'!$B$5,"Year",'Population Migration by State'!$C$3)</f>
        <v>279196</v>
      </c>
      <c r="CW218" s="105">
        <f>GETPIVOTDATA(" Georgia",'Population Migration by State'!$B$5,"Year",'Population Migration by State'!$C$3)</f>
        <v>279196</v>
      </c>
      <c r="CX218" s="105">
        <f>GETPIVOTDATA(" Georgia",'Population Migration by State'!$B$5,"Year",'Population Migration by State'!$C$3)</f>
        <v>279196</v>
      </c>
      <c r="CY218" s="105">
        <f>GETPIVOTDATA(" Georgia",'Population Migration by State'!$B$5,"Year",'Population Migration by State'!$C$3)</f>
        <v>279196</v>
      </c>
      <c r="CZ218" s="105">
        <f>GETPIVOTDATA(" Georgia",'Population Migration by State'!$B$5,"Year",'Population Migration by State'!$C$3)</f>
        <v>279196</v>
      </c>
      <c r="DA218" s="105">
        <f>GETPIVOTDATA(" Georgia",'Population Migration by State'!$B$5,"Year",'Population Migration by State'!$C$3)</f>
        <v>279196</v>
      </c>
      <c r="DB218" s="105">
        <f>GETPIVOTDATA(" Georgia",'Population Migration by State'!$B$5,"Year",'Population Migration by State'!$C$3)</f>
        <v>279196</v>
      </c>
      <c r="DC218" s="105">
        <f>GETPIVOTDATA(" Georgia",'Population Migration by State'!$B$5,"Year",'Population Migration by State'!$C$3)</f>
        <v>279196</v>
      </c>
      <c r="DD218" s="105">
        <f>GETPIVOTDATA(" Georgia",'Population Migration by State'!$B$5,"Year",'Population Migration by State'!$C$3)</f>
        <v>279196</v>
      </c>
      <c r="DE218" s="105">
        <f>GETPIVOTDATA(" Georgia",'Population Migration by State'!$B$5,"Year",'Population Migration by State'!$C$3)</f>
        <v>279196</v>
      </c>
      <c r="DF218" s="114">
        <f>GETPIVOTDATA(" Georgia",'Population Migration by State'!$B$5,"Year",'Population Migration by State'!$C$3)</f>
        <v>279196</v>
      </c>
      <c r="DG218" s="105"/>
      <c r="DH218" s="105"/>
      <c r="DI218" s="105"/>
      <c r="DJ218" s="105"/>
      <c r="DK218" s="105"/>
      <c r="DL218" s="105"/>
      <c r="DM218" s="105"/>
      <c r="DN218" s="105"/>
      <c r="DO218" s="105"/>
      <c r="DP218" s="105"/>
      <c r="DQ218" s="105"/>
      <c r="DR218" s="105"/>
      <c r="DS218" s="105"/>
      <c r="DT218" s="105"/>
      <c r="DU218" s="105"/>
      <c r="DV218" s="105"/>
      <c r="DW218" s="105"/>
      <c r="DX218" s="105"/>
      <c r="DY218" s="105"/>
      <c r="DZ218" s="105"/>
      <c r="EA218" s="105"/>
      <c r="EB218" s="105"/>
      <c r="EC218" s="105"/>
      <c r="ED218" s="105"/>
      <c r="EE218" s="105"/>
      <c r="EF218" s="105"/>
      <c r="EG218" s="105"/>
      <c r="EH218" s="105"/>
      <c r="EI218" s="105"/>
      <c r="EJ218" s="105"/>
      <c r="EK218" s="105"/>
      <c r="EL218" s="105"/>
      <c r="EM218" s="105"/>
      <c r="EN218" s="105"/>
      <c r="EO218" s="105"/>
      <c r="EP218" s="105"/>
      <c r="EQ218" s="56"/>
      <c r="ER218" s="56"/>
      <c r="ES218" s="56"/>
      <c r="ET218" s="56"/>
      <c r="EU218" s="56"/>
      <c r="EV218" s="56"/>
      <c r="EW218" s="56"/>
      <c r="EX218" s="56"/>
      <c r="EY218" s="56"/>
      <c r="EZ218" s="56"/>
      <c r="FA218" s="56"/>
      <c r="FB218" s="56"/>
      <c r="FC218" s="56"/>
      <c r="FD218" s="56"/>
      <c r="FE218" s="56"/>
      <c r="FF218" s="56"/>
      <c r="FG218" s="56"/>
      <c r="FH218" s="56"/>
      <c r="FI218" s="56"/>
      <c r="FJ218" s="56"/>
      <c r="FK218" s="56"/>
      <c r="FL218" s="56"/>
      <c r="FM218" s="56"/>
      <c r="FN218" s="56"/>
      <c r="FO218" s="56"/>
      <c r="FP218" s="56"/>
      <c r="FQ218" s="56"/>
      <c r="FR218" s="56"/>
      <c r="FS218" s="56"/>
      <c r="FT218" s="56"/>
      <c r="FU218" s="56"/>
      <c r="FV218" s="56"/>
      <c r="FW218" s="56"/>
      <c r="FX218" s="56"/>
      <c r="FY218" s="56"/>
      <c r="FZ218" s="56"/>
      <c r="GA218" s="56"/>
      <c r="GB218" s="56"/>
      <c r="GC218" s="56"/>
      <c r="GD218" s="56"/>
      <c r="GE218" s="56"/>
      <c r="GF218" s="56"/>
      <c r="GG218" s="56"/>
      <c r="GH218" s="56"/>
      <c r="GI218" s="56"/>
      <c r="GJ218" s="56"/>
      <c r="GK218" s="56"/>
      <c r="GL218" s="56"/>
      <c r="GM218" s="56"/>
      <c r="GN218" s="56"/>
      <c r="GO218" s="56"/>
      <c r="GP218" s="56"/>
      <c r="GQ218" s="56"/>
      <c r="GR218" s="56"/>
      <c r="GS218" s="56"/>
      <c r="GT218" s="56"/>
      <c r="GU218" s="56"/>
      <c r="GV218" s="56"/>
      <c r="GW218" s="56"/>
      <c r="GX218" s="56"/>
      <c r="GY218" s="56"/>
      <c r="GZ218" s="56"/>
      <c r="HA218" s="56"/>
      <c r="HB218" s="56"/>
      <c r="HC218" s="56"/>
      <c r="HD218" s="56"/>
      <c r="HE218" s="56"/>
      <c r="HF218" s="56"/>
      <c r="HG218" s="56"/>
      <c r="HH218" s="217"/>
    </row>
    <row r="219" spans="2:216" ht="15" customHeight="1" thickTop="1" x14ac:dyDescent="0.25">
      <c r="B219" s="221"/>
      <c r="C219" s="56"/>
      <c r="D219" s="92"/>
      <c r="E219" s="56"/>
      <c r="F219" s="56"/>
      <c r="G219" s="56"/>
      <c r="H219" s="56"/>
      <c r="I219" s="56"/>
      <c r="J219" s="56"/>
      <c r="K219" s="56"/>
      <c r="L219" s="57">
        <f>GETPIVOTDATA(" Alaska",'Population Migration by State'!$B$5,"Year",'Population Migration by State'!$C$3)</f>
        <v>33440</v>
      </c>
      <c r="M219" s="56">
        <f>GETPIVOTDATA(" Alaska",'Population Migration by State'!$B$5,"Year",'Population Migration by State'!$C$3)</f>
        <v>33440</v>
      </c>
      <c r="N219" s="56">
        <f>GETPIVOTDATA(" Alaska",'Population Migration by State'!$B$5,"Year",'Population Migration by State'!$C$3)</f>
        <v>33440</v>
      </c>
      <c r="O219" s="105">
        <f>GETPIVOTDATA(" Alaska",'Population Migration by State'!$B$5,"Year",'Population Migration by State'!$C$3)</f>
        <v>33440</v>
      </c>
      <c r="P219" s="105">
        <f>GETPIVOTDATA(" Alaska",'Population Migration by State'!$B$5,"Year",'Population Migration by State'!$C$3)</f>
        <v>33440</v>
      </c>
      <c r="Q219" s="105">
        <f>GETPIVOTDATA(" Alaska",'Population Migration by State'!$B$5,"Year",'Population Migration by State'!$C$3)</f>
        <v>33440</v>
      </c>
      <c r="R219" s="105">
        <f>GETPIVOTDATA(" Alaska",'Population Migration by State'!$B$5,"Year",'Population Migration by State'!$C$3)</f>
        <v>33440</v>
      </c>
      <c r="S219" s="105">
        <f>GETPIVOTDATA(" Alaska",'Population Migration by State'!$B$5,"Year",'Population Migration by State'!$C$3)</f>
        <v>33440</v>
      </c>
      <c r="T219" s="105">
        <f>GETPIVOTDATA(" Alaska",'Population Migration by State'!$B$5,"Year",'Population Migration by State'!$C$3)</f>
        <v>33440</v>
      </c>
      <c r="U219" s="105">
        <f>GETPIVOTDATA(" Alaska",'Population Migration by State'!$B$5,"Year",'Population Migration by State'!$C$3)</f>
        <v>33440</v>
      </c>
      <c r="V219" s="105">
        <f>GETPIVOTDATA(" Alaska",'Population Migration by State'!$B$5,"Year",'Population Migration by State'!$C$3)</f>
        <v>33440</v>
      </c>
      <c r="W219" s="105">
        <f>GETPIVOTDATA(" Alaska",'Population Migration by State'!$B$5,"Year",'Population Migration by State'!$C$3)</f>
        <v>33440</v>
      </c>
      <c r="X219" s="114">
        <f>GETPIVOTDATA(" Alaska",'Population Migration by State'!$B$5,"Year",'Population Migration by State'!$C$3)</f>
        <v>33440</v>
      </c>
      <c r="Y219" s="92"/>
      <c r="Z219" s="105"/>
      <c r="AA219" s="105"/>
      <c r="AB219" s="105"/>
      <c r="AC219" s="105"/>
      <c r="AD219" s="105"/>
      <c r="AE219" s="105"/>
      <c r="AF219" s="105"/>
      <c r="AG219" s="105"/>
      <c r="AH219" s="105"/>
      <c r="AI219" s="105"/>
      <c r="AJ219" s="105"/>
      <c r="AK219" s="105"/>
      <c r="AL219" s="105"/>
      <c r="AM219" s="105"/>
      <c r="AN219" s="105"/>
      <c r="AO219" s="105"/>
      <c r="AP219" s="105"/>
      <c r="AQ219" s="105"/>
      <c r="AR219" s="105"/>
      <c r="AS219" s="114"/>
      <c r="AT219" s="105"/>
      <c r="AU219" s="105"/>
      <c r="AV219" s="105"/>
      <c r="AW219" s="105"/>
      <c r="AX219" s="105"/>
      <c r="AY219" s="92">
        <f>GETPIVOTDATA(" Texas",'Population Migration by State'!$B$5,"Year",'Population Migration by State'!$C$3)</f>
        <v>512187</v>
      </c>
      <c r="AZ219" s="105">
        <f>GETPIVOTDATA(" Texas",'Population Migration by State'!$B$5,"Year",'Population Migration by State'!$C$3)</f>
        <v>512187</v>
      </c>
      <c r="BA219" s="105">
        <f>GETPIVOTDATA(" Texas",'Population Migration by State'!$B$5,"Year",'Population Migration by State'!$C$3)</f>
        <v>512187</v>
      </c>
      <c r="BB219" s="105">
        <f>GETPIVOTDATA(" Texas",'Population Migration by State'!$B$5,"Year",'Population Migration by State'!$C$3)</f>
        <v>512187</v>
      </c>
      <c r="BC219" s="105">
        <f>GETPIVOTDATA(" Texas",'Population Migration by State'!$B$5,"Year",'Population Migration by State'!$C$3)</f>
        <v>512187</v>
      </c>
      <c r="BD219" s="97"/>
      <c r="BE219" s="101"/>
      <c r="BF219" s="92">
        <f>GETPIVOTDATA(" Texas",'Population Migration by State'!$B$5,"Year",'Population Migration by State'!$C$3)</f>
        <v>512187</v>
      </c>
      <c r="BG219" s="105">
        <f>GETPIVOTDATA(" Texas",'Population Migration by State'!$B$5,"Year",'Population Migration by State'!$C$3)</f>
        <v>512187</v>
      </c>
      <c r="BH219" s="105">
        <f>GETPIVOTDATA(" Texas",'Population Migration by State'!$B$5,"Year",'Population Migration by State'!$C$3)</f>
        <v>512187</v>
      </c>
      <c r="BI219" s="105">
        <f>GETPIVOTDATA(" Texas",'Population Migration by State'!$B$5,"Year",'Population Migration by State'!$C$3)</f>
        <v>512187</v>
      </c>
      <c r="BJ219" s="105">
        <f>GETPIVOTDATA(" Texas",'Population Migration by State'!$B$5,"Year",'Population Migration by State'!$C$3)</f>
        <v>512187</v>
      </c>
      <c r="BK219" s="105">
        <f>GETPIVOTDATA(" Texas",'Population Migration by State'!$B$5,"Year",'Population Migration by State'!$C$3)</f>
        <v>512187</v>
      </c>
      <c r="BL219" s="105">
        <f>GETPIVOTDATA(" Texas",'Population Migration by State'!$B$5,"Year",'Population Migration by State'!$C$3)</f>
        <v>512187</v>
      </c>
      <c r="BM219" s="105">
        <f>GETPIVOTDATA(" Texas",'Population Migration by State'!$B$5,"Year",'Population Migration by State'!$C$3)</f>
        <v>512187</v>
      </c>
      <c r="BN219" s="105">
        <f>GETPIVOTDATA(" Texas",'Population Migration by State'!$B$5,"Year",'Population Migration by State'!$C$3)</f>
        <v>512187</v>
      </c>
      <c r="BO219" s="105">
        <f>GETPIVOTDATA(" Texas",'Population Migration by State'!$B$5,"Year",'Population Migration by State'!$C$3)</f>
        <v>512187</v>
      </c>
      <c r="BP219" s="105">
        <f>GETPIVOTDATA(" Texas",'Population Migration by State'!$B$5,"Year",'Population Migration by State'!$C$3)</f>
        <v>512187</v>
      </c>
      <c r="BQ219" s="105">
        <f>GETPIVOTDATA(" Texas",'Population Migration by State'!$B$5,"Year",'Population Migration by State'!$C$3)</f>
        <v>512187</v>
      </c>
      <c r="BR219" s="105">
        <f>GETPIVOTDATA(" Texas",'Population Migration by State'!$B$5,"Year",'Population Migration by State'!$C$3)</f>
        <v>512187</v>
      </c>
      <c r="BS219" s="105">
        <f>GETPIVOTDATA(" Texas",'Population Migration by State'!$B$5,"Year",'Population Migration by State'!$C$3)</f>
        <v>512187</v>
      </c>
      <c r="BT219" s="105">
        <f>GETPIVOTDATA(" Texas",'Population Migration by State'!$B$5,"Year",'Population Migration by State'!$C$3)</f>
        <v>512187</v>
      </c>
      <c r="BU219" s="105">
        <f>GETPIVOTDATA(" Texas",'Population Migration by State'!$B$5,"Year",'Population Migration by State'!$C$3)</f>
        <v>512187</v>
      </c>
      <c r="BV219" s="105">
        <f>GETPIVOTDATA(" Texas",'Population Migration by State'!$B$5,"Year",'Population Migration by State'!$C$3)</f>
        <v>512187</v>
      </c>
      <c r="BW219" s="92">
        <f>GETPIVOTDATA(" Louisiana",'Population Migration by State'!$B$5,"Year",'Population Migration by State'!$C$3)</f>
        <v>91870</v>
      </c>
      <c r="BX219" s="105">
        <f>GETPIVOTDATA(" Louisiana",'Population Migration by State'!$B$5,"Year",'Population Migration by State'!$C$3)</f>
        <v>91870</v>
      </c>
      <c r="BY219" s="105">
        <f>GETPIVOTDATA(" Louisiana",'Population Migration by State'!$B$5,"Year",'Population Migration by State'!$C$3)</f>
        <v>91870</v>
      </c>
      <c r="BZ219" s="105">
        <f>GETPIVOTDATA(" Louisiana",'Population Migration by State'!$B$5,"Year",'Population Migration by State'!$C$3)</f>
        <v>91870</v>
      </c>
      <c r="CA219" s="105">
        <f>GETPIVOTDATA(" Louisiana",'Population Migration by State'!$B$5,"Year",'Population Migration by State'!$C$3)</f>
        <v>91870</v>
      </c>
      <c r="CB219" s="92">
        <f>GETPIVOTDATA(" Mississippi",'Population Migration by State'!$B$5,"Year",'Population Migration by State'!$C$3)</f>
        <v>73581</v>
      </c>
      <c r="CC219" s="105">
        <f>GETPIVOTDATA(" Mississippi",'Population Migration by State'!$B$5,"Year",'Population Migration by State'!$C$3)</f>
        <v>73581</v>
      </c>
      <c r="CD219" s="105">
        <f>GETPIVOTDATA(" Mississippi",'Population Migration by State'!$B$5,"Year",'Population Migration by State'!$C$3)</f>
        <v>73581</v>
      </c>
      <c r="CE219" s="105">
        <f>GETPIVOTDATA(" Mississippi",'Population Migration by State'!$B$5,"Year",'Population Migration by State'!$C$3)</f>
        <v>73581</v>
      </c>
      <c r="CF219" s="105">
        <f>GETPIVOTDATA(" Mississippi",'Population Migration by State'!$B$5,"Year",'Population Migration by State'!$C$3)</f>
        <v>73581</v>
      </c>
      <c r="CG219" s="105">
        <f>GETPIVOTDATA(" Mississippi",'Population Migration by State'!$B$5,"Year",'Population Migration by State'!$C$3)</f>
        <v>73581</v>
      </c>
      <c r="CH219" s="105">
        <f>GETPIVOTDATA(" Mississippi",'Population Migration by State'!$B$5,"Year",'Population Migration by State'!$C$3)</f>
        <v>73581</v>
      </c>
      <c r="CI219" s="105">
        <f>GETPIVOTDATA(" Mississippi",'Population Migration by State'!$B$5,"Year",'Population Migration by State'!$C$3)</f>
        <v>73581</v>
      </c>
      <c r="CJ219" s="105">
        <f>GETPIVOTDATA(" Mississippi",'Population Migration by State'!$B$5,"Year",'Population Migration by State'!$C$3)</f>
        <v>73581</v>
      </c>
      <c r="CK219" s="105">
        <f>GETPIVOTDATA(" Mississippi",'Population Migration by State'!$B$5,"Year",'Population Migration by State'!$C$3)</f>
        <v>73581</v>
      </c>
      <c r="CL219" s="92">
        <f>GETPIVOTDATA(" Alabama",'Population Migration by State'!$B$5,"Year",'Population Migration by State'!$C$3)</f>
        <v>105219</v>
      </c>
      <c r="CM219" s="105">
        <f>GETPIVOTDATA(" Alabama",'Population Migration by State'!$B$5,"Year",'Population Migration by State'!$C$3)</f>
        <v>105219</v>
      </c>
      <c r="CN219" s="105">
        <f>GETPIVOTDATA(" Alabama",'Population Migration by State'!$B$5,"Year",'Population Migration by State'!$C$3)</f>
        <v>105219</v>
      </c>
      <c r="CO219" s="105">
        <f>GETPIVOTDATA(" Alabama",'Population Migration by State'!$B$5,"Year",'Population Migration by State'!$C$3)</f>
        <v>105219</v>
      </c>
      <c r="CP219" s="105">
        <f>GETPIVOTDATA(" Alabama",'Population Migration by State'!$B$5,"Year",'Population Migration by State'!$C$3)</f>
        <v>105219</v>
      </c>
      <c r="CQ219" s="105">
        <f>GETPIVOTDATA(" Alabama",'Population Migration by State'!$B$5,"Year",'Population Migration by State'!$C$3)</f>
        <v>105219</v>
      </c>
      <c r="CR219" s="105">
        <f>GETPIVOTDATA(" Alabama",'Population Migration by State'!$B$5,"Year",'Population Migration by State'!$C$3)</f>
        <v>105219</v>
      </c>
      <c r="CS219" s="105">
        <f>GETPIVOTDATA(" Alabama",'Population Migration by State'!$B$5,"Year",'Population Migration by State'!$C$3)</f>
        <v>105219</v>
      </c>
      <c r="CT219" s="92">
        <f>GETPIVOTDATA(" Georgia",'Population Migration by State'!$B$5,"Year",'Population Migration by State'!$C$3)</f>
        <v>279196</v>
      </c>
      <c r="CU219" s="105">
        <f>GETPIVOTDATA(" Georgia",'Population Migration by State'!$B$5,"Year",'Population Migration by State'!$C$3)</f>
        <v>279196</v>
      </c>
      <c r="CV219" s="105">
        <f>GETPIVOTDATA(" Georgia",'Population Migration by State'!$B$5,"Year",'Population Migration by State'!$C$3)</f>
        <v>279196</v>
      </c>
      <c r="CW219" s="105">
        <f>GETPIVOTDATA(" Georgia",'Population Migration by State'!$B$5,"Year",'Population Migration by State'!$C$3)</f>
        <v>279196</v>
      </c>
      <c r="CX219" s="105">
        <f>GETPIVOTDATA(" Georgia",'Population Migration by State'!$B$5,"Year",'Population Migration by State'!$C$3)</f>
        <v>279196</v>
      </c>
      <c r="CY219" s="105">
        <f>GETPIVOTDATA(" Georgia",'Population Migration by State'!$B$5,"Year",'Population Migration by State'!$C$3)</f>
        <v>279196</v>
      </c>
      <c r="CZ219" s="105">
        <f>GETPIVOTDATA(" Georgia",'Population Migration by State'!$B$5,"Year",'Population Migration by State'!$C$3)</f>
        <v>279196</v>
      </c>
      <c r="DA219" s="105">
        <f>GETPIVOTDATA(" Georgia",'Population Migration by State'!$B$5,"Year",'Population Migration by State'!$C$3)</f>
        <v>279196</v>
      </c>
      <c r="DB219" s="105">
        <f>GETPIVOTDATA(" Georgia",'Population Migration by State'!$B$5,"Year",'Population Migration by State'!$C$3)</f>
        <v>279196</v>
      </c>
      <c r="DC219" s="105">
        <f>GETPIVOTDATA(" Georgia",'Population Migration by State'!$B$5,"Year",'Population Migration by State'!$C$3)</f>
        <v>279196</v>
      </c>
      <c r="DD219" s="105">
        <f>GETPIVOTDATA(" Georgia",'Population Migration by State'!$B$5,"Year",'Population Migration by State'!$C$3)</f>
        <v>279196</v>
      </c>
      <c r="DE219" s="105">
        <f>GETPIVOTDATA(" Georgia",'Population Migration by State'!$B$5,"Year",'Population Migration by State'!$C$3)</f>
        <v>279196</v>
      </c>
      <c r="DF219" s="97"/>
      <c r="DG219" s="105"/>
      <c r="DH219" s="105"/>
      <c r="DI219" s="105"/>
      <c r="DJ219" s="105"/>
      <c r="DK219" s="105"/>
      <c r="DL219" s="105"/>
      <c r="DM219" s="105"/>
      <c r="DN219" s="105"/>
      <c r="DO219" s="105"/>
      <c r="DP219" s="105"/>
      <c r="DQ219" s="105"/>
      <c r="DR219" s="105"/>
      <c r="DS219" s="105"/>
      <c r="DT219" s="105"/>
      <c r="DU219" s="105"/>
      <c r="DV219" s="105"/>
      <c r="DW219" s="105"/>
      <c r="DX219" s="105"/>
      <c r="DY219" s="105"/>
      <c r="DZ219" s="105"/>
      <c r="EA219" s="105"/>
      <c r="EB219" s="105"/>
      <c r="EC219" s="105"/>
      <c r="ED219" s="105"/>
      <c r="EE219" s="105"/>
      <c r="EF219" s="105"/>
      <c r="EG219" s="105"/>
      <c r="EH219" s="105"/>
      <c r="EI219" s="105"/>
      <c r="EJ219" s="105"/>
      <c r="EK219" s="105"/>
      <c r="EL219" s="105"/>
      <c r="EM219" s="105"/>
      <c r="EN219" s="105"/>
      <c r="EO219" s="105"/>
      <c r="EP219" s="105"/>
      <c r="EQ219" s="56"/>
      <c r="ER219" s="56"/>
      <c r="ES219" s="56"/>
      <c r="ET219" s="56"/>
      <c r="EU219" s="56"/>
      <c r="EV219" s="56"/>
      <c r="EW219" s="56"/>
      <c r="EX219" s="56"/>
      <c r="EY219" s="56"/>
      <c r="EZ219" s="56"/>
      <c r="FA219" s="56"/>
      <c r="FB219" s="56"/>
      <c r="FC219" s="56"/>
      <c r="FD219" s="56"/>
      <c r="FE219" s="56"/>
      <c r="FF219" s="56"/>
      <c r="FG219" s="56"/>
      <c r="FH219" s="56"/>
      <c r="FI219" s="56"/>
      <c r="FJ219" s="56"/>
      <c r="FK219" s="56"/>
      <c r="FL219" s="56"/>
      <c r="FM219" s="56"/>
      <c r="FN219" s="56"/>
      <c r="FO219" s="56"/>
      <c r="FP219" s="56"/>
      <c r="FQ219" s="56"/>
      <c r="FR219" s="56"/>
      <c r="FS219" s="56"/>
      <c r="FT219" s="56"/>
      <c r="FU219" s="56"/>
      <c r="FV219" s="56"/>
      <c r="FW219" s="56"/>
      <c r="FX219" s="56"/>
      <c r="FY219" s="56"/>
      <c r="FZ219" s="56"/>
      <c r="GA219" s="56"/>
      <c r="GB219" s="56"/>
      <c r="GC219" s="56"/>
      <c r="GD219" s="56"/>
      <c r="GE219" s="56"/>
      <c r="GF219" s="56"/>
      <c r="GG219" s="56"/>
      <c r="GH219" s="56"/>
      <c r="GI219" s="56"/>
      <c r="GJ219" s="56"/>
      <c r="GK219" s="56"/>
      <c r="GL219" s="56"/>
      <c r="GM219" s="56"/>
      <c r="GN219" s="56"/>
      <c r="GO219" s="56"/>
      <c r="GP219" s="56"/>
      <c r="GQ219" s="56"/>
      <c r="GR219" s="56"/>
      <c r="GS219" s="56"/>
      <c r="GT219" s="56"/>
      <c r="GU219" s="56"/>
      <c r="GV219" s="56"/>
      <c r="GW219" s="56"/>
      <c r="GX219" s="56"/>
      <c r="GY219" s="56"/>
      <c r="GZ219" s="56"/>
      <c r="HA219" s="56"/>
      <c r="HB219" s="56"/>
      <c r="HC219" s="56"/>
      <c r="HD219" s="56"/>
      <c r="HE219" s="56"/>
      <c r="HF219" s="56"/>
      <c r="HG219" s="56"/>
      <c r="HH219" s="217"/>
    </row>
    <row r="220" spans="2:216" ht="15" customHeight="1" thickBot="1" x14ac:dyDescent="0.3">
      <c r="B220" s="221"/>
      <c r="C220" s="56"/>
      <c r="D220" s="92"/>
      <c r="E220" s="56"/>
      <c r="F220" s="56"/>
      <c r="G220" s="56"/>
      <c r="H220" s="56"/>
      <c r="I220" s="56"/>
      <c r="J220" s="56"/>
      <c r="K220" s="56"/>
      <c r="L220" s="57">
        <f>GETPIVOTDATA(" Alaska",'Population Migration by State'!$B$5,"Year",'Population Migration by State'!$C$3)</f>
        <v>33440</v>
      </c>
      <c r="M220" s="56">
        <f>GETPIVOTDATA(" Alaska",'Population Migration by State'!$B$5,"Year",'Population Migration by State'!$C$3)</f>
        <v>33440</v>
      </c>
      <c r="N220" s="56">
        <f>GETPIVOTDATA(" Alaska",'Population Migration by State'!$B$5,"Year",'Population Migration by State'!$C$3)</f>
        <v>33440</v>
      </c>
      <c r="O220" s="105">
        <f>GETPIVOTDATA(" Alaska",'Population Migration by State'!$B$5,"Year",'Population Migration by State'!$C$3)</f>
        <v>33440</v>
      </c>
      <c r="P220" s="105">
        <f>GETPIVOTDATA(" Alaska",'Population Migration by State'!$B$5,"Year",'Population Migration by State'!$C$3)</f>
        <v>33440</v>
      </c>
      <c r="Q220" s="105">
        <f>GETPIVOTDATA(" Alaska",'Population Migration by State'!$B$5,"Year",'Population Migration by State'!$C$3)</f>
        <v>33440</v>
      </c>
      <c r="R220" s="105">
        <f>GETPIVOTDATA(" Alaska",'Population Migration by State'!$B$5,"Year",'Population Migration by State'!$C$3)</f>
        <v>33440</v>
      </c>
      <c r="S220" s="105">
        <f>GETPIVOTDATA(" Alaska",'Population Migration by State'!$B$5,"Year",'Population Migration by State'!$C$3)</f>
        <v>33440</v>
      </c>
      <c r="T220" s="105">
        <f>GETPIVOTDATA(" Alaska",'Population Migration by State'!$B$5,"Year",'Population Migration by State'!$C$3)</f>
        <v>33440</v>
      </c>
      <c r="U220" s="105">
        <f>GETPIVOTDATA(" Alaska",'Population Migration by State'!$B$5,"Year",'Population Migration by State'!$C$3)</f>
        <v>33440</v>
      </c>
      <c r="V220" s="105">
        <f>GETPIVOTDATA(" Alaska",'Population Migration by State'!$B$5,"Year",'Population Migration by State'!$C$3)</f>
        <v>33440</v>
      </c>
      <c r="W220" s="105">
        <f>GETPIVOTDATA(" Alaska",'Population Migration by State'!$B$5,"Year",'Population Migration by State'!$C$3)</f>
        <v>33440</v>
      </c>
      <c r="X220" s="114">
        <f>GETPIVOTDATA(" Alaska",'Population Migration by State'!$B$5,"Year",'Population Migration by State'!$C$3)</f>
        <v>33440</v>
      </c>
      <c r="Y220" s="92"/>
      <c r="Z220" s="105"/>
      <c r="AA220" s="105"/>
      <c r="AB220" s="105"/>
      <c r="AC220" s="105"/>
      <c r="AD220" s="105"/>
      <c r="AE220" s="105"/>
      <c r="AF220" s="105"/>
      <c r="AG220" s="105"/>
      <c r="AH220" s="105"/>
      <c r="AI220" s="105"/>
      <c r="AJ220" s="105"/>
      <c r="AK220" s="105"/>
      <c r="AL220" s="105"/>
      <c r="AM220" s="105"/>
      <c r="AN220" s="105"/>
      <c r="AO220" s="105"/>
      <c r="AP220" s="105"/>
      <c r="AQ220" s="105"/>
      <c r="AR220" s="105"/>
      <c r="AS220" s="114"/>
      <c r="AT220" s="105"/>
      <c r="AU220" s="105"/>
      <c r="AV220" s="105"/>
      <c r="AW220" s="105"/>
      <c r="AX220" s="105"/>
      <c r="AY220" s="92">
        <f>GETPIVOTDATA(" Texas",'Population Migration by State'!$B$5,"Year",'Population Migration by State'!$C$3)</f>
        <v>512187</v>
      </c>
      <c r="AZ220" s="105">
        <f>GETPIVOTDATA(" Texas",'Population Migration by State'!$B$5,"Year",'Population Migration by State'!$C$3)</f>
        <v>512187</v>
      </c>
      <c r="BA220" s="105">
        <f>GETPIVOTDATA(" Texas",'Population Migration by State'!$B$5,"Year",'Population Migration by State'!$C$3)</f>
        <v>512187</v>
      </c>
      <c r="BB220" s="105">
        <f>GETPIVOTDATA(" Texas",'Population Migration by State'!$B$5,"Year",'Population Migration by State'!$C$3)</f>
        <v>512187</v>
      </c>
      <c r="BC220" s="105">
        <f>GETPIVOTDATA(" Texas",'Population Migration by State'!$B$5,"Year",'Population Migration by State'!$C$3)</f>
        <v>512187</v>
      </c>
      <c r="BD220" s="92"/>
      <c r="BE220" s="105"/>
      <c r="BF220" s="99"/>
      <c r="BG220" s="105">
        <f>GETPIVOTDATA(" Texas",'Population Migration by State'!$B$5,"Year",'Population Migration by State'!$C$3)</f>
        <v>512187</v>
      </c>
      <c r="BH220" s="105">
        <f>GETPIVOTDATA(" Texas",'Population Migration by State'!$B$5,"Year",'Population Migration by State'!$C$3)</f>
        <v>512187</v>
      </c>
      <c r="BI220" s="105">
        <f>GETPIVOTDATA(" Texas",'Population Migration by State'!$B$5,"Year",'Population Migration by State'!$C$3)</f>
        <v>512187</v>
      </c>
      <c r="BJ220" s="105">
        <f>GETPIVOTDATA(" Texas",'Population Migration by State'!$B$5,"Year",'Population Migration by State'!$C$3)</f>
        <v>512187</v>
      </c>
      <c r="BK220" s="105">
        <f>GETPIVOTDATA(" Texas",'Population Migration by State'!$B$5,"Year",'Population Migration by State'!$C$3)</f>
        <v>512187</v>
      </c>
      <c r="BL220" s="105">
        <f>GETPIVOTDATA(" Texas",'Population Migration by State'!$B$5,"Year",'Population Migration by State'!$C$3)</f>
        <v>512187</v>
      </c>
      <c r="BM220" s="105">
        <f>GETPIVOTDATA(" Texas",'Population Migration by State'!$B$5,"Year",'Population Migration by State'!$C$3)</f>
        <v>512187</v>
      </c>
      <c r="BN220" s="105">
        <f>GETPIVOTDATA(" Texas",'Population Migration by State'!$B$5,"Year",'Population Migration by State'!$C$3)</f>
        <v>512187</v>
      </c>
      <c r="BO220" s="105">
        <f>GETPIVOTDATA(" Texas",'Population Migration by State'!$B$5,"Year",'Population Migration by State'!$C$3)</f>
        <v>512187</v>
      </c>
      <c r="BP220" s="105">
        <f>GETPIVOTDATA(" Texas",'Population Migration by State'!$B$5,"Year",'Population Migration by State'!$C$3)</f>
        <v>512187</v>
      </c>
      <c r="BQ220" s="105">
        <f>GETPIVOTDATA(" Texas",'Population Migration by State'!$B$5,"Year",'Population Migration by State'!$C$3)</f>
        <v>512187</v>
      </c>
      <c r="BR220" s="105">
        <f>GETPIVOTDATA(" Texas",'Population Migration by State'!$B$5,"Year",'Population Migration by State'!$C$3)</f>
        <v>512187</v>
      </c>
      <c r="BS220" s="105">
        <f>GETPIVOTDATA(" Texas",'Population Migration by State'!$B$5,"Year",'Population Migration by State'!$C$3)</f>
        <v>512187</v>
      </c>
      <c r="BT220" s="105">
        <f>GETPIVOTDATA(" Texas",'Population Migration by State'!$B$5,"Year",'Population Migration by State'!$C$3)</f>
        <v>512187</v>
      </c>
      <c r="BU220" s="105">
        <f>GETPIVOTDATA(" Texas",'Population Migration by State'!$B$5,"Year",'Population Migration by State'!$C$3)</f>
        <v>512187</v>
      </c>
      <c r="BV220" s="105">
        <f>GETPIVOTDATA(" Texas",'Population Migration by State'!$B$5,"Year",'Population Migration by State'!$C$3)</f>
        <v>512187</v>
      </c>
      <c r="BW220" s="99"/>
      <c r="BX220" s="105">
        <f>GETPIVOTDATA(" Louisiana",'Population Migration by State'!$B$5,"Year",'Population Migration by State'!$C$3)</f>
        <v>91870</v>
      </c>
      <c r="BY220" s="105">
        <f>GETPIVOTDATA(" Louisiana",'Population Migration by State'!$B$5,"Year",'Population Migration by State'!$C$3)</f>
        <v>91870</v>
      </c>
      <c r="BZ220" s="105">
        <f>GETPIVOTDATA(" Louisiana",'Population Migration by State'!$B$5,"Year",'Population Migration by State'!$C$3)</f>
        <v>91870</v>
      </c>
      <c r="CA220" s="105">
        <f>GETPIVOTDATA(" Louisiana",'Population Migration by State'!$B$5,"Year",'Population Migration by State'!$C$3)</f>
        <v>91870</v>
      </c>
      <c r="CB220" s="107">
        <f>GETPIVOTDATA(" Mississippi",'Population Migration by State'!$B$5,"Year",'Population Migration by State'!$C$3)</f>
        <v>73581</v>
      </c>
      <c r="CC220" s="103">
        <f>GETPIVOTDATA(" Mississippi",'Population Migration by State'!$B$5,"Year",'Population Migration by State'!$C$3)</f>
        <v>73581</v>
      </c>
      <c r="CD220" s="103">
        <f>GETPIVOTDATA(" Mississippi",'Population Migration by State'!$B$5,"Year",'Population Migration by State'!$C$3)</f>
        <v>73581</v>
      </c>
      <c r="CE220" s="103">
        <f>GETPIVOTDATA(" Mississippi",'Population Migration by State'!$B$5,"Year",'Population Migration by State'!$C$3)</f>
        <v>73581</v>
      </c>
      <c r="CF220" s="103">
        <f>GETPIVOTDATA(" Mississippi",'Population Migration by State'!$B$5,"Year",'Population Migration by State'!$C$3)</f>
        <v>73581</v>
      </c>
      <c r="CG220" s="103">
        <f>GETPIVOTDATA(" Mississippi",'Population Migration by State'!$B$5,"Year",'Population Migration by State'!$C$3)</f>
        <v>73581</v>
      </c>
      <c r="CH220" s="103">
        <f>GETPIVOTDATA(" Mississippi",'Population Migration by State'!$B$5,"Year",'Population Migration by State'!$C$3)</f>
        <v>73581</v>
      </c>
      <c r="CI220" s="103">
        <f>GETPIVOTDATA(" Mississippi",'Population Migration by State'!$B$5,"Year",'Population Migration by State'!$C$3)</f>
        <v>73581</v>
      </c>
      <c r="CJ220" s="105">
        <f>GETPIVOTDATA(" Mississippi",'Population Migration by State'!$B$5,"Year",'Population Migration by State'!$C$3)</f>
        <v>73581</v>
      </c>
      <c r="CK220" s="105">
        <f>GETPIVOTDATA(" Mississippi",'Population Migration by State'!$B$5,"Year",'Population Migration by State'!$C$3)</f>
        <v>73581</v>
      </c>
      <c r="CL220" s="92">
        <f>GETPIVOTDATA(" Alabama",'Population Migration by State'!$B$5,"Year",'Population Migration by State'!$C$3)</f>
        <v>105219</v>
      </c>
      <c r="CM220" s="105">
        <f>GETPIVOTDATA(" Alabama",'Population Migration by State'!$B$5,"Year",'Population Migration by State'!$C$3)</f>
        <v>105219</v>
      </c>
      <c r="CN220" s="105">
        <f>GETPIVOTDATA(" Alabama",'Population Migration by State'!$B$5,"Year",'Population Migration by State'!$C$3)</f>
        <v>105219</v>
      </c>
      <c r="CO220" s="105">
        <f>GETPIVOTDATA(" Alabama",'Population Migration by State'!$B$5,"Year",'Population Migration by State'!$C$3)</f>
        <v>105219</v>
      </c>
      <c r="CP220" s="105">
        <f>GETPIVOTDATA(" Alabama",'Population Migration by State'!$B$5,"Year",'Population Migration by State'!$C$3)</f>
        <v>105219</v>
      </c>
      <c r="CQ220" s="105">
        <f>GETPIVOTDATA(" Alabama",'Population Migration by State'!$B$5,"Year",'Population Migration by State'!$C$3)</f>
        <v>105219</v>
      </c>
      <c r="CR220" s="105">
        <f>GETPIVOTDATA(" Alabama",'Population Migration by State'!$B$5,"Year",'Population Migration by State'!$C$3)</f>
        <v>105219</v>
      </c>
      <c r="CS220" s="105">
        <f>GETPIVOTDATA(" Alabama",'Population Migration by State'!$B$5,"Year",'Population Migration by State'!$C$3)</f>
        <v>105219</v>
      </c>
      <c r="CT220" s="92">
        <f>GETPIVOTDATA(" Georgia",'Population Migration by State'!$B$5,"Year",'Population Migration by State'!$C$3)</f>
        <v>279196</v>
      </c>
      <c r="CU220" s="105">
        <f>GETPIVOTDATA(" Georgia",'Population Migration by State'!$B$5,"Year",'Population Migration by State'!$C$3)</f>
        <v>279196</v>
      </c>
      <c r="CV220" s="105">
        <f>GETPIVOTDATA(" Georgia",'Population Migration by State'!$B$5,"Year",'Population Migration by State'!$C$3)</f>
        <v>279196</v>
      </c>
      <c r="CW220" s="105">
        <f>GETPIVOTDATA(" Georgia",'Population Migration by State'!$B$5,"Year",'Population Migration by State'!$C$3)</f>
        <v>279196</v>
      </c>
      <c r="CX220" s="105">
        <f>GETPIVOTDATA(" Georgia",'Population Migration by State'!$B$5,"Year",'Population Migration by State'!$C$3)</f>
        <v>279196</v>
      </c>
      <c r="CY220" s="105">
        <f>GETPIVOTDATA(" Georgia",'Population Migration by State'!$B$5,"Year",'Population Migration by State'!$C$3)</f>
        <v>279196</v>
      </c>
      <c r="CZ220" s="105">
        <f>GETPIVOTDATA(" Georgia",'Population Migration by State'!$B$5,"Year",'Population Migration by State'!$C$3)</f>
        <v>279196</v>
      </c>
      <c r="DA220" s="105">
        <f>GETPIVOTDATA(" Georgia",'Population Migration by State'!$B$5,"Year",'Population Migration by State'!$C$3)</f>
        <v>279196</v>
      </c>
      <c r="DB220" s="105">
        <f>GETPIVOTDATA(" Georgia",'Population Migration by State'!$B$5,"Year",'Population Migration by State'!$C$3)</f>
        <v>279196</v>
      </c>
      <c r="DC220" s="105">
        <f>GETPIVOTDATA(" Georgia",'Population Migration by State'!$B$5,"Year",'Population Migration by State'!$C$3)</f>
        <v>279196</v>
      </c>
      <c r="DD220" s="105">
        <f>GETPIVOTDATA(" Georgia",'Population Migration by State'!$B$5,"Year",'Population Migration by State'!$C$3)</f>
        <v>279196</v>
      </c>
      <c r="DE220" s="114">
        <f>GETPIVOTDATA(" Georgia",'Population Migration by State'!$B$5,"Year",'Population Migration by State'!$C$3)</f>
        <v>279196</v>
      </c>
      <c r="DF220" s="105"/>
      <c r="DG220" s="105"/>
      <c r="DH220" s="105"/>
      <c r="DI220" s="105"/>
      <c r="DJ220" s="105"/>
      <c r="DK220" s="105"/>
      <c r="DL220" s="105"/>
      <c r="DM220" s="105"/>
      <c r="DN220" s="105"/>
      <c r="DO220" s="105"/>
      <c r="DP220" s="105"/>
      <c r="DQ220" s="105"/>
      <c r="DR220" s="105"/>
      <c r="DS220" s="105"/>
      <c r="DT220" s="105"/>
      <c r="DU220" s="105"/>
      <c r="DV220" s="105"/>
      <c r="DW220" s="105"/>
      <c r="DX220" s="105"/>
      <c r="DY220" s="105"/>
      <c r="DZ220" s="105"/>
      <c r="EA220" s="105"/>
      <c r="EB220" s="105"/>
      <c r="EC220" s="105"/>
      <c r="ED220" s="105"/>
      <c r="EE220" s="105"/>
      <c r="EF220" s="105"/>
      <c r="EG220" s="105"/>
      <c r="EH220" s="105"/>
      <c r="EI220" s="105"/>
      <c r="EJ220" s="105"/>
      <c r="EK220" s="105"/>
      <c r="EL220" s="105"/>
      <c r="EM220" s="105"/>
      <c r="EN220" s="105"/>
      <c r="EO220" s="105"/>
      <c r="EP220" s="105"/>
      <c r="EQ220" s="56"/>
      <c r="ER220" s="56"/>
      <c r="ES220" s="56"/>
      <c r="ET220" s="56"/>
      <c r="EU220" s="56"/>
      <c r="EV220" s="56"/>
      <c r="EW220" s="56"/>
      <c r="EX220" s="56"/>
      <c r="EY220" s="56"/>
      <c r="EZ220" s="56"/>
      <c r="FA220" s="56"/>
      <c r="FB220" s="56"/>
      <c r="FC220" s="56"/>
      <c r="FD220" s="56"/>
      <c r="FE220" s="56"/>
      <c r="FF220" s="56"/>
      <c r="FG220" s="56"/>
      <c r="FH220" s="56"/>
      <c r="FI220" s="56"/>
      <c r="FJ220" s="56"/>
      <c r="FK220" s="56"/>
      <c r="FL220" s="56"/>
      <c r="FM220" s="56"/>
      <c r="FN220" s="56"/>
      <c r="FO220" s="56"/>
      <c r="FP220" s="56"/>
      <c r="FQ220" s="56"/>
      <c r="FR220" s="56"/>
      <c r="FS220" s="56"/>
      <c r="FT220" s="56"/>
      <c r="FU220" s="56"/>
      <c r="FV220" s="56"/>
      <c r="FW220" s="56"/>
      <c r="FX220" s="56"/>
      <c r="FY220" s="56"/>
      <c r="FZ220" s="56"/>
      <c r="GA220" s="56"/>
      <c r="GB220" s="56"/>
      <c r="GC220" s="56"/>
      <c r="GD220" s="56"/>
      <c r="GE220" s="56"/>
      <c r="GF220" s="56"/>
      <c r="GG220" s="56"/>
      <c r="GH220" s="56"/>
      <c r="GI220" s="56"/>
      <c r="GJ220" s="56"/>
      <c r="GK220" s="56"/>
      <c r="GL220" s="56"/>
      <c r="GM220" s="56"/>
      <c r="GN220" s="56"/>
      <c r="GO220" s="56"/>
      <c r="GP220" s="56"/>
      <c r="GQ220" s="56"/>
      <c r="GR220" s="56"/>
      <c r="GS220" s="56"/>
      <c r="GT220" s="56"/>
      <c r="GU220" s="56"/>
      <c r="GV220" s="56"/>
      <c r="GW220" s="56"/>
      <c r="GX220" s="56"/>
      <c r="GY220" s="56"/>
      <c r="GZ220" s="56"/>
      <c r="HA220" s="56"/>
      <c r="HB220" s="56"/>
      <c r="HC220" s="56"/>
      <c r="HD220" s="56"/>
      <c r="HE220" s="56"/>
      <c r="HF220" s="56"/>
      <c r="HG220" s="56"/>
      <c r="HH220" s="217"/>
    </row>
    <row r="221" spans="2:216" ht="15.75" customHeight="1" thickTop="1" thickBot="1" x14ac:dyDescent="0.3">
      <c r="B221" s="221"/>
      <c r="C221" s="56"/>
      <c r="D221" s="92"/>
      <c r="E221" s="56"/>
      <c r="F221" s="56"/>
      <c r="G221" s="56"/>
      <c r="H221" s="56"/>
      <c r="I221" s="56"/>
      <c r="J221" s="56"/>
      <c r="K221" s="56"/>
      <c r="L221" s="57">
        <f>GETPIVOTDATA(" Alaska",'Population Migration by State'!$B$5,"Year",'Population Migration by State'!$C$3)</f>
        <v>33440</v>
      </c>
      <c r="M221" s="56">
        <f>GETPIVOTDATA(" Alaska",'Population Migration by State'!$B$5,"Year",'Population Migration by State'!$C$3)</f>
        <v>33440</v>
      </c>
      <c r="N221" s="56">
        <f>GETPIVOTDATA(" Alaska",'Population Migration by State'!$B$5,"Year",'Population Migration by State'!$C$3)</f>
        <v>33440</v>
      </c>
      <c r="O221" s="105">
        <f>GETPIVOTDATA(" Alaska",'Population Migration by State'!$B$5,"Year",'Population Migration by State'!$C$3)</f>
        <v>33440</v>
      </c>
      <c r="P221" s="105">
        <f>GETPIVOTDATA(" Alaska",'Population Migration by State'!$B$5,"Year",'Population Migration by State'!$C$3)</f>
        <v>33440</v>
      </c>
      <c r="Q221" s="105">
        <f>GETPIVOTDATA(" Alaska",'Population Migration by State'!$B$5,"Year",'Population Migration by State'!$C$3)</f>
        <v>33440</v>
      </c>
      <c r="R221" s="105">
        <f>GETPIVOTDATA(" Alaska",'Population Migration by State'!$B$5,"Year",'Population Migration by State'!$C$3)</f>
        <v>33440</v>
      </c>
      <c r="S221" s="105">
        <f>GETPIVOTDATA(" Alaska",'Population Migration by State'!$B$5,"Year",'Population Migration by State'!$C$3)</f>
        <v>33440</v>
      </c>
      <c r="T221" s="105">
        <f>GETPIVOTDATA(" Alaska",'Population Migration by State'!$B$5,"Year",'Population Migration by State'!$C$3)</f>
        <v>33440</v>
      </c>
      <c r="U221" s="105">
        <f>GETPIVOTDATA(" Alaska",'Population Migration by State'!$B$5,"Year",'Population Migration by State'!$C$3)</f>
        <v>33440</v>
      </c>
      <c r="V221" s="105">
        <f>GETPIVOTDATA(" Alaska",'Population Migration by State'!$B$5,"Year",'Population Migration by State'!$C$3)</f>
        <v>33440</v>
      </c>
      <c r="W221" s="105">
        <f>GETPIVOTDATA(" Alaska",'Population Migration by State'!$B$5,"Year",'Population Migration by State'!$C$3)</f>
        <v>33440</v>
      </c>
      <c r="X221" s="114">
        <f>GETPIVOTDATA(" Alaska",'Population Migration by State'!$B$5,"Year",'Population Migration by State'!$C$3)</f>
        <v>33440</v>
      </c>
      <c r="Y221" s="92"/>
      <c r="Z221" s="105"/>
      <c r="AA221" s="105"/>
      <c r="AB221" s="120">
        <f>GETPIVOTDATA(" Hawaii",'Population Migration by State'!$B$5,"Year",'Population Migration by State'!$C$3)</f>
        <v>55481</v>
      </c>
      <c r="AC221" s="105"/>
      <c r="AD221" s="105"/>
      <c r="AE221" s="105"/>
      <c r="AF221" s="105"/>
      <c r="AG221" s="105"/>
      <c r="AH221" s="105"/>
      <c r="AI221" s="105"/>
      <c r="AJ221" s="105"/>
      <c r="AK221" s="105"/>
      <c r="AL221" s="105"/>
      <c r="AM221" s="105"/>
      <c r="AN221" s="105"/>
      <c r="AO221" s="105"/>
      <c r="AP221" s="105"/>
      <c r="AQ221" s="105"/>
      <c r="AR221" s="105"/>
      <c r="AS221" s="114"/>
      <c r="AT221" s="105"/>
      <c r="AU221" s="105"/>
      <c r="AV221" s="105"/>
      <c r="AW221" s="105"/>
      <c r="AX221" s="105"/>
      <c r="AY221" s="92">
        <f>GETPIVOTDATA(" Texas",'Population Migration by State'!$B$5,"Year",'Population Migration by State'!$C$3)</f>
        <v>512187</v>
      </c>
      <c r="AZ221" s="105">
        <f>GETPIVOTDATA(" Texas",'Population Migration by State'!$B$5,"Year",'Population Migration by State'!$C$3)</f>
        <v>512187</v>
      </c>
      <c r="BA221" s="105">
        <f>GETPIVOTDATA(" Texas",'Population Migration by State'!$B$5,"Year",'Population Migration by State'!$C$3)</f>
        <v>512187</v>
      </c>
      <c r="BB221" s="105">
        <f>GETPIVOTDATA(" Texas",'Population Migration by State'!$B$5,"Year",'Population Migration by State'!$C$3)</f>
        <v>512187</v>
      </c>
      <c r="BC221" s="105">
        <f>GETPIVOTDATA(" Texas",'Population Migration by State'!$B$5,"Year",'Population Migration by State'!$C$3)</f>
        <v>512187</v>
      </c>
      <c r="BD221" s="92"/>
      <c r="BE221" s="105"/>
      <c r="BF221" s="105"/>
      <c r="BG221" s="92">
        <f>GETPIVOTDATA(" Texas",'Population Migration by State'!$B$5,"Year",'Population Migration by State'!$C$3)</f>
        <v>512187</v>
      </c>
      <c r="BH221" s="105">
        <f>GETPIVOTDATA(" Texas",'Population Migration by State'!$B$5,"Year",'Population Migration by State'!$C$3)</f>
        <v>512187</v>
      </c>
      <c r="BI221" s="105">
        <f>GETPIVOTDATA(" Texas",'Population Migration by State'!$B$5,"Year",'Population Migration by State'!$C$3)</f>
        <v>512187</v>
      </c>
      <c r="BJ221" s="105">
        <f>GETPIVOTDATA(" Texas",'Population Migration by State'!$B$5,"Year",'Population Migration by State'!$C$3)</f>
        <v>512187</v>
      </c>
      <c r="BK221" s="105">
        <f>GETPIVOTDATA(" Texas",'Population Migration by State'!$B$5,"Year",'Population Migration by State'!$C$3)</f>
        <v>512187</v>
      </c>
      <c r="BL221" s="105">
        <f>GETPIVOTDATA(" Texas",'Population Migration by State'!$B$5,"Year",'Population Migration by State'!$C$3)</f>
        <v>512187</v>
      </c>
      <c r="BM221" s="105">
        <f>GETPIVOTDATA(" Texas",'Population Migration by State'!$B$5,"Year",'Population Migration by State'!$C$3)</f>
        <v>512187</v>
      </c>
      <c r="BN221" s="105">
        <f>GETPIVOTDATA(" Texas",'Population Migration by State'!$B$5,"Year",'Population Migration by State'!$C$3)</f>
        <v>512187</v>
      </c>
      <c r="BO221" s="105">
        <f>GETPIVOTDATA(" Texas",'Population Migration by State'!$B$5,"Year",'Population Migration by State'!$C$3)</f>
        <v>512187</v>
      </c>
      <c r="BP221" s="105">
        <f>GETPIVOTDATA(" Texas",'Population Migration by State'!$B$5,"Year",'Population Migration by State'!$C$3)</f>
        <v>512187</v>
      </c>
      <c r="BQ221" s="105">
        <f>GETPIVOTDATA(" Texas",'Population Migration by State'!$B$5,"Year",'Population Migration by State'!$C$3)</f>
        <v>512187</v>
      </c>
      <c r="BR221" s="105">
        <f>GETPIVOTDATA(" Texas",'Population Migration by State'!$B$5,"Year",'Population Migration by State'!$C$3)</f>
        <v>512187</v>
      </c>
      <c r="BS221" s="105">
        <f>GETPIVOTDATA(" Texas",'Population Migration by State'!$B$5,"Year",'Population Migration by State'!$C$3)</f>
        <v>512187</v>
      </c>
      <c r="BT221" s="105">
        <f>GETPIVOTDATA(" Texas",'Population Migration by State'!$B$5,"Year",'Population Migration by State'!$C$3)</f>
        <v>512187</v>
      </c>
      <c r="BU221" s="105">
        <f>GETPIVOTDATA(" Texas",'Population Migration by State'!$B$5,"Year",'Population Migration by State'!$C$3)</f>
        <v>512187</v>
      </c>
      <c r="BV221" s="105">
        <f>GETPIVOTDATA(" Texas",'Population Migration by State'!$B$5,"Year",'Population Migration by State'!$C$3)</f>
        <v>512187</v>
      </c>
      <c r="BW221" s="97"/>
      <c r="BX221" s="105">
        <f>GETPIVOTDATA(" Louisiana",'Population Migration by State'!$B$5,"Year",'Population Migration by State'!$C$3)</f>
        <v>91870</v>
      </c>
      <c r="BY221" s="105">
        <f>GETPIVOTDATA(" Louisiana",'Population Migration by State'!$B$5,"Year",'Population Migration by State'!$C$3)</f>
        <v>91870</v>
      </c>
      <c r="BZ221" s="105">
        <f>GETPIVOTDATA(" Louisiana",'Population Migration by State'!$B$5,"Year",'Population Migration by State'!$C$3)</f>
        <v>91870</v>
      </c>
      <c r="CA221" s="105">
        <f>GETPIVOTDATA(" Louisiana",'Population Migration by State'!$B$5,"Year",'Population Migration by State'!$C$3)</f>
        <v>91870</v>
      </c>
      <c r="CB221" s="105">
        <f>GETPIVOTDATA(" Louisiana",'Population Migration by State'!$B$5,"Year",'Population Migration by State'!$C$3)</f>
        <v>91870</v>
      </c>
      <c r="CC221" s="105">
        <f>GETPIVOTDATA(" Louisiana",'Population Migration by State'!$B$5,"Year",'Population Migration by State'!$C$3)</f>
        <v>91870</v>
      </c>
      <c r="CD221" s="105">
        <f>GETPIVOTDATA(" Louisiana",'Population Migration by State'!$B$5,"Year",'Population Migration by State'!$C$3)</f>
        <v>91870</v>
      </c>
      <c r="CE221" s="105">
        <f>GETPIVOTDATA(" Louisiana",'Population Migration by State'!$B$5,"Year",'Population Migration by State'!$C$3)</f>
        <v>91870</v>
      </c>
      <c r="CF221" s="105">
        <f>GETPIVOTDATA(" Louisiana",'Population Migration by State'!$B$5,"Year",'Population Migration by State'!$C$3)</f>
        <v>91870</v>
      </c>
      <c r="CG221" s="105">
        <f>GETPIVOTDATA(" Louisiana",'Population Migration by State'!$B$5,"Year",'Population Migration by State'!$C$3)</f>
        <v>91870</v>
      </c>
      <c r="CH221" s="105">
        <f>GETPIVOTDATA(" Louisiana",'Population Migration by State'!$B$5,"Year",'Population Migration by State'!$C$3)</f>
        <v>91870</v>
      </c>
      <c r="CI221" s="105">
        <f>GETPIVOTDATA(" Louisiana",'Population Migration by State'!$B$5,"Year",'Population Migration by State'!$C$3)</f>
        <v>91870</v>
      </c>
      <c r="CJ221" s="92">
        <f>GETPIVOTDATA(" Mississippi",'Population Migration by State'!$B$5,"Year",'Population Migration by State'!$C$3)</f>
        <v>73581</v>
      </c>
      <c r="CK221" s="105">
        <f>GETPIVOTDATA(" Mississippi",'Population Migration by State'!$B$5,"Year",'Population Migration by State'!$C$3)</f>
        <v>73581</v>
      </c>
      <c r="CL221" s="92">
        <f>GETPIVOTDATA(" Alabama",'Population Migration by State'!$B$5,"Year",'Population Migration by State'!$C$3)</f>
        <v>105219</v>
      </c>
      <c r="CM221" s="105">
        <f>GETPIVOTDATA(" Alabama",'Population Migration by State'!$B$5,"Year",'Population Migration by State'!$C$3)</f>
        <v>105219</v>
      </c>
      <c r="CN221" s="105">
        <f>GETPIVOTDATA(" Alabama",'Population Migration by State'!$B$5,"Year",'Population Migration by State'!$C$3)</f>
        <v>105219</v>
      </c>
      <c r="CO221" s="105">
        <f>GETPIVOTDATA(" Alabama",'Population Migration by State'!$B$5,"Year",'Population Migration by State'!$C$3)</f>
        <v>105219</v>
      </c>
      <c r="CP221" s="105">
        <f>GETPIVOTDATA(" Alabama",'Population Migration by State'!$B$5,"Year",'Population Migration by State'!$C$3)</f>
        <v>105219</v>
      </c>
      <c r="CQ221" s="105">
        <f>GETPIVOTDATA(" Alabama",'Population Migration by State'!$B$5,"Year",'Population Migration by State'!$C$3)</f>
        <v>105219</v>
      </c>
      <c r="CR221" s="105">
        <f>GETPIVOTDATA(" Alabama",'Population Migration by State'!$B$5,"Year",'Population Migration by State'!$C$3)</f>
        <v>105219</v>
      </c>
      <c r="CS221" s="105">
        <f>GETPIVOTDATA(" Alabama",'Population Migration by State'!$B$5,"Year",'Population Migration by State'!$C$3)</f>
        <v>105219</v>
      </c>
      <c r="CT221" s="92">
        <f>GETPIVOTDATA(" Georgia",'Population Migration by State'!$B$5,"Year",'Population Migration by State'!$C$3)</f>
        <v>279196</v>
      </c>
      <c r="CU221" s="105">
        <f>GETPIVOTDATA(" Georgia",'Population Migration by State'!$B$5,"Year",'Population Migration by State'!$C$3)</f>
        <v>279196</v>
      </c>
      <c r="CV221" s="105">
        <f>GETPIVOTDATA(" Georgia",'Population Migration by State'!$B$5,"Year",'Population Migration by State'!$C$3)</f>
        <v>279196</v>
      </c>
      <c r="CW221" s="105">
        <f>GETPIVOTDATA(" Georgia",'Population Migration by State'!$B$5,"Year",'Population Migration by State'!$C$3)</f>
        <v>279196</v>
      </c>
      <c r="CX221" s="105">
        <f>GETPIVOTDATA(" Georgia",'Population Migration by State'!$B$5,"Year",'Population Migration by State'!$C$3)</f>
        <v>279196</v>
      </c>
      <c r="CY221" s="105">
        <f>GETPIVOTDATA(" Georgia",'Population Migration by State'!$B$5,"Year",'Population Migration by State'!$C$3)</f>
        <v>279196</v>
      </c>
      <c r="CZ221" s="105">
        <f>GETPIVOTDATA(" Georgia",'Population Migration by State'!$B$5,"Year",'Population Migration by State'!$C$3)</f>
        <v>279196</v>
      </c>
      <c r="DA221" s="105">
        <f>GETPIVOTDATA(" Georgia",'Population Migration by State'!$B$5,"Year",'Population Migration by State'!$C$3)</f>
        <v>279196</v>
      </c>
      <c r="DB221" s="105">
        <f>GETPIVOTDATA(" Georgia",'Population Migration by State'!$B$5,"Year",'Population Migration by State'!$C$3)</f>
        <v>279196</v>
      </c>
      <c r="DC221" s="105">
        <f>GETPIVOTDATA(" Georgia",'Population Migration by State'!$B$5,"Year",'Population Migration by State'!$C$3)</f>
        <v>279196</v>
      </c>
      <c r="DD221" s="105">
        <f>GETPIVOTDATA(" Georgia",'Population Migration by State'!$B$5,"Year",'Population Migration by State'!$C$3)</f>
        <v>279196</v>
      </c>
      <c r="DE221" s="97"/>
      <c r="DF221" s="105"/>
      <c r="DG221" s="105"/>
      <c r="DH221" s="105"/>
      <c r="DI221" s="105"/>
      <c r="DJ221" s="105"/>
      <c r="DK221" s="105"/>
      <c r="DL221" s="95"/>
      <c r="DM221" s="101"/>
      <c r="DN221" s="101"/>
      <c r="DO221" s="101"/>
      <c r="DP221" s="101"/>
      <c r="DQ221" s="101"/>
      <c r="DR221" s="101"/>
      <c r="DS221" s="101"/>
      <c r="DT221" s="101"/>
      <c r="DU221" s="101"/>
      <c r="DV221" s="101"/>
      <c r="DW221" s="101"/>
      <c r="DX221" s="101"/>
      <c r="DY221" s="101"/>
      <c r="DZ221" s="101"/>
      <c r="EA221" s="100"/>
      <c r="EB221" s="105"/>
      <c r="EC221" s="105"/>
      <c r="ED221" s="105"/>
      <c r="EE221" s="105"/>
      <c r="EF221" s="105"/>
      <c r="EG221" s="105"/>
      <c r="EH221" s="105"/>
      <c r="EI221" s="105"/>
      <c r="EJ221" s="105"/>
      <c r="EK221" s="105"/>
      <c r="EL221" s="105"/>
      <c r="EM221" s="105"/>
      <c r="EN221" s="105"/>
      <c r="EO221" s="105"/>
      <c r="EP221" s="105"/>
      <c r="EQ221" s="56"/>
      <c r="ER221" s="56"/>
      <c r="ES221" s="56"/>
      <c r="ET221" s="56"/>
      <c r="EU221" s="56"/>
      <c r="EV221" s="56"/>
      <c r="EW221" s="56"/>
      <c r="EX221" s="56"/>
      <c r="EY221" s="56"/>
      <c r="EZ221" s="56"/>
      <c r="FA221" s="56"/>
      <c r="FB221" s="56"/>
      <c r="FC221" s="56"/>
      <c r="FD221" s="56"/>
      <c r="FE221" s="56"/>
      <c r="FF221" s="56"/>
      <c r="FG221" s="56"/>
      <c r="FH221" s="56"/>
      <c r="FI221" s="56"/>
      <c r="FJ221" s="56"/>
      <c r="FK221" s="56"/>
      <c r="FL221" s="56"/>
      <c r="FM221" s="56"/>
      <c r="FN221" s="56"/>
      <c r="FO221" s="56"/>
      <c r="FP221" s="56"/>
      <c r="FQ221" s="56"/>
      <c r="FR221" s="56"/>
      <c r="FS221" s="56"/>
      <c r="FT221" s="56"/>
      <c r="FU221" s="56"/>
      <c r="FV221" s="56"/>
      <c r="FW221" s="56"/>
      <c r="FX221" s="56"/>
      <c r="FY221" s="56"/>
      <c r="FZ221" s="56"/>
      <c r="GA221" s="56"/>
      <c r="GB221" s="56"/>
      <c r="GC221" s="56"/>
      <c r="GD221" s="56"/>
      <c r="GE221" s="56"/>
      <c r="GF221" s="56"/>
      <c r="GG221" s="56"/>
      <c r="GH221" s="56"/>
      <c r="GI221" s="56"/>
      <c r="GJ221" s="56"/>
      <c r="GK221" s="56"/>
      <c r="GL221" s="56"/>
      <c r="GM221" s="56"/>
      <c r="GN221" s="56"/>
      <c r="GO221" s="56"/>
      <c r="GP221" s="56"/>
      <c r="GQ221" s="56"/>
      <c r="GR221" s="56"/>
      <c r="GS221" s="56"/>
      <c r="GT221" s="56"/>
      <c r="GU221" s="56"/>
      <c r="GV221" s="56"/>
      <c r="GW221" s="56"/>
      <c r="GX221" s="56"/>
      <c r="GY221" s="56"/>
      <c r="GZ221" s="56"/>
      <c r="HA221" s="56"/>
      <c r="HB221" s="56"/>
      <c r="HC221" s="56"/>
      <c r="HD221" s="56"/>
      <c r="HE221" s="56"/>
      <c r="HF221" s="56"/>
      <c r="HG221" s="56"/>
      <c r="HH221" s="217"/>
    </row>
    <row r="222" spans="2:216" ht="15.75" customHeight="1" thickTop="1" thickBot="1" x14ac:dyDescent="0.3">
      <c r="B222" s="221"/>
      <c r="C222" s="56"/>
      <c r="D222" s="92"/>
      <c r="E222" s="56"/>
      <c r="F222" s="56"/>
      <c r="G222" s="56"/>
      <c r="H222" s="56"/>
      <c r="I222" s="56"/>
      <c r="J222" s="56"/>
      <c r="K222" s="56"/>
      <c r="L222" s="57">
        <f>GETPIVOTDATA(" Alaska",'Population Migration by State'!$B$5,"Year",'Population Migration by State'!$C$3)</f>
        <v>33440</v>
      </c>
      <c r="M222" s="56">
        <f>GETPIVOTDATA(" Alaska",'Population Migration by State'!$B$5,"Year",'Population Migration by State'!$C$3)</f>
        <v>33440</v>
      </c>
      <c r="N222" s="56">
        <f>GETPIVOTDATA(" Alaska",'Population Migration by State'!$B$5,"Year",'Population Migration by State'!$C$3)</f>
        <v>33440</v>
      </c>
      <c r="O222" s="105">
        <f>GETPIVOTDATA(" Alaska",'Population Migration by State'!$B$5,"Year",'Population Migration by State'!$C$3)</f>
        <v>33440</v>
      </c>
      <c r="P222" s="105">
        <f>GETPIVOTDATA(" Alaska",'Population Migration by State'!$B$5,"Year",'Population Migration by State'!$C$3)</f>
        <v>33440</v>
      </c>
      <c r="Q222" s="105">
        <f>GETPIVOTDATA(" Alaska",'Population Migration by State'!$B$5,"Year",'Population Migration by State'!$C$3)</f>
        <v>33440</v>
      </c>
      <c r="R222" s="105">
        <f>GETPIVOTDATA(" Alaska",'Population Migration by State'!$B$5,"Year",'Population Migration by State'!$C$3)</f>
        <v>33440</v>
      </c>
      <c r="S222" s="105">
        <f>GETPIVOTDATA(" Alaska",'Population Migration by State'!$B$5,"Year",'Population Migration by State'!$C$3)</f>
        <v>33440</v>
      </c>
      <c r="T222" s="105">
        <f>GETPIVOTDATA(" Alaska",'Population Migration by State'!$B$5,"Year",'Population Migration by State'!$C$3)</f>
        <v>33440</v>
      </c>
      <c r="U222" s="105">
        <f>GETPIVOTDATA(" Alaska",'Population Migration by State'!$B$5,"Year",'Population Migration by State'!$C$3)</f>
        <v>33440</v>
      </c>
      <c r="V222" s="105">
        <f>GETPIVOTDATA(" Alaska",'Population Migration by State'!$B$5,"Year",'Population Migration by State'!$C$3)</f>
        <v>33440</v>
      </c>
      <c r="W222" s="105">
        <f>GETPIVOTDATA(" Alaska",'Population Migration by State'!$B$5,"Year",'Population Migration by State'!$C$3)</f>
        <v>33440</v>
      </c>
      <c r="X222" s="114">
        <f>GETPIVOTDATA(" Alaska",'Population Migration by State'!$B$5,"Year",'Population Migration by State'!$C$3)</f>
        <v>33440</v>
      </c>
      <c r="Y222" s="92"/>
      <c r="Z222" s="105"/>
      <c r="AA222" s="105"/>
      <c r="AB222" s="105"/>
      <c r="AC222" s="105"/>
      <c r="AD222" s="105"/>
      <c r="AE222" s="105"/>
      <c r="AF222" s="105"/>
      <c r="AG222" s="105"/>
      <c r="AH222" s="105"/>
      <c r="AI222" s="105"/>
      <c r="AJ222" s="105"/>
      <c r="AK222" s="105"/>
      <c r="AL222" s="105"/>
      <c r="AM222" s="105"/>
      <c r="AN222" s="105"/>
      <c r="AO222" s="105"/>
      <c r="AP222" s="105"/>
      <c r="AQ222" s="105"/>
      <c r="AR222" s="105"/>
      <c r="AS222" s="114"/>
      <c r="AT222" s="105"/>
      <c r="AU222" s="105"/>
      <c r="AV222" s="105"/>
      <c r="AW222" s="105"/>
      <c r="AX222" s="105"/>
      <c r="AY222" s="99"/>
      <c r="AZ222" s="105">
        <f>GETPIVOTDATA(" Texas",'Population Migration by State'!$B$5,"Year",'Population Migration by State'!$C$3)</f>
        <v>512187</v>
      </c>
      <c r="BA222" s="105">
        <f>GETPIVOTDATA(" Texas",'Population Migration by State'!$B$5,"Year",'Population Migration by State'!$C$3)</f>
        <v>512187</v>
      </c>
      <c r="BB222" s="105">
        <f>GETPIVOTDATA(" Texas",'Population Migration by State'!$B$5,"Year",'Population Migration by State'!$C$3)</f>
        <v>512187</v>
      </c>
      <c r="BC222" s="97"/>
      <c r="BD222" s="105"/>
      <c r="BE222" s="105"/>
      <c r="BF222" s="105"/>
      <c r="BG222" s="99"/>
      <c r="BH222" s="105">
        <f>GETPIVOTDATA(" Texas",'Population Migration by State'!$B$5,"Year",'Population Migration by State'!$C$3)</f>
        <v>512187</v>
      </c>
      <c r="BI222" s="105">
        <f>GETPIVOTDATA(" Texas",'Population Migration by State'!$B$5,"Year",'Population Migration by State'!$C$3)</f>
        <v>512187</v>
      </c>
      <c r="BJ222" s="105">
        <f>GETPIVOTDATA(" Texas",'Population Migration by State'!$B$5,"Year",'Population Migration by State'!$C$3)</f>
        <v>512187</v>
      </c>
      <c r="BK222" s="105">
        <f>GETPIVOTDATA(" Texas",'Population Migration by State'!$B$5,"Year",'Population Migration by State'!$C$3)</f>
        <v>512187</v>
      </c>
      <c r="BL222" s="105">
        <f>GETPIVOTDATA(" Texas",'Population Migration by State'!$B$5,"Year",'Population Migration by State'!$C$3)</f>
        <v>512187</v>
      </c>
      <c r="BM222" s="105">
        <f>GETPIVOTDATA(" Texas",'Population Migration by State'!$B$5,"Year",'Population Migration by State'!$C$3)</f>
        <v>512187</v>
      </c>
      <c r="BN222" s="105">
        <f>GETPIVOTDATA(" Texas",'Population Migration by State'!$B$5,"Year",'Population Migration by State'!$C$3)</f>
        <v>512187</v>
      </c>
      <c r="BO222" s="105">
        <f>GETPIVOTDATA(" Texas",'Population Migration by State'!$B$5,"Year",'Population Migration by State'!$C$3)</f>
        <v>512187</v>
      </c>
      <c r="BP222" s="105">
        <f>GETPIVOTDATA(" Texas",'Population Migration by State'!$B$5,"Year",'Population Migration by State'!$C$3)</f>
        <v>512187</v>
      </c>
      <c r="BQ222" s="105">
        <f>GETPIVOTDATA(" Texas",'Population Migration by State'!$B$5,"Year",'Population Migration by State'!$C$3)</f>
        <v>512187</v>
      </c>
      <c r="BR222" s="105">
        <f>GETPIVOTDATA(" Texas",'Population Migration by State'!$B$5,"Year",'Population Migration by State'!$C$3)</f>
        <v>512187</v>
      </c>
      <c r="BS222" s="105">
        <f>GETPIVOTDATA(" Texas",'Population Migration by State'!$B$5,"Year",'Population Migration by State'!$C$3)</f>
        <v>512187</v>
      </c>
      <c r="BT222" s="105">
        <f>GETPIVOTDATA(" Texas",'Population Migration by State'!$B$5,"Year",'Population Migration by State'!$C$3)</f>
        <v>512187</v>
      </c>
      <c r="BU222" s="105">
        <f>GETPIVOTDATA(" Texas",'Population Migration by State'!$B$5,"Year",'Population Migration by State'!$C$3)</f>
        <v>512187</v>
      </c>
      <c r="BV222" s="105">
        <f>GETPIVOTDATA(" Texas",'Population Migration by State'!$B$5,"Year",'Population Migration by State'!$C$3)</f>
        <v>512187</v>
      </c>
      <c r="BW222" s="92">
        <f>GETPIVOTDATA(" Louisiana",'Population Migration by State'!$B$5,"Year",'Population Migration by State'!$C$3)</f>
        <v>91870</v>
      </c>
      <c r="BX222" s="105">
        <f>GETPIVOTDATA(" Louisiana",'Population Migration by State'!$B$5,"Year",'Population Migration by State'!$C$3)</f>
        <v>91870</v>
      </c>
      <c r="BY222" s="105">
        <f>GETPIVOTDATA(" Louisiana",'Population Migration by State'!$B$5,"Year",'Population Migration by State'!$C$3)</f>
        <v>91870</v>
      </c>
      <c r="BZ222" s="105">
        <f>GETPIVOTDATA(" Louisiana",'Population Migration by State'!$B$5,"Year",'Population Migration by State'!$C$3)</f>
        <v>91870</v>
      </c>
      <c r="CA222" s="105">
        <f>GETPIVOTDATA(" Louisiana",'Population Migration by State'!$B$5,"Year",'Population Migration by State'!$C$3)</f>
        <v>91870</v>
      </c>
      <c r="CB222" s="105">
        <f>GETPIVOTDATA(" Louisiana",'Population Migration by State'!$B$5,"Year",'Population Migration by State'!$C$3)</f>
        <v>91870</v>
      </c>
      <c r="CC222" s="105">
        <f>GETPIVOTDATA(" Louisiana",'Population Migration by State'!$B$5,"Year",'Population Migration by State'!$C$3)</f>
        <v>91870</v>
      </c>
      <c r="CD222" s="105">
        <f>GETPIVOTDATA(" Louisiana",'Population Migration by State'!$B$5,"Year",'Population Migration by State'!$C$3)</f>
        <v>91870</v>
      </c>
      <c r="CE222" s="105">
        <f>GETPIVOTDATA(" Louisiana",'Population Migration by State'!$B$5,"Year",'Population Migration by State'!$C$3)</f>
        <v>91870</v>
      </c>
      <c r="CF222" s="105">
        <f>GETPIVOTDATA(" Louisiana",'Population Migration by State'!$B$5,"Year",'Population Migration by State'!$C$3)</f>
        <v>91870</v>
      </c>
      <c r="CG222" s="105">
        <f>GETPIVOTDATA(" Louisiana",'Population Migration by State'!$B$5,"Year",'Population Migration by State'!$C$3)</f>
        <v>91870</v>
      </c>
      <c r="CH222" s="105">
        <f>GETPIVOTDATA(" Louisiana",'Population Migration by State'!$B$5,"Year",'Population Migration by State'!$C$3)</f>
        <v>91870</v>
      </c>
      <c r="CI222" s="105">
        <f>GETPIVOTDATA(" Louisiana",'Population Migration by State'!$B$5,"Year",'Population Migration by State'!$C$3)</f>
        <v>91870</v>
      </c>
      <c r="CJ222" s="92">
        <f>GETPIVOTDATA(" Mississippi",'Population Migration by State'!$B$5,"Year",'Population Migration by State'!$C$3)</f>
        <v>73581</v>
      </c>
      <c r="CK222" s="105">
        <f>GETPIVOTDATA(" Mississippi",'Population Migration by State'!$B$5,"Year",'Population Migration by State'!$C$3)</f>
        <v>73581</v>
      </c>
      <c r="CL222" s="92">
        <f>GETPIVOTDATA(" Alabama",'Population Migration by State'!$B$5,"Year",'Population Migration by State'!$C$3)</f>
        <v>105219</v>
      </c>
      <c r="CM222" s="105">
        <f>GETPIVOTDATA(" Alabama",'Population Migration by State'!$B$5,"Year",'Population Migration by State'!$C$3)</f>
        <v>105219</v>
      </c>
      <c r="CN222" s="95">
        <f>GETPIVOTDATA(" Florida",'Population Migration by State'!$B$5,"Year",'Population Migration by State'!$C$3)</f>
        <v>558786</v>
      </c>
      <c r="CO222" s="101">
        <f>GETPIVOTDATA(" Florida",'Population Migration by State'!$B$5,"Year",'Population Migration by State'!$C$3)</f>
        <v>558786</v>
      </c>
      <c r="CP222" s="101">
        <f>GETPIVOTDATA(" Florida",'Population Migration by State'!$B$5,"Year",'Population Migration by State'!$C$3)</f>
        <v>558786</v>
      </c>
      <c r="CQ222" s="101">
        <f>GETPIVOTDATA(" Florida",'Population Migration by State'!$B$5,"Year",'Population Migration by State'!$C$3)</f>
        <v>558786</v>
      </c>
      <c r="CR222" s="101">
        <f>GETPIVOTDATA(" Florida",'Population Migration by State'!$B$5,"Year",'Population Migration by State'!$C$3)</f>
        <v>558786</v>
      </c>
      <c r="CS222" s="101">
        <f>GETPIVOTDATA(" Florida",'Population Migration by State'!$B$5,"Year",'Population Migration by State'!$C$3)</f>
        <v>558786</v>
      </c>
      <c r="CT222" s="101">
        <f>GETPIVOTDATA(" Florida",'Population Migration by State'!$B$5,"Year",'Population Migration by State'!$C$3)</f>
        <v>558786</v>
      </c>
      <c r="CU222" s="101">
        <f>GETPIVOTDATA(" Florida",'Population Migration by State'!$B$5,"Year",'Population Migration by State'!$C$3)</f>
        <v>558786</v>
      </c>
      <c r="CV222" s="101">
        <f>GETPIVOTDATA(" Florida",'Population Migration by State'!$B$5,"Year",'Population Migration by State'!$C$3)</f>
        <v>558786</v>
      </c>
      <c r="CW222" s="101">
        <f>GETPIVOTDATA(" Florida",'Population Migration by State'!$B$5,"Year",'Population Migration by State'!$C$3)</f>
        <v>558786</v>
      </c>
      <c r="CX222" s="101">
        <f>GETPIVOTDATA(" Florida",'Population Migration by State'!$B$5,"Year",'Population Migration by State'!$C$3)</f>
        <v>558786</v>
      </c>
      <c r="CY222" s="101">
        <f>GETPIVOTDATA(" Florida",'Population Migration by State'!$B$5,"Year",'Population Migration by State'!$C$3)</f>
        <v>558786</v>
      </c>
      <c r="CZ222" s="101">
        <f>GETPIVOTDATA(" Florida",'Population Migration by State'!$B$5,"Year",'Population Migration by State'!$C$3)</f>
        <v>558786</v>
      </c>
      <c r="DA222" s="101">
        <f>GETPIVOTDATA(" Florida",'Population Migration by State'!$B$5,"Year",'Population Migration by State'!$C$3)</f>
        <v>558786</v>
      </c>
      <c r="DB222" s="101">
        <f>GETPIVOTDATA(" Florida",'Population Migration by State'!$B$5,"Year",'Population Migration by State'!$C$3)</f>
        <v>558786</v>
      </c>
      <c r="DC222" s="101">
        <f>GETPIVOTDATA(" Florida",'Population Migration by State'!$B$5,"Year",'Population Migration by State'!$C$3)</f>
        <v>558786</v>
      </c>
      <c r="DD222" s="101">
        <f>GETPIVOTDATA(" Florida",'Population Migration by State'!$B$5,"Year",'Population Migration by State'!$C$3)</f>
        <v>558786</v>
      </c>
      <c r="DE222" s="92"/>
      <c r="DF222" s="105"/>
      <c r="DG222" s="105"/>
      <c r="DH222" s="105"/>
      <c r="DI222" s="105"/>
      <c r="DJ222" s="105"/>
      <c r="DK222" s="105"/>
      <c r="DL222" s="92"/>
      <c r="DM222" s="105"/>
      <c r="DN222" s="105"/>
      <c r="DO222" s="93"/>
      <c r="DP222" s="105"/>
      <c r="DQ222" s="105"/>
      <c r="DR222" s="105"/>
      <c r="DS222" s="105"/>
      <c r="DT222" s="105"/>
      <c r="DU222" s="105"/>
      <c r="DV222" s="105"/>
      <c r="DW222" s="105"/>
      <c r="DX222" s="105"/>
      <c r="DY222" s="105"/>
      <c r="DZ222" s="105"/>
      <c r="EA222" s="114"/>
      <c r="EB222" s="105"/>
      <c r="EC222" s="105"/>
      <c r="ED222" s="105"/>
      <c r="EE222" s="105"/>
      <c r="EF222" s="105"/>
      <c r="EG222" s="105"/>
      <c r="EH222" s="105"/>
      <c r="EI222" s="105"/>
      <c r="EJ222" s="105"/>
      <c r="EK222" s="105"/>
      <c r="EL222" s="105"/>
      <c r="EM222" s="105"/>
      <c r="EN222" s="105"/>
      <c r="EO222" s="105"/>
      <c r="EP222" s="105"/>
      <c r="EQ222" s="56"/>
      <c r="ER222" s="56"/>
      <c r="ES222" s="56"/>
      <c r="ET222" s="56"/>
      <c r="EU222" s="56"/>
      <c r="EV222" s="56"/>
      <c r="EW222" s="56"/>
      <c r="EX222" s="56"/>
      <c r="EY222" s="56"/>
      <c r="EZ222" s="56"/>
      <c r="FA222" s="56"/>
      <c r="FB222" s="56"/>
      <c r="FC222" s="56"/>
      <c r="FD222" s="56"/>
      <c r="FE222" s="56"/>
      <c r="FF222" s="56"/>
      <c r="FG222" s="56"/>
      <c r="FH222" s="56"/>
      <c r="FI222" s="56"/>
      <c r="FJ222" s="56"/>
      <c r="FK222" s="56"/>
      <c r="FL222" s="56"/>
      <c r="FM222" s="56"/>
      <c r="FN222" s="56"/>
      <c r="FO222" s="56"/>
      <c r="FP222" s="56"/>
      <c r="FQ222" s="56"/>
      <c r="FR222" s="56"/>
      <c r="FS222" s="56"/>
      <c r="FT222" s="56"/>
      <c r="FU222" s="56"/>
      <c r="FV222" s="56"/>
      <c r="FW222" s="56"/>
      <c r="FX222" s="56"/>
      <c r="FY222" s="56"/>
      <c r="FZ222" s="56"/>
      <c r="GA222" s="56"/>
      <c r="GB222" s="56"/>
      <c r="GC222" s="56"/>
      <c r="GD222" s="56"/>
      <c r="GE222" s="56"/>
      <c r="GF222" s="56"/>
      <c r="GG222" s="56"/>
      <c r="GH222" s="56"/>
      <c r="GI222" s="56"/>
      <c r="GJ222" s="56"/>
      <c r="GK222" s="56"/>
      <c r="GL222" s="56"/>
      <c r="GM222" s="56"/>
      <c r="GN222" s="56"/>
      <c r="GO222" s="56"/>
      <c r="GP222" s="56"/>
      <c r="GQ222" s="56"/>
      <c r="GR222" s="56"/>
      <c r="GS222" s="56"/>
      <c r="GT222" s="56"/>
      <c r="GU222" s="56"/>
      <c r="GV222" s="56"/>
      <c r="GW222" s="56"/>
      <c r="GX222" s="56"/>
      <c r="GY222" s="56"/>
      <c r="GZ222" s="56"/>
      <c r="HA222" s="56"/>
      <c r="HB222" s="56"/>
      <c r="HC222" s="56"/>
      <c r="HD222" s="56"/>
      <c r="HE222" s="56"/>
      <c r="HF222" s="56"/>
      <c r="HG222" s="56"/>
      <c r="HH222" s="217"/>
    </row>
    <row r="223" spans="2:216" ht="15" customHeight="1" thickTop="1" x14ac:dyDescent="0.25">
      <c r="B223" s="221"/>
      <c r="C223" s="56"/>
      <c r="D223" s="92"/>
      <c r="E223" s="56"/>
      <c r="F223" s="56"/>
      <c r="G223" s="56"/>
      <c r="H223" s="56"/>
      <c r="I223" s="56"/>
      <c r="J223" s="56"/>
      <c r="K223" s="56"/>
      <c r="L223" s="57">
        <f>GETPIVOTDATA(" Alaska",'Population Migration by State'!$B$5,"Year",'Population Migration by State'!$C$3)</f>
        <v>33440</v>
      </c>
      <c r="M223" s="56">
        <f>GETPIVOTDATA(" Alaska",'Population Migration by State'!$B$5,"Year",'Population Migration by State'!$C$3)</f>
        <v>33440</v>
      </c>
      <c r="N223" s="56">
        <f>GETPIVOTDATA(" Alaska",'Population Migration by State'!$B$5,"Year",'Population Migration by State'!$C$3)</f>
        <v>33440</v>
      </c>
      <c r="O223" s="105">
        <f>GETPIVOTDATA(" Alaska",'Population Migration by State'!$B$5,"Year",'Population Migration by State'!$C$3)</f>
        <v>33440</v>
      </c>
      <c r="P223" s="105">
        <f>GETPIVOTDATA(" Alaska",'Population Migration by State'!$B$5,"Year",'Population Migration by State'!$C$3)</f>
        <v>33440</v>
      </c>
      <c r="Q223" s="105">
        <f>GETPIVOTDATA(" Alaska",'Population Migration by State'!$B$5,"Year",'Population Migration by State'!$C$3)</f>
        <v>33440</v>
      </c>
      <c r="R223" s="105">
        <f>GETPIVOTDATA(" Alaska",'Population Migration by State'!$B$5,"Year",'Population Migration by State'!$C$3)</f>
        <v>33440</v>
      </c>
      <c r="S223" s="105">
        <f>GETPIVOTDATA(" Alaska",'Population Migration by State'!$B$5,"Year",'Population Migration by State'!$C$3)</f>
        <v>33440</v>
      </c>
      <c r="T223" s="105">
        <f>GETPIVOTDATA(" Alaska",'Population Migration by State'!$B$5,"Year",'Population Migration by State'!$C$3)</f>
        <v>33440</v>
      </c>
      <c r="U223" s="105">
        <f>GETPIVOTDATA(" Alaska",'Population Migration by State'!$B$5,"Year",'Population Migration by State'!$C$3)</f>
        <v>33440</v>
      </c>
      <c r="V223" s="105">
        <f>GETPIVOTDATA(" Alaska",'Population Migration by State'!$B$5,"Year",'Population Migration by State'!$C$3)</f>
        <v>33440</v>
      </c>
      <c r="W223" s="105">
        <f>GETPIVOTDATA(" Alaska",'Population Migration by State'!$B$5,"Year",'Population Migration by State'!$C$3)</f>
        <v>33440</v>
      </c>
      <c r="X223" s="114">
        <f>GETPIVOTDATA(" Alaska",'Population Migration by State'!$B$5,"Year",'Population Migration by State'!$C$3)</f>
        <v>33440</v>
      </c>
      <c r="Y223" s="92"/>
      <c r="Z223" s="105"/>
      <c r="AA223" s="105"/>
      <c r="AB223" s="105"/>
      <c r="AC223" s="105"/>
      <c r="AD223" s="95">
        <f>GETPIVOTDATA(" Hawaii",'Population Migration by State'!$B$5,"Year",'Population Migration by State'!$C$3)</f>
        <v>55481</v>
      </c>
      <c r="AE223" s="100">
        <f>GETPIVOTDATA(" Hawaii",'Population Migration by State'!$B$5,"Year",'Population Migration by State'!$C$3)</f>
        <v>55481</v>
      </c>
      <c r="AF223" s="105"/>
      <c r="AG223" s="105"/>
      <c r="AH223" s="105"/>
      <c r="AI223" s="105"/>
      <c r="AJ223" s="105"/>
      <c r="AK223" s="105"/>
      <c r="AL223" s="105"/>
      <c r="AM223" s="105"/>
      <c r="AN223" s="105"/>
      <c r="AO223" s="105"/>
      <c r="AP223" s="105"/>
      <c r="AQ223" s="105"/>
      <c r="AR223" s="105"/>
      <c r="AS223" s="114"/>
      <c r="AT223" s="105"/>
      <c r="AU223" s="105"/>
      <c r="AV223" s="105"/>
      <c r="AW223" s="105"/>
      <c r="AX223" s="105"/>
      <c r="AY223" s="105"/>
      <c r="AZ223" s="92">
        <f>GETPIVOTDATA(" Texas",'Population Migration by State'!$B$5,"Year",'Population Migration by State'!$C$3)</f>
        <v>512187</v>
      </c>
      <c r="BA223" s="105">
        <f>GETPIVOTDATA(" Texas",'Population Migration by State'!$B$5,"Year",'Population Migration by State'!$C$3)</f>
        <v>512187</v>
      </c>
      <c r="BB223" s="105">
        <f>GETPIVOTDATA(" Texas",'Population Migration by State'!$B$5,"Year",'Population Migration by State'!$C$3)</f>
        <v>512187</v>
      </c>
      <c r="BC223" s="92"/>
      <c r="BD223" s="105"/>
      <c r="BE223" s="105"/>
      <c r="BF223" s="105"/>
      <c r="BG223" s="105"/>
      <c r="BH223" s="92">
        <f>GETPIVOTDATA(" Texas",'Population Migration by State'!$B$5,"Year",'Population Migration by State'!$C$3)</f>
        <v>512187</v>
      </c>
      <c r="BI223" s="105">
        <f>GETPIVOTDATA(" Texas",'Population Migration by State'!$B$5,"Year",'Population Migration by State'!$C$3)</f>
        <v>512187</v>
      </c>
      <c r="BJ223" s="105">
        <f>GETPIVOTDATA(" Texas",'Population Migration by State'!$B$5,"Year",'Population Migration by State'!$C$3)</f>
        <v>512187</v>
      </c>
      <c r="BK223" s="105">
        <f>GETPIVOTDATA(" Texas",'Population Migration by State'!$B$5,"Year",'Population Migration by State'!$C$3)</f>
        <v>512187</v>
      </c>
      <c r="BL223" s="105">
        <f>GETPIVOTDATA(" Texas",'Population Migration by State'!$B$5,"Year",'Population Migration by State'!$C$3)</f>
        <v>512187</v>
      </c>
      <c r="BM223" s="105">
        <f>GETPIVOTDATA(" Texas",'Population Migration by State'!$B$5,"Year",'Population Migration by State'!$C$3)</f>
        <v>512187</v>
      </c>
      <c r="BN223" s="105">
        <f>GETPIVOTDATA(" Texas",'Population Migration by State'!$B$5,"Year",'Population Migration by State'!$C$3)</f>
        <v>512187</v>
      </c>
      <c r="BO223" s="105">
        <f>GETPIVOTDATA(" Texas",'Population Migration by State'!$B$5,"Year",'Population Migration by State'!$C$3)</f>
        <v>512187</v>
      </c>
      <c r="BP223" s="105">
        <f>GETPIVOTDATA(" Texas",'Population Migration by State'!$B$5,"Year",'Population Migration by State'!$C$3)</f>
        <v>512187</v>
      </c>
      <c r="BQ223" s="105">
        <f>GETPIVOTDATA(" Texas",'Population Migration by State'!$B$5,"Year",'Population Migration by State'!$C$3)</f>
        <v>512187</v>
      </c>
      <c r="BR223" s="105">
        <f>GETPIVOTDATA(" Texas",'Population Migration by State'!$B$5,"Year",'Population Migration by State'!$C$3)</f>
        <v>512187</v>
      </c>
      <c r="BS223" s="105">
        <f>GETPIVOTDATA(" Texas",'Population Migration by State'!$B$5,"Year",'Population Migration by State'!$C$3)</f>
        <v>512187</v>
      </c>
      <c r="BT223" s="105">
        <f>GETPIVOTDATA(" Texas",'Population Migration by State'!$B$5,"Year",'Population Migration by State'!$C$3)</f>
        <v>512187</v>
      </c>
      <c r="BU223" s="105">
        <f>GETPIVOTDATA(" Texas",'Population Migration by State'!$B$5,"Year",'Population Migration by State'!$C$3)</f>
        <v>512187</v>
      </c>
      <c r="BV223" s="105">
        <f>GETPIVOTDATA(" Texas",'Population Migration by State'!$B$5,"Year",'Population Migration by State'!$C$3)</f>
        <v>512187</v>
      </c>
      <c r="BW223" s="92">
        <f>GETPIVOTDATA(" Louisiana",'Population Migration by State'!$B$5,"Year",'Population Migration by State'!$C$3)</f>
        <v>91870</v>
      </c>
      <c r="BX223" s="105">
        <f>GETPIVOTDATA(" Louisiana",'Population Migration by State'!$B$5,"Year",'Population Migration by State'!$C$3)</f>
        <v>91870</v>
      </c>
      <c r="BY223" s="105">
        <f>GETPIVOTDATA(" Louisiana",'Population Migration by State'!$B$5,"Year",'Population Migration by State'!$C$3)</f>
        <v>91870</v>
      </c>
      <c r="BZ223" s="105">
        <f>GETPIVOTDATA(" Louisiana",'Population Migration by State'!$B$5,"Year",'Population Migration by State'!$C$3)</f>
        <v>91870</v>
      </c>
      <c r="CA223" s="105">
        <f>GETPIVOTDATA(" Louisiana",'Population Migration by State'!$B$5,"Year",'Population Migration by State'!$C$3)</f>
        <v>91870</v>
      </c>
      <c r="CB223" s="105">
        <f>GETPIVOTDATA(" Louisiana",'Population Migration by State'!$B$5,"Year",'Population Migration by State'!$C$3)</f>
        <v>91870</v>
      </c>
      <c r="CC223" s="105">
        <f>GETPIVOTDATA(" Louisiana",'Population Migration by State'!$B$5,"Year",'Population Migration by State'!$C$3)</f>
        <v>91870</v>
      </c>
      <c r="CD223" s="105">
        <f>GETPIVOTDATA(" Louisiana",'Population Migration by State'!$B$5,"Year",'Population Migration by State'!$C$3)</f>
        <v>91870</v>
      </c>
      <c r="CE223" s="105">
        <f>GETPIVOTDATA(" Louisiana",'Population Migration by State'!$B$5,"Year",'Population Migration by State'!$C$3)</f>
        <v>91870</v>
      </c>
      <c r="CF223" s="105">
        <f>GETPIVOTDATA(" Louisiana",'Population Migration by State'!$B$5,"Year",'Population Migration by State'!$C$3)</f>
        <v>91870</v>
      </c>
      <c r="CG223" s="105">
        <f>GETPIVOTDATA(" Louisiana",'Population Migration by State'!$B$5,"Year",'Population Migration by State'!$C$3)</f>
        <v>91870</v>
      </c>
      <c r="CH223" s="105">
        <f>GETPIVOTDATA(" Louisiana",'Population Migration by State'!$B$5,"Year",'Population Migration by State'!$C$3)</f>
        <v>91870</v>
      </c>
      <c r="CI223" s="105">
        <f>GETPIVOTDATA(" Louisiana",'Population Migration by State'!$B$5,"Year",'Population Migration by State'!$C$3)</f>
        <v>91870</v>
      </c>
      <c r="CJ223" s="92">
        <f>GETPIVOTDATA(" Mississippi",'Population Migration by State'!$B$5,"Year",'Population Migration by State'!$C$3)</f>
        <v>73581</v>
      </c>
      <c r="CK223" s="105">
        <f>GETPIVOTDATA(" Mississippi",'Population Migration by State'!$B$5,"Year",'Population Migration by State'!$C$3)</f>
        <v>73581</v>
      </c>
      <c r="CL223" s="92">
        <f>GETPIVOTDATA(" Alabama",'Population Migration by State'!$B$5,"Year",'Population Migration by State'!$C$3)</f>
        <v>105219</v>
      </c>
      <c r="CM223" s="105">
        <f>GETPIVOTDATA(" Alabama",'Population Migration by State'!$B$5,"Year",'Population Migration by State'!$C$3)</f>
        <v>105219</v>
      </c>
      <c r="CN223" s="92">
        <f>GETPIVOTDATA(" Florida",'Population Migration by State'!$B$5,"Year",'Population Migration by State'!$C$3)</f>
        <v>558786</v>
      </c>
      <c r="CO223" s="105">
        <f>GETPIVOTDATA(" Florida",'Population Migration by State'!$B$5,"Year",'Population Migration by State'!$C$3)</f>
        <v>558786</v>
      </c>
      <c r="CP223" s="105">
        <f>GETPIVOTDATA(" Florida",'Population Migration by State'!$B$5,"Year",'Population Migration by State'!$C$3)</f>
        <v>558786</v>
      </c>
      <c r="CQ223" s="105">
        <f>GETPIVOTDATA(" Florida",'Population Migration by State'!$B$5,"Year",'Population Migration by State'!$C$3)</f>
        <v>558786</v>
      </c>
      <c r="CR223" s="105">
        <f>GETPIVOTDATA(" Florida",'Population Migration by State'!$B$5,"Year",'Population Migration by State'!$C$3)</f>
        <v>558786</v>
      </c>
      <c r="CS223" s="105">
        <f>GETPIVOTDATA(" Florida",'Population Migration by State'!$B$5,"Year",'Population Migration by State'!$C$3)</f>
        <v>558786</v>
      </c>
      <c r="CT223" s="105">
        <f>GETPIVOTDATA(" Florida",'Population Migration by State'!$B$5,"Year",'Population Migration by State'!$C$3)</f>
        <v>558786</v>
      </c>
      <c r="CU223" s="105">
        <f>GETPIVOTDATA(" Florida",'Population Migration by State'!$B$5,"Year",'Population Migration by State'!$C$3)</f>
        <v>558786</v>
      </c>
      <c r="CV223" s="105">
        <f>GETPIVOTDATA(" Florida",'Population Migration by State'!$B$5,"Year",'Population Migration by State'!$C$3)</f>
        <v>558786</v>
      </c>
      <c r="CW223" s="105">
        <f>GETPIVOTDATA(" Florida",'Population Migration by State'!$B$5,"Year",'Population Migration by State'!$C$3)</f>
        <v>558786</v>
      </c>
      <c r="CX223" s="105">
        <f>GETPIVOTDATA(" Florida",'Population Migration by State'!$B$5,"Year",'Population Migration by State'!$C$3)</f>
        <v>558786</v>
      </c>
      <c r="CY223" s="105">
        <f>GETPIVOTDATA(" Florida",'Population Migration by State'!$B$5,"Year",'Population Migration by State'!$C$3)</f>
        <v>558786</v>
      </c>
      <c r="CZ223" s="105">
        <f>GETPIVOTDATA(" Florida",'Population Migration by State'!$B$5,"Year",'Population Migration by State'!$C$3)</f>
        <v>558786</v>
      </c>
      <c r="DA223" s="105">
        <f>GETPIVOTDATA(" Florida",'Population Migration by State'!$B$5,"Year",'Population Migration by State'!$C$3)</f>
        <v>558786</v>
      </c>
      <c r="DB223" s="105">
        <f>GETPIVOTDATA(" Florida",'Population Migration by State'!$B$5,"Year",'Population Migration by State'!$C$3)</f>
        <v>558786</v>
      </c>
      <c r="DC223" s="105">
        <f>GETPIVOTDATA(" Florida",'Population Migration by State'!$B$5,"Year",'Population Migration by State'!$C$3)</f>
        <v>558786</v>
      </c>
      <c r="DD223" s="105">
        <f>GETPIVOTDATA(" Florida",'Population Migration by State'!$B$5,"Year",'Population Migration by State'!$C$3)</f>
        <v>558786</v>
      </c>
      <c r="DE223" s="92"/>
      <c r="DF223" s="105"/>
      <c r="DG223" s="105"/>
      <c r="DH223" s="105"/>
      <c r="DI223" s="105"/>
      <c r="DJ223" s="105"/>
      <c r="DK223" s="105"/>
      <c r="DL223" s="92"/>
      <c r="DM223" s="105"/>
      <c r="DN223" s="105"/>
      <c r="DO223" s="93"/>
      <c r="DP223" s="105"/>
      <c r="DQ223" s="105"/>
      <c r="DR223" s="105"/>
      <c r="DS223" s="105"/>
      <c r="DT223" s="105"/>
      <c r="DU223" s="105"/>
      <c r="DV223" s="105"/>
      <c r="DW223" s="105"/>
      <c r="DX223" s="105"/>
      <c r="DY223" s="105"/>
      <c r="DZ223" s="105"/>
      <c r="EA223" s="114"/>
      <c r="EB223" s="105"/>
      <c r="EC223" s="105"/>
      <c r="ED223" s="105"/>
      <c r="EE223" s="105"/>
      <c r="EF223" s="105"/>
      <c r="EG223" s="105"/>
      <c r="EH223" s="105"/>
      <c r="EI223" s="105"/>
      <c r="EJ223" s="105"/>
      <c r="EK223" s="105"/>
      <c r="EL223" s="105"/>
      <c r="EM223" s="105"/>
      <c r="EN223" s="105"/>
      <c r="EO223" s="105"/>
      <c r="EP223" s="105"/>
      <c r="EQ223" s="56"/>
      <c r="ER223" s="56"/>
      <c r="ES223" s="56"/>
      <c r="ET223" s="56"/>
      <c r="EU223" s="56"/>
      <c r="EV223" s="56"/>
      <c r="EW223" s="56"/>
      <c r="EX223" s="56"/>
      <c r="EY223" s="56"/>
      <c r="EZ223" s="56"/>
      <c r="FA223" s="56"/>
      <c r="FB223" s="56"/>
      <c r="FC223" s="56"/>
      <c r="FD223" s="56"/>
      <c r="FE223" s="56"/>
      <c r="FF223" s="56"/>
      <c r="FG223" s="56"/>
      <c r="FH223" s="56"/>
      <c r="FI223" s="56"/>
      <c r="FJ223" s="56"/>
      <c r="FK223" s="56"/>
      <c r="FL223" s="56"/>
      <c r="FM223" s="56"/>
      <c r="FN223" s="56"/>
      <c r="FO223" s="56"/>
      <c r="FP223" s="56"/>
      <c r="FQ223" s="56"/>
      <c r="FR223" s="56"/>
      <c r="FS223" s="56"/>
      <c r="FT223" s="56"/>
      <c r="FU223" s="56"/>
      <c r="FV223" s="56"/>
      <c r="FW223" s="56"/>
      <c r="FX223" s="56"/>
      <c r="FY223" s="56"/>
      <c r="FZ223" s="56"/>
      <c r="GA223" s="56"/>
      <c r="GB223" s="56"/>
      <c r="GC223" s="56"/>
      <c r="GD223" s="56"/>
      <c r="GE223" s="56"/>
      <c r="GF223" s="56"/>
      <c r="GG223" s="56"/>
      <c r="GH223" s="56"/>
      <c r="GI223" s="56"/>
      <c r="GJ223" s="56"/>
      <c r="GK223" s="56"/>
      <c r="GL223" s="56"/>
      <c r="GM223" s="56"/>
      <c r="GN223" s="56"/>
      <c r="GO223" s="56"/>
      <c r="GP223" s="56"/>
      <c r="GQ223" s="56"/>
      <c r="GR223" s="56"/>
      <c r="GS223" s="56"/>
      <c r="GT223" s="56"/>
      <c r="GU223" s="56"/>
      <c r="GV223" s="56"/>
      <c r="GW223" s="56"/>
      <c r="GX223" s="56"/>
      <c r="GY223" s="56"/>
      <c r="GZ223" s="56"/>
      <c r="HA223" s="56"/>
      <c r="HB223" s="56"/>
      <c r="HC223" s="56"/>
      <c r="HD223" s="56"/>
      <c r="HE223" s="56"/>
      <c r="HF223" s="56"/>
      <c r="HG223" s="56"/>
      <c r="HH223" s="217"/>
    </row>
    <row r="224" spans="2:216" ht="15.75" thickBot="1" x14ac:dyDescent="0.3">
      <c r="B224" s="221"/>
      <c r="C224" s="56"/>
      <c r="D224" s="92"/>
      <c r="E224" s="105"/>
      <c r="F224" s="56"/>
      <c r="G224" s="56"/>
      <c r="H224" s="56"/>
      <c r="I224" s="105"/>
      <c r="J224" s="105"/>
      <c r="K224" s="105"/>
      <c r="L224" s="92">
        <f>GETPIVOTDATA(" Alaska",'Population Migration by State'!$B$5,"Year",'Population Migration by State'!$C$3)</f>
        <v>33440</v>
      </c>
      <c r="M224" s="105">
        <f>GETPIVOTDATA(" Alaska",'Population Migration by State'!$B$5,"Year",'Population Migration by State'!$C$3)</f>
        <v>33440</v>
      </c>
      <c r="N224" s="105">
        <f>GETPIVOTDATA(" Alaska",'Population Migration by State'!$B$5,"Year",'Population Migration by State'!$C$3)</f>
        <v>33440</v>
      </c>
      <c r="O224" s="105">
        <f>GETPIVOTDATA(" Alaska",'Population Migration by State'!$B$5,"Year",'Population Migration by State'!$C$3)</f>
        <v>33440</v>
      </c>
      <c r="P224" s="105">
        <f>GETPIVOTDATA(" Alaska",'Population Migration by State'!$B$5,"Year",'Population Migration by State'!$C$3)</f>
        <v>33440</v>
      </c>
      <c r="Q224" s="105">
        <f>GETPIVOTDATA(" Alaska",'Population Migration by State'!$B$5,"Year",'Population Migration by State'!$C$3)</f>
        <v>33440</v>
      </c>
      <c r="R224" s="105">
        <f>GETPIVOTDATA(" Alaska",'Population Migration by State'!$B$5,"Year",'Population Migration by State'!$C$3)</f>
        <v>33440</v>
      </c>
      <c r="S224" s="105">
        <f>GETPIVOTDATA(" Alaska",'Population Migration by State'!$B$5,"Year",'Population Migration by State'!$C$3)</f>
        <v>33440</v>
      </c>
      <c r="T224" s="105">
        <f>GETPIVOTDATA(" Alaska",'Population Migration by State'!$B$5,"Year",'Population Migration by State'!$C$3)</f>
        <v>33440</v>
      </c>
      <c r="U224" s="105">
        <f>GETPIVOTDATA(" Alaska",'Population Migration by State'!$B$5,"Year",'Population Migration by State'!$C$3)</f>
        <v>33440</v>
      </c>
      <c r="V224" s="105">
        <f>GETPIVOTDATA(" Alaska",'Population Migration by State'!$B$5,"Year",'Population Migration by State'!$C$3)</f>
        <v>33440</v>
      </c>
      <c r="W224" s="105">
        <f>GETPIVOTDATA(" Alaska",'Population Migration by State'!$B$5,"Year",'Population Migration by State'!$C$3)</f>
        <v>33440</v>
      </c>
      <c r="X224" s="114">
        <f>GETPIVOTDATA(" Alaska",'Population Migration by State'!$B$5,"Year",'Population Migration by State'!$C$3)</f>
        <v>33440</v>
      </c>
      <c r="Y224" s="92"/>
      <c r="Z224" s="105"/>
      <c r="AA224" s="105"/>
      <c r="AB224" s="105"/>
      <c r="AC224" s="105"/>
      <c r="AD224" s="107">
        <f>GETPIVOTDATA(" Hawaii",'Population Migration by State'!$B$5,"Year",'Population Migration by State'!$C$3)</f>
        <v>55481</v>
      </c>
      <c r="AE224" s="108">
        <f>GETPIVOTDATA(" Hawaii",'Population Migration by State'!$B$5,"Year",'Population Migration by State'!$C$3)</f>
        <v>55481</v>
      </c>
      <c r="AF224" s="105"/>
      <c r="AG224" s="105"/>
      <c r="AH224" s="105"/>
      <c r="AI224" s="105"/>
      <c r="AJ224" s="105"/>
      <c r="AK224" s="105"/>
      <c r="AL224" s="105"/>
      <c r="AM224" s="105"/>
      <c r="AN224" s="105"/>
      <c r="AO224" s="105"/>
      <c r="AP224" s="105"/>
      <c r="AQ224" s="105"/>
      <c r="AR224" s="105"/>
      <c r="AS224" s="114"/>
      <c r="AT224" s="105"/>
      <c r="AU224" s="105"/>
      <c r="AV224" s="105"/>
      <c r="AW224" s="105"/>
      <c r="AX224" s="105"/>
      <c r="AY224" s="105"/>
      <c r="AZ224" s="92">
        <f>GETPIVOTDATA(" Texas",'Population Migration by State'!$B$5,"Year",'Population Migration by State'!$C$3)</f>
        <v>512187</v>
      </c>
      <c r="BA224" s="105">
        <f>GETPIVOTDATA(" Texas",'Population Migration by State'!$B$5,"Year",'Population Migration by State'!$C$3)</f>
        <v>512187</v>
      </c>
      <c r="BB224" s="105">
        <f>GETPIVOTDATA(" Texas",'Population Migration by State'!$B$5,"Year",'Population Migration by State'!$C$3)</f>
        <v>512187</v>
      </c>
      <c r="BC224" s="92"/>
      <c r="BD224" s="105"/>
      <c r="BE224" s="105"/>
      <c r="BF224" s="105"/>
      <c r="BG224" s="105"/>
      <c r="BH224" s="92">
        <f>GETPIVOTDATA(" Texas",'Population Migration by State'!$B$5,"Year",'Population Migration by State'!$C$3)</f>
        <v>512187</v>
      </c>
      <c r="BI224" s="105">
        <f>GETPIVOTDATA(" Texas",'Population Migration by State'!$B$5,"Year",'Population Migration by State'!$C$3)</f>
        <v>512187</v>
      </c>
      <c r="BJ224" s="105">
        <f>GETPIVOTDATA(" Texas",'Population Migration by State'!$B$5,"Year",'Population Migration by State'!$C$3)</f>
        <v>512187</v>
      </c>
      <c r="BK224" s="105">
        <f>GETPIVOTDATA(" Texas",'Population Migration by State'!$B$5,"Year",'Population Migration by State'!$C$3)</f>
        <v>512187</v>
      </c>
      <c r="BL224" s="105">
        <f>GETPIVOTDATA(" Texas",'Population Migration by State'!$B$5,"Year",'Population Migration by State'!$C$3)</f>
        <v>512187</v>
      </c>
      <c r="BM224" s="105">
        <f>GETPIVOTDATA(" Texas",'Population Migration by State'!$B$5,"Year",'Population Migration by State'!$C$3)</f>
        <v>512187</v>
      </c>
      <c r="BN224" s="105">
        <f>GETPIVOTDATA(" Texas",'Population Migration by State'!$B$5,"Year",'Population Migration by State'!$C$3)</f>
        <v>512187</v>
      </c>
      <c r="BO224" s="105">
        <f>GETPIVOTDATA(" Texas",'Population Migration by State'!$B$5,"Year",'Population Migration by State'!$C$3)</f>
        <v>512187</v>
      </c>
      <c r="BP224" s="105">
        <f>GETPIVOTDATA(" Texas",'Population Migration by State'!$B$5,"Year",'Population Migration by State'!$C$3)</f>
        <v>512187</v>
      </c>
      <c r="BQ224" s="105">
        <f>GETPIVOTDATA(" Texas",'Population Migration by State'!$B$5,"Year",'Population Migration by State'!$C$3)</f>
        <v>512187</v>
      </c>
      <c r="BR224" s="105">
        <f>GETPIVOTDATA(" Texas",'Population Migration by State'!$B$5,"Year",'Population Migration by State'!$C$3)</f>
        <v>512187</v>
      </c>
      <c r="BS224" s="105">
        <f>GETPIVOTDATA(" Texas",'Population Migration by State'!$B$5,"Year",'Population Migration by State'!$C$3)</f>
        <v>512187</v>
      </c>
      <c r="BT224" s="105">
        <f>GETPIVOTDATA(" Texas",'Population Migration by State'!$B$5,"Year",'Population Migration by State'!$C$3)</f>
        <v>512187</v>
      </c>
      <c r="BU224" s="105">
        <f>GETPIVOTDATA(" Texas",'Population Migration by State'!$B$5,"Year",'Population Migration by State'!$C$3)</f>
        <v>512187</v>
      </c>
      <c r="BV224" s="105">
        <f>GETPIVOTDATA(" Texas",'Population Migration by State'!$B$5,"Year",'Population Migration by State'!$C$3)</f>
        <v>512187</v>
      </c>
      <c r="BW224" s="92">
        <f>GETPIVOTDATA(" Louisiana",'Population Migration by State'!$B$5,"Year",'Population Migration by State'!$C$3)</f>
        <v>91870</v>
      </c>
      <c r="BX224" s="105">
        <f>GETPIVOTDATA(" Louisiana",'Population Migration by State'!$B$5,"Year",'Population Migration by State'!$C$3)</f>
        <v>91870</v>
      </c>
      <c r="BY224" s="105">
        <f>GETPIVOTDATA(" Louisiana",'Population Migration by State'!$B$5,"Year",'Population Migration by State'!$C$3)</f>
        <v>91870</v>
      </c>
      <c r="BZ224" s="105">
        <f>GETPIVOTDATA(" Louisiana",'Population Migration by State'!$B$5,"Year",'Population Migration by State'!$C$3)</f>
        <v>91870</v>
      </c>
      <c r="CA224" s="105">
        <f>GETPIVOTDATA(" Louisiana",'Population Migration by State'!$B$5,"Year",'Population Migration by State'!$C$3)</f>
        <v>91870</v>
      </c>
      <c r="CB224" s="105">
        <f>GETPIVOTDATA(" Louisiana",'Population Migration by State'!$B$5,"Year",'Population Migration by State'!$C$3)</f>
        <v>91870</v>
      </c>
      <c r="CC224" s="105">
        <f>GETPIVOTDATA(" Louisiana",'Population Migration by State'!$B$5,"Year",'Population Migration by State'!$C$3)</f>
        <v>91870</v>
      </c>
      <c r="CD224" s="105">
        <f>GETPIVOTDATA(" Louisiana",'Population Migration by State'!$B$5,"Year",'Population Migration by State'!$C$3)</f>
        <v>91870</v>
      </c>
      <c r="CE224" s="105">
        <f>GETPIVOTDATA(" Louisiana",'Population Migration by State'!$B$5,"Year",'Population Migration by State'!$C$3)</f>
        <v>91870</v>
      </c>
      <c r="CF224" s="105">
        <f>GETPIVOTDATA(" Louisiana",'Population Migration by State'!$B$5,"Year",'Population Migration by State'!$C$3)</f>
        <v>91870</v>
      </c>
      <c r="CG224" s="105">
        <f>GETPIVOTDATA(" Louisiana",'Population Migration by State'!$B$5,"Year",'Population Migration by State'!$C$3)</f>
        <v>91870</v>
      </c>
      <c r="CH224" s="105">
        <f>GETPIVOTDATA(" Louisiana",'Population Migration by State'!$B$5,"Year",'Population Migration by State'!$C$3)</f>
        <v>91870</v>
      </c>
      <c r="CI224" s="105">
        <f>GETPIVOTDATA(" Louisiana",'Population Migration by State'!$B$5,"Year",'Population Migration by State'!$C$3)</f>
        <v>91870</v>
      </c>
      <c r="CJ224" s="92">
        <f>GETPIVOTDATA(" Mississippi",'Population Migration by State'!$B$5,"Year",'Population Migration by State'!$C$3)</f>
        <v>73581</v>
      </c>
      <c r="CK224" s="105">
        <f>GETPIVOTDATA(" Mississippi",'Population Migration by State'!$B$5,"Year",'Population Migration by State'!$C$3)</f>
        <v>73581</v>
      </c>
      <c r="CL224" s="92">
        <f>GETPIVOTDATA(" Alabama",'Population Migration by State'!$B$5,"Year",'Population Migration by State'!$C$3)</f>
        <v>105219</v>
      </c>
      <c r="CM224" s="105">
        <f>GETPIVOTDATA(" Alabama",'Population Migration by State'!$B$5,"Year",'Population Migration by State'!$C$3)</f>
        <v>105219</v>
      </c>
      <c r="CN224" s="92">
        <f>GETPIVOTDATA(" Florida",'Population Migration by State'!$B$5,"Year",'Population Migration by State'!$C$3)</f>
        <v>558786</v>
      </c>
      <c r="CO224" s="105">
        <f>GETPIVOTDATA(" Florida",'Population Migration by State'!$B$5,"Year",'Population Migration by State'!$C$3)</f>
        <v>558786</v>
      </c>
      <c r="CP224" s="105">
        <f>GETPIVOTDATA(" Florida",'Population Migration by State'!$B$5,"Year",'Population Migration by State'!$C$3)</f>
        <v>558786</v>
      </c>
      <c r="CQ224" s="105">
        <f>GETPIVOTDATA(" Florida",'Population Migration by State'!$B$5,"Year",'Population Migration by State'!$C$3)</f>
        <v>558786</v>
      </c>
      <c r="CR224" s="105">
        <f>GETPIVOTDATA(" Florida",'Population Migration by State'!$B$5,"Year",'Population Migration by State'!$C$3)</f>
        <v>558786</v>
      </c>
      <c r="CS224" s="105">
        <f>GETPIVOTDATA(" Florida",'Population Migration by State'!$B$5,"Year",'Population Migration by State'!$C$3)</f>
        <v>558786</v>
      </c>
      <c r="CT224" s="105">
        <f>GETPIVOTDATA(" Florida",'Population Migration by State'!$B$5,"Year",'Population Migration by State'!$C$3)</f>
        <v>558786</v>
      </c>
      <c r="CU224" s="105">
        <f>GETPIVOTDATA(" Florida",'Population Migration by State'!$B$5,"Year",'Population Migration by State'!$C$3)</f>
        <v>558786</v>
      </c>
      <c r="CV224" s="105">
        <f>GETPIVOTDATA(" Florida",'Population Migration by State'!$B$5,"Year",'Population Migration by State'!$C$3)</f>
        <v>558786</v>
      </c>
      <c r="CW224" s="105">
        <f>GETPIVOTDATA(" Florida",'Population Migration by State'!$B$5,"Year",'Population Migration by State'!$C$3)</f>
        <v>558786</v>
      </c>
      <c r="CX224" s="105">
        <f>GETPIVOTDATA(" Florida",'Population Migration by State'!$B$5,"Year",'Population Migration by State'!$C$3)</f>
        <v>558786</v>
      </c>
      <c r="CY224" s="105">
        <f>GETPIVOTDATA(" Florida",'Population Migration by State'!$B$5,"Year",'Population Migration by State'!$C$3)</f>
        <v>558786</v>
      </c>
      <c r="CZ224" s="105">
        <f>GETPIVOTDATA(" Florida",'Population Migration by State'!$B$5,"Year",'Population Migration by State'!$C$3)</f>
        <v>558786</v>
      </c>
      <c r="DA224" s="105">
        <f>GETPIVOTDATA(" Florida",'Population Migration by State'!$B$5,"Year",'Population Migration by State'!$C$3)</f>
        <v>558786</v>
      </c>
      <c r="DB224" s="105">
        <f>GETPIVOTDATA(" Florida",'Population Migration by State'!$B$5,"Year",'Population Migration by State'!$C$3)</f>
        <v>558786</v>
      </c>
      <c r="DC224" s="105">
        <f>GETPIVOTDATA(" Florida",'Population Migration by State'!$B$5,"Year",'Population Migration by State'!$C$3)</f>
        <v>558786</v>
      </c>
      <c r="DD224" s="105">
        <f>GETPIVOTDATA(" Florida",'Population Migration by State'!$B$5,"Year",'Population Migration by State'!$C$3)</f>
        <v>558786</v>
      </c>
      <c r="DE224" s="92"/>
      <c r="DF224" s="105"/>
      <c r="DG224" s="105"/>
      <c r="DH224" s="105"/>
      <c r="DI224" s="105"/>
      <c r="DJ224" s="105"/>
      <c r="DK224" s="105"/>
      <c r="DL224" s="92"/>
      <c r="DM224" s="105"/>
      <c r="DN224" s="105"/>
      <c r="DO224" s="93"/>
      <c r="DP224" s="105"/>
      <c r="DQ224" s="105"/>
      <c r="DR224" s="105"/>
      <c r="DS224" s="105"/>
      <c r="DT224" s="105"/>
      <c r="DU224" s="105"/>
      <c r="DV224" s="105"/>
      <c r="DW224" s="105"/>
      <c r="DX224" s="105"/>
      <c r="DY224" s="105"/>
      <c r="DZ224" s="105"/>
      <c r="EA224" s="114"/>
      <c r="EB224" s="105"/>
      <c r="EC224" s="105"/>
      <c r="ED224" s="105"/>
      <c r="EE224" s="105"/>
      <c r="EF224" s="105"/>
      <c r="EG224" s="105"/>
      <c r="EH224" s="105"/>
      <c r="EI224" s="105"/>
      <c r="EJ224" s="105"/>
      <c r="EK224" s="105"/>
      <c r="EL224" s="105"/>
      <c r="EM224" s="105"/>
      <c r="EN224" s="105"/>
      <c r="EO224" s="105"/>
      <c r="EP224" s="105"/>
      <c r="EQ224" s="56"/>
      <c r="ER224" s="56"/>
      <c r="ES224" s="56"/>
      <c r="ET224" s="56"/>
      <c r="EU224" s="56"/>
      <c r="EV224" s="56"/>
      <c r="EW224" s="56"/>
      <c r="EX224" s="56"/>
      <c r="EY224" s="56"/>
      <c r="EZ224" s="56"/>
      <c r="FA224" s="56"/>
      <c r="FB224" s="56"/>
      <c r="FC224" s="56"/>
      <c r="FD224" s="56"/>
      <c r="FE224" s="56"/>
      <c r="FF224" s="56"/>
      <c r="FG224" s="56"/>
      <c r="FH224" s="56"/>
      <c r="FI224" s="56"/>
      <c r="FJ224" s="56"/>
      <c r="FK224" s="56"/>
      <c r="FL224" s="56"/>
      <c r="FM224" s="56"/>
      <c r="FN224" s="56"/>
      <c r="FO224" s="56"/>
      <c r="FP224" s="56"/>
      <c r="FQ224" s="56"/>
      <c r="FR224" s="56"/>
      <c r="FS224" s="56"/>
      <c r="FT224" s="56"/>
      <c r="FU224" s="56"/>
      <c r="FV224" s="56"/>
      <c r="FW224" s="56"/>
      <c r="FX224" s="56"/>
      <c r="FY224" s="56"/>
      <c r="FZ224" s="56"/>
      <c r="GA224" s="56"/>
      <c r="GB224" s="56"/>
      <c r="GC224" s="56"/>
      <c r="GD224" s="56"/>
      <c r="GE224" s="56"/>
      <c r="GF224" s="56"/>
      <c r="GG224" s="56"/>
      <c r="GH224" s="56"/>
      <c r="GI224" s="56"/>
      <c r="GJ224" s="56"/>
      <c r="GK224" s="56"/>
      <c r="GL224" s="56"/>
      <c r="GM224" s="56"/>
      <c r="GN224" s="56"/>
      <c r="GO224" s="56"/>
      <c r="GP224" s="56"/>
      <c r="GQ224" s="56"/>
      <c r="GR224" s="56"/>
      <c r="GS224" s="56"/>
      <c r="GT224" s="56"/>
      <c r="GU224" s="56"/>
      <c r="GV224" s="56"/>
      <c r="GW224" s="56"/>
      <c r="GX224" s="56"/>
      <c r="GY224" s="56"/>
      <c r="GZ224" s="56"/>
      <c r="HA224" s="56"/>
      <c r="HB224" s="56"/>
      <c r="HC224" s="56"/>
      <c r="HD224" s="56"/>
      <c r="HE224" s="56"/>
      <c r="HF224" s="56"/>
      <c r="HG224" s="56"/>
      <c r="HH224" s="217"/>
    </row>
    <row r="225" spans="2:216" ht="16.5" thickTop="1" thickBot="1" x14ac:dyDescent="0.3">
      <c r="B225" s="221"/>
      <c r="C225" s="56"/>
      <c r="D225" s="92"/>
      <c r="E225" s="105"/>
      <c r="F225" s="56"/>
      <c r="G225" s="56"/>
      <c r="H225" s="56"/>
      <c r="I225" s="105"/>
      <c r="J225" s="95">
        <f>GETPIVOTDATA(" Alaska",'Population Migration by State'!$B$5,"Year",'Population Migration by State'!$C$3)</f>
        <v>33440</v>
      </c>
      <c r="K225" s="99"/>
      <c r="L225" s="92">
        <f>GETPIVOTDATA(" Alaska",'Population Migration by State'!$B$5,"Year",'Population Migration by State'!$C$3)</f>
        <v>33440</v>
      </c>
      <c r="M225" s="105">
        <f>GETPIVOTDATA(" Alaska",'Population Migration by State'!$B$5,"Year",'Population Migration by State'!$C$3)</f>
        <v>33440</v>
      </c>
      <c r="N225" s="105">
        <f>GETPIVOTDATA(" Alaska",'Population Migration by State'!$B$5,"Year",'Population Migration by State'!$C$3)</f>
        <v>33440</v>
      </c>
      <c r="O225" s="105">
        <f>GETPIVOTDATA(" Alaska",'Population Migration by State'!$B$5,"Year",'Population Migration by State'!$C$3)</f>
        <v>33440</v>
      </c>
      <c r="P225" s="105">
        <f>GETPIVOTDATA(" Alaska",'Population Migration by State'!$B$5,"Year",'Population Migration by State'!$C$3)</f>
        <v>33440</v>
      </c>
      <c r="Q225" s="105">
        <f>GETPIVOTDATA(" Alaska",'Population Migration by State'!$B$5,"Year",'Population Migration by State'!$C$3)</f>
        <v>33440</v>
      </c>
      <c r="R225" s="105">
        <f>GETPIVOTDATA(" Alaska",'Population Migration by State'!$B$5,"Year",'Population Migration by State'!$C$3)</f>
        <v>33440</v>
      </c>
      <c r="S225" s="105">
        <f>GETPIVOTDATA(" Alaska",'Population Migration by State'!$B$5,"Year",'Population Migration by State'!$C$3)</f>
        <v>33440</v>
      </c>
      <c r="T225" s="105">
        <f>GETPIVOTDATA(" Alaska",'Population Migration by State'!$B$5,"Year",'Population Migration by State'!$C$3)</f>
        <v>33440</v>
      </c>
      <c r="U225" s="105">
        <f>GETPIVOTDATA(" Alaska",'Population Migration by State'!$B$5,"Year",'Population Migration by State'!$C$3)</f>
        <v>33440</v>
      </c>
      <c r="V225" s="105">
        <f>GETPIVOTDATA(" Alaska",'Population Migration by State'!$B$5,"Year",'Population Migration by State'!$C$3)</f>
        <v>33440</v>
      </c>
      <c r="W225" s="105">
        <f>GETPIVOTDATA(" Alaska",'Population Migration by State'!$B$5,"Year",'Population Migration by State'!$C$3)</f>
        <v>33440</v>
      </c>
      <c r="X225" s="114">
        <f>GETPIVOTDATA(" Alaska",'Population Migration by State'!$B$5,"Year",'Population Migration by State'!$C$3)</f>
        <v>33440</v>
      </c>
      <c r="Y225" s="92"/>
      <c r="Z225" s="105"/>
      <c r="AA225" s="105"/>
      <c r="AB225" s="105"/>
      <c r="AC225" s="105"/>
      <c r="AD225" s="105"/>
      <c r="AE225" s="105"/>
      <c r="AF225" s="105"/>
      <c r="AG225" s="105"/>
      <c r="AH225" s="105"/>
      <c r="AI225" s="105"/>
      <c r="AJ225" s="105"/>
      <c r="AK225" s="105"/>
      <c r="AL225" s="105"/>
      <c r="AM225" s="105"/>
      <c r="AN225" s="105"/>
      <c r="AO225" s="105"/>
      <c r="AP225" s="105"/>
      <c r="AQ225" s="105"/>
      <c r="AR225" s="105"/>
      <c r="AS225" s="114"/>
      <c r="AT225" s="105"/>
      <c r="AU225" s="105"/>
      <c r="AV225" s="105"/>
      <c r="AW225" s="105"/>
      <c r="AX225" s="105"/>
      <c r="AY225" s="105"/>
      <c r="AZ225" s="92">
        <f>GETPIVOTDATA(" Texas",'Population Migration by State'!$B$5,"Year",'Population Migration by State'!$C$3)</f>
        <v>512187</v>
      </c>
      <c r="BA225" s="105">
        <f>GETPIVOTDATA(" Texas",'Population Migration by State'!$B$5,"Year",'Population Migration by State'!$C$3)</f>
        <v>512187</v>
      </c>
      <c r="BB225" s="97"/>
      <c r="BC225" s="105"/>
      <c r="BD225" s="105"/>
      <c r="BE225" s="105"/>
      <c r="BF225" s="105"/>
      <c r="BG225" s="105"/>
      <c r="BH225" s="99"/>
      <c r="BI225" s="105">
        <f>GETPIVOTDATA(" Texas",'Population Migration by State'!$B$5,"Year",'Population Migration by State'!$C$3)</f>
        <v>512187</v>
      </c>
      <c r="BJ225" s="105">
        <f>GETPIVOTDATA(" Texas",'Population Migration by State'!$B$5,"Year",'Population Migration by State'!$C$3)</f>
        <v>512187</v>
      </c>
      <c r="BK225" s="105">
        <f>GETPIVOTDATA(" Texas",'Population Migration by State'!$B$5,"Year",'Population Migration by State'!$C$3)</f>
        <v>512187</v>
      </c>
      <c r="BL225" s="105">
        <f>GETPIVOTDATA(" Texas",'Population Migration by State'!$B$5,"Year",'Population Migration by State'!$C$3)</f>
        <v>512187</v>
      </c>
      <c r="BM225" s="105">
        <f>GETPIVOTDATA(" Texas",'Population Migration by State'!$B$5,"Year",'Population Migration by State'!$C$3)</f>
        <v>512187</v>
      </c>
      <c r="BN225" s="105">
        <f>GETPIVOTDATA(" Texas",'Population Migration by State'!$B$5,"Year",'Population Migration by State'!$C$3)</f>
        <v>512187</v>
      </c>
      <c r="BO225" s="105">
        <f>GETPIVOTDATA(" Texas",'Population Migration by State'!$B$5,"Year",'Population Migration by State'!$C$3)</f>
        <v>512187</v>
      </c>
      <c r="BP225" s="105">
        <f>GETPIVOTDATA(" Texas",'Population Migration by State'!$B$5,"Year",'Population Migration by State'!$C$3)</f>
        <v>512187</v>
      </c>
      <c r="BQ225" s="105">
        <f>GETPIVOTDATA(" Texas",'Population Migration by State'!$B$5,"Year",'Population Migration by State'!$C$3)</f>
        <v>512187</v>
      </c>
      <c r="BR225" s="105">
        <f>GETPIVOTDATA(" Texas",'Population Migration by State'!$B$5,"Year",'Population Migration by State'!$C$3)</f>
        <v>512187</v>
      </c>
      <c r="BS225" s="105">
        <f>GETPIVOTDATA(" Texas",'Population Migration by State'!$B$5,"Year",'Population Migration by State'!$C$3)</f>
        <v>512187</v>
      </c>
      <c r="BT225" s="105">
        <f>GETPIVOTDATA(" Texas",'Population Migration by State'!$B$5,"Year",'Population Migration by State'!$C$3)</f>
        <v>512187</v>
      </c>
      <c r="BU225" s="105">
        <f>GETPIVOTDATA(" Texas",'Population Migration by State'!$B$5,"Year",'Population Migration by State'!$C$3)</f>
        <v>512187</v>
      </c>
      <c r="BV225" s="105">
        <f>GETPIVOTDATA(" Texas",'Population Migration by State'!$B$5,"Year",'Population Migration by State'!$C$3)</f>
        <v>512187</v>
      </c>
      <c r="BW225" s="92">
        <f>GETPIVOTDATA(" Louisiana",'Population Migration by State'!$B$5,"Year",'Population Migration by State'!$C$3)</f>
        <v>91870</v>
      </c>
      <c r="BX225" s="105">
        <f>GETPIVOTDATA(" Louisiana",'Population Migration by State'!$B$5,"Year",'Population Migration by State'!$C$3)</f>
        <v>91870</v>
      </c>
      <c r="BY225" s="105">
        <f>GETPIVOTDATA(" Louisiana",'Population Migration by State'!$B$5,"Year",'Population Migration by State'!$C$3)</f>
        <v>91870</v>
      </c>
      <c r="BZ225" s="105">
        <f>GETPIVOTDATA(" Louisiana",'Population Migration by State'!$B$5,"Year",'Population Migration by State'!$C$3)</f>
        <v>91870</v>
      </c>
      <c r="CA225" s="105">
        <f>GETPIVOTDATA(" Louisiana",'Population Migration by State'!$B$5,"Year",'Population Migration by State'!$C$3)</f>
        <v>91870</v>
      </c>
      <c r="CB225" s="105">
        <f>GETPIVOTDATA(" Louisiana",'Population Migration by State'!$B$5,"Year",'Population Migration by State'!$C$3)</f>
        <v>91870</v>
      </c>
      <c r="CC225" s="105">
        <f>GETPIVOTDATA(" Louisiana",'Population Migration by State'!$B$5,"Year",'Population Migration by State'!$C$3)</f>
        <v>91870</v>
      </c>
      <c r="CD225" s="105">
        <f>GETPIVOTDATA(" Louisiana",'Population Migration by State'!$B$5,"Year",'Population Migration by State'!$C$3)</f>
        <v>91870</v>
      </c>
      <c r="CE225" s="105">
        <f>GETPIVOTDATA(" Louisiana",'Population Migration by State'!$B$5,"Year",'Population Migration by State'!$C$3)</f>
        <v>91870</v>
      </c>
      <c r="CF225" s="105">
        <f>GETPIVOTDATA(" Louisiana",'Population Migration by State'!$B$5,"Year",'Population Migration by State'!$C$3)</f>
        <v>91870</v>
      </c>
      <c r="CG225" s="105">
        <f>GETPIVOTDATA(" Louisiana",'Population Migration by State'!$B$5,"Year",'Population Migration by State'!$C$3)</f>
        <v>91870</v>
      </c>
      <c r="CH225" s="105">
        <f>GETPIVOTDATA(" Louisiana",'Population Migration by State'!$B$5,"Year",'Population Migration by State'!$C$3)</f>
        <v>91870</v>
      </c>
      <c r="CI225" s="105">
        <f>GETPIVOTDATA(" Louisiana",'Population Migration by State'!$B$5,"Year",'Population Migration by State'!$C$3)</f>
        <v>91870</v>
      </c>
      <c r="CJ225" s="92">
        <f>GETPIVOTDATA(" Mississippi",'Population Migration by State'!$B$5,"Year",'Population Migration by State'!$C$3)</f>
        <v>73581</v>
      </c>
      <c r="CK225" s="105">
        <f>GETPIVOTDATA(" Mississippi",'Population Migration by State'!$B$5,"Year",'Population Migration by State'!$C$3)</f>
        <v>73581</v>
      </c>
      <c r="CL225" s="92">
        <f>GETPIVOTDATA(" Alabama",'Population Migration by State'!$B$5,"Year",'Population Migration by State'!$C$3)</f>
        <v>105219</v>
      </c>
      <c r="CM225" s="105">
        <f>GETPIVOTDATA(" Alabama",'Population Migration by State'!$B$5,"Year",'Population Migration by State'!$C$3)</f>
        <v>105219</v>
      </c>
      <c r="CN225" s="92">
        <f>GETPIVOTDATA(" Florida",'Population Migration by State'!$B$5,"Year",'Population Migration by State'!$C$3)</f>
        <v>558786</v>
      </c>
      <c r="CO225" s="105">
        <f>GETPIVOTDATA(" Florida",'Population Migration by State'!$B$5,"Year",'Population Migration by State'!$C$3)</f>
        <v>558786</v>
      </c>
      <c r="CP225" s="105">
        <f>GETPIVOTDATA(" Florida",'Population Migration by State'!$B$5,"Year",'Population Migration by State'!$C$3)</f>
        <v>558786</v>
      </c>
      <c r="CQ225" s="105">
        <f>GETPIVOTDATA(" Florida",'Population Migration by State'!$B$5,"Year",'Population Migration by State'!$C$3)</f>
        <v>558786</v>
      </c>
      <c r="CR225" s="105">
        <f>GETPIVOTDATA(" Florida",'Population Migration by State'!$B$5,"Year",'Population Migration by State'!$C$3)</f>
        <v>558786</v>
      </c>
      <c r="CS225" s="105">
        <f>GETPIVOTDATA(" Florida",'Population Migration by State'!$B$5,"Year",'Population Migration by State'!$C$3)</f>
        <v>558786</v>
      </c>
      <c r="CT225" s="105">
        <f>GETPIVOTDATA(" Florida",'Population Migration by State'!$B$5,"Year",'Population Migration by State'!$C$3)</f>
        <v>558786</v>
      </c>
      <c r="CU225" s="105">
        <f>GETPIVOTDATA(" Florida",'Population Migration by State'!$B$5,"Year",'Population Migration by State'!$C$3)</f>
        <v>558786</v>
      </c>
      <c r="CV225" s="105">
        <f>GETPIVOTDATA(" Florida",'Population Migration by State'!$B$5,"Year",'Population Migration by State'!$C$3)</f>
        <v>558786</v>
      </c>
      <c r="CW225" s="105">
        <f>GETPIVOTDATA(" Florida",'Population Migration by State'!$B$5,"Year",'Population Migration by State'!$C$3)</f>
        <v>558786</v>
      </c>
      <c r="CX225" s="105">
        <f>GETPIVOTDATA(" Florida",'Population Migration by State'!$B$5,"Year",'Population Migration by State'!$C$3)</f>
        <v>558786</v>
      </c>
      <c r="CY225" s="105">
        <f>GETPIVOTDATA(" Florida",'Population Migration by State'!$B$5,"Year",'Population Migration by State'!$C$3)</f>
        <v>558786</v>
      </c>
      <c r="CZ225" s="105">
        <f>GETPIVOTDATA(" Florida",'Population Migration by State'!$B$5,"Year",'Population Migration by State'!$C$3)</f>
        <v>558786</v>
      </c>
      <c r="DA225" s="105">
        <f>GETPIVOTDATA(" Florida",'Population Migration by State'!$B$5,"Year",'Population Migration by State'!$C$3)</f>
        <v>558786</v>
      </c>
      <c r="DB225" s="105">
        <f>GETPIVOTDATA(" Florida",'Population Migration by State'!$B$5,"Year",'Population Migration by State'!$C$3)</f>
        <v>558786</v>
      </c>
      <c r="DC225" s="105">
        <f>GETPIVOTDATA(" Florida",'Population Migration by State'!$B$5,"Year",'Population Migration by State'!$C$3)</f>
        <v>558786</v>
      </c>
      <c r="DD225" s="105">
        <f>GETPIVOTDATA(" Florida",'Population Migration by State'!$B$5,"Year",'Population Migration by State'!$C$3)</f>
        <v>558786</v>
      </c>
      <c r="DE225" s="92"/>
      <c r="DF225" s="105"/>
      <c r="DG225" s="105"/>
      <c r="DH225" s="105"/>
      <c r="DI225" s="105"/>
      <c r="DJ225" s="105"/>
      <c r="DK225" s="105"/>
      <c r="DL225" s="92"/>
      <c r="DM225" s="105"/>
      <c r="DN225" s="105"/>
      <c r="DO225" s="93"/>
      <c r="DP225" s="105"/>
      <c r="DQ225" s="105"/>
      <c r="DR225" s="105"/>
      <c r="DS225" s="105"/>
      <c r="DT225" s="105"/>
      <c r="DU225" s="105"/>
      <c r="DV225" s="105"/>
      <c r="DW225" s="105"/>
      <c r="DX225" s="105"/>
      <c r="DY225" s="105"/>
      <c r="DZ225" s="105"/>
      <c r="EA225" s="114"/>
      <c r="EB225" s="105"/>
      <c r="EC225" s="105"/>
      <c r="ED225" s="105"/>
      <c r="EE225" s="105"/>
      <c r="EF225" s="105"/>
      <c r="EG225" s="105"/>
      <c r="EH225" s="105"/>
      <c r="EI225" s="105"/>
      <c r="EJ225" s="105"/>
      <c r="EK225" s="105"/>
      <c r="EL225" s="105"/>
      <c r="EM225" s="105"/>
      <c r="EN225" s="105"/>
      <c r="EO225" s="105"/>
      <c r="EP225" s="105"/>
      <c r="EQ225" s="56"/>
      <c r="ER225" s="56"/>
      <c r="ES225" s="56"/>
      <c r="ET225" s="56"/>
      <c r="EU225" s="56"/>
      <c r="EV225" s="56"/>
      <c r="EW225" s="56"/>
      <c r="EX225" s="56"/>
      <c r="EY225" s="56"/>
      <c r="EZ225" s="56"/>
      <c r="FA225" s="56"/>
      <c r="FB225" s="56"/>
      <c r="FC225" s="56"/>
      <c r="FD225" s="56"/>
      <c r="FE225" s="56"/>
      <c r="FF225" s="56"/>
      <c r="FG225" s="56"/>
      <c r="FH225" s="56"/>
      <c r="FI225" s="56"/>
      <c r="FJ225" s="56"/>
      <c r="FK225" s="56"/>
      <c r="FL225" s="56"/>
      <c r="FM225" s="56"/>
      <c r="FN225" s="56"/>
      <c r="FO225" s="56"/>
      <c r="FP225" s="56"/>
      <c r="FQ225" s="56"/>
      <c r="FR225" s="56"/>
      <c r="FS225" s="56"/>
      <c r="FT225" s="56"/>
      <c r="FU225" s="56"/>
      <c r="FV225" s="56"/>
      <c r="FW225" s="56"/>
      <c r="FX225" s="56"/>
      <c r="FY225" s="56"/>
      <c r="FZ225" s="56"/>
      <c r="GA225" s="56"/>
      <c r="GB225" s="56"/>
      <c r="GC225" s="56"/>
      <c r="GD225" s="56"/>
      <c r="GE225" s="56"/>
      <c r="GF225" s="56"/>
      <c r="GG225" s="56"/>
      <c r="GH225" s="56"/>
      <c r="GI225" s="56"/>
      <c r="GJ225" s="56"/>
      <c r="GK225" s="56"/>
      <c r="GL225" s="56"/>
      <c r="GM225" s="56"/>
      <c r="GN225" s="56"/>
      <c r="GO225" s="56"/>
      <c r="GP225" s="56"/>
      <c r="GQ225" s="56"/>
      <c r="GR225" s="56"/>
      <c r="GS225" s="56"/>
      <c r="GT225" s="56"/>
      <c r="GU225" s="56"/>
      <c r="GV225" s="56"/>
      <c r="GW225" s="56"/>
      <c r="GX225" s="56"/>
      <c r="GY225" s="56"/>
      <c r="GZ225" s="56"/>
      <c r="HA225" s="56"/>
      <c r="HB225" s="56"/>
      <c r="HC225" s="56"/>
      <c r="HD225" s="56"/>
      <c r="HE225" s="56"/>
      <c r="HF225" s="56"/>
      <c r="HG225" s="56"/>
      <c r="HH225" s="217"/>
    </row>
    <row r="226" spans="2:216" ht="16.5" thickTop="1" thickBot="1" x14ac:dyDescent="0.3">
      <c r="B226" s="221"/>
      <c r="C226" s="56"/>
      <c r="D226" s="92"/>
      <c r="E226" s="105"/>
      <c r="F226" s="56"/>
      <c r="G226" s="56"/>
      <c r="H226" s="56"/>
      <c r="I226" s="105"/>
      <c r="J226" s="92">
        <f>GETPIVOTDATA(" Alaska",'Population Migration by State'!$B$5,"Year",'Population Migration by State'!$C$3)</f>
        <v>33440</v>
      </c>
      <c r="K226" s="105">
        <f>GETPIVOTDATA(" Alaska",'Population Migration by State'!$B$5,"Year",'Population Migration by State'!$C$3)</f>
        <v>33440</v>
      </c>
      <c r="L226" s="105">
        <f>GETPIVOTDATA(" Alaska",'Population Migration by State'!$B$5,"Year",'Population Migration by State'!$C$3)</f>
        <v>33440</v>
      </c>
      <c r="M226" s="105">
        <f>GETPIVOTDATA(" Alaska",'Population Migration by State'!$B$5,"Year",'Population Migration by State'!$C$3)</f>
        <v>33440</v>
      </c>
      <c r="N226" s="105">
        <f>GETPIVOTDATA(" Alaska",'Population Migration by State'!$B$5,"Year",'Population Migration by State'!$C$3)</f>
        <v>33440</v>
      </c>
      <c r="O226" s="105">
        <f>GETPIVOTDATA(" Alaska",'Population Migration by State'!$B$5,"Year",'Population Migration by State'!$C$3)</f>
        <v>33440</v>
      </c>
      <c r="P226" s="105">
        <f>GETPIVOTDATA(" Alaska",'Population Migration by State'!$B$5,"Year",'Population Migration by State'!$C$3)</f>
        <v>33440</v>
      </c>
      <c r="Q226" s="105">
        <f>GETPIVOTDATA(" Alaska",'Population Migration by State'!$B$5,"Year",'Population Migration by State'!$C$3)</f>
        <v>33440</v>
      </c>
      <c r="R226" s="105">
        <f>GETPIVOTDATA(" Alaska",'Population Migration by State'!$B$5,"Year",'Population Migration by State'!$C$3)</f>
        <v>33440</v>
      </c>
      <c r="S226" s="105">
        <f>GETPIVOTDATA(" Alaska",'Population Migration by State'!$B$5,"Year",'Population Migration by State'!$C$3)</f>
        <v>33440</v>
      </c>
      <c r="T226" s="105">
        <f>GETPIVOTDATA(" Alaska",'Population Migration by State'!$B$5,"Year",'Population Migration by State'!$C$3)</f>
        <v>33440</v>
      </c>
      <c r="U226" s="105">
        <f>GETPIVOTDATA(" Alaska",'Population Migration by State'!$B$5,"Year",'Population Migration by State'!$C$3)</f>
        <v>33440</v>
      </c>
      <c r="V226" s="105">
        <f>GETPIVOTDATA(" Alaska",'Population Migration by State'!$B$5,"Year",'Population Migration by State'!$C$3)</f>
        <v>33440</v>
      </c>
      <c r="W226" s="105">
        <f>GETPIVOTDATA(" Alaska",'Population Migration by State'!$B$5,"Year",'Population Migration by State'!$C$3)</f>
        <v>33440</v>
      </c>
      <c r="X226" s="114">
        <f>GETPIVOTDATA(" Alaska",'Population Migration by State'!$B$5,"Year",'Population Migration by State'!$C$3)</f>
        <v>33440</v>
      </c>
      <c r="Y226" s="92"/>
      <c r="Z226" s="105"/>
      <c r="AA226" s="105"/>
      <c r="AB226" s="105"/>
      <c r="AC226" s="105"/>
      <c r="AD226" s="105"/>
      <c r="AE226" s="105"/>
      <c r="AF226" s="105"/>
      <c r="AG226" s="95">
        <f>GETPIVOTDATA(" Hawaii",'Population Migration by State'!$B$5,"Year",'Population Migration by State'!$C$3)</f>
        <v>55481</v>
      </c>
      <c r="AH226" s="101">
        <f>GETPIVOTDATA(" Hawaii",'Population Migration by State'!$B$5,"Year",'Population Migration by State'!$C$3)</f>
        <v>55481</v>
      </c>
      <c r="AI226" s="99"/>
      <c r="AJ226" s="105"/>
      <c r="AK226" s="105"/>
      <c r="AL226" s="105"/>
      <c r="AM226" s="105"/>
      <c r="AN226" s="105"/>
      <c r="AO226" s="105"/>
      <c r="AP226" s="105"/>
      <c r="AQ226" s="105"/>
      <c r="AR226" s="105"/>
      <c r="AS226" s="114"/>
      <c r="AT226" s="105"/>
      <c r="AU226" s="105"/>
      <c r="AV226" s="105"/>
      <c r="AW226" s="105"/>
      <c r="AX226" s="105"/>
      <c r="AY226" s="105"/>
      <c r="AZ226" s="99"/>
      <c r="BA226" s="103">
        <f>GETPIVOTDATA(" Texas",'Population Migration by State'!$B$5,"Year",'Population Migration by State'!$C$3)</f>
        <v>512187</v>
      </c>
      <c r="BB226" s="92"/>
      <c r="BC226" s="105"/>
      <c r="BD226" s="105"/>
      <c r="BE226" s="105"/>
      <c r="BF226" s="105"/>
      <c r="BG226" s="105"/>
      <c r="BH226" s="105"/>
      <c r="BI226" s="92">
        <f>GETPIVOTDATA(" Texas",'Population Migration by State'!$B$5,"Year",'Population Migration by State'!$C$3)</f>
        <v>512187</v>
      </c>
      <c r="BJ226" s="105">
        <f>GETPIVOTDATA(" Texas",'Population Migration by State'!$B$5,"Year",'Population Migration by State'!$C$3)</f>
        <v>512187</v>
      </c>
      <c r="BK226" s="105">
        <f>GETPIVOTDATA(" Texas",'Population Migration by State'!$B$5,"Year",'Population Migration by State'!$C$3)</f>
        <v>512187</v>
      </c>
      <c r="BL226" s="105">
        <f>GETPIVOTDATA(" Texas",'Population Migration by State'!$B$5,"Year",'Population Migration by State'!$C$3)</f>
        <v>512187</v>
      </c>
      <c r="BM226" s="105">
        <f>GETPIVOTDATA(" Texas",'Population Migration by State'!$B$5,"Year",'Population Migration by State'!$C$3)</f>
        <v>512187</v>
      </c>
      <c r="BN226" s="105">
        <f>GETPIVOTDATA(" Texas",'Population Migration by State'!$B$5,"Year",'Population Migration by State'!$C$3)</f>
        <v>512187</v>
      </c>
      <c r="BO226" s="105">
        <f>GETPIVOTDATA(" Texas",'Population Migration by State'!$B$5,"Year",'Population Migration by State'!$C$3)</f>
        <v>512187</v>
      </c>
      <c r="BP226" s="105">
        <f>GETPIVOTDATA(" Texas",'Population Migration by State'!$B$5,"Year",'Population Migration by State'!$C$3)</f>
        <v>512187</v>
      </c>
      <c r="BQ226" s="105">
        <f>GETPIVOTDATA(" Texas",'Population Migration by State'!$B$5,"Year",'Population Migration by State'!$C$3)</f>
        <v>512187</v>
      </c>
      <c r="BR226" s="105">
        <f>GETPIVOTDATA(" Texas",'Population Migration by State'!$B$5,"Year",'Population Migration by State'!$C$3)</f>
        <v>512187</v>
      </c>
      <c r="BS226" s="105">
        <f>GETPIVOTDATA(" Texas",'Population Migration by State'!$B$5,"Year",'Population Migration by State'!$C$3)</f>
        <v>512187</v>
      </c>
      <c r="BT226" s="105">
        <f>GETPIVOTDATA(" Texas",'Population Migration by State'!$B$5,"Year",'Population Migration by State'!$C$3)</f>
        <v>512187</v>
      </c>
      <c r="BU226" s="105">
        <f>GETPIVOTDATA(" Texas",'Population Migration by State'!$B$5,"Year",'Population Migration by State'!$C$3)</f>
        <v>512187</v>
      </c>
      <c r="BV226" s="105">
        <f>GETPIVOTDATA(" Texas",'Population Migration by State'!$B$5,"Year",'Population Migration by State'!$C$3)</f>
        <v>512187</v>
      </c>
      <c r="BW226" s="92">
        <f>GETPIVOTDATA(" Louisiana",'Population Migration by State'!$B$5,"Year",'Population Migration by State'!$C$3)</f>
        <v>91870</v>
      </c>
      <c r="BX226" s="105">
        <f>GETPIVOTDATA(" Louisiana",'Population Migration by State'!$B$5,"Year",'Population Migration by State'!$C$3)</f>
        <v>91870</v>
      </c>
      <c r="BY226" s="105">
        <f>GETPIVOTDATA(" Louisiana",'Population Migration by State'!$B$5,"Year",'Population Migration by State'!$C$3)</f>
        <v>91870</v>
      </c>
      <c r="BZ226" s="105">
        <f>GETPIVOTDATA(" Louisiana",'Population Migration by State'!$B$5,"Year",'Population Migration by State'!$C$3)</f>
        <v>91870</v>
      </c>
      <c r="CA226" s="105">
        <f>GETPIVOTDATA(" Louisiana",'Population Migration by State'!$B$5,"Year",'Population Migration by State'!$C$3)</f>
        <v>91870</v>
      </c>
      <c r="CB226" s="105">
        <f>GETPIVOTDATA(" Louisiana",'Population Migration by State'!$B$5,"Year",'Population Migration by State'!$C$3)</f>
        <v>91870</v>
      </c>
      <c r="CC226" s="105">
        <f>GETPIVOTDATA(" Louisiana",'Population Migration by State'!$B$5,"Year",'Population Migration by State'!$C$3)</f>
        <v>91870</v>
      </c>
      <c r="CD226" s="105">
        <f>GETPIVOTDATA(" Louisiana",'Population Migration by State'!$B$5,"Year",'Population Migration by State'!$C$3)</f>
        <v>91870</v>
      </c>
      <c r="CE226" s="105">
        <f>GETPIVOTDATA(" Louisiana",'Population Migration by State'!$B$5,"Year",'Population Migration by State'!$C$3)</f>
        <v>91870</v>
      </c>
      <c r="CF226" s="105">
        <f>GETPIVOTDATA(" Louisiana",'Population Migration by State'!$B$5,"Year",'Population Migration by State'!$C$3)</f>
        <v>91870</v>
      </c>
      <c r="CG226" s="105">
        <f>GETPIVOTDATA(" Louisiana",'Population Migration by State'!$B$5,"Year",'Population Migration by State'!$C$3)</f>
        <v>91870</v>
      </c>
      <c r="CH226" s="105">
        <f>GETPIVOTDATA(" Louisiana",'Population Migration by State'!$B$5,"Year",'Population Migration by State'!$C$3)</f>
        <v>91870</v>
      </c>
      <c r="CI226" s="105">
        <f>GETPIVOTDATA(" Louisiana",'Population Migration by State'!$B$5,"Year",'Population Migration by State'!$C$3)</f>
        <v>91870</v>
      </c>
      <c r="CJ226" s="92">
        <f>GETPIVOTDATA(" Mississippi",'Population Migration by State'!$B$5,"Year",'Population Migration by State'!$C$3)</f>
        <v>73581</v>
      </c>
      <c r="CK226" s="105">
        <f>GETPIVOTDATA(" Mississippi",'Population Migration by State'!$B$5,"Year",'Population Migration by State'!$C$3)</f>
        <v>73581</v>
      </c>
      <c r="CL226" s="92">
        <f>GETPIVOTDATA(" Alabama",'Population Migration by State'!$B$5,"Year",'Population Migration by State'!$C$3)</f>
        <v>105219</v>
      </c>
      <c r="CM226" s="105">
        <f>GETPIVOTDATA(" Alabama",'Population Migration by State'!$B$5,"Year",'Population Migration by State'!$C$3)</f>
        <v>105219</v>
      </c>
      <c r="CN226" s="92">
        <f>GETPIVOTDATA(" Florida",'Population Migration by State'!$B$5,"Year",'Population Migration by State'!$C$3)</f>
        <v>558786</v>
      </c>
      <c r="CO226" s="105">
        <f>GETPIVOTDATA(" Florida",'Population Migration by State'!$B$5,"Year",'Population Migration by State'!$C$3)</f>
        <v>558786</v>
      </c>
      <c r="CP226" s="105">
        <f>GETPIVOTDATA(" Florida",'Population Migration by State'!$B$5,"Year",'Population Migration by State'!$C$3)</f>
        <v>558786</v>
      </c>
      <c r="CQ226" s="105">
        <f>GETPIVOTDATA(" Florida",'Population Migration by State'!$B$5,"Year",'Population Migration by State'!$C$3)</f>
        <v>558786</v>
      </c>
      <c r="CR226" s="105">
        <f>GETPIVOTDATA(" Florida",'Population Migration by State'!$B$5,"Year",'Population Migration by State'!$C$3)</f>
        <v>558786</v>
      </c>
      <c r="CS226" s="105">
        <f>GETPIVOTDATA(" Florida",'Population Migration by State'!$B$5,"Year",'Population Migration by State'!$C$3)</f>
        <v>558786</v>
      </c>
      <c r="CT226" s="105">
        <f>GETPIVOTDATA(" Florida",'Population Migration by State'!$B$5,"Year",'Population Migration by State'!$C$3)</f>
        <v>558786</v>
      </c>
      <c r="CU226" s="105">
        <f>GETPIVOTDATA(" Florida",'Population Migration by State'!$B$5,"Year",'Population Migration by State'!$C$3)</f>
        <v>558786</v>
      </c>
      <c r="CV226" s="105">
        <f>GETPIVOTDATA(" Florida",'Population Migration by State'!$B$5,"Year",'Population Migration by State'!$C$3)</f>
        <v>558786</v>
      </c>
      <c r="CW226" s="105">
        <f>GETPIVOTDATA(" Florida",'Population Migration by State'!$B$5,"Year",'Population Migration by State'!$C$3)</f>
        <v>558786</v>
      </c>
      <c r="CX226" s="105">
        <f>GETPIVOTDATA(" Florida",'Population Migration by State'!$B$5,"Year",'Population Migration by State'!$C$3)</f>
        <v>558786</v>
      </c>
      <c r="CY226" s="105">
        <f>GETPIVOTDATA(" Florida",'Population Migration by State'!$B$5,"Year",'Population Migration by State'!$C$3)</f>
        <v>558786</v>
      </c>
      <c r="CZ226" s="105">
        <f>GETPIVOTDATA(" Florida",'Population Migration by State'!$B$5,"Year",'Population Migration by State'!$C$3)</f>
        <v>558786</v>
      </c>
      <c r="DA226" s="105">
        <f>GETPIVOTDATA(" Florida",'Population Migration by State'!$B$5,"Year",'Population Migration by State'!$C$3)</f>
        <v>558786</v>
      </c>
      <c r="DB226" s="105">
        <f>GETPIVOTDATA(" Florida",'Population Migration by State'!$B$5,"Year",'Population Migration by State'!$C$3)</f>
        <v>558786</v>
      </c>
      <c r="DC226" s="105">
        <f>GETPIVOTDATA(" Florida",'Population Migration by State'!$B$5,"Year",'Population Migration by State'!$C$3)</f>
        <v>558786</v>
      </c>
      <c r="DD226" s="105">
        <f>GETPIVOTDATA(" Florida",'Population Migration by State'!$B$5,"Year",'Population Migration by State'!$C$3)</f>
        <v>558786</v>
      </c>
      <c r="DE226" s="92"/>
      <c r="DF226" s="105"/>
      <c r="DG226" s="105"/>
      <c r="DH226" s="105"/>
      <c r="DI226" s="105"/>
      <c r="DJ226" s="105"/>
      <c r="DK226" s="105"/>
      <c r="DL226" s="92"/>
      <c r="DM226" s="105"/>
      <c r="DN226" s="105"/>
      <c r="DO226" s="93"/>
      <c r="DP226" s="105"/>
      <c r="DQ226" s="105"/>
      <c r="DR226" s="105"/>
      <c r="DS226" s="105"/>
      <c r="DT226" s="105"/>
      <c r="DU226" s="105"/>
      <c r="DV226" s="105"/>
      <c r="DW226" s="105"/>
      <c r="DX226" s="105"/>
      <c r="DY226" s="105"/>
      <c r="DZ226" s="105"/>
      <c r="EA226" s="114"/>
      <c r="EB226" s="105"/>
      <c r="EC226" s="105"/>
      <c r="ED226" s="105"/>
      <c r="EE226" s="105"/>
      <c r="EF226" s="105"/>
      <c r="EG226" s="105"/>
      <c r="EH226" s="105"/>
      <c r="EI226" s="105"/>
      <c r="EJ226" s="105"/>
      <c r="EK226" s="105"/>
      <c r="EL226" s="105"/>
      <c r="EM226" s="105"/>
      <c r="EN226" s="105"/>
      <c r="EO226" s="105"/>
      <c r="EP226" s="105"/>
      <c r="EQ226" s="56"/>
      <c r="ER226" s="56"/>
      <c r="ES226" s="56"/>
      <c r="ET226" s="56"/>
      <c r="EU226" s="56"/>
      <c r="EV226" s="56"/>
      <c r="EW226" s="56"/>
      <c r="EX226" s="56"/>
      <c r="EY226" s="56"/>
      <c r="EZ226" s="56"/>
      <c r="FA226" s="56"/>
      <c r="FB226" s="56"/>
      <c r="FC226" s="56"/>
      <c r="FD226" s="56"/>
      <c r="FE226" s="56"/>
      <c r="FF226" s="56"/>
      <c r="FG226" s="56"/>
      <c r="FH226" s="56"/>
      <c r="FI226" s="56"/>
      <c r="FJ226" s="56"/>
      <c r="FK226" s="56"/>
      <c r="FL226" s="56"/>
      <c r="FM226" s="56"/>
      <c r="FN226" s="56"/>
      <c r="FO226" s="56"/>
      <c r="FP226" s="56"/>
      <c r="FQ226" s="56"/>
      <c r="FR226" s="56"/>
      <c r="FS226" s="56"/>
      <c r="FT226" s="56"/>
      <c r="FU226" s="56"/>
      <c r="FV226" s="56"/>
      <c r="FW226" s="56"/>
      <c r="FX226" s="56"/>
      <c r="FY226" s="56"/>
      <c r="FZ226" s="56"/>
      <c r="GA226" s="56"/>
      <c r="GB226" s="56"/>
      <c r="GC226" s="56"/>
      <c r="GD226" s="56"/>
      <c r="GE226" s="56"/>
      <c r="GF226" s="56"/>
      <c r="GG226" s="56"/>
      <c r="GH226" s="56"/>
      <c r="GI226" s="56"/>
      <c r="GJ226" s="56"/>
      <c r="GK226" s="56"/>
      <c r="GL226" s="56"/>
      <c r="GM226" s="56"/>
      <c r="GN226" s="56"/>
      <c r="GO226" s="56"/>
      <c r="GP226" s="56"/>
      <c r="GQ226" s="56"/>
      <c r="GR226" s="56"/>
      <c r="GS226" s="56"/>
      <c r="GT226" s="56"/>
      <c r="GU226" s="56"/>
      <c r="GV226" s="56"/>
      <c r="GW226" s="56"/>
      <c r="GX226" s="56"/>
      <c r="GY226" s="56"/>
      <c r="GZ226" s="56"/>
      <c r="HA226" s="56"/>
      <c r="HB226" s="56"/>
      <c r="HC226" s="56"/>
      <c r="HD226" s="56"/>
      <c r="HE226" s="56"/>
      <c r="HF226" s="56"/>
      <c r="HG226" s="56"/>
      <c r="HH226" s="217"/>
    </row>
    <row r="227" spans="2:216" ht="16.5" thickTop="1" thickBot="1" x14ac:dyDescent="0.3">
      <c r="B227" s="221"/>
      <c r="C227" s="56"/>
      <c r="D227" s="92"/>
      <c r="E227" s="105"/>
      <c r="F227" s="105"/>
      <c r="G227" s="105"/>
      <c r="H227" s="105"/>
      <c r="I227" s="56"/>
      <c r="J227" s="98"/>
      <c r="K227" s="56">
        <f>GETPIVOTDATA(" Alaska",'Population Migration by State'!$B$5,"Year",'Population Migration by State'!$C$3)</f>
        <v>33440</v>
      </c>
      <c r="L227" s="56">
        <f>GETPIVOTDATA(" Alaska",'Population Migration by State'!$B$5,"Year",'Population Migration by State'!$C$3)</f>
        <v>33440</v>
      </c>
      <c r="M227" s="105">
        <f>GETPIVOTDATA(" Alaska",'Population Migration by State'!$B$5,"Year",'Population Migration by State'!$C$3)</f>
        <v>33440</v>
      </c>
      <c r="N227" s="105">
        <f>GETPIVOTDATA(" Alaska",'Population Migration by State'!$B$5,"Year",'Population Migration by State'!$C$3)</f>
        <v>33440</v>
      </c>
      <c r="O227" s="105">
        <f>GETPIVOTDATA(" Alaska",'Population Migration by State'!$B$5,"Year",'Population Migration by State'!$C$3)</f>
        <v>33440</v>
      </c>
      <c r="P227" s="105">
        <f>GETPIVOTDATA(" Alaska",'Population Migration by State'!$B$5,"Year",'Population Migration by State'!$C$3)</f>
        <v>33440</v>
      </c>
      <c r="Q227" s="105">
        <f>GETPIVOTDATA(" Alaska",'Population Migration by State'!$B$5,"Year",'Population Migration by State'!$C$3)</f>
        <v>33440</v>
      </c>
      <c r="R227" s="105">
        <f>GETPIVOTDATA(" Alaska",'Population Migration by State'!$B$5,"Year",'Population Migration by State'!$C$3)</f>
        <v>33440</v>
      </c>
      <c r="S227" s="105">
        <f>GETPIVOTDATA(" Alaska",'Population Migration by State'!$B$5,"Year",'Population Migration by State'!$C$3)</f>
        <v>33440</v>
      </c>
      <c r="T227" s="105">
        <f>GETPIVOTDATA(" Alaska",'Population Migration by State'!$B$5,"Year",'Population Migration by State'!$C$3)</f>
        <v>33440</v>
      </c>
      <c r="U227" s="105">
        <f>GETPIVOTDATA(" Alaska",'Population Migration by State'!$B$5,"Year",'Population Migration by State'!$C$3)</f>
        <v>33440</v>
      </c>
      <c r="V227" s="105">
        <f>GETPIVOTDATA(" Alaska",'Population Migration by State'!$B$5,"Year",'Population Migration by State'!$C$3)</f>
        <v>33440</v>
      </c>
      <c r="W227" s="105">
        <f>GETPIVOTDATA(" Alaska",'Population Migration by State'!$B$5,"Year",'Population Migration by State'!$C$3)</f>
        <v>33440</v>
      </c>
      <c r="X227" s="114">
        <f>GETPIVOTDATA(" Alaska",'Population Migration by State'!$B$5,"Year",'Population Migration by State'!$C$3)</f>
        <v>33440</v>
      </c>
      <c r="Y227" s="92"/>
      <c r="Z227" s="105"/>
      <c r="AA227" s="105"/>
      <c r="AB227" s="105"/>
      <c r="AC227" s="105"/>
      <c r="AD227" s="105"/>
      <c r="AE227" s="105"/>
      <c r="AF227" s="105"/>
      <c r="AG227" s="99"/>
      <c r="AH227" s="105">
        <f>GETPIVOTDATA(" Hawaii",'Population Migration by State'!$B$5,"Year",'Population Migration by State'!$C$3)</f>
        <v>55481</v>
      </c>
      <c r="AI227" s="105">
        <f>GETPIVOTDATA(" Hawaii",'Population Migration by State'!$B$5,"Year",'Population Migration by State'!$C$3)</f>
        <v>55481</v>
      </c>
      <c r="AJ227" s="92"/>
      <c r="AK227" s="105"/>
      <c r="AL227" s="105"/>
      <c r="AM227" s="105"/>
      <c r="AN227" s="105"/>
      <c r="AO227" s="105"/>
      <c r="AP227" s="105"/>
      <c r="AQ227" s="105"/>
      <c r="AR227" s="105"/>
      <c r="AS227" s="114"/>
      <c r="AT227" s="105"/>
      <c r="AU227" s="105"/>
      <c r="AV227" s="105"/>
      <c r="AW227" s="105"/>
      <c r="AX227" s="105"/>
      <c r="AY227" s="105"/>
      <c r="AZ227" s="105"/>
      <c r="BA227" s="105"/>
      <c r="BB227" s="105"/>
      <c r="BC227" s="105"/>
      <c r="BD227" s="105"/>
      <c r="BE227" s="105"/>
      <c r="BF227" s="105"/>
      <c r="BG227" s="105"/>
      <c r="BH227" s="105"/>
      <c r="BI227" s="92">
        <f>GETPIVOTDATA(" Texas",'Population Migration by State'!$B$5,"Year",'Population Migration by State'!$C$3)</f>
        <v>512187</v>
      </c>
      <c r="BJ227" s="105">
        <f>GETPIVOTDATA(" Texas",'Population Migration by State'!$B$5,"Year",'Population Migration by State'!$C$3)</f>
        <v>512187</v>
      </c>
      <c r="BK227" s="105">
        <f>GETPIVOTDATA(" Texas",'Population Migration by State'!$B$5,"Year",'Population Migration by State'!$C$3)</f>
        <v>512187</v>
      </c>
      <c r="BL227" s="105">
        <f>GETPIVOTDATA(" Texas",'Population Migration by State'!$B$5,"Year",'Population Migration by State'!$C$3)</f>
        <v>512187</v>
      </c>
      <c r="BM227" s="105">
        <f>GETPIVOTDATA(" Texas",'Population Migration by State'!$B$5,"Year",'Population Migration by State'!$C$3)</f>
        <v>512187</v>
      </c>
      <c r="BN227" s="105">
        <f>GETPIVOTDATA(" Texas",'Population Migration by State'!$B$5,"Year",'Population Migration by State'!$C$3)</f>
        <v>512187</v>
      </c>
      <c r="BO227" s="105">
        <f>GETPIVOTDATA(" Texas",'Population Migration by State'!$B$5,"Year",'Population Migration by State'!$C$3)</f>
        <v>512187</v>
      </c>
      <c r="BP227" s="105">
        <f>GETPIVOTDATA(" Texas",'Population Migration by State'!$B$5,"Year",'Population Migration by State'!$C$3)</f>
        <v>512187</v>
      </c>
      <c r="BQ227" s="105">
        <f>GETPIVOTDATA(" Texas",'Population Migration by State'!$B$5,"Year",'Population Migration by State'!$C$3)</f>
        <v>512187</v>
      </c>
      <c r="BR227" s="105">
        <f>GETPIVOTDATA(" Texas",'Population Migration by State'!$B$5,"Year",'Population Migration by State'!$C$3)</f>
        <v>512187</v>
      </c>
      <c r="BS227" s="105">
        <f>GETPIVOTDATA(" Texas",'Population Migration by State'!$B$5,"Year",'Population Migration by State'!$C$3)</f>
        <v>512187</v>
      </c>
      <c r="BT227" s="105">
        <f>GETPIVOTDATA(" Texas",'Population Migration by State'!$B$5,"Year",'Population Migration by State'!$C$3)</f>
        <v>512187</v>
      </c>
      <c r="BU227" s="105">
        <f>GETPIVOTDATA(" Texas",'Population Migration by State'!$B$5,"Year",'Population Migration by State'!$C$3)</f>
        <v>512187</v>
      </c>
      <c r="BV227" s="105">
        <f>GETPIVOTDATA(" Texas",'Population Migration by State'!$B$5,"Year",'Population Migration by State'!$C$3)</f>
        <v>512187</v>
      </c>
      <c r="BW227" s="92">
        <f>GETPIVOTDATA(" Louisiana",'Population Migration by State'!$B$5,"Year",'Population Migration by State'!$C$3)</f>
        <v>91870</v>
      </c>
      <c r="BX227" s="105">
        <f>GETPIVOTDATA(" Louisiana",'Population Migration by State'!$B$5,"Year",'Population Migration by State'!$C$3)</f>
        <v>91870</v>
      </c>
      <c r="BY227" s="105">
        <f>GETPIVOTDATA(" Louisiana",'Population Migration by State'!$B$5,"Year",'Population Migration by State'!$C$3)</f>
        <v>91870</v>
      </c>
      <c r="BZ227" s="105">
        <f>GETPIVOTDATA(" Louisiana",'Population Migration by State'!$B$5,"Year",'Population Migration by State'!$C$3)</f>
        <v>91870</v>
      </c>
      <c r="CA227" s="105">
        <f>GETPIVOTDATA(" Louisiana",'Population Migration by State'!$B$5,"Year",'Population Migration by State'!$C$3)</f>
        <v>91870</v>
      </c>
      <c r="CB227" s="105">
        <f>GETPIVOTDATA(" Louisiana",'Population Migration by State'!$B$5,"Year",'Population Migration by State'!$C$3)</f>
        <v>91870</v>
      </c>
      <c r="CC227" s="105">
        <f>GETPIVOTDATA(" Louisiana",'Population Migration by State'!$B$5,"Year",'Population Migration by State'!$C$3)</f>
        <v>91870</v>
      </c>
      <c r="CD227" s="105">
        <f>GETPIVOTDATA(" Louisiana",'Population Migration by State'!$B$5,"Year",'Population Migration by State'!$C$3)</f>
        <v>91870</v>
      </c>
      <c r="CE227" s="105">
        <f>GETPIVOTDATA(" Louisiana",'Population Migration by State'!$B$5,"Year",'Population Migration by State'!$C$3)</f>
        <v>91870</v>
      </c>
      <c r="CF227" s="105">
        <f>GETPIVOTDATA(" Louisiana",'Population Migration by State'!$B$5,"Year",'Population Migration by State'!$C$3)</f>
        <v>91870</v>
      </c>
      <c r="CG227" s="105">
        <f>GETPIVOTDATA(" Louisiana",'Population Migration by State'!$B$5,"Year",'Population Migration by State'!$C$3)</f>
        <v>91870</v>
      </c>
      <c r="CH227" s="105">
        <f>GETPIVOTDATA(" Louisiana",'Population Migration by State'!$B$5,"Year",'Population Migration by State'!$C$3)</f>
        <v>91870</v>
      </c>
      <c r="CI227" s="105">
        <f>GETPIVOTDATA(" Louisiana",'Population Migration by State'!$B$5,"Year",'Population Migration by State'!$C$3)</f>
        <v>91870</v>
      </c>
      <c r="CJ227" s="92">
        <f>GETPIVOTDATA(" Mississippi",'Population Migration by State'!$B$5,"Year",'Population Migration by State'!$C$3)</f>
        <v>73581</v>
      </c>
      <c r="CK227" s="105">
        <f>GETPIVOTDATA(" Mississippi",'Population Migration by State'!$B$5,"Year",'Population Migration by State'!$C$3)</f>
        <v>73581</v>
      </c>
      <c r="CL227" s="92">
        <f>GETPIVOTDATA(" Alabama",'Population Migration by State'!$B$5,"Year",'Population Migration by State'!$C$3)</f>
        <v>105219</v>
      </c>
      <c r="CM227" s="105">
        <f>GETPIVOTDATA(" Alabama",'Population Migration by State'!$B$5,"Year",'Population Migration by State'!$C$3)</f>
        <v>105219</v>
      </c>
      <c r="CN227" s="92">
        <f>GETPIVOTDATA(" Florida",'Population Migration by State'!$B$5,"Year",'Population Migration by State'!$C$3)</f>
        <v>558786</v>
      </c>
      <c r="CO227" s="105">
        <f>GETPIVOTDATA(" Florida",'Population Migration by State'!$B$5,"Year",'Population Migration by State'!$C$3)</f>
        <v>558786</v>
      </c>
      <c r="CP227" s="105">
        <f>GETPIVOTDATA(" Florida",'Population Migration by State'!$B$5,"Year",'Population Migration by State'!$C$3)</f>
        <v>558786</v>
      </c>
      <c r="CQ227" s="105">
        <f>GETPIVOTDATA(" Florida",'Population Migration by State'!$B$5,"Year",'Population Migration by State'!$C$3)</f>
        <v>558786</v>
      </c>
      <c r="CR227" s="105">
        <f>GETPIVOTDATA(" Florida",'Population Migration by State'!$B$5,"Year",'Population Migration by State'!$C$3)</f>
        <v>558786</v>
      </c>
      <c r="CS227" s="105">
        <f>GETPIVOTDATA(" Florida",'Population Migration by State'!$B$5,"Year",'Population Migration by State'!$C$3)</f>
        <v>558786</v>
      </c>
      <c r="CT227" s="105">
        <f>GETPIVOTDATA(" Florida",'Population Migration by State'!$B$5,"Year",'Population Migration by State'!$C$3)</f>
        <v>558786</v>
      </c>
      <c r="CU227" s="105">
        <f>GETPIVOTDATA(" Florida",'Population Migration by State'!$B$5,"Year",'Population Migration by State'!$C$3)</f>
        <v>558786</v>
      </c>
      <c r="CV227" s="105">
        <f>GETPIVOTDATA(" Florida",'Population Migration by State'!$B$5,"Year",'Population Migration by State'!$C$3)</f>
        <v>558786</v>
      </c>
      <c r="CW227" s="105">
        <f>GETPIVOTDATA(" Florida",'Population Migration by State'!$B$5,"Year",'Population Migration by State'!$C$3)</f>
        <v>558786</v>
      </c>
      <c r="CX227" s="105">
        <f>GETPIVOTDATA(" Florida",'Population Migration by State'!$B$5,"Year",'Population Migration by State'!$C$3)</f>
        <v>558786</v>
      </c>
      <c r="CY227" s="105">
        <f>GETPIVOTDATA(" Florida",'Population Migration by State'!$B$5,"Year",'Population Migration by State'!$C$3)</f>
        <v>558786</v>
      </c>
      <c r="CZ227" s="105">
        <f>GETPIVOTDATA(" Florida",'Population Migration by State'!$B$5,"Year",'Population Migration by State'!$C$3)</f>
        <v>558786</v>
      </c>
      <c r="DA227" s="105">
        <f>GETPIVOTDATA(" Florida",'Population Migration by State'!$B$5,"Year",'Population Migration by State'!$C$3)</f>
        <v>558786</v>
      </c>
      <c r="DB227" s="105">
        <f>GETPIVOTDATA(" Florida",'Population Migration by State'!$B$5,"Year",'Population Migration by State'!$C$3)</f>
        <v>558786</v>
      </c>
      <c r="DC227" s="105">
        <f>GETPIVOTDATA(" Florida",'Population Migration by State'!$B$5,"Year",'Population Migration by State'!$C$3)</f>
        <v>558786</v>
      </c>
      <c r="DD227" s="105">
        <f>GETPIVOTDATA(" Florida",'Population Migration by State'!$B$5,"Year",'Population Migration by State'!$C$3)</f>
        <v>558786</v>
      </c>
      <c r="DE227" s="92"/>
      <c r="DF227" s="105"/>
      <c r="DG227" s="105"/>
      <c r="DH227" s="105"/>
      <c r="DI227" s="105"/>
      <c r="DJ227" s="105"/>
      <c r="DK227" s="105"/>
      <c r="DL227" s="92"/>
      <c r="DM227" s="105"/>
      <c r="DN227" s="126">
        <f>GETPIVOTDATA(" Puerto Rico",'Population Migration by State'!$B$5,"Year",'Population Migration by State'!$C$3)</f>
        <v>20044</v>
      </c>
      <c r="DO227" s="127">
        <f>GETPIVOTDATA(" Puerto Rico",'Population Migration by State'!$B$5,"Year",'Population Migration by State'!$C$3)</f>
        <v>20044</v>
      </c>
      <c r="DP227" s="127">
        <f>GETPIVOTDATA(" Puerto Rico",'Population Migration by State'!$B$5,"Year",'Population Migration by State'!$C$3)</f>
        <v>20044</v>
      </c>
      <c r="DQ227" s="128">
        <f>GETPIVOTDATA(" Puerto Rico",'Population Migration by State'!$B$5,"Year",'Population Migration by State'!$C$3)</f>
        <v>20044</v>
      </c>
      <c r="DR227" s="105"/>
      <c r="DS227" s="105"/>
      <c r="DT227" s="105"/>
      <c r="DU227" s="105"/>
      <c r="DV227" s="105"/>
      <c r="DW227" s="105"/>
      <c r="DX227" s="105"/>
      <c r="DY227" s="105"/>
      <c r="DZ227" s="105"/>
      <c r="EA227" s="114"/>
      <c r="EB227" s="105"/>
      <c r="EC227" s="105"/>
      <c r="ED227" s="105"/>
      <c r="EE227" s="105"/>
      <c r="EF227" s="105"/>
      <c r="EG227" s="105"/>
      <c r="EH227" s="105"/>
      <c r="EI227" s="105"/>
      <c r="EJ227" s="105"/>
      <c r="EK227" s="105"/>
      <c r="EL227" s="105"/>
      <c r="EM227" s="105"/>
      <c r="EN227" s="105"/>
      <c r="EO227" s="105"/>
      <c r="EP227" s="105"/>
      <c r="EQ227" s="56"/>
      <c r="ER227" s="56"/>
      <c r="ES227" s="56"/>
      <c r="ET227" s="56"/>
      <c r="EU227" s="56"/>
      <c r="EV227" s="56"/>
      <c r="EW227" s="56"/>
      <c r="EX227" s="56"/>
      <c r="EY227" s="56"/>
      <c r="EZ227" s="56"/>
      <c r="FA227" s="56"/>
      <c r="FB227" s="56"/>
      <c r="FC227" s="56"/>
      <c r="FD227" s="56"/>
      <c r="FE227" s="56"/>
      <c r="FF227" s="56"/>
      <c r="FG227" s="56"/>
      <c r="FH227" s="56"/>
      <c r="FI227" s="56"/>
      <c r="FJ227" s="56"/>
      <c r="FK227" s="56"/>
      <c r="FL227" s="56"/>
      <c r="FM227" s="56"/>
      <c r="FN227" s="56"/>
      <c r="FO227" s="56"/>
      <c r="FP227" s="56"/>
      <c r="FQ227" s="56"/>
      <c r="FR227" s="56"/>
      <c r="FS227" s="56"/>
      <c r="FT227" s="56"/>
      <c r="FU227" s="56"/>
      <c r="FV227" s="56"/>
      <c r="FW227" s="56"/>
      <c r="FX227" s="56"/>
      <c r="FY227" s="56"/>
      <c r="FZ227" s="56"/>
      <c r="GA227" s="56"/>
      <c r="GB227" s="56"/>
      <c r="GC227" s="56"/>
      <c r="GD227" s="56"/>
      <c r="GE227" s="56"/>
      <c r="GF227" s="56"/>
      <c r="GG227" s="56"/>
      <c r="GH227" s="56"/>
      <c r="GI227" s="56"/>
      <c r="GJ227" s="56"/>
      <c r="GK227" s="56"/>
      <c r="GL227" s="56"/>
      <c r="GM227" s="56"/>
      <c r="GN227" s="56"/>
      <c r="GO227" s="56"/>
      <c r="GP227" s="56"/>
      <c r="GQ227" s="56"/>
      <c r="GR227" s="56"/>
      <c r="GS227" s="56"/>
      <c r="GT227" s="56"/>
      <c r="GU227" s="56"/>
      <c r="GV227" s="56"/>
      <c r="GW227" s="56"/>
      <c r="GX227" s="56"/>
      <c r="GY227" s="56"/>
      <c r="GZ227" s="56"/>
      <c r="HA227" s="56"/>
      <c r="HB227" s="56"/>
      <c r="HC227" s="56"/>
      <c r="HD227" s="56"/>
      <c r="HE227" s="56"/>
      <c r="HF227" s="56"/>
      <c r="HG227" s="56"/>
      <c r="HH227" s="217"/>
    </row>
    <row r="228" spans="2:216" ht="16.5" thickTop="1" thickBot="1" x14ac:dyDescent="0.3">
      <c r="B228" s="221"/>
      <c r="C228" s="56"/>
      <c r="D228" s="92"/>
      <c r="E228" s="105"/>
      <c r="F228" s="105"/>
      <c r="G228" s="105"/>
      <c r="H228" s="105"/>
      <c r="I228" s="56"/>
      <c r="J228" s="57">
        <f>GETPIVOTDATA(" Alaska",'Population Migration by State'!$B$5,"Year",'Population Migration by State'!$C$3)</f>
        <v>33440</v>
      </c>
      <c r="K228" s="56">
        <f>GETPIVOTDATA(" Alaska",'Population Migration by State'!$B$5,"Year",'Population Migration by State'!$C$3)</f>
        <v>33440</v>
      </c>
      <c r="L228" s="56">
        <f>GETPIVOTDATA(" Alaska",'Population Migration by State'!$B$5,"Year",'Population Migration by State'!$C$3)</f>
        <v>33440</v>
      </c>
      <c r="M228" s="105">
        <f>GETPIVOTDATA(" Alaska",'Population Migration by State'!$B$5,"Year",'Population Migration by State'!$C$3)</f>
        <v>33440</v>
      </c>
      <c r="N228" s="105">
        <f>GETPIVOTDATA(" Alaska",'Population Migration by State'!$B$5,"Year",'Population Migration by State'!$C$3)</f>
        <v>33440</v>
      </c>
      <c r="O228" s="105">
        <f>GETPIVOTDATA(" Alaska",'Population Migration by State'!$B$5,"Year",'Population Migration by State'!$C$3)</f>
        <v>33440</v>
      </c>
      <c r="P228" s="105">
        <f>GETPIVOTDATA(" Alaska",'Population Migration by State'!$B$5,"Year",'Population Migration by State'!$C$3)</f>
        <v>33440</v>
      </c>
      <c r="Q228" s="105">
        <f>GETPIVOTDATA(" Alaska",'Population Migration by State'!$B$5,"Year",'Population Migration by State'!$C$3)</f>
        <v>33440</v>
      </c>
      <c r="R228" s="105">
        <f>GETPIVOTDATA(" Alaska",'Population Migration by State'!$B$5,"Year",'Population Migration by State'!$C$3)</f>
        <v>33440</v>
      </c>
      <c r="S228" s="105">
        <f>GETPIVOTDATA(" Alaska",'Population Migration by State'!$B$5,"Year",'Population Migration by State'!$C$3)</f>
        <v>33440</v>
      </c>
      <c r="T228" s="105">
        <f>GETPIVOTDATA(" Alaska",'Population Migration by State'!$B$5,"Year",'Population Migration by State'!$C$3)</f>
        <v>33440</v>
      </c>
      <c r="U228" s="105">
        <f>GETPIVOTDATA(" Alaska",'Population Migration by State'!$B$5,"Year",'Population Migration by State'!$C$3)</f>
        <v>33440</v>
      </c>
      <c r="V228" s="105">
        <f>GETPIVOTDATA(" Alaska",'Population Migration by State'!$B$5,"Year",'Population Migration by State'!$C$3)</f>
        <v>33440</v>
      </c>
      <c r="W228" s="105">
        <f>GETPIVOTDATA(" Alaska",'Population Migration by State'!$B$5,"Year",'Population Migration by State'!$C$3)</f>
        <v>33440</v>
      </c>
      <c r="X228" s="114">
        <f>GETPIVOTDATA(" Alaska",'Population Migration by State'!$B$5,"Year",'Population Migration by State'!$C$3)</f>
        <v>33440</v>
      </c>
      <c r="Y228" s="92"/>
      <c r="Z228" s="105"/>
      <c r="AA228" s="105"/>
      <c r="AB228" s="105"/>
      <c r="AC228" s="105"/>
      <c r="AD228" s="105"/>
      <c r="AE228" s="105"/>
      <c r="AF228" s="105"/>
      <c r="AG228" s="105"/>
      <c r="AH228" s="99"/>
      <c r="AI228" s="103">
        <f>GETPIVOTDATA(" Hawaii",'Population Migration by State'!$B$5,"Year",'Population Migration by State'!$C$3)</f>
        <v>55481</v>
      </c>
      <c r="AJ228" s="109"/>
      <c r="AK228" s="105"/>
      <c r="AL228" s="105"/>
      <c r="AM228" s="105"/>
      <c r="AN228" s="105"/>
      <c r="AO228" s="105"/>
      <c r="AP228" s="105"/>
      <c r="AQ228" s="105"/>
      <c r="AR228" s="105"/>
      <c r="AS228" s="114"/>
      <c r="AT228" s="105"/>
      <c r="AU228" s="105"/>
      <c r="AV228" s="105"/>
      <c r="AW228" s="105"/>
      <c r="AX228" s="105"/>
      <c r="AY228" s="105"/>
      <c r="AZ228" s="105"/>
      <c r="BA228" s="105"/>
      <c r="BB228" s="105"/>
      <c r="BC228" s="105"/>
      <c r="BD228" s="105"/>
      <c r="BE228" s="105"/>
      <c r="BF228" s="105"/>
      <c r="BG228" s="105"/>
      <c r="BH228" s="105"/>
      <c r="BI228" s="92">
        <f>GETPIVOTDATA(" Texas",'Population Migration by State'!$B$5,"Year",'Population Migration by State'!$C$3)</f>
        <v>512187</v>
      </c>
      <c r="BJ228" s="105">
        <f>GETPIVOTDATA(" Texas",'Population Migration by State'!$B$5,"Year",'Population Migration by State'!$C$3)</f>
        <v>512187</v>
      </c>
      <c r="BK228" s="105">
        <f>GETPIVOTDATA(" Texas",'Population Migration by State'!$B$5,"Year",'Population Migration by State'!$C$3)</f>
        <v>512187</v>
      </c>
      <c r="BL228" s="105">
        <f>GETPIVOTDATA(" Texas",'Population Migration by State'!$B$5,"Year",'Population Migration by State'!$C$3)</f>
        <v>512187</v>
      </c>
      <c r="BM228" s="105">
        <f>GETPIVOTDATA(" Texas",'Population Migration by State'!$B$5,"Year",'Population Migration by State'!$C$3)</f>
        <v>512187</v>
      </c>
      <c r="BN228" s="105">
        <f>GETPIVOTDATA(" Texas",'Population Migration by State'!$B$5,"Year",'Population Migration by State'!$C$3)</f>
        <v>512187</v>
      </c>
      <c r="BO228" s="105">
        <f>GETPIVOTDATA(" Texas",'Population Migration by State'!$B$5,"Year",'Population Migration by State'!$C$3)</f>
        <v>512187</v>
      </c>
      <c r="BP228" s="105">
        <f>GETPIVOTDATA(" Texas",'Population Migration by State'!$B$5,"Year",'Population Migration by State'!$C$3)</f>
        <v>512187</v>
      </c>
      <c r="BQ228" s="105">
        <f>GETPIVOTDATA(" Texas",'Population Migration by State'!$B$5,"Year",'Population Migration by State'!$C$3)</f>
        <v>512187</v>
      </c>
      <c r="BR228" s="105">
        <f>GETPIVOTDATA(" Texas",'Population Migration by State'!$B$5,"Year",'Population Migration by State'!$C$3)</f>
        <v>512187</v>
      </c>
      <c r="BS228" s="105">
        <f>GETPIVOTDATA(" Texas",'Population Migration by State'!$B$5,"Year",'Population Migration by State'!$C$3)</f>
        <v>512187</v>
      </c>
      <c r="BT228" s="105">
        <f>GETPIVOTDATA(" Texas",'Population Migration by State'!$B$5,"Year",'Population Migration by State'!$C$3)</f>
        <v>512187</v>
      </c>
      <c r="BU228" s="105">
        <f>GETPIVOTDATA(" Texas",'Population Migration by State'!$B$5,"Year",'Population Migration by State'!$C$3)</f>
        <v>512187</v>
      </c>
      <c r="BV228" s="97"/>
      <c r="BW228" s="92">
        <f>GETPIVOTDATA(" Louisiana",'Population Migration by State'!$B$5,"Year",'Population Migration by State'!$C$3)</f>
        <v>91870</v>
      </c>
      <c r="BX228" s="105">
        <f>GETPIVOTDATA(" Louisiana",'Population Migration by State'!$B$5,"Year",'Population Migration by State'!$C$3)</f>
        <v>91870</v>
      </c>
      <c r="BY228" s="105">
        <f>GETPIVOTDATA(" Louisiana",'Population Migration by State'!$B$5,"Year",'Population Migration by State'!$C$3)</f>
        <v>91870</v>
      </c>
      <c r="BZ228" s="105">
        <f>GETPIVOTDATA(" Louisiana",'Population Migration by State'!$B$5,"Year",'Population Migration by State'!$C$3)</f>
        <v>91870</v>
      </c>
      <c r="CA228" s="105">
        <f>GETPIVOTDATA(" Louisiana",'Population Migration by State'!$B$5,"Year",'Population Migration by State'!$C$3)</f>
        <v>91870</v>
      </c>
      <c r="CB228" s="105">
        <f>GETPIVOTDATA(" Louisiana",'Population Migration by State'!$B$5,"Year",'Population Migration by State'!$C$3)</f>
        <v>91870</v>
      </c>
      <c r="CC228" s="105">
        <f>GETPIVOTDATA(" Louisiana",'Population Migration by State'!$B$5,"Year",'Population Migration by State'!$C$3)</f>
        <v>91870</v>
      </c>
      <c r="CD228" s="105">
        <f>GETPIVOTDATA(" Louisiana",'Population Migration by State'!$B$5,"Year",'Population Migration by State'!$C$3)</f>
        <v>91870</v>
      </c>
      <c r="CE228" s="105">
        <f>GETPIVOTDATA(" Louisiana",'Population Migration by State'!$B$5,"Year",'Population Migration by State'!$C$3)</f>
        <v>91870</v>
      </c>
      <c r="CF228" s="105">
        <f>GETPIVOTDATA(" Louisiana",'Population Migration by State'!$B$5,"Year",'Population Migration by State'!$C$3)</f>
        <v>91870</v>
      </c>
      <c r="CG228" s="105">
        <f>GETPIVOTDATA(" Louisiana",'Population Migration by State'!$B$5,"Year",'Population Migration by State'!$C$3)</f>
        <v>91870</v>
      </c>
      <c r="CH228" s="105">
        <f>GETPIVOTDATA(" Louisiana",'Population Migration by State'!$B$5,"Year",'Population Migration by State'!$C$3)</f>
        <v>91870</v>
      </c>
      <c r="CI228" s="105">
        <f>GETPIVOTDATA(" Louisiana",'Population Migration by State'!$B$5,"Year",'Population Migration by State'!$C$3)</f>
        <v>91870</v>
      </c>
      <c r="CJ228" s="92">
        <f>GETPIVOTDATA(" Mississippi",'Population Migration by State'!$B$5,"Year",'Population Migration by State'!$C$3)</f>
        <v>73581</v>
      </c>
      <c r="CK228" s="105">
        <f>GETPIVOTDATA(" Mississippi",'Population Migration by State'!$B$5,"Year",'Population Migration by State'!$C$3)</f>
        <v>73581</v>
      </c>
      <c r="CL228" s="92">
        <f>GETPIVOTDATA(" Alabama",'Population Migration by State'!$B$5,"Year",'Population Migration by State'!$C$3)</f>
        <v>105219</v>
      </c>
      <c r="CM228" s="105">
        <f>GETPIVOTDATA(" Alabama",'Population Migration by State'!$B$5,"Year",'Population Migration by State'!$C$3)</f>
        <v>105219</v>
      </c>
      <c r="CN228" s="92">
        <f>GETPIVOTDATA(" Florida",'Population Migration by State'!$B$5,"Year",'Population Migration by State'!$C$3)</f>
        <v>558786</v>
      </c>
      <c r="CO228" s="105">
        <f>GETPIVOTDATA(" Florida",'Population Migration by State'!$B$5,"Year",'Population Migration by State'!$C$3)</f>
        <v>558786</v>
      </c>
      <c r="CP228" s="105">
        <f>GETPIVOTDATA(" Florida",'Population Migration by State'!$B$5,"Year",'Population Migration by State'!$C$3)</f>
        <v>558786</v>
      </c>
      <c r="CQ228" s="105">
        <f>GETPIVOTDATA(" Florida",'Population Migration by State'!$B$5,"Year",'Population Migration by State'!$C$3)</f>
        <v>558786</v>
      </c>
      <c r="CR228" s="105">
        <f>GETPIVOTDATA(" Florida",'Population Migration by State'!$B$5,"Year",'Population Migration by State'!$C$3)</f>
        <v>558786</v>
      </c>
      <c r="CS228" s="105">
        <f>GETPIVOTDATA(" Florida",'Population Migration by State'!$B$5,"Year",'Population Migration by State'!$C$3)</f>
        <v>558786</v>
      </c>
      <c r="CT228" s="105">
        <f>GETPIVOTDATA(" Florida",'Population Migration by State'!$B$5,"Year",'Population Migration by State'!$C$3)</f>
        <v>558786</v>
      </c>
      <c r="CU228" s="105">
        <f>GETPIVOTDATA(" Florida",'Population Migration by State'!$B$5,"Year",'Population Migration by State'!$C$3)</f>
        <v>558786</v>
      </c>
      <c r="CV228" s="105">
        <f>GETPIVOTDATA(" Florida",'Population Migration by State'!$B$5,"Year",'Population Migration by State'!$C$3)</f>
        <v>558786</v>
      </c>
      <c r="CW228" s="105">
        <f>GETPIVOTDATA(" Florida",'Population Migration by State'!$B$5,"Year",'Population Migration by State'!$C$3)</f>
        <v>558786</v>
      </c>
      <c r="CX228" s="105">
        <f>GETPIVOTDATA(" Florida",'Population Migration by State'!$B$5,"Year",'Population Migration by State'!$C$3)</f>
        <v>558786</v>
      </c>
      <c r="CY228" s="105">
        <f>GETPIVOTDATA(" Florida",'Population Migration by State'!$B$5,"Year",'Population Migration by State'!$C$3)</f>
        <v>558786</v>
      </c>
      <c r="CZ228" s="105">
        <f>GETPIVOTDATA(" Florida",'Population Migration by State'!$B$5,"Year",'Population Migration by State'!$C$3)</f>
        <v>558786</v>
      </c>
      <c r="DA228" s="105">
        <f>GETPIVOTDATA(" Florida",'Population Migration by State'!$B$5,"Year",'Population Migration by State'!$C$3)</f>
        <v>558786</v>
      </c>
      <c r="DB228" s="105">
        <f>GETPIVOTDATA(" Florida",'Population Migration by State'!$B$5,"Year",'Population Migration by State'!$C$3)</f>
        <v>558786</v>
      </c>
      <c r="DC228" s="105">
        <f>GETPIVOTDATA(" Florida",'Population Migration by State'!$B$5,"Year",'Population Migration by State'!$C$3)</f>
        <v>558786</v>
      </c>
      <c r="DD228" s="105">
        <f>GETPIVOTDATA(" Florida",'Population Migration by State'!$B$5,"Year",'Population Migration by State'!$C$3)</f>
        <v>558786</v>
      </c>
      <c r="DE228" s="92"/>
      <c r="DF228" s="105"/>
      <c r="DG228" s="105"/>
      <c r="DH228" s="105"/>
      <c r="DI228" s="105"/>
      <c r="DJ228" s="105"/>
      <c r="DK228" s="105"/>
      <c r="DL228" s="92"/>
      <c r="DM228" s="105"/>
      <c r="DN228" s="129">
        <f>GETPIVOTDATA(" Puerto Rico",'Population Migration by State'!$B$5,"Year",'Population Migration by State'!$C$3)</f>
        <v>20044</v>
      </c>
      <c r="DO228" s="121">
        <f>GETPIVOTDATA(" Puerto Rico",'Population Migration by State'!$B$5,"Year",'Population Migration by State'!$C$3)</f>
        <v>20044</v>
      </c>
      <c r="DP228" s="121">
        <f>GETPIVOTDATA(" Puerto Rico",'Population Migration by State'!$B$5,"Year",'Population Migration by State'!$C$3)</f>
        <v>20044</v>
      </c>
      <c r="DQ228" s="130">
        <f>GETPIVOTDATA(" Puerto Rico",'Population Migration by State'!$B$5,"Year",'Population Migration by State'!$C$3)</f>
        <v>20044</v>
      </c>
      <c r="DR228" s="105"/>
      <c r="DS228" s="105"/>
      <c r="DT228" s="105"/>
      <c r="DU228" s="105"/>
      <c r="DV228" s="105"/>
      <c r="DW228" s="105"/>
      <c r="DX228" s="105"/>
      <c r="DY228" s="105"/>
      <c r="DZ228" s="105"/>
      <c r="EA228" s="114"/>
      <c r="EB228" s="105"/>
      <c r="EC228" s="105"/>
      <c r="ED228" s="105"/>
      <c r="EE228" s="105"/>
      <c r="EF228" s="105"/>
      <c r="EG228" s="105"/>
      <c r="EH228" s="105"/>
      <c r="EI228" s="105"/>
      <c r="EJ228" s="105"/>
      <c r="EK228" s="105"/>
      <c r="EL228" s="105"/>
      <c r="EM228" s="105"/>
      <c r="EN228" s="105"/>
      <c r="EO228" s="105"/>
      <c r="EP228" s="105"/>
      <c r="EQ228" s="56"/>
      <c r="ER228" s="56"/>
      <c r="ES228" s="56"/>
      <c r="ET228" s="56"/>
      <c r="EU228" s="56"/>
      <c r="EV228" s="56"/>
      <c r="EW228" s="56"/>
      <c r="EX228" s="56"/>
      <c r="EY228" s="56"/>
      <c r="EZ228" s="56"/>
      <c r="FA228" s="56"/>
      <c r="FB228" s="56"/>
      <c r="FC228" s="56"/>
      <c r="FD228" s="56"/>
      <c r="FE228" s="56"/>
      <c r="FF228" s="56"/>
      <c r="FG228" s="56"/>
      <c r="FH228" s="56"/>
      <c r="FI228" s="56"/>
      <c r="FJ228" s="56"/>
      <c r="FK228" s="56"/>
      <c r="FL228" s="56"/>
      <c r="FM228" s="56"/>
      <c r="FN228" s="56"/>
      <c r="FO228" s="56"/>
      <c r="FP228" s="56"/>
      <c r="FQ228" s="56"/>
      <c r="FR228" s="56"/>
      <c r="FS228" s="56"/>
      <c r="FT228" s="56"/>
      <c r="FU228" s="56"/>
      <c r="FV228" s="56"/>
      <c r="FW228" s="56"/>
      <c r="FX228" s="56"/>
      <c r="FY228" s="56"/>
      <c r="FZ228" s="56"/>
      <c r="GA228" s="56"/>
      <c r="GB228" s="56"/>
      <c r="GC228" s="56"/>
      <c r="GD228" s="56"/>
      <c r="GE228" s="56"/>
      <c r="GF228" s="56"/>
      <c r="GG228" s="56"/>
      <c r="GH228" s="56"/>
      <c r="GI228" s="56"/>
      <c r="GJ228" s="56"/>
      <c r="GK228" s="56"/>
      <c r="GL228" s="56"/>
      <c r="GM228" s="56"/>
      <c r="GN228" s="56"/>
      <c r="GO228" s="56"/>
      <c r="GP228" s="56"/>
      <c r="GQ228" s="56"/>
      <c r="GR228" s="56"/>
      <c r="GS228" s="56"/>
      <c r="GT228" s="56"/>
      <c r="GU228" s="56"/>
      <c r="GV228" s="56"/>
      <c r="GW228" s="56"/>
      <c r="GX228" s="56"/>
      <c r="GY228" s="56"/>
      <c r="GZ228" s="56"/>
      <c r="HA228" s="56"/>
      <c r="HB228" s="56"/>
      <c r="HC228" s="56"/>
      <c r="HD228" s="56"/>
      <c r="HE228" s="56"/>
      <c r="HF228" s="56"/>
      <c r="HG228" s="56"/>
      <c r="HH228" s="217"/>
    </row>
    <row r="229" spans="2:216" ht="16.5" thickTop="1" thickBot="1" x14ac:dyDescent="0.3">
      <c r="B229" s="221"/>
      <c r="C229" s="56"/>
      <c r="D229" s="92"/>
      <c r="E229" s="105"/>
      <c r="F229" s="105"/>
      <c r="G229" s="105"/>
      <c r="H229" s="105"/>
      <c r="I229" s="56"/>
      <c r="J229" s="57">
        <f>GETPIVOTDATA(" Alaska",'Population Migration by State'!$B$5,"Year",'Population Migration by State'!$C$3)</f>
        <v>33440</v>
      </c>
      <c r="K229" s="56">
        <f>GETPIVOTDATA(" Alaska",'Population Migration by State'!$B$5,"Year",'Population Migration by State'!$C$3)</f>
        <v>33440</v>
      </c>
      <c r="L229" s="56">
        <f>GETPIVOTDATA(" Alaska",'Population Migration by State'!$B$5,"Year",'Population Migration by State'!$C$3)</f>
        <v>33440</v>
      </c>
      <c r="M229" s="105">
        <f>GETPIVOTDATA(" Alaska",'Population Migration by State'!$B$5,"Year",'Population Migration by State'!$C$3)</f>
        <v>33440</v>
      </c>
      <c r="N229" s="105">
        <f>GETPIVOTDATA(" Alaska",'Population Migration by State'!$B$5,"Year",'Population Migration by State'!$C$3)</f>
        <v>33440</v>
      </c>
      <c r="O229" s="105">
        <f>GETPIVOTDATA(" Alaska",'Population Migration by State'!$B$5,"Year",'Population Migration by State'!$C$3)</f>
        <v>33440</v>
      </c>
      <c r="P229" s="105">
        <f>GETPIVOTDATA(" Alaska",'Population Migration by State'!$B$5,"Year",'Population Migration by State'!$C$3)</f>
        <v>33440</v>
      </c>
      <c r="Q229" s="105">
        <f>GETPIVOTDATA(" Alaska",'Population Migration by State'!$B$5,"Year",'Population Migration by State'!$C$3)</f>
        <v>33440</v>
      </c>
      <c r="R229" s="105">
        <f>GETPIVOTDATA(" Alaska",'Population Migration by State'!$B$5,"Year",'Population Migration by State'!$C$3)</f>
        <v>33440</v>
      </c>
      <c r="S229" s="105">
        <f>GETPIVOTDATA(" Alaska",'Population Migration by State'!$B$5,"Year",'Population Migration by State'!$C$3)</f>
        <v>33440</v>
      </c>
      <c r="T229" s="105">
        <f>GETPIVOTDATA(" Alaska",'Population Migration by State'!$B$5,"Year",'Population Migration by State'!$C$3)</f>
        <v>33440</v>
      </c>
      <c r="U229" s="105">
        <f>GETPIVOTDATA(" Alaska",'Population Migration by State'!$B$5,"Year",'Population Migration by State'!$C$3)</f>
        <v>33440</v>
      </c>
      <c r="V229" s="105">
        <f>GETPIVOTDATA(" Alaska",'Population Migration by State'!$B$5,"Year",'Population Migration by State'!$C$3)</f>
        <v>33440</v>
      </c>
      <c r="W229" s="105">
        <f>GETPIVOTDATA(" Alaska",'Population Migration by State'!$B$5,"Year",'Population Migration by State'!$C$3)</f>
        <v>33440</v>
      </c>
      <c r="X229" s="114">
        <f>GETPIVOTDATA(" Alaska",'Population Migration by State'!$B$5,"Year",'Population Migration by State'!$C$3)</f>
        <v>33440</v>
      </c>
      <c r="Y229" s="92"/>
      <c r="Z229" s="105"/>
      <c r="AA229" s="105"/>
      <c r="AB229" s="105"/>
      <c r="AC229" s="105"/>
      <c r="AD229" s="105"/>
      <c r="AE229" s="105"/>
      <c r="AF229" s="105"/>
      <c r="AG229" s="105"/>
      <c r="AH229" s="105"/>
      <c r="AI229" s="105"/>
      <c r="AJ229" s="105"/>
      <c r="AK229" s="105"/>
      <c r="AL229" s="105"/>
      <c r="AM229" s="104"/>
      <c r="AN229" s="105"/>
      <c r="AO229" s="105"/>
      <c r="AP229" s="105"/>
      <c r="AQ229" s="105"/>
      <c r="AR229" s="105"/>
      <c r="AS229" s="114"/>
      <c r="AT229" s="105"/>
      <c r="AU229" s="105"/>
      <c r="AV229" s="105"/>
      <c r="AW229" s="105"/>
      <c r="AX229" s="105"/>
      <c r="AY229" s="105"/>
      <c r="AZ229" s="105"/>
      <c r="BA229" s="105"/>
      <c r="BB229" s="105"/>
      <c r="BC229" s="105"/>
      <c r="BD229" s="105"/>
      <c r="BE229" s="105"/>
      <c r="BF229" s="105"/>
      <c r="BG229" s="105"/>
      <c r="BH229" s="105"/>
      <c r="BI229" s="92">
        <f>GETPIVOTDATA(" Texas",'Population Migration by State'!$B$5,"Year",'Population Migration by State'!$C$3)</f>
        <v>512187</v>
      </c>
      <c r="BJ229" s="105">
        <f>GETPIVOTDATA(" Texas",'Population Migration by State'!$B$5,"Year",'Population Migration by State'!$C$3)</f>
        <v>512187</v>
      </c>
      <c r="BK229" s="105">
        <f>GETPIVOTDATA(" Texas",'Population Migration by State'!$B$5,"Year",'Population Migration by State'!$C$3)</f>
        <v>512187</v>
      </c>
      <c r="BL229" s="105">
        <f>GETPIVOTDATA(" Texas",'Population Migration by State'!$B$5,"Year",'Population Migration by State'!$C$3)</f>
        <v>512187</v>
      </c>
      <c r="BM229" s="105">
        <f>GETPIVOTDATA(" Texas",'Population Migration by State'!$B$5,"Year",'Population Migration by State'!$C$3)</f>
        <v>512187</v>
      </c>
      <c r="BN229" s="105">
        <f>GETPIVOTDATA(" Texas",'Population Migration by State'!$B$5,"Year",'Population Migration by State'!$C$3)</f>
        <v>512187</v>
      </c>
      <c r="BO229" s="105">
        <f>GETPIVOTDATA(" Texas",'Population Migration by State'!$B$5,"Year",'Population Migration by State'!$C$3)</f>
        <v>512187</v>
      </c>
      <c r="BP229" s="105">
        <f>GETPIVOTDATA(" Texas",'Population Migration by State'!$B$5,"Year",'Population Migration by State'!$C$3)</f>
        <v>512187</v>
      </c>
      <c r="BQ229" s="105">
        <f>GETPIVOTDATA(" Texas",'Population Migration by State'!$B$5,"Year",'Population Migration by State'!$C$3)</f>
        <v>512187</v>
      </c>
      <c r="BR229" s="105">
        <f>GETPIVOTDATA(" Texas",'Population Migration by State'!$B$5,"Year",'Population Migration by State'!$C$3)</f>
        <v>512187</v>
      </c>
      <c r="BS229" s="105">
        <f>GETPIVOTDATA(" Texas",'Population Migration by State'!$B$5,"Year",'Population Migration by State'!$C$3)</f>
        <v>512187</v>
      </c>
      <c r="BT229" s="105">
        <f>GETPIVOTDATA(" Texas",'Population Migration by State'!$B$5,"Year",'Population Migration by State'!$C$3)</f>
        <v>512187</v>
      </c>
      <c r="BU229" s="97"/>
      <c r="BV229" s="105"/>
      <c r="BW229" s="107">
        <f>GETPIVOTDATA(" Louisiana",'Population Migration by State'!$B$5,"Year",'Population Migration by State'!$C$3)</f>
        <v>91870</v>
      </c>
      <c r="BX229" s="105">
        <f>GETPIVOTDATA(" Louisiana",'Population Migration by State'!$B$5,"Year",'Population Migration by State'!$C$3)</f>
        <v>91870</v>
      </c>
      <c r="BY229" s="105">
        <f>GETPIVOTDATA(" Louisiana",'Population Migration by State'!$B$5,"Year",'Population Migration by State'!$C$3)</f>
        <v>91870</v>
      </c>
      <c r="BZ229" s="105">
        <f>GETPIVOTDATA(" Louisiana",'Population Migration by State'!$B$5,"Year",'Population Migration by State'!$C$3)</f>
        <v>91870</v>
      </c>
      <c r="CA229" s="105">
        <f>GETPIVOTDATA(" Louisiana",'Population Migration by State'!$B$5,"Year",'Population Migration by State'!$C$3)</f>
        <v>91870</v>
      </c>
      <c r="CB229" s="105">
        <f>GETPIVOTDATA(" Louisiana",'Population Migration by State'!$B$5,"Year",'Population Migration by State'!$C$3)</f>
        <v>91870</v>
      </c>
      <c r="CC229" s="105">
        <f>GETPIVOTDATA(" Louisiana",'Population Migration by State'!$B$5,"Year",'Population Migration by State'!$C$3)</f>
        <v>91870</v>
      </c>
      <c r="CD229" s="105">
        <f>GETPIVOTDATA(" Louisiana",'Population Migration by State'!$B$5,"Year",'Population Migration by State'!$C$3)</f>
        <v>91870</v>
      </c>
      <c r="CE229" s="105">
        <f>GETPIVOTDATA(" Louisiana",'Population Migration by State'!$B$5,"Year",'Population Migration by State'!$C$3)</f>
        <v>91870</v>
      </c>
      <c r="CF229" s="105">
        <f>GETPIVOTDATA(" Louisiana",'Population Migration by State'!$B$5,"Year",'Population Migration by State'!$C$3)</f>
        <v>91870</v>
      </c>
      <c r="CG229" s="105">
        <f>GETPIVOTDATA(" Louisiana",'Population Migration by State'!$B$5,"Year",'Population Migration by State'!$C$3)</f>
        <v>91870</v>
      </c>
      <c r="CH229" s="105">
        <f>GETPIVOTDATA(" Louisiana",'Population Migration by State'!$B$5,"Year",'Population Migration by State'!$C$3)</f>
        <v>91870</v>
      </c>
      <c r="CI229" s="105">
        <f>GETPIVOTDATA(" Louisiana",'Population Migration by State'!$B$5,"Year",'Population Migration by State'!$C$3)</f>
        <v>91870</v>
      </c>
      <c r="CJ229" s="107">
        <f>GETPIVOTDATA(" Mississippi",'Population Migration by State'!$B$5,"Year",'Population Migration by State'!$C$3)</f>
        <v>73581</v>
      </c>
      <c r="CK229" s="103">
        <f>GETPIVOTDATA(" Mississippi",'Population Migration by State'!$B$5,"Year",'Population Migration by State'!$C$3)</f>
        <v>73581</v>
      </c>
      <c r="CL229" s="92">
        <f>GETPIVOTDATA(" Alabama",'Population Migration by State'!$B$5,"Year",'Population Migration by State'!$C$3)</f>
        <v>105219</v>
      </c>
      <c r="CM229" s="105">
        <f>GETPIVOTDATA(" Alabama",'Population Migration by State'!$B$5,"Year",'Population Migration by State'!$C$3)</f>
        <v>105219</v>
      </c>
      <c r="CN229" s="92">
        <f>GETPIVOTDATA(" Florida",'Population Migration by State'!$B$5,"Year",'Population Migration by State'!$C$3)</f>
        <v>558786</v>
      </c>
      <c r="CO229" s="105">
        <f>GETPIVOTDATA(" Florida",'Population Migration by State'!$B$5,"Year",'Population Migration by State'!$C$3)</f>
        <v>558786</v>
      </c>
      <c r="CP229" s="105">
        <f>GETPIVOTDATA(" Florida",'Population Migration by State'!$B$5,"Year",'Population Migration by State'!$C$3)</f>
        <v>558786</v>
      </c>
      <c r="CQ229" s="105">
        <f>GETPIVOTDATA(" Florida",'Population Migration by State'!$B$5,"Year",'Population Migration by State'!$C$3)</f>
        <v>558786</v>
      </c>
      <c r="CR229" s="105">
        <f>GETPIVOTDATA(" Florida",'Population Migration by State'!$B$5,"Year",'Population Migration by State'!$C$3)</f>
        <v>558786</v>
      </c>
      <c r="CS229" s="105">
        <f>GETPIVOTDATA(" Florida",'Population Migration by State'!$B$5,"Year",'Population Migration by State'!$C$3)</f>
        <v>558786</v>
      </c>
      <c r="CT229" s="105">
        <f>GETPIVOTDATA(" Florida",'Population Migration by State'!$B$5,"Year",'Population Migration by State'!$C$3)</f>
        <v>558786</v>
      </c>
      <c r="CU229" s="105">
        <f>GETPIVOTDATA(" Florida",'Population Migration by State'!$B$5,"Year",'Population Migration by State'!$C$3)</f>
        <v>558786</v>
      </c>
      <c r="CV229" s="105">
        <f>GETPIVOTDATA(" Florida",'Population Migration by State'!$B$5,"Year",'Population Migration by State'!$C$3)</f>
        <v>558786</v>
      </c>
      <c r="CW229" s="105">
        <f>GETPIVOTDATA(" Florida",'Population Migration by State'!$B$5,"Year",'Population Migration by State'!$C$3)</f>
        <v>558786</v>
      </c>
      <c r="CX229" s="105">
        <f>GETPIVOTDATA(" Florida",'Population Migration by State'!$B$5,"Year",'Population Migration by State'!$C$3)</f>
        <v>558786</v>
      </c>
      <c r="CY229" s="105">
        <f>GETPIVOTDATA(" Florida",'Population Migration by State'!$B$5,"Year",'Population Migration by State'!$C$3)</f>
        <v>558786</v>
      </c>
      <c r="CZ229" s="105">
        <f>GETPIVOTDATA(" Florida",'Population Migration by State'!$B$5,"Year",'Population Migration by State'!$C$3)</f>
        <v>558786</v>
      </c>
      <c r="DA229" s="105">
        <f>GETPIVOTDATA(" Florida",'Population Migration by State'!$B$5,"Year",'Population Migration by State'!$C$3)</f>
        <v>558786</v>
      </c>
      <c r="DB229" s="105">
        <f>GETPIVOTDATA(" Florida",'Population Migration by State'!$B$5,"Year",'Population Migration by State'!$C$3)</f>
        <v>558786</v>
      </c>
      <c r="DC229" s="105">
        <f>GETPIVOTDATA(" Florida",'Population Migration by State'!$B$5,"Year",'Population Migration by State'!$C$3)</f>
        <v>558786</v>
      </c>
      <c r="DD229" s="105">
        <f>GETPIVOTDATA(" Florida",'Population Migration by State'!$B$5,"Year",'Population Migration by State'!$C$3)</f>
        <v>558786</v>
      </c>
      <c r="DE229" s="92"/>
      <c r="DF229" s="105"/>
      <c r="DG229" s="105"/>
      <c r="DH229" s="105"/>
      <c r="DI229" s="105"/>
      <c r="DJ229" s="105"/>
      <c r="DK229" s="105"/>
      <c r="DL229" s="92"/>
      <c r="DM229" s="105"/>
      <c r="DN229" s="129">
        <f>GETPIVOTDATA(" Puerto Rico",'Population Migration by State'!$B$5,"Year",'Population Migration by State'!$C$3)</f>
        <v>20044</v>
      </c>
      <c r="DO229" s="121">
        <f>GETPIVOTDATA(" Puerto Rico",'Population Migration by State'!$B$5,"Year",'Population Migration by State'!$C$3)</f>
        <v>20044</v>
      </c>
      <c r="DP229" s="121">
        <f>GETPIVOTDATA(" Puerto Rico",'Population Migration by State'!$B$5,"Year",'Population Migration by State'!$C$3)</f>
        <v>20044</v>
      </c>
      <c r="DQ229" s="130">
        <f>GETPIVOTDATA(" Puerto Rico",'Population Migration by State'!$B$5,"Year",'Population Migration by State'!$C$3)</f>
        <v>20044</v>
      </c>
      <c r="DR229" s="105"/>
      <c r="DS229" s="105"/>
      <c r="DT229" s="105"/>
      <c r="DU229" s="105"/>
      <c r="DV229" s="105"/>
      <c r="DW229" s="105"/>
      <c r="DX229" s="105"/>
      <c r="DY229" s="105"/>
      <c r="DZ229" s="105"/>
      <c r="EA229" s="114"/>
      <c r="EB229" s="105"/>
      <c r="EC229" s="105"/>
      <c r="ED229" s="105"/>
      <c r="EE229" s="105"/>
      <c r="EF229" s="105"/>
      <c r="EG229" s="105"/>
      <c r="EH229" s="105"/>
      <c r="EI229" s="105"/>
      <c r="EJ229" s="105"/>
      <c r="EK229" s="105"/>
      <c r="EL229" s="105"/>
      <c r="EM229" s="105"/>
      <c r="EN229" s="105"/>
      <c r="EO229" s="105"/>
      <c r="EP229" s="105"/>
      <c r="EQ229" s="56"/>
      <c r="ER229" s="56"/>
      <c r="ES229" s="56"/>
      <c r="ET229" s="56"/>
      <c r="EU229" s="56"/>
      <c r="EV229" s="56"/>
      <c r="EW229" s="56"/>
      <c r="EX229" s="56"/>
      <c r="EY229" s="56"/>
      <c r="EZ229" s="56"/>
      <c r="FA229" s="56"/>
      <c r="FB229" s="56"/>
      <c r="FC229" s="56"/>
      <c r="FD229" s="56"/>
      <c r="FE229" s="56"/>
      <c r="FF229" s="56"/>
      <c r="FG229" s="56"/>
      <c r="FH229" s="56"/>
      <c r="FI229" s="56"/>
      <c r="FJ229" s="56"/>
      <c r="FK229" s="56"/>
      <c r="FL229" s="56"/>
      <c r="FM229" s="56"/>
      <c r="FN229" s="56"/>
      <c r="FO229" s="56"/>
      <c r="FP229" s="56"/>
      <c r="FQ229" s="56"/>
      <c r="FR229" s="56"/>
      <c r="FS229" s="56"/>
      <c r="FT229" s="56"/>
      <c r="FU229" s="56"/>
      <c r="FV229" s="56"/>
      <c r="FW229" s="56"/>
      <c r="FX229" s="56"/>
      <c r="FY229" s="56"/>
      <c r="FZ229" s="56"/>
      <c r="GA229" s="56"/>
      <c r="GB229" s="56"/>
      <c r="GC229" s="56"/>
      <c r="GD229" s="56"/>
      <c r="GE229" s="56"/>
      <c r="GF229" s="56"/>
      <c r="GG229" s="56"/>
      <c r="GH229" s="56"/>
      <c r="GI229" s="56"/>
      <c r="GJ229" s="56"/>
      <c r="GK229" s="56"/>
      <c r="GL229" s="56"/>
      <c r="GM229" s="56"/>
      <c r="GN229" s="56"/>
      <c r="GO229" s="56"/>
      <c r="GP229" s="56"/>
      <c r="GQ229" s="56"/>
      <c r="GR229" s="56"/>
      <c r="GS229" s="56"/>
      <c r="GT229" s="56"/>
      <c r="GU229" s="56"/>
      <c r="GV229" s="56"/>
      <c r="GW229" s="56"/>
      <c r="GX229" s="56"/>
      <c r="GY229" s="56"/>
      <c r="GZ229" s="56"/>
      <c r="HA229" s="56"/>
      <c r="HB229" s="56"/>
      <c r="HC229" s="56"/>
      <c r="HD229" s="56"/>
      <c r="HE229" s="56"/>
      <c r="HF229" s="56"/>
      <c r="HG229" s="56"/>
      <c r="HH229" s="217"/>
    </row>
    <row r="230" spans="2:216" ht="15.75" thickTop="1" x14ac:dyDescent="0.25">
      <c r="B230" s="221"/>
      <c r="C230" s="56"/>
      <c r="D230" s="92"/>
      <c r="E230" s="105"/>
      <c r="F230" s="105"/>
      <c r="G230" s="105"/>
      <c r="H230" s="105"/>
      <c r="I230" s="56"/>
      <c r="J230" s="57">
        <f>GETPIVOTDATA(" Alaska",'Population Migration by State'!$B$5,"Year",'Population Migration by State'!$C$3)</f>
        <v>33440</v>
      </c>
      <c r="K230" s="56">
        <f>GETPIVOTDATA(" Alaska",'Population Migration by State'!$B$5,"Year",'Population Migration by State'!$C$3)</f>
        <v>33440</v>
      </c>
      <c r="L230" s="56">
        <f>GETPIVOTDATA(" Alaska",'Population Migration by State'!$B$5,"Year",'Population Migration by State'!$C$3)</f>
        <v>33440</v>
      </c>
      <c r="M230" s="105">
        <f>GETPIVOTDATA(" Alaska",'Population Migration by State'!$B$5,"Year",'Population Migration by State'!$C$3)</f>
        <v>33440</v>
      </c>
      <c r="N230" s="105">
        <f>GETPIVOTDATA(" Alaska",'Population Migration by State'!$B$5,"Year",'Population Migration by State'!$C$3)</f>
        <v>33440</v>
      </c>
      <c r="O230" s="105">
        <f>GETPIVOTDATA(" Alaska",'Population Migration by State'!$B$5,"Year",'Population Migration by State'!$C$3)</f>
        <v>33440</v>
      </c>
      <c r="P230" s="105">
        <f>GETPIVOTDATA(" Alaska",'Population Migration by State'!$B$5,"Year",'Population Migration by State'!$C$3)</f>
        <v>33440</v>
      </c>
      <c r="Q230" s="105">
        <f>GETPIVOTDATA(" Alaska",'Population Migration by State'!$B$5,"Year",'Population Migration by State'!$C$3)</f>
        <v>33440</v>
      </c>
      <c r="R230" s="105">
        <f>GETPIVOTDATA(" Alaska",'Population Migration by State'!$B$5,"Year",'Population Migration by State'!$C$3)</f>
        <v>33440</v>
      </c>
      <c r="S230" s="105">
        <f>GETPIVOTDATA(" Alaska",'Population Migration by State'!$B$5,"Year",'Population Migration by State'!$C$3)</f>
        <v>33440</v>
      </c>
      <c r="T230" s="105">
        <f>GETPIVOTDATA(" Alaska",'Population Migration by State'!$B$5,"Year",'Population Migration by State'!$C$3)</f>
        <v>33440</v>
      </c>
      <c r="U230" s="105">
        <f>GETPIVOTDATA(" Alaska",'Population Migration by State'!$B$5,"Year",'Population Migration by State'!$C$3)</f>
        <v>33440</v>
      </c>
      <c r="V230" s="105">
        <f>GETPIVOTDATA(" Alaska",'Population Migration by State'!$B$5,"Year",'Population Migration by State'!$C$3)</f>
        <v>33440</v>
      </c>
      <c r="W230" s="105">
        <f>GETPIVOTDATA(" Alaska",'Population Migration by State'!$B$5,"Year",'Population Migration by State'!$C$3)</f>
        <v>33440</v>
      </c>
      <c r="X230" s="114">
        <f>GETPIVOTDATA(" Alaska",'Population Migration by State'!$B$5,"Year",'Population Migration by State'!$C$3)</f>
        <v>33440</v>
      </c>
      <c r="Y230" s="92"/>
      <c r="Z230" s="105"/>
      <c r="AA230" s="105"/>
      <c r="AB230" s="105"/>
      <c r="AC230" s="105"/>
      <c r="AD230" s="105"/>
      <c r="AE230" s="105"/>
      <c r="AF230" s="105"/>
      <c r="AG230" s="105"/>
      <c r="AH230" s="105"/>
      <c r="AI230" s="105"/>
      <c r="AJ230" s="105"/>
      <c r="AK230" s="105"/>
      <c r="AL230" s="119"/>
      <c r="AM230" s="92">
        <f>GETPIVOTDATA(" Hawaii",'Population Migration by State'!$B$5,"Year",'Population Migration by State'!$C$3)</f>
        <v>55481</v>
      </c>
      <c r="AN230" s="99"/>
      <c r="AO230" s="105"/>
      <c r="AP230" s="105"/>
      <c r="AQ230" s="105"/>
      <c r="AR230" s="105"/>
      <c r="AS230" s="114"/>
      <c r="AT230" s="105"/>
      <c r="AU230" s="105"/>
      <c r="AV230" s="105"/>
      <c r="AW230" s="105"/>
      <c r="AX230" s="105"/>
      <c r="AY230" s="105"/>
      <c r="AZ230" s="105"/>
      <c r="BA230" s="105"/>
      <c r="BB230" s="105"/>
      <c r="BC230" s="105"/>
      <c r="BD230" s="105"/>
      <c r="BE230" s="105"/>
      <c r="BF230" s="105"/>
      <c r="BG230" s="105"/>
      <c r="BH230" s="105"/>
      <c r="BI230" s="99"/>
      <c r="BJ230" s="105">
        <f>GETPIVOTDATA(" Texas",'Population Migration by State'!$B$5,"Year",'Population Migration by State'!$C$3)</f>
        <v>512187</v>
      </c>
      <c r="BK230" s="105">
        <f>GETPIVOTDATA(" Texas",'Population Migration by State'!$B$5,"Year",'Population Migration by State'!$C$3)</f>
        <v>512187</v>
      </c>
      <c r="BL230" s="105">
        <f>GETPIVOTDATA(" Texas",'Population Migration by State'!$B$5,"Year",'Population Migration by State'!$C$3)</f>
        <v>512187</v>
      </c>
      <c r="BM230" s="105">
        <f>GETPIVOTDATA(" Texas",'Population Migration by State'!$B$5,"Year",'Population Migration by State'!$C$3)</f>
        <v>512187</v>
      </c>
      <c r="BN230" s="105">
        <f>GETPIVOTDATA(" Texas",'Population Migration by State'!$B$5,"Year",'Population Migration by State'!$C$3)</f>
        <v>512187</v>
      </c>
      <c r="BO230" s="105">
        <f>GETPIVOTDATA(" Texas",'Population Migration by State'!$B$5,"Year",'Population Migration by State'!$C$3)</f>
        <v>512187</v>
      </c>
      <c r="BP230" s="105">
        <f>GETPIVOTDATA(" Texas",'Population Migration by State'!$B$5,"Year",'Population Migration by State'!$C$3)</f>
        <v>512187</v>
      </c>
      <c r="BQ230" s="105">
        <f>GETPIVOTDATA(" Texas",'Population Migration by State'!$B$5,"Year",'Population Migration by State'!$C$3)</f>
        <v>512187</v>
      </c>
      <c r="BR230" s="105">
        <f>GETPIVOTDATA(" Texas",'Population Migration by State'!$B$5,"Year",'Population Migration by State'!$C$3)</f>
        <v>512187</v>
      </c>
      <c r="BS230" s="105">
        <f>GETPIVOTDATA(" Texas",'Population Migration by State'!$B$5,"Year",'Population Migration by State'!$C$3)</f>
        <v>512187</v>
      </c>
      <c r="BT230" s="97"/>
      <c r="BU230" s="105"/>
      <c r="BV230" s="105"/>
      <c r="BW230" s="101"/>
      <c r="BX230" s="101"/>
      <c r="BY230" s="101"/>
      <c r="BZ230" s="101"/>
      <c r="CA230" s="101"/>
      <c r="CB230" s="101"/>
      <c r="CC230" s="101"/>
      <c r="CD230" s="99"/>
      <c r="CE230" s="105">
        <f>GETPIVOTDATA(" Louisiana",'Population Migration by State'!$B$5,"Year",'Population Migration by State'!$C$3)</f>
        <v>91870</v>
      </c>
      <c r="CF230" s="105">
        <f>GETPIVOTDATA(" Louisiana",'Population Migration by State'!$B$5,"Year",'Population Migration by State'!$C$3)</f>
        <v>91870</v>
      </c>
      <c r="CG230" s="105">
        <f>GETPIVOTDATA(" Louisiana",'Population Migration by State'!$B$5,"Year",'Population Migration by State'!$C$3)</f>
        <v>91870</v>
      </c>
      <c r="CH230" s="105">
        <f>GETPIVOTDATA(" Louisiana",'Population Migration by State'!$B$5,"Year",'Population Migration by State'!$C$3)</f>
        <v>91870</v>
      </c>
      <c r="CI230" s="105">
        <f>GETPIVOTDATA(" Louisiana",'Population Migration by State'!$B$5,"Year",'Population Migration by State'!$C$3)</f>
        <v>91870</v>
      </c>
      <c r="CJ230" s="92">
        <f>GETPIVOTDATA(" Florida",'Population Migration by State'!$B$5,"Year",'Population Migration by State'!$C$3)</f>
        <v>558786</v>
      </c>
      <c r="CK230" s="105">
        <f>GETPIVOTDATA(" Florida",'Population Migration by State'!$B$5,"Year",'Population Migration by State'!$C$3)</f>
        <v>558786</v>
      </c>
      <c r="CL230" s="101">
        <f>GETPIVOTDATA(" Florida",'Population Migration by State'!$B$5,"Year",'Population Migration by State'!$C$3)</f>
        <v>558786</v>
      </c>
      <c r="CM230" s="101">
        <f>GETPIVOTDATA(" Florida",'Population Migration by State'!$B$5,"Year",'Population Migration by State'!$C$3)</f>
        <v>558786</v>
      </c>
      <c r="CN230" s="105">
        <f>GETPIVOTDATA(" Florida",'Population Migration by State'!$B$5,"Year",'Population Migration by State'!$C$3)</f>
        <v>558786</v>
      </c>
      <c r="CO230" s="105">
        <f>GETPIVOTDATA(" Florida",'Population Migration by State'!$B$5,"Year",'Population Migration by State'!$C$3)</f>
        <v>558786</v>
      </c>
      <c r="CP230" s="105">
        <f>GETPIVOTDATA(" Florida",'Population Migration by State'!$B$5,"Year",'Population Migration by State'!$C$3)</f>
        <v>558786</v>
      </c>
      <c r="CQ230" s="105">
        <f>GETPIVOTDATA(" Florida",'Population Migration by State'!$B$5,"Year",'Population Migration by State'!$C$3)</f>
        <v>558786</v>
      </c>
      <c r="CR230" s="105">
        <f>GETPIVOTDATA(" Florida",'Population Migration by State'!$B$5,"Year",'Population Migration by State'!$C$3)</f>
        <v>558786</v>
      </c>
      <c r="CS230" s="105">
        <f>GETPIVOTDATA(" Florida",'Population Migration by State'!$B$5,"Year",'Population Migration by State'!$C$3)</f>
        <v>558786</v>
      </c>
      <c r="CT230" s="105">
        <f>GETPIVOTDATA(" Florida",'Population Migration by State'!$B$5,"Year",'Population Migration by State'!$C$3)</f>
        <v>558786</v>
      </c>
      <c r="CU230" s="105">
        <f>GETPIVOTDATA(" Florida",'Population Migration by State'!$B$5,"Year",'Population Migration by State'!$C$3)</f>
        <v>558786</v>
      </c>
      <c r="CV230" s="105">
        <f>GETPIVOTDATA(" Florida",'Population Migration by State'!$B$5,"Year",'Population Migration by State'!$C$3)</f>
        <v>558786</v>
      </c>
      <c r="CW230" s="105">
        <f>GETPIVOTDATA(" Florida",'Population Migration by State'!$B$5,"Year",'Population Migration by State'!$C$3)</f>
        <v>558786</v>
      </c>
      <c r="CX230" s="105">
        <f>GETPIVOTDATA(" Florida",'Population Migration by State'!$B$5,"Year",'Population Migration by State'!$C$3)</f>
        <v>558786</v>
      </c>
      <c r="CY230" s="105">
        <f>GETPIVOTDATA(" Florida",'Population Migration by State'!$B$5,"Year",'Population Migration by State'!$C$3)</f>
        <v>558786</v>
      </c>
      <c r="CZ230" s="121">
        <f>GETPIVOTDATA(" Florida",'Population Migration by State'!$B$5,"Year",'Population Migration by State'!$C$3)</f>
        <v>558786</v>
      </c>
      <c r="DA230" s="121">
        <f>GETPIVOTDATA(" Florida",'Population Migration by State'!$B$5,"Year",'Population Migration by State'!$C$3)</f>
        <v>558786</v>
      </c>
      <c r="DB230" s="121">
        <f>GETPIVOTDATA(" Florida",'Population Migration by State'!$B$5,"Year",'Population Migration by State'!$C$3)</f>
        <v>558786</v>
      </c>
      <c r="DC230" s="121">
        <f>GETPIVOTDATA(" Florida",'Population Migration by State'!$B$5,"Year",'Population Migration by State'!$C$3)</f>
        <v>558786</v>
      </c>
      <c r="DD230" s="105">
        <f>GETPIVOTDATA(" Florida",'Population Migration by State'!$B$5,"Year",'Population Migration by State'!$C$3)</f>
        <v>558786</v>
      </c>
      <c r="DE230" s="92"/>
      <c r="DF230" s="105"/>
      <c r="DG230" s="105"/>
      <c r="DH230" s="105"/>
      <c r="DI230" s="105"/>
      <c r="DJ230" s="105"/>
      <c r="DK230" s="105"/>
      <c r="DL230" s="92"/>
      <c r="DM230" s="105"/>
      <c r="DN230" s="129">
        <f>GETPIVOTDATA(" Puerto Rico",'Population Migration by State'!$B$5,"Year",'Population Migration by State'!$C$3)</f>
        <v>20044</v>
      </c>
      <c r="DO230" s="121">
        <f>GETPIVOTDATA(" Puerto Rico",'Population Migration by State'!$B$5,"Year",'Population Migration by State'!$C$3)</f>
        <v>20044</v>
      </c>
      <c r="DP230" s="121">
        <f>GETPIVOTDATA(" Puerto Rico",'Population Migration by State'!$B$5,"Year",'Population Migration by State'!$C$3)</f>
        <v>20044</v>
      </c>
      <c r="DQ230" s="130">
        <f>GETPIVOTDATA(" Puerto Rico",'Population Migration by State'!$B$5,"Year",'Population Migration by State'!$C$3)</f>
        <v>20044</v>
      </c>
      <c r="DR230" s="105"/>
      <c r="DS230" s="105"/>
      <c r="DT230" s="105"/>
      <c r="DU230" s="105"/>
      <c r="DV230" s="105"/>
      <c r="DW230" s="105"/>
      <c r="DX230" s="105"/>
      <c r="DY230" s="105"/>
      <c r="DZ230" s="105"/>
      <c r="EA230" s="114"/>
      <c r="EB230" s="105"/>
      <c r="EC230" s="105"/>
      <c r="ED230" s="105"/>
      <c r="EE230" s="105"/>
      <c r="EF230" s="105"/>
      <c r="EG230" s="105"/>
      <c r="EH230" s="105"/>
      <c r="EI230" s="105"/>
      <c r="EJ230" s="105"/>
      <c r="EK230" s="105"/>
      <c r="EL230" s="105"/>
      <c r="EM230" s="105"/>
      <c r="EN230" s="105"/>
      <c r="EO230" s="105"/>
      <c r="EP230" s="105"/>
      <c r="EQ230" s="56"/>
      <c r="ER230" s="56"/>
      <c r="ES230" s="56"/>
      <c r="ET230" s="56"/>
      <c r="EU230" s="56"/>
      <c r="EV230" s="56"/>
      <c r="EW230" s="56"/>
      <c r="EX230" s="56"/>
      <c r="EY230" s="56"/>
      <c r="EZ230" s="56"/>
      <c r="FA230" s="56"/>
      <c r="FB230" s="56"/>
      <c r="FC230" s="56"/>
      <c r="FD230" s="56"/>
      <c r="FE230" s="56"/>
      <c r="FF230" s="56"/>
      <c r="FG230" s="56"/>
      <c r="FH230" s="56"/>
      <c r="FI230" s="56"/>
      <c r="FJ230" s="56"/>
      <c r="FK230" s="56"/>
      <c r="FL230" s="56"/>
      <c r="FM230" s="56"/>
      <c r="FN230" s="56"/>
      <c r="FO230" s="56"/>
      <c r="FP230" s="56"/>
      <c r="FQ230" s="56"/>
      <c r="FR230" s="56"/>
      <c r="FS230" s="56"/>
      <c r="FT230" s="56"/>
      <c r="FU230" s="56"/>
      <c r="FV230" s="56"/>
      <c r="FW230" s="56"/>
      <c r="FX230" s="56"/>
      <c r="FY230" s="56"/>
      <c r="FZ230" s="56"/>
      <c r="GA230" s="56"/>
      <c r="GB230" s="56"/>
      <c r="GC230" s="56"/>
      <c r="GD230" s="56"/>
      <c r="GE230" s="56"/>
      <c r="GF230" s="56"/>
      <c r="GG230" s="56"/>
      <c r="GH230" s="56"/>
      <c r="GI230" s="56"/>
      <c r="GJ230" s="56"/>
      <c r="GK230" s="56"/>
      <c r="GL230" s="56"/>
      <c r="GM230" s="56"/>
      <c r="GN230" s="56"/>
      <c r="GO230" s="56"/>
      <c r="GP230" s="56"/>
      <c r="GQ230" s="56"/>
      <c r="GR230" s="56"/>
      <c r="GS230" s="56"/>
      <c r="GT230" s="56"/>
      <c r="GU230" s="56"/>
      <c r="GV230" s="56"/>
      <c r="GW230" s="56"/>
      <c r="GX230" s="56"/>
      <c r="GY230" s="56"/>
      <c r="GZ230" s="56"/>
      <c r="HA230" s="56"/>
      <c r="HB230" s="56"/>
      <c r="HC230" s="56"/>
      <c r="HD230" s="56"/>
      <c r="HE230" s="56"/>
      <c r="HF230" s="56"/>
      <c r="HG230" s="56"/>
      <c r="HH230" s="217"/>
    </row>
    <row r="231" spans="2:216" ht="15.75" thickBot="1" x14ac:dyDescent="0.3">
      <c r="B231" s="221"/>
      <c r="C231" s="56"/>
      <c r="D231" s="92"/>
      <c r="E231" s="105"/>
      <c r="F231" s="105"/>
      <c r="G231" s="105"/>
      <c r="H231" s="105"/>
      <c r="I231" s="105"/>
      <c r="J231" s="107">
        <f>GETPIVOTDATA(" Alaska",'Population Migration by State'!$B$5,"Year",'Population Migration by State'!$C$3)</f>
        <v>33440</v>
      </c>
      <c r="K231" s="103">
        <f>GETPIVOTDATA(" Alaska",'Population Migration by State'!$B$5,"Year",'Population Migration by State'!$C$3)</f>
        <v>33440</v>
      </c>
      <c r="L231" s="105">
        <f>GETPIVOTDATA(" Alaska",'Population Migration by State'!$B$5,"Year",'Population Migration by State'!$C$3)</f>
        <v>33440</v>
      </c>
      <c r="M231" s="105">
        <f>GETPIVOTDATA(" Alaska",'Population Migration by State'!$B$5,"Year",'Population Migration by State'!$C$3)</f>
        <v>33440</v>
      </c>
      <c r="N231" s="105">
        <f>GETPIVOTDATA(" Alaska",'Population Migration by State'!$B$5,"Year",'Population Migration by State'!$C$3)</f>
        <v>33440</v>
      </c>
      <c r="O231" s="105">
        <f>GETPIVOTDATA(" Alaska",'Population Migration by State'!$B$5,"Year",'Population Migration by State'!$C$3)</f>
        <v>33440</v>
      </c>
      <c r="P231" s="105">
        <f>GETPIVOTDATA(" Alaska",'Population Migration by State'!$B$5,"Year",'Population Migration by State'!$C$3)</f>
        <v>33440</v>
      </c>
      <c r="Q231" s="105">
        <f>GETPIVOTDATA(" Alaska",'Population Migration by State'!$B$5,"Year",'Population Migration by State'!$C$3)</f>
        <v>33440</v>
      </c>
      <c r="R231" s="105">
        <f>GETPIVOTDATA(" Alaska",'Population Migration by State'!$B$5,"Year",'Population Migration by State'!$C$3)</f>
        <v>33440</v>
      </c>
      <c r="S231" s="105">
        <f>GETPIVOTDATA(" Alaska",'Population Migration by State'!$B$5,"Year",'Population Migration by State'!$C$3)</f>
        <v>33440</v>
      </c>
      <c r="T231" s="105">
        <f>GETPIVOTDATA(" Alaska",'Population Migration by State'!$B$5,"Year",'Population Migration by State'!$C$3)</f>
        <v>33440</v>
      </c>
      <c r="U231" s="105">
        <f>GETPIVOTDATA(" Alaska",'Population Migration by State'!$B$5,"Year",'Population Migration by State'!$C$3)</f>
        <v>33440</v>
      </c>
      <c r="V231" s="105">
        <f>GETPIVOTDATA(" Alaska",'Population Migration by State'!$B$5,"Year",'Population Migration by State'!$C$3)</f>
        <v>33440</v>
      </c>
      <c r="W231" s="105">
        <f>GETPIVOTDATA(" Alaska",'Population Migration by State'!$B$5,"Year",'Population Migration by State'!$C$3)</f>
        <v>33440</v>
      </c>
      <c r="X231" s="114">
        <f>GETPIVOTDATA(" Alaska",'Population Migration by State'!$B$5,"Year",'Population Migration by State'!$C$3)</f>
        <v>33440</v>
      </c>
      <c r="Y231" s="92"/>
      <c r="Z231" s="105"/>
      <c r="AA231" s="105"/>
      <c r="AB231" s="105"/>
      <c r="AC231" s="105"/>
      <c r="AD231" s="105"/>
      <c r="AE231" s="105"/>
      <c r="AF231" s="105"/>
      <c r="AG231" s="105"/>
      <c r="AH231" s="105"/>
      <c r="AI231" s="105"/>
      <c r="AJ231" s="105"/>
      <c r="AK231" s="105"/>
      <c r="AL231" s="92">
        <f>GETPIVOTDATA(" Hawaii",'Population Migration by State'!$B$5,"Year",'Population Migration by State'!$C$3)</f>
        <v>55481</v>
      </c>
      <c r="AM231" s="105">
        <f>GETPIVOTDATA(" Hawaii",'Population Migration by State'!$B$5,"Year",'Population Migration by State'!$C$3)</f>
        <v>55481</v>
      </c>
      <c r="AN231" s="105">
        <f>GETPIVOTDATA(" Hawaii",'Population Migration by State'!$B$5,"Year",'Population Migration by State'!$C$3)</f>
        <v>55481</v>
      </c>
      <c r="AO231" s="107"/>
      <c r="AP231" s="105"/>
      <c r="AQ231" s="105"/>
      <c r="AR231" s="105"/>
      <c r="AS231" s="114"/>
      <c r="AT231" s="105"/>
      <c r="AU231" s="105"/>
      <c r="AV231" s="105"/>
      <c r="AW231" s="105"/>
      <c r="AX231" s="105"/>
      <c r="AY231" s="105"/>
      <c r="AZ231" s="105"/>
      <c r="BA231" s="105"/>
      <c r="BB231" s="105"/>
      <c r="BC231" s="105"/>
      <c r="BD231" s="105"/>
      <c r="BE231" s="105"/>
      <c r="BF231" s="105"/>
      <c r="BG231" s="105"/>
      <c r="BH231" s="105"/>
      <c r="BI231" s="105"/>
      <c r="BJ231" s="92">
        <f>GETPIVOTDATA(" Texas",'Population Migration by State'!$B$5,"Year",'Population Migration by State'!$C$3)</f>
        <v>512187</v>
      </c>
      <c r="BK231" s="105">
        <f>GETPIVOTDATA(" Texas",'Population Migration by State'!$B$5,"Year",'Population Migration by State'!$C$3)</f>
        <v>512187</v>
      </c>
      <c r="BL231" s="105">
        <f>GETPIVOTDATA(" Texas",'Population Migration by State'!$B$5,"Year",'Population Migration by State'!$C$3)</f>
        <v>512187</v>
      </c>
      <c r="BM231" s="105">
        <f>GETPIVOTDATA(" Texas",'Population Migration by State'!$B$5,"Year",'Population Migration by State'!$C$3)</f>
        <v>512187</v>
      </c>
      <c r="BN231" s="105">
        <f>GETPIVOTDATA(" Texas",'Population Migration by State'!$B$5,"Year",'Population Migration by State'!$C$3)</f>
        <v>512187</v>
      </c>
      <c r="BO231" s="105">
        <f>GETPIVOTDATA(" Texas",'Population Migration by State'!$B$5,"Year",'Population Migration by State'!$C$3)</f>
        <v>512187</v>
      </c>
      <c r="BP231" s="105">
        <f>GETPIVOTDATA(" Texas",'Population Migration by State'!$B$5,"Year",'Population Migration by State'!$C$3)</f>
        <v>512187</v>
      </c>
      <c r="BQ231" s="105">
        <f>GETPIVOTDATA(" Texas",'Population Migration by State'!$B$5,"Year",'Population Migration by State'!$C$3)</f>
        <v>512187</v>
      </c>
      <c r="BR231" s="105">
        <f>GETPIVOTDATA(" Texas",'Population Migration by State'!$B$5,"Year",'Population Migration by State'!$C$3)</f>
        <v>512187</v>
      </c>
      <c r="BS231" s="97"/>
      <c r="BT231" s="105"/>
      <c r="BU231" s="105"/>
      <c r="BV231" s="105"/>
      <c r="BW231" s="105"/>
      <c r="BX231" s="105"/>
      <c r="BY231" s="105"/>
      <c r="BZ231" s="105"/>
      <c r="CA231" s="105"/>
      <c r="CB231" s="105"/>
      <c r="CC231" s="105"/>
      <c r="CD231" s="105"/>
      <c r="CE231" s="99"/>
      <c r="CF231" s="105">
        <f>GETPIVOTDATA(" Louisiana",'Population Migration by State'!$B$5,"Year",'Population Migration by State'!$C$3)</f>
        <v>91870</v>
      </c>
      <c r="CG231" s="105">
        <f>GETPIVOTDATA(" Louisiana",'Population Migration by State'!$B$5,"Year",'Population Migration by State'!$C$3)</f>
        <v>91870</v>
      </c>
      <c r="CH231" s="105">
        <f>GETPIVOTDATA(" Louisiana",'Population Migration by State'!$B$5,"Year",'Population Migration by State'!$C$3)</f>
        <v>91870</v>
      </c>
      <c r="CI231" s="105">
        <f>GETPIVOTDATA(" Louisiana",'Population Migration by State'!$B$5,"Year",'Population Migration by State'!$C$3)</f>
        <v>91870</v>
      </c>
      <c r="CJ231" s="92">
        <f>GETPIVOTDATA(" Florida",'Population Migration by State'!$B$5,"Year",'Population Migration by State'!$C$3)</f>
        <v>558786</v>
      </c>
      <c r="CK231" s="105">
        <f>GETPIVOTDATA(" Florida",'Population Migration by State'!$B$5,"Year",'Population Migration by State'!$C$3)</f>
        <v>558786</v>
      </c>
      <c r="CL231" s="105">
        <f>GETPIVOTDATA(" Florida",'Population Migration by State'!$B$5,"Year",'Population Migration by State'!$C$3)</f>
        <v>558786</v>
      </c>
      <c r="CM231" s="105">
        <f>GETPIVOTDATA(" Florida",'Population Migration by State'!$B$5,"Year",'Population Migration by State'!$C$3)</f>
        <v>558786</v>
      </c>
      <c r="CN231" s="105">
        <f>GETPIVOTDATA(" Florida",'Population Migration by State'!$B$5,"Year",'Population Migration by State'!$C$3)</f>
        <v>558786</v>
      </c>
      <c r="CO231" s="105">
        <f>GETPIVOTDATA(" Florida",'Population Migration by State'!$B$5,"Year",'Population Migration by State'!$C$3)</f>
        <v>558786</v>
      </c>
      <c r="CP231" s="105">
        <f>GETPIVOTDATA(" Florida",'Population Migration by State'!$B$5,"Year",'Population Migration by State'!$C$3)</f>
        <v>558786</v>
      </c>
      <c r="CQ231" s="105">
        <f>GETPIVOTDATA(" Florida",'Population Migration by State'!$B$5,"Year",'Population Migration by State'!$C$3)</f>
        <v>558786</v>
      </c>
      <c r="CR231" s="105">
        <f>GETPIVOTDATA(" Florida",'Population Migration by State'!$B$5,"Year",'Population Migration by State'!$C$3)</f>
        <v>558786</v>
      </c>
      <c r="CS231" s="105">
        <f>GETPIVOTDATA(" Florida",'Population Migration by State'!$B$5,"Year",'Population Migration by State'!$C$3)</f>
        <v>558786</v>
      </c>
      <c r="CT231" s="105">
        <f>GETPIVOTDATA(" Florida",'Population Migration by State'!$B$5,"Year",'Population Migration by State'!$C$3)</f>
        <v>558786</v>
      </c>
      <c r="CU231" s="105">
        <f>GETPIVOTDATA(" Florida",'Population Migration by State'!$B$5,"Year",'Population Migration by State'!$C$3)</f>
        <v>558786</v>
      </c>
      <c r="CV231" s="105">
        <f>GETPIVOTDATA(" Florida",'Population Migration by State'!$B$5,"Year",'Population Migration by State'!$C$3)</f>
        <v>558786</v>
      </c>
      <c r="CW231" s="105">
        <f>GETPIVOTDATA(" Florida",'Population Migration by State'!$B$5,"Year",'Population Migration by State'!$C$3)</f>
        <v>558786</v>
      </c>
      <c r="CX231" s="105">
        <f>GETPIVOTDATA(" Florida",'Population Migration by State'!$B$5,"Year",'Population Migration by State'!$C$3)</f>
        <v>558786</v>
      </c>
      <c r="CY231" s="105">
        <f>GETPIVOTDATA(" Florida",'Population Migration by State'!$B$5,"Year",'Population Migration by State'!$C$3)</f>
        <v>558786</v>
      </c>
      <c r="CZ231" s="121">
        <f>GETPIVOTDATA(" Florida",'Population Migration by State'!$B$5,"Year",'Population Migration by State'!$C$3)</f>
        <v>558786</v>
      </c>
      <c r="DA231" s="121">
        <f>GETPIVOTDATA(" Florida",'Population Migration by State'!$B$5,"Year",'Population Migration by State'!$C$3)</f>
        <v>558786</v>
      </c>
      <c r="DB231" s="121">
        <f>GETPIVOTDATA(" Florida",'Population Migration by State'!$B$5,"Year",'Population Migration by State'!$C$3)</f>
        <v>558786</v>
      </c>
      <c r="DC231" s="121">
        <f>GETPIVOTDATA(" Florida",'Population Migration by State'!$B$5,"Year",'Population Migration by State'!$C$3)</f>
        <v>558786</v>
      </c>
      <c r="DD231" s="105">
        <f>GETPIVOTDATA(" Florida",'Population Migration by State'!$B$5,"Year",'Population Migration by State'!$C$3)</f>
        <v>558786</v>
      </c>
      <c r="DE231" s="92"/>
      <c r="DF231" s="105"/>
      <c r="DG231" s="105"/>
      <c r="DH231" s="105"/>
      <c r="DI231" s="105"/>
      <c r="DJ231" s="105"/>
      <c r="DK231" s="105"/>
      <c r="DL231" s="92"/>
      <c r="DM231" s="105"/>
      <c r="DN231" s="129">
        <f>GETPIVOTDATA(" Puerto Rico",'Population Migration by State'!$B$5,"Year",'Population Migration by State'!$C$3)</f>
        <v>20044</v>
      </c>
      <c r="DO231" s="121">
        <f>GETPIVOTDATA(" Puerto Rico",'Population Migration by State'!$B$5,"Year",'Population Migration by State'!$C$3)</f>
        <v>20044</v>
      </c>
      <c r="DP231" s="121">
        <f>GETPIVOTDATA(" Puerto Rico",'Population Migration by State'!$B$5,"Year",'Population Migration by State'!$C$3)</f>
        <v>20044</v>
      </c>
      <c r="DQ231" s="130">
        <f>GETPIVOTDATA(" Puerto Rico",'Population Migration by State'!$B$5,"Year",'Population Migration by State'!$C$3)</f>
        <v>20044</v>
      </c>
      <c r="DR231" s="105"/>
      <c r="DS231" s="105"/>
      <c r="DT231" s="105"/>
      <c r="DU231" s="105"/>
      <c r="DV231" s="105"/>
      <c r="DW231" s="105"/>
      <c r="DX231" s="105"/>
      <c r="DY231" s="105"/>
      <c r="DZ231" s="105"/>
      <c r="EA231" s="114"/>
      <c r="EB231" s="105"/>
      <c r="EC231" s="105"/>
      <c r="ED231" s="105"/>
      <c r="EE231" s="105"/>
      <c r="EF231" s="105"/>
      <c r="EG231" s="105"/>
      <c r="EH231" s="105"/>
      <c r="EI231" s="105"/>
      <c r="EJ231" s="105"/>
      <c r="EK231" s="105"/>
      <c r="EL231" s="105"/>
      <c r="EM231" s="105"/>
      <c r="EN231" s="105"/>
      <c r="EO231" s="105"/>
      <c r="EP231" s="105"/>
      <c r="EQ231" s="56"/>
      <c r="ER231" s="56"/>
      <c r="ES231" s="56"/>
      <c r="ET231" s="56"/>
      <c r="EU231" s="56"/>
      <c r="EV231" s="56"/>
      <c r="EW231" s="56"/>
      <c r="EX231" s="56"/>
      <c r="EY231" s="56"/>
      <c r="EZ231" s="56"/>
      <c r="FA231" s="56"/>
      <c r="FB231" s="56"/>
      <c r="FC231" s="56"/>
      <c r="FD231" s="56"/>
      <c r="FE231" s="56"/>
      <c r="FF231" s="56"/>
      <c r="FG231" s="56"/>
      <c r="FH231" s="56"/>
      <c r="FI231" s="56"/>
      <c r="FJ231" s="56"/>
      <c r="FK231" s="56"/>
      <c r="FL231" s="56"/>
      <c r="FM231" s="56"/>
      <c r="FN231" s="56"/>
      <c r="FO231" s="56"/>
      <c r="FP231" s="56"/>
      <c r="FQ231" s="56"/>
      <c r="FR231" s="56"/>
      <c r="FS231" s="56"/>
      <c r="FT231" s="56"/>
      <c r="FU231" s="56"/>
      <c r="FV231" s="56"/>
      <c r="FW231" s="56"/>
      <c r="FX231" s="56"/>
      <c r="FY231" s="56"/>
      <c r="FZ231" s="56"/>
      <c r="GA231" s="56"/>
      <c r="GB231" s="56"/>
      <c r="GC231" s="56"/>
      <c r="GD231" s="56"/>
      <c r="GE231" s="56"/>
      <c r="GF231" s="56"/>
      <c r="GG231" s="56"/>
      <c r="GH231" s="56"/>
      <c r="GI231" s="56"/>
      <c r="GJ231" s="56"/>
      <c r="GK231" s="56"/>
      <c r="GL231" s="56"/>
      <c r="GM231" s="56"/>
      <c r="GN231" s="56"/>
      <c r="GO231" s="56"/>
      <c r="GP231" s="56"/>
      <c r="GQ231" s="56"/>
      <c r="GR231" s="56"/>
      <c r="GS231" s="56"/>
      <c r="GT231" s="56"/>
      <c r="GU231" s="56"/>
      <c r="GV231" s="56"/>
      <c r="GW231" s="56"/>
      <c r="GX231" s="56"/>
      <c r="GY231" s="56"/>
      <c r="GZ231" s="56"/>
      <c r="HA231" s="56"/>
      <c r="HB231" s="56"/>
      <c r="HC231" s="56"/>
      <c r="HD231" s="56"/>
      <c r="HE231" s="56"/>
      <c r="HF231" s="56"/>
      <c r="HG231" s="56"/>
      <c r="HH231" s="217"/>
    </row>
    <row r="232" spans="2:216" ht="16.5" thickTop="1" thickBot="1" x14ac:dyDescent="0.3">
      <c r="B232" s="221"/>
      <c r="C232" s="56"/>
      <c r="D232" s="92"/>
      <c r="E232" s="105"/>
      <c r="F232" s="105"/>
      <c r="G232" s="105"/>
      <c r="H232" s="105"/>
      <c r="I232" s="105"/>
      <c r="J232" s="105"/>
      <c r="K232" s="105"/>
      <c r="L232" s="92">
        <f>GETPIVOTDATA(" Alaska",'Population Migration by State'!$B$5,"Year",'Population Migration by State'!$C$3)</f>
        <v>33440</v>
      </c>
      <c r="M232" s="105">
        <f>GETPIVOTDATA(" Alaska",'Population Migration by State'!$B$5,"Year",'Population Migration by State'!$C$3)</f>
        <v>33440</v>
      </c>
      <c r="N232" s="105">
        <f>GETPIVOTDATA(" Alaska",'Population Migration by State'!$B$5,"Year",'Population Migration by State'!$C$3)</f>
        <v>33440</v>
      </c>
      <c r="O232" s="105">
        <f>GETPIVOTDATA(" Alaska",'Population Migration by State'!$B$5,"Year",'Population Migration by State'!$C$3)</f>
        <v>33440</v>
      </c>
      <c r="P232" s="105">
        <f>GETPIVOTDATA(" Alaska",'Population Migration by State'!$B$5,"Year",'Population Migration by State'!$C$3)</f>
        <v>33440</v>
      </c>
      <c r="Q232" s="105">
        <f>GETPIVOTDATA(" Alaska",'Population Migration by State'!$B$5,"Year",'Population Migration by State'!$C$3)</f>
        <v>33440</v>
      </c>
      <c r="R232" s="105">
        <f>GETPIVOTDATA(" Alaska",'Population Migration by State'!$B$5,"Year",'Population Migration by State'!$C$3)</f>
        <v>33440</v>
      </c>
      <c r="S232" s="105">
        <f>GETPIVOTDATA(" Alaska",'Population Migration by State'!$B$5,"Year",'Population Migration by State'!$C$3)</f>
        <v>33440</v>
      </c>
      <c r="T232" s="105">
        <f>GETPIVOTDATA(" Alaska",'Population Migration by State'!$B$5,"Year",'Population Migration by State'!$C$3)</f>
        <v>33440</v>
      </c>
      <c r="U232" s="105">
        <f>GETPIVOTDATA(" Alaska",'Population Migration by State'!$B$5,"Year",'Population Migration by State'!$C$3)</f>
        <v>33440</v>
      </c>
      <c r="V232" s="105">
        <f>GETPIVOTDATA(" Alaska",'Population Migration by State'!$B$5,"Year",'Population Migration by State'!$C$3)</f>
        <v>33440</v>
      </c>
      <c r="W232" s="105">
        <f>GETPIVOTDATA(" Alaska",'Population Migration by State'!$B$5,"Year",'Population Migration by State'!$C$3)</f>
        <v>33440</v>
      </c>
      <c r="X232" s="114">
        <f>GETPIVOTDATA(" Alaska",'Population Migration by State'!$B$5,"Year",'Population Migration by State'!$C$3)</f>
        <v>33440</v>
      </c>
      <c r="Y232" s="92"/>
      <c r="Z232" s="105"/>
      <c r="AA232" s="105"/>
      <c r="AB232" s="105"/>
      <c r="AC232" s="105"/>
      <c r="AD232" s="105"/>
      <c r="AE232" s="105"/>
      <c r="AF232" s="105"/>
      <c r="AG232" s="105"/>
      <c r="AH232" s="105"/>
      <c r="AI232" s="105"/>
      <c r="AJ232" s="105"/>
      <c r="AK232" s="97"/>
      <c r="AL232" s="105">
        <f>GETPIVOTDATA(" Hawaii",'Population Migration by State'!$B$5,"Year",'Population Migration by State'!$C$3)</f>
        <v>55481</v>
      </c>
      <c r="AM232" s="105">
        <f>GETPIVOTDATA(" Hawaii",'Population Migration by State'!$B$5,"Year",'Population Migration by State'!$C$3)</f>
        <v>55481</v>
      </c>
      <c r="AN232" s="105">
        <f>GETPIVOTDATA(" Hawaii",'Population Migration by State'!$B$5,"Year",'Population Migration by State'!$C$3)</f>
        <v>55481</v>
      </c>
      <c r="AO232" s="105">
        <f>GETPIVOTDATA(" Hawaii",'Population Migration by State'!$B$5,"Year",'Population Migration by State'!$C$3)</f>
        <v>55481</v>
      </c>
      <c r="AP232" s="99"/>
      <c r="AQ232" s="105"/>
      <c r="AR232" s="105"/>
      <c r="AS232" s="114"/>
      <c r="AT232" s="105"/>
      <c r="AU232" s="105"/>
      <c r="AV232" s="105"/>
      <c r="AW232" s="105"/>
      <c r="AX232" s="105"/>
      <c r="AY232" s="105"/>
      <c r="AZ232" s="105"/>
      <c r="BA232" s="105"/>
      <c r="BB232" s="105"/>
      <c r="BC232" s="105"/>
      <c r="BD232" s="105"/>
      <c r="BE232" s="105"/>
      <c r="BF232" s="105"/>
      <c r="BG232" s="105"/>
      <c r="BH232" s="105"/>
      <c r="BI232" s="105"/>
      <c r="BJ232" s="92">
        <f>GETPIVOTDATA(" Texas",'Population Migration by State'!$B$5,"Year",'Population Migration by State'!$C$3)</f>
        <v>512187</v>
      </c>
      <c r="BK232" s="105">
        <f>GETPIVOTDATA(" Texas",'Population Migration by State'!$B$5,"Year",'Population Migration by State'!$C$3)</f>
        <v>512187</v>
      </c>
      <c r="BL232" s="105">
        <f>GETPIVOTDATA(" Texas",'Population Migration by State'!$B$5,"Year",'Population Migration by State'!$C$3)</f>
        <v>512187</v>
      </c>
      <c r="BM232" s="105">
        <f>GETPIVOTDATA(" Texas",'Population Migration by State'!$B$5,"Year",'Population Migration by State'!$C$3)</f>
        <v>512187</v>
      </c>
      <c r="BN232" s="105">
        <f>GETPIVOTDATA(" Texas",'Population Migration by State'!$B$5,"Year",'Population Migration by State'!$C$3)</f>
        <v>512187</v>
      </c>
      <c r="BO232" s="105">
        <f>GETPIVOTDATA(" Texas",'Population Migration by State'!$B$5,"Year",'Population Migration by State'!$C$3)</f>
        <v>512187</v>
      </c>
      <c r="BP232" s="105">
        <f>GETPIVOTDATA(" Texas",'Population Migration by State'!$B$5,"Year",'Population Migration by State'!$C$3)</f>
        <v>512187</v>
      </c>
      <c r="BQ232" s="105">
        <f>GETPIVOTDATA(" Texas",'Population Migration by State'!$B$5,"Year",'Population Migration by State'!$C$3)</f>
        <v>512187</v>
      </c>
      <c r="BR232" s="97"/>
      <c r="BS232" s="105"/>
      <c r="BT232" s="105"/>
      <c r="BU232" s="105"/>
      <c r="BV232" s="105"/>
      <c r="BW232" s="105"/>
      <c r="BX232" s="105"/>
      <c r="BY232" s="105"/>
      <c r="BZ232" s="105"/>
      <c r="CA232" s="105"/>
      <c r="CB232" s="105"/>
      <c r="CC232" s="105"/>
      <c r="CD232" s="105"/>
      <c r="CE232" s="105"/>
      <c r="CF232" s="99"/>
      <c r="CG232" s="105">
        <f>GETPIVOTDATA(" Louisiana",'Population Migration by State'!$B$5,"Year",'Population Migration by State'!$C$3)</f>
        <v>91870</v>
      </c>
      <c r="CH232" s="105">
        <f>GETPIVOTDATA(" Louisiana",'Population Migration by State'!$B$5,"Year",'Population Migration by State'!$C$3)</f>
        <v>91870</v>
      </c>
      <c r="CI232" s="105">
        <f>GETPIVOTDATA(" Louisiana",'Population Migration by State'!$B$5,"Year",'Population Migration by State'!$C$3)</f>
        <v>91870</v>
      </c>
      <c r="CJ232" s="92">
        <f>GETPIVOTDATA(" Florida",'Population Migration by State'!$B$5,"Year",'Population Migration by State'!$C$3)</f>
        <v>558786</v>
      </c>
      <c r="CK232" s="105">
        <f>GETPIVOTDATA(" Florida",'Population Migration by State'!$B$5,"Year",'Population Migration by State'!$C$3)</f>
        <v>558786</v>
      </c>
      <c r="CL232" s="105">
        <f>GETPIVOTDATA(" Florida",'Population Migration by State'!$B$5,"Year",'Population Migration by State'!$C$3)</f>
        <v>558786</v>
      </c>
      <c r="CM232" s="105">
        <f>GETPIVOTDATA(" Florida",'Population Migration by State'!$B$5,"Year",'Population Migration by State'!$C$3)</f>
        <v>558786</v>
      </c>
      <c r="CN232" s="105">
        <f>GETPIVOTDATA(" Florida",'Population Migration by State'!$B$5,"Year",'Population Migration by State'!$C$3)</f>
        <v>558786</v>
      </c>
      <c r="CO232" s="105">
        <f>GETPIVOTDATA(" Florida",'Population Migration by State'!$B$5,"Year",'Population Migration by State'!$C$3)</f>
        <v>558786</v>
      </c>
      <c r="CP232" s="105">
        <f>GETPIVOTDATA(" Florida",'Population Migration by State'!$B$5,"Year",'Population Migration by State'!$C$3)</f>
        <v>558786</v>
      </c>
      <c r="CQ232" s="105">
        <f>GETPIVOTDATA(" Florida",'Population Migration by State'!$B$5,"Year",'Population Migration by State'!$C$3)</f>
        <v>558786</v>
      </c>
      <c r="CR232" s="105">
        <f>GETPIVOTDATA(" Florida",'Population Migration by State'!$B$5,"Year",'Population Migration by State'!$C$3)</f>
        <v>558786</v>
      </c>
      <c r="CS232" s="105">
        <f>GETPIVOTDATA(" Florida",'Population Migration by State'!$B$5,"Year",'Population Migration by State'!$C$3)</f>
        <v>558786</v>
      </c>
      <c r="CT232" s="105">
        <f>GETPIVOTDATA(" Florida",'Population Migration by State'!$B$5,"Year",'Population Migration by State'!$C$3)</f>
        <v>558786</v>
      </c>
      <c r="CU232" s="105">
        <f>GETPIVOTDATA(" Florida",'Population Migration by State'!$B$5,"Year",'Population Migration by State'!$C$3)</f>
        <v>558786</v>
      </c>
      <c r="CV232" s="105">
        <f>GETPIVOTDATA(" Florida",'Population Migration by State'!$B$5,"Year",'Population Migration by State'!$C$3)</f>
        <v>558786</v>
      </c>
      <c r="CW232" s="105">
        <f>GETPIVOTDATA(" Florida",'Population Migration by State'!$B$5,"Year",'Population Migration by State'!$C$3)</f>
        <v>558786</v>
      </c>
      <c r="CX232" s="105">
        <f>GETPIVOTDATA(" Florida",'Population Migration by State'!$B$5,"Year",'Population Migration by State'!$C$3)</f>
        <v>558786</v>
      </c>
      <c r="CY232" s="105">
        <f>GETPIVOTDATA(" Florida",'Population Migration by State'!$B$5,"Year",'Population Migration by State'!$C$3)</f>
        <v>558786</v>
      </c>
      <c r="CZ232" s="121">
        <f>GETPIVOTDATA(" Florida",'Population Migration by State'!$B$5,"Year",'Population Migration by State'!$C$3)</f>
        <v>558786</v>
      </c>
      <c r="DA232" s="121">
        <f>GETPIVOTDATA(" Florida",'Population Migration by State'!$B$5,"Year",'Population Migration by State'!$C$3)</f>
        <v>558786</v>
      </c>
      <c r="DB232" s="121">
        <f>GETPIVOTDATA(" Florida",'Population Migration by State'!$B$5,"Year",'Population Migration by State'!$C$3)</f>
        <v>558786</v>
      </c>
      <c r="DC232" s="121">
        <f>GETPIVOTDATA(" Florida",'Population Migration by State'!$B$5,"Year",'Population Migration by State'!$C$3)</f>
        <v>558786</v>
      </c>
      <c r="DD232" s="105">
        <f>GETPIVOTDATA(" Florida",'Population Migration by State'!$B$5,"Year",'Population Migration by State'!$C$3)</f>
        <v>558786</v>
      </c>
      <c r="DE232" s="92"/>
      <c r="DF232" s="105"/>
      <c r="DG232" s="105"/>
      <c r="DH232" s="105"/>
      <c r="DI232" s="105"/>
      <c r="DJ232" s="105"/>
      <c r="DK232" s="105"/>
      <c r="DL232" s="92"/>
      <c r="DM232" s="105"/>
      <c r="DN232" s="131">
        <f>GETPIVOTDATA(" Puerto Rico",'Population Migration by State'!$B$5,"Year",'Population Migration by State'!$C$3)</f>
        <v>20044</v>
      </c>
      <c r="DO232" s="132">
        <f>GETPIVOTDATA(" Puerto Rico",'Population Migration by State'!$B$5,"Year",'Population Migration by State'!$C$3)</f>
        <v>20044</v>
      </c>
      <c r="DP232" s="132">
        <f>GETPIVOTDATA(" Puerto Rico",'Population Migration by State'!$B$5,"Year",'Population Migration by State'!$C$3)</f>
        <v>20044</v>
      </c>
      <c r="DQ232" s="133">
        <f>GETPIVOTDATA(" Puerto Rico",'Population Migration by State'!$B$5,"Year",'Population Migration by State'!$C$3)</f>
        <v>20044</v>
      </c>
      <c r="DR232" s="105"/>
      <c r="DS232" s="105"/>
      <c r="DT232" s="105"/>
      <c r="DU232" s="105"/>
      <c r="DV232" s="105"/>
      <c r="DW232" s="105"/>
      <c r="DX232" s="105"/>
      <c r="DY232" s="105"/>
      <c r="DZ232" s="105"/>
      <c r="EA232" s="114"/>
      <c r="EB232" s="105"/>
      <c r="EC232" s="105"/>
      <c r="ED232" s="105"/>
      <c r="EE232" s="105"/>
      <c r="EF232" s="105"/>
      <c r="EG232" s="105"/>
      <c r="EH232" s="105"/>
      <c r="EI232" s="105"/>
      <c r="EJ232" s="105"/>
      <c r="EK232" s="105"/>
      <c r="EL232" s="105"/>
      <c r="EM232" s="105"/>
      <c r="EN232" s="105"/>
      <c r="EO232" s="105"/>
      <c r="EP232" s="105"/>
      <c r="EQ232" s="56"/>
      <c r="ER232" s="56"/>
      <c r="ES232" s="56"/>
      <c r="ET232" s="56"/>
      <c r="EU232" s="56"/>
      <c r="EV232" s="56"/>
      <c r="EW232" s="56"/>
      <c r="EX232" s="56"/>
      <c r="EY232" s="56"/>
      <c r="EZ232" s="56"/>
      <c r="FA232" s="56"/>
      <c r="FB232" s="56"/>
      <c r="FC232" s="56"/>
      <c r="FD232" s="56"/>
      <c r="FE232" s="56"/>
      <c r="FF232" s="56"/>
      <c r="FG232" s="56"/>
      <c r="FH232" s="56"/>
      <c r="FI232" s="56"/>
      <c r="FJ232" s="56"/>
      <c r="FK232" s="56"/>
      <c r="FL232" s="56"/>
      <c r="FM232" s="56"/>
      <c r="FN232" s="56"/>
      <c r="FO232" s="56"/>
      <c r="FP232" s="56"/>
      <c r="FQ232" s="56"/>
      <c r="FR232" s="56"/>
      <c r="FS232" s="56"/>
      <c r="FT232" s="56"/>
      <c r="FU232" s="56"/>
      <c r="FV232" s="56"/>
      <c r="FW232" s="56"/>
      <c r="FX232" s="56"/>
      <c r="FY232" s="56"/>
      <c r="FZ232" s="56"/>
      <c r="GA232" s="56"/>
      <c r="GB232" s="56"/>
      <c r="GC232" s="56"/>
      <c r="GD232" s="56"/>
      <c r="GE232" s="56"/>
      <c r="GF232" s="56"/>
      <c r="GG232" s="56"/>
      <c r="GH232" s="56"/>
      <c r="GI232" s="56"/>
      <c r="GJ232" s="56"/>
      <c r="GK232" s="56"/>
      <c r="GL232" s="56"/>
      <c r="GM232" s="56"/>
      <c r="GN232" s="56"/>
      <c r="GO232" s="56"/>
      <c r="GP232" s="56"/>
      <c r="GQ232" s="56"/>
      <c r="GR232" s="56"/>
      <c r="GS232" s="56"/>
      <c r="GT232" s="56"/>
      <c r="GU232" s="56"/>
      <c r="GV232" s="56"/>
      <c r="GW232" s="56"/>
      <c r="GX232" s="56"/>
      <c r="GY232" s="56"/>
      <c r="GZ232" s="56"/>
      <c r="HA232" s="56"/>
      <c r="HB232" s="56"/>
      <c r="HC232" s="56"/>
      <c r="HD232" s="56"/>
      <c r="HE232" s="56"/>
      <c r="HF232" s="56"/>
      <c r="HG232" s="56"/>
      <c r="HH232" s="217"/>
    </row>
    <row r="233" spans="2:216" ht="16.5" thickTop="1" thickBot="1" x14ac:dyDescent="0.3">
      <c r="B233" s="221"/>
      <c r="C233" s="56"/>
      <c r="D233" s="92"/>
      <c r="E233" s="105"/>
      <c r="F233" s="105"/>
      <c r="G233" s="105"/>
      <c r="H233" s="105"/>
      <c r="I233" s="105"/>
      <c r="J233" s="105"/>
      <c r="K233" s="105"/>
      <c r="L233" s="92">
        <f>GETPIVOTDATA(" Alaska",'Population Migration by State'!$B$5,"Year",'Population Migration by State'!$C$3)</f>
        <v>33440</v>
      </c>
      <c r="M233" s="105">
        <f>GETPIVOTDATA(" Alaska",'Population Migration by State'!$B$5,"Year",'Population Migration by State'!$C$3)</f>
        <v>33440</v>
      </c>
      <c r="N233" s="105">
        <f>GETPIVOTDATA(" Alaska",'Population Migration by State'!$B$5,"Year",'Population Migration by State'!$C$3)</f>
        <v>33440</v>
      </c>
      <c r="O233" s="105">
        <f>GETPIVOTDATA(" Alaska",'Population Migration by State'!$B$5,"Year",'Population Migration by State'!$C$3)</f>
        <v>33440</v>
      </c>
      <c r="P233" s="105">
        <f>GETPIVOTDATA(" Alaska",'Population Migration by State'!$B$5,"Year",'Population Migration by State'!$C$3)</f>
        <v>33440</v>
      </c>
      <c r="Q233" s="105">
        <f>GETPIVOTDATA(" Alaska",'Population Migration by State'!$B$5,"Year",'Population Migration by State'!$C$3)</f>
        <v>33440</v>
      </c>
      <c r="R233" s="105">
        <f>GETPIVOTDATA(" Alaska",'Population Migration by State'!$B$5,"Year",'Population Migration by State'!$C$3)</f>
        <v>33440</v>
      </c>
      <c r="S233" s="105">
        <f>GETPIVOTDATA(" Alaska",'Population Migration by State'!$B$5,"Year",'Population Migration by State'!$C$3)</f>
        <v>33440</v>
      </c>
      <c r="T233" s="105">
        <f>GETPIVOTDATA(" Alaska",'Population Migration by State'!$B$5,"Year",'Population Migration by State'!$C$3)</f>
        <v>33440</v>
      </c>
      <c r="U233" s="105">
        <f>GETPIVOTDATA(" Alaska",'Population Migration by State'!$B$5,"Year",'Population Migration by State'!$C$3)</f>
        <v>33440</v>
      </c>
      <c r="V233" s="105">
        <f>GETPIVOTDATA(" Alaska",'Population Migration by State'!$B$5,"Year",'Population Migration by State'!$C$3)</f>
        <v>33440</v>
      </c>
      <c r="W233" s="105">
        <f>GETPIVOTDATA(" Alaska",'Population Migration by State'!$B$5,"Year",'Population Migration by State'!$C$3)</f>
        <v>33440</v>
      </c>
      <c r="X233" s="114">
        <f>GETPIVOTDATA(" Alaska",'Population Migration by State'!$B$5,"Year",'Population Migration by State'!$C$3)</f>
        <v>33440</v>
      </c>
      <c r="Y233" s="92"/>
      <c r="Z233" s="105"/>
      <c r="AA233" s="105"/>
      <c r="AB233" s="105"/>
      <c r="AC233" s="105"/>
      <c r="AD233" s="105"/>
      <c r="AE233" s="105"/>
      <c r="AF233" s="105"/>
      <c r="AG233" s="105"/>
      <c r="AH233" s="105"/>
      <c r="AI233" s="105"/>
      <c r="AJ233" s="105"/>
      <c r="AK233" s="99"/>
      <c r="AL233" s="105">
        <f>GETPIVOTDATA(" Hawaii",'Population Migration by State'!$B$5,"Year",'Population Migration by State'!$C$3)</f>
        <v>55481</v>
      </c>
      <c r="AM233" s="105">
        <f>GETPIVOTDATA(" Hawaii",'Population Migration by State'!$B$5,"Year",'Population Migration by State'!$C$3)</f>
        <v>55481</v>
      </c>
      <c r="AN233" s="105">
        <f>GETPIVOTDATA(" Hawaii",'Population Migration by State'!$B$5,"Year",'Population Migration by State'!$C$3)</f>
        <v>55481</v>
      </c>
      <c r="AO233" s="105">
        <f>GETPIVOTDATA(" Hawaii",'Population Migration by State'!$B$5,"Year",'Population Migration by State'!$C$3)</f>
        <v>55481</v>
      </c>
      <c r="AP233" s="97"/>
      <c r="AQ233" s="105"/>
      <c r="AR233" s="105"/>
      <c r="AS233" s="114"/>
      <c r="AT233" s="105"/>
      <c r="AU233" s="105"/>
      <c r="AV233" s="105"/>
      <c r="AW233" s="105"/>
      <c r="AX233" s="105"/>
      <c r="AY233" s="105"/>
      <c r="AZ233" s="105"/>
      <c r="BA233" s="105"/>
      <c r="BB233" s="105"/>
      <c r="BC233" s="105"/>
      <c r="BD233" s="105"/>
      <c r="BE233" s="105"/>
      <c r="BF233" s="105"/>
      <c r="BG233" s="105"/>
      <c r="BH233" s="105"/>
      <c r="BI233" s="105"/>
      <c r="BJ233" s="107">
        <f>GETPIVOTDATA(" Texas",'Population Migration by State'!$B$5,"Year",'Population Migration by State'!$C$3)</f>
        <v>512187</v>
      </c>
      <c r="BK233" s="105">
        <f>GETPIVOTDATA(" Texas",'Population Migration by State'!$B$5,"Year",'Population Migration by State'!$C$3)</f>
        <v>512187</v>
      </c>
      <c r="BL233" s="105">
        <f>GETPIVOTDATA(" Texas",'Population Migration by State'!$B$5,"Year",'Population Migration by State'!$C$3)</f>
        <v>512187</v>
      </c>
      <c r="BM233" s="105">
        <f>GETPIVOTDATA(" Texas",'Population Migration by State'!$B$5,"Year",'Population Migration by State'!$C$3)</f>
        <v>512187</v>
      </c>
      <c r="BN233" s="105">
        <f>GETPIVOTDATA(" Texas",'Population Migration by State'!$B$5,"Year",'Population Migration by State'!$C$3)</f>
        <v>512187</v>
      </c>
      <c r="BO233" s="105">
        <f>GETPIVOTDATA(" Texas",'Population Migration by State'!$B$5,"Year",'Population Migration by State'!$C$3)</f>
        <v>512187</v>
      </c>
      <c r="BP233" s="105">
        <f>GETPIVOTDATA(" Texas",'Population Migration by State'!$B$5,"Year",'Population Migration by State'!$C$3)</f>
        <v>512187</v>
      </c>
      <c r="BQ233" s="114">
        <f>GETPIVOTDATA(" Texas",'Population Migration by State'!$B$5,"Year",'Population Migration by State'!$C$3)</f>
        <v>512187</v>
      </c>
      <c r="BR233" s="105"/>
      <c r="BS233" s="105"/>
      <c r="BT233" s="105"/>
      <c r="BU233" s="105"/>
      <c r="BV233" s="105"/>
      <c r="BW233" s="105"/>
      <c r="BX233" s="105"/>
      <c r="BY233" s="105"/>
      <c r="BZ233" s="105"/>
      <c r="CA233" s="105"/>
      <c r="CB233" s="105"/>
      <c r="CC233" s="105"/>
      <c r="CD233" s="105"/>
      <c r="CE233" s="105"/>
      <c r="CF233" s="105"/>
      <c r="CG233" s="99"/>
      <c r="CH233" s="105">
        <f>GETPIVOTDATA(" Louisiana",'Population Migration by State'!$B$5,"Year",'Population Migration by State'!$C$3)</f>
        <v>91870</v>
      </c>
      <c r="CI233" s="105">
        <f>GETPIVOTDATA(" Louisiana",'Population Migration by State'!$B$5,"Year",'Population Migration by State'!$C$3)</f>
        <v>91870</v>
      </c>
      <c r="CJ233" s="92">
        <f>GETPIVOTDATA(" Florida",'Population Migration by State'!$B$5,"Year",'Population Migration by State'!$C$3)</f>
        <v>558786</v>
      </c>
      <c r="CK233" s="105">
        <f>GETPIVOTDATA(" Florida",'Population Migration by State'!$B$5,"Year",'Population Migration by State'!$C$3)</f>
        <v>558786</v>
      </c>
      <c r="CL233" s="105">
        <f>GETPIVOTDATA(" Florida",'Population Migration by State'!$B$5,"Year",'Population Migration by State'!$C$3)</f>
        <v>558786</v>
      </c>
      <c r="CM233" s="105">
        <f>GETPIVOTDATA(" Florida",'Population Migration by State'!$B$5,"Year",'Population Migration by State'!$C$3)</f>
        <v>558786</v>
      </c>
      <c r="CN233" s="105">
        <f>GETPIVOTDATA(" Florida",'Population Migration by State'!$B$5,"Year",'Population Migration by State'!$C$3)</f>
        <v>558786</v>
      </c>
      <c r="CO233" s="105">
        <f>GETPIVOTDATA(" Florida",'Population Migration by State'!$B$5,"Year",'Population Migration by State'!$C$3)</f>
        <v>558786</v>
      </c>
      <c r="CP233" s="105">
        <f>GETPIVOTDATA(" Florida",'Population Migration by State'!$B$5,"Year",'Population Migration by State'!$C$3)</f>
        <v>558786</v>
      </c>
      <c r="CQ233" s="105">
        <f>GETPIVOTDATA(" Florida",'Population Migration by State'!$B$5,"Year",'Population Migration by State'!$C$3)</f>
        <v>558786</v>
      </c>
      <c r="CR233" s="105">
        <f>GETPIVOTDATA(" Florida",'Population Migration by State'!$B$5,"Year",'Population Migration by State'!$C$3)</f>
        <v>558786</v>
      </c>
      <c r="CS233" s="105">
        <f>GETPIVOTDATA(" Florida",'Population Migration by State'!$B$5,"Year",'Population Migration by State'!$C$3)</f>
        <v>558786</v>
      </c>
      <c r="CT233" s="105">
        <f>GETPIVOTDATA(" Florida",'Population Migration by State'!$B$5,"Year",'Population Migration by State'!$C$3)</f>
        <v>558786</v>
      </c>
      <c r="CU233" s="105">
        <f>GETPIVOTDATA(" Florida",'Population Migration by State'!$B$5,"Year",'Population Migration by State'!$C$3)</f>
        <v>558786</v>
      </c>
      <c r="CV233" s="105">
        <f>GETPIVOTDATA(" Florida",'Population Migration by State'!$B$5,"Year",'Population Migration by State'!$C$3)</f>
        <v>558786</v>
      </c>
      <c r="CW233" s="105">
        <f>GETPIVOTDATA(" Florida",'Population Migration by State'!$B$5,"Year",'Population Migration by State'!$C$3)</f>
        <v>558786</v>
      </c>
      <c r="CX233" s="105">
        <f>GETPIVOTDATA(" Florida",'Population Migration by State'!$B$5,"Year",'Population Migration by State'!$C$3)</f>
        <v>558786</v>
      </c>
      <c r="CY233" s="105">
        <f>GETPIVOTDATA(" Florida",'Population Migration by State'!$B$5,"Year",'Population Migration by State'!$C$3)</f>
        <v>558786</v>
      </c>
      <c r="CZ233" s="121">
        <f>GETPIVOTDATA(" Florida",'Population Migration by State'!$B$5,"Year",'Population Migration by State'!$C$3)</f>
        <v>558786</v>
      </c>
      <c r="DA233" s="121">
        <f>GETPIVOTDATA(" Florida",'Population Migration by State'!$B$5,"Year",'Population Migration by State'!$C$3)</f>
        <v>558786</v>
      </c>
      <c r="DB233" s="121">
        <f>GETPIVOTDATA(" Florida",'Population Migration by State'!$B$5,"Year",'Population Migration by State'!$C$3)</f>
        <v>558786</v>
      </c>
      <c r="DC233" s="121">
        <f>GETPIVOTDATA(" Florida",'Population Migration by State'!$B$5,"Year",'Population Migration by State'!$C$3)</f>
        <v>558786</v>
      </c>
      <c r="DD233" s="105">
        <f>GETPIVOTDATA(" Florida",'Population Migration by State'!$B$5,"Year",'Population Migration by State'!$C$3)</f>
        <v>558786</v>
      </c>
      <c r="DE233" s="92"/>
      <c r="DF233" s="105"/>
      <c r="DG233" s="105"/>
      <c r="DH233" s="105"/>
      <c r="DI233" s="105"/>
      <c r="DJ233" s="105"/>
      <c r="DK233" s="105"/>
      <c r="DL233" s="92"/>
      <c r="DM233" s="105"/>
      <c r="DN233" s="105"/>
      <c r="DO233" s="105"/>
      <c r="DP233" s="105"/>
      <c r="DQ233" s="105"/>
      <c r="DR233" s="105"/>
      <c r="DS233" s="105"/>
      <c r="DT233" s="105"/>
      <c r="DU233" s="105"/>
      <c r="DV233" s="105"/>
      <c r="DW233" s="105"/>
      <c r="DX233" s="105"/>
      <c r="DY233" s="105"/>
      <c r="DZ233" s="105"/>
      <c r="EA233" s="114"/>
      <c r="EB233" s="105"/>
      <c r="EC233" s="105"/>
      <c r="ED233" s="105"/>
      <c r="EE233" s="105"/>
      <c r="EF233" s="105"/>
      <c r="EG233" s="105"/>
      <c r="EH233" s="105"/>
      <c r="EI233" s="105"/>
      <c r="EJ233" s="105"/>
      <c r="EK233" s="105"/>
      <c r="EL233" s="105"/>
      <c r="EM233" s="105"/>
      <c r="EN233" s="105"/>
      <c r="EO233" s="105"/>
      <c r="EP233" s="105"/>
      <c r="EQ233" s="56"/>
      <c r="ER233" s="56"/>
      <c r="ES233" s="56"/>
      <c r="ET233" s="56"/>
      <c r="EU233" s="56"/>
      <c r="EV233" s="56"/>
      <c r="EW233" s="56"/>
      <c r="EX233" s="56"/>
      <c r="EY233" s="56"/>
      <c r="EZ233" s="56"/>
      <c r="FA233" s="56"/>
      <c r="FB233" s="56"/>
      <c r="FC233" s="56"/>
      <c r="FD233" s="56"/>
      <c r="FE233" s="56"/>
      <c r="FF233" s="56"/>
      <c r="FG233" s="56"/>
      <c r="FH233" s="56"/>
      <c r="FI233" s="56"/>
      <c r="FJ233" s="56"/>
      <c r="FK233" s="56"/>
      <c r="FL233" s="56"/>
      <c r="FM233" s="56"/>
      <c r="FN233" s="56"/>
      <c r="FO233" s="56"/>
      <c r="FP233" s="56"/>
      <c r="FQ233" s="56"/>
      <c r="FR233" s="56"/>
      <c r="FS233" s="56"/>
      <c r="FT233" s="56"/>
      <c r="FU233" s="56"/>
      <c r="FV233" s="56"/>
      <c r="FW233" s="56"/>
      <c r="FX233" s="56"/>
      <c r="FY233" s="56"/>
      <c r="FZ233" s="56"/>
      <c r="GA233" s="56"/>
      <c r="GB233" s="56"/>
      <c r="GC233" s="56"/>
      <c r="GD233" s="56"/>
      <c r="GE233" s="56"/>
      <c r="GF233" s="56"/>
      <c r="GG233" s="56"/>
      <c r="GH233" s="56"/>
      <c r="GI233" s="56"/>
      <c r="GJ233" s="56"/>
      <c r="GK233" s="56"/>
      <c r="GL233" s="56"/>
      <c r="GM233" s="56"/>
      <c r="GN233" s="56"/>
      <c r="GO233" s="56"/>
      <c r="GP233" s="56"/>
      <c r="GQ233" s="56"/>
      <c r="GR233" s="56"/>
      <c r="GS233" s="56"/>
      <c r="GT233" s="56"/>
      <c r="GU233" s="56"/>
      <c r="GV233" s="56"/>
      <c r="GW233" s="56"/>
      <c r="GX233" s="56"/>
      <c r="GY233" s="56"/>
      <c r="GZ233" s="56"/>
      <c r="HA233" s="56"/>
      <c r="HB233" s="56"/>
      <c r="HC233" s="56"/>
      <c r="HD233" s="56"/>
      <c r="HE233" s="56"/>
      <c r="HF233" s="56"/>
      <c r="HG233" s="56"/>
      <c r="HH233" s="217"/>
    </row>
    <row r="234" spans="2:216" ht="15.75" thickTop="1" x14ac:dyDescent="0.25">
      <c r="B234" s="221"/>
      <c r="C234" s="56"/>
      <c r="D234" s="92"/>
      <c r="E234" s="105"/>
      <c r="F234" s="105"/>
      <c r="G234" s="105"/>
      <c r="H234" s="97"/>
      <c r="I234" s="101">
        <f>GETPIVOTDATA(" Alaska",'Population Migration by State'!$B$5,"Year",'Population Migration by State'!$C$3)</f>
        <v>33440</v>
      </c>
      <c r="J234" s="101">
        <f>GETPIVOTDATA(" Alaska",'Population Migration by State'!$B$5,"Year",'Population Migration by State'!$C$3)</f>
        <v>33440</v>
      </c>
      <c r="K234" s="101">
        <f>GETPIVOTDATA(" Alaska",'Population Migration by State'!$B$5,"Year",'Population Migration by State'!$C$3)</f>
        <v>33440</v>
      </c>
      <c r="L234" s="105">
        <f>GETPIVOTDATA(" Alaska",'Population Migration by State'!$B$5,"Year",'Population Migration by State'!$C$3)</f>
        <v>33440</v>
      </c>
      <c r="M234" s="105">
        <f>GETPIVOTDATA(" Alaska",'Population Migration by State'!$B$5,"Year",'Population Migration by State'!$C$3)</f>
        <v>33440</v>
      </c>
      <c r="N234" s="105">
        <f>GETPIVOTDATA(" Alaska",'Population Migration by State'!$B$5,"Year",'Population Migration by State'!$C$3)</f>
        <v>33440</v>
      </c>
      <c r="O234" s="105">
        <f>GETPIVOTDATA(" Alaska",'Population Migration by State'!$B$5,"Year",'Population Migration by State'!$C$3)</f>
        <v>33440</v>
      </c>
      <c r="P234" s="105">
        <f>GETPIVOTDATA(" Alaska",'Population Migration by State'!$B$5,"Year",'Population Migration by State'!$C$3)</f>
        <v>33440</v>
      </c>
      <c r="Q234" s="105">
        <f>GETPIVOTDATA(" Alaska",'Population Migration by State'!$B$5,"Year",'Population Migration by State'!$C$3)</f>
        <v>33440</v>
      </c>
      <c r="R234" s="105">
        <f>GETPIVOTDATA(" Alaska",'Population Migration by State'!$B$5,"Year",'Population Migration by State'!$C$3)</f>
        <v>33440</v>
      </c>
      <c r="S234" s="105">
        <f>GETPIVOTDATA(" Alaska",'Population Migration by State'!$B$5,"Year",'Population Migration by State'!$C$3)</f>
        <v>33440</v>
      </c>
      <c r="T234" s="105">
        <f>GETPIVOTDATA(" Alaska",'Population Migration by State'!$B$5,"Year",'Population Migration by State'!$C$3)</f>
        <v>33440</v>
      </c>
      <c r="U234" s="105">
        <f>GETPIVOTDATA(" Alaska",'Population Migration by State'!$B$5,"Year",'Population Migration by State'!$C$3)</f>
        <v>33440</v>
      </c>
      <c r="V234" s="105">
        <f>GETPIVOTDATA(" Alaska",'Population Migration by State'!$B$5,"Year",'Population Migration by State'!$C$3)</f>
        <v>33440</v>
      </c>
      <c r="W234" s="105">
        <f>GETPIVOTDATA(" Alaska",'Population Migration by State'!$B$5,"Year",'Population Migration by State'!$C$3)</f>
        <v>33440</v>
      </c>
      <c r="X234" s="114">
        <f>GETPIVOTDATA(" Alaska",'Population Migration by State'!$B$5,"Year",'Population Migration by State'!$C$3)</f>
        <v>33440</v>
      </c>
      <c r="Y234" s="92"/>
      <c r="Z234" s="105"/>
      <c r="AA234" s="105"/>
      <c r="AB234" s="105"/>
      <c r="AC234" s="105"/>
      <c r="AD234" s="105"/>
      <c r="AE234" s="105"/>
      <c r="AF234" s="105"/>
      <c r="AG234" s="105"/>
      <c r="AH234" s="105"/>
      <c r="AI234" s="105"/>
      <c r="AJ234" s="105"/>
      <c r="AK234" s="105"/>
      <c r="AL234" s="92">
        <f>GETPIVOTDATA(" Hawaii",'Population Migration by State'!$B$5,"Year",'Population Migration by State'!$C$3)</f>
        <v>55481</v>
      </c>
      <c r="AM234" s="105">
        <f>GETPIVOTDATA(" Hawaii",'Population Migration by State'!$B$5,"Year",'Population Migration by State'!$C$3)</f>
        <v>55481</v>
      </c>
      <c r="AN234" s="105">
        <f>GETPIVOTDATA(" Hawaii",'Population Migration by State'!$B$5,"Year",'Population Migration by State'!$C$3)</f>
        <v>55481</v>
      </c>
      <c r="AO234" s="95"/>
      <c r="AP234" s="105"/>
      <c r="AQ234" s="105"/>
      <c r="AR234" s="105"/>
      <c r="AS234" s="114"/>
      <c r="AT234" s="105"/>
      <c r="AU234" s="105"/>
      <c r="AV234" s="105"/>
      <c r="AW234" s="105"/>
      <c r="AX234" s="105"/>
      <c r="AY234" s="105"/>
      <c r="AZ234" s="105"/>
      <c r="BA234" s="105"/>
      <c r="BB234" s="105"/>
      <c r="BC234" s="105"/>
      <c r="BD234" s="105"/>
      <c r="BE234" s="105"/>
      <c r="BF234" s="105"/>
      <c r="BG234" s="105"/>
      <c r="BH234" s="105"/>
      <c r="BI234" s="105"/>
      <c r="BJ234" s="105"/>
      <c r="BK234" s="92">
        <f>GETPIVOTDATA(" Texas",'Population Migration by State'!$B$5,"Year",'Population Migration by State'!$C$3)</f>
        <v>512187</v>
      </c>
      <c r="BL234" s="105">
        <f>GETPIVOTDATA(" Texas",'Population Migration by State'!$B$5,"Year",'Population Migration by State'!$C$3)</f>
        <v>512187</v>
      </c>
      <c r="BM234" s="105">
        <f>GETPIVOTDATA(" Texas",'Population Migration by State'!$B$5,"Year",'Population Migration by State'!$C$3)</f>
        <v>512187</v>
      </c>
      <c r="BN234" s="105">
        <f>GETPIVOTDATA(" Texas",'Population Migration by State'!$B$5,"Year",'Population Migration by State'!$C$3)</f>
        <v>512187</v>
      </c>
      <c r="BO234" s="105">
        <f>GETPIVOTDATA(" Texas",'Population Migration by State'!$B$5,"Year",'Population Migration by State'!$C$3)</f>
        <v>512187</v>
      </c>
      <c r="BP234" s="105">
        <f>GETPIVOTDATA(" Texas",'Population Migration by State'!$B$5,"Year",'Population Migration by State'!$C$3)</f>
        <v>512187</v>
      </c>
      <c r="BQ234" s="114">
        <f>GETPIVOTDATA(" Texas",'Population Migration by State'!$B$5,"Year",'Population Migration by State'!$C$3)</f>
        <v>512187</v>
      </c>
      <c r="BR234" s="105"/>
      <c r="BS234" s="105"/>
      <c r="BT234" s="105"/>
      <c r="BU234" s="105"/>
      <c r="BV234" s="105"/>
      <c r="BW234" s="105"/>
      <c r="BX234" s="105"/>
      <c r="BY234" s="105"/>
      <c r="BZ234" s="105"/>
      <c r="CA234" s="105"/>
      <c r="CB234" s="105"/>
      <c r="CC234" s="105"/>
      <c r="CD234" s="105"/>
      <c r="CE234" s="105"/>
      <c r="CF234" s="105"/>
      <c r="CG234" s="105"/>
      <c r="CH234" s="99"/>
      <c r="CI234" s="105">
        <f>GETPIVOTDATA(" Louisiana",'Population Migration by State'!$B$5,"Year",'Population Migration by State'!$C$3)</f>
        <v>91870</v>
      </c>
      <c r="CJ234" s="92">
        <f>GETPIVOTDATA(" Florida",'Population Migration by State'!$B$5,"Year",'Population Migration by State'!$C$3)</f>
        <v>558786</v>
      </c>
      <c r="CK234" s="105">
        <f>GETPIVOTDATA(" Florida",'Population Migration by State'!$B$5,"Year",'Population Migration by State'!$C$3)</f>
        <v>558786</v>
      </c>
      <c r="CL234" s="105">
        <f>GETPIVOTDATA(" Florida",'Population Migration by State'!$B$5,"Year",'Population Migration by State'!$C$3)</f>
        <v>558786</v>
      </c>
      <c r="CM234" s="105">
        <f>GETPIVOTDATA(" Florida",'Population Migration by State'!$B$5,"Year",'Population Migration by State'!$C$3)</f>
        <v>558786</v>
      </c>
      <c r="CN234" s="105">
        <f>GETPIVOTDATA(" Florida",'Population Migration by State'!$B$5,"Year",'Population Migration by State'!$C$3)</f>
        <v>558786</v>
      </c>
      <c r="CO234" s="105">
        <f>GETPIVOTDATA(" Florida",'Population Migration by State'!$B$5,"Year",'Population Migration by State'!$C$3)</f>
        <v>558786</v>
      </c>
      <c r="CP234" s="105">
        <f>GETPIVOTDATA(" Florida",'Population Migration by State'!$B$5,"Year",'Population Migration by State'!$C$3)</f>
        <v>558786</v>
      </c>
      <c r="CQ234" s="105">
        <f>GETPIVOTDATA(" Florida",'Population Migration by State'!$B$5,"Year",'Population Migration by State'!$C$3)</f>
        <v>558786</v>
      </c>
      <c r="CR234" s="105">
        <f>GETPIVOTDATA(" Florida",'Population Migration by State'!$B$5,"Year",'Population Migration by State'!$C$3)</f>
        <v>558786</v>
      </c>
      <c r="CS234" s="105">
        <f>GETPIVOTDATA(" Florida",'Population Migration by State'!$B$5,"Year",'Population Migration by State'!$C$3)</f>
        <v>558786</v>
      </c>
      <c r="CT234" s="105">
        <f>GETPIVOTDATA(" Florida",'Population Migration by State'!$B$5,"Year",'Population Migration by State'!$C$3)</f>
        <v>558786</v>
      </c>
      <c r="CU234" s="105">
        <f>GETPIVOTDATA(" Florida",'Population Migration by State'!$B$5,"Year",'Population Migration by State'!$C$3)</f>
        <v>558786</v>
      </c>
      <c r="CV234" s="105">
        <f>GETPIVOTDATA(" Florida",'Population Migration by State'!$B$5,"Year",'Population Migration by State'!$C$3)</f>
        <v>558786</v>
      </c>
      <c r="CW234" s="105">
        <f>GETPIVOTDATA(" Florida",'Population Migration by State'!$B$5,"Year",'Population Migration by State'!$C$3)</f>
        <v>558786</v>
      </c>
      <c r="CX234" s="105">
        <f>GETPIVOTDATA(" Florida",'Population Migration by State'!$B$5,"Year",'Population Migration by State'!$C$3)</f>
        <v>558786</v>
      </c>
      <c r="CY234" s="105">
        <f>GETPIVOTDATA(" Florida",'Population Migration by State'!$B$5,"Year",'Population Migration by State'!$C$3)</f>
        <v>558786</v>
      </c>
      <c r="CZ234" s="121">
        <f>GETPIVOTDATA(" Florida",'Population Migration by State'!$B$5,"Year",'Population Migration by State'!$C$3)</f>
        <v>558786</v>
      </c>
      <c r="DA234" s="121">
        <f>GETPIVOTDATA(" Florida",'Population Migration by State'!$B$5,"Year",'Population Migration by State'!$C$3)</f>
        <v>558786</v>
      </c>
      <c r="DB234" s="121">
        <f>GETPIVOTDATA(" Florida",'Population Migration by State'!$B$5,"Year",'Population Migration by State'!$C$3)</f>
        <v>558786</v>
      </c>
      <c r="DC234" s="121">
        <f>GETPIVOTDATA(" Florida",'Population Migration by State'!$B$5,"Year",'Population Migration by State'!$C$3)</f>
        <v>558786</v>
      </c>
      <c r="DD234" s="105">
        <f>GETPIVOTDATA(" Florida",'Population Migration by State'!$B$5,"Year",'Population Migration by State'!$C$3)</f>
        <v>558786</v>
      </c>
      <c r="DE234" s="92"/>
      <c r="DF234" s="105"/>
      <c r="DG234" s="105"/>
      <c r="DH234" s="105"/>
      <c r="DI234" s="105"/>
      <c r="DJ234" s="105"/>
      <c r="DK234" s="105"/>
      <c r="DL234" s="92"/>
      <c r="DM234" s="105"/>
      <c r="DN234" s="105"/>
      <c r="DO234" s="105"/>
      <c r="DP234" s="105"/>
      <c r="DQ234" s="105"/>
      <c r="DR234" s="105"/>
      <c r="DS234" s="105"/>
      <c r="DT234" s="105"/>
      <c r="DU234" s="105"/>
      <c r="DV234" s="105"/>
      <c r="DW234" s="105"/>
      <c r="DX234" s="105"/>
      <c r="DY234" s="105"/>
      <c r="DZ234" s="105"/>
      <c r="EA234" s="114"/>
      <c r="EB234" s="105"/>
      <c r="EC234" s="105"/>
      <c r="ED234" s="105"/>
      <c r="EE234" s="105"/>
      <c r="EF234" s="105"/>
      <c r="EG234" s="105"/>
      <c r="EH234" s="105"/>
      <c r="EI234" s="105"/>
      <c r="EJ234" s="105"/>
      <c r="EK234" s="105"/>
      <c r="EL234" s="105"/>
      <c r="EM234" s="105"/>
      <c r="EN234" s="105"/>
      <c r="EO234" s="105"/>
      <c r="EP234" s="105"/>
      <c r="EQ234" s="56"/>
      <c r="ER234" s="56"/>
      <c r="ES234" s="56"/>
      <c r="ET234" s="56"/>
      <c r="EU234" s="56"/>
      <c r="EV234" s="56"/>
      <c r="EW234" s="56"/>
      <c r="EX234" s="56"/>
      <c r="EY234" s="56"/>
      <c r="EZ234" s="56"/>
      <c r="FA234" s="56"/>
      <c r="FB234" s="56"/>
      <c r="FC234" s="56"/>
      <c r="FD234" s="56"/>
      <c r="FE234" s="56"/>
      <c r="FF234" s="56"/>
      <c r="FG234" s="56"/>
      <c r="FH234" s="56"/>
      <c r="FI234" s="56"/>
      <c r="FJ234" s="56"/>
      <c r="FK234" s="56"/>
      <c r="FL234" s="56"/>
      <c r="FM234" s="56"/>
      <c r="FN234" s="56"/>
      <c r="FO234" s="56"/>
      <c r="FP234" s="56"/>
      <c r="FQ234" s="56"/>
      <c r="FR234" s="56"/>
      <c r="FS234" s="56"/>
      <c r="FT234" s="56"/>
      <c r="FU234" s="56"/>
      <c r="FV234" s="56"/>
      <c r="FW234" s="56"/>
      <c r="FX234" s="56"/>
      <c r="FY234" s="56"/>
      <c r="FZ234" s="56"/>
      <c r="GA234" s="56"/>
      <c r="GB234" s="56"/>
      <c r="GC234" s="56"/>
      <c r="GD234" s="56"/>
      <c r="GE234" s="56"/>
      <c r="GF234" s="56"/>
      <c r="GG234" s="56"/>
      <c r="GH234" s="56"/>
      <c r="GI234" s="56"/>
      <c r="GJ234" s="56"/>
      <c r="GK234" s="56"/>
      <c r="GL234" s="56"/>
      <c r="GM234" s="56"/>
      <c r="GN234" s="56"/>
      <c r="GO234" s="56"/>
      <c r="GP234" s="56"/>
      <c r="GQ234" s="56"/>
      <c r="GR234" s="56"/>
      <c r="GS234" s="56"/>
      <c r="GT234" s="56"/>
      <c r="GU234" s="56"/>
      <c r="GV234" s="56"/>
      <c r="GW234" s="56"/>
      <c r="GX234" s="56"/>
      <c r="GY234" s="56"/>
      <c r="GZ234" s="56"/>
      <c r="HA234" s="56"/>
      <c r="HB234" s="56"/>
      <c r="HC234" s="56"/>
      <c r="HD234" s="56"/>
      <c r="HE234" s="56"/>
      <c r="HF234" s="56"/>
      <c r="HG234" s="56"/>
      <c r="HH234" s="217"/>
    </row>
    <row r="235" spans="2:216" ht="15.75" thickBot="1" x14ac:dyDescent="0.3">
      <c r="B235" s="221"/>
      <c r="C235" s="56"/>
      <c r="D235" s="92"/>
      <c r="E235" s="105"/>
      <c r="F235" s="105"/>
      <c r="G235" s="97"/>
      <c r="H235" s="105">
        <f>GETPIVOTDATA(" Alaska",'Population Migration by State'!$B$5,"Year",'Population Migration by State'!$C$3)</f>
        <v>33440</v>
      </c>
      <c r="I235" s="105">
        <f>GETPIVOTDATA(" Alaska",'Population Migration by State'!$B$5,"Year",'Population Migration by State'!$C$3)</f>
        <v>33440</v>
      </c>
      <c r="J235" s="105">
        <f>GETPIVOTDATA(" Alaska",'Population Migration by State'!$B$5,"Year",'Population Migration by State'!$C$3)</f>
        <v>33440</v>
      </c>
      <c r="K235" s="105">
        <f>GETPIVOTDATA(" Alaska",'Population Migration by State'!$B$5,"Year",'Population Migration by State'!$C$3)</f>
        <v>33440</v>
      </c>
      <c r="L235" s="105">
        <f>GETPIVOTDATA(" Alaska",'Population Migration by State'!$B$5,"Year",'Population Migration by State'!$C$3)</f>
        <v>33440</v>
      </c>
      <c r="M235" s="105">
        <f>GETPIVOTDATA(" Alaska",'Population Migration by State'!$B$5,"Year",'Population Migration by State'!$C$3)</f>
        <v>33440</v>
      </c>
      <c r="N235" s="105">
        <f>GETPIVOTDATA(" Alaska",'Population Migration by State'!$B$5,"Year",'Population Migration by State'!$C$3)</f>
        <v>33440</v>
      </c>
      <c r="O235" s="105">
        <f>GETPIVOTDATA(" Alaska",'Population Migration by State'!$B$5,"Year",'Population Migration by State'!$C$3)</f>
        <v>33440</v>
      </c>
      <c r="P235" s="105">
        <f>GETPIVOTDATA(" Alaska",'Population Migration by State'!$B$5,"Year",'Population Migration by State'!$C$3)</f>
        <v>33440</v>
      </c>
      <c r="Q235" s="105">
        <f>GETPIVOTDATA(" Alaska",'Population Migration by State'!$B$5,"Year",'Population Migration by State'!$C$3)</f>
        <v>33440</v>
      </c>
      <c r="R235" s="105">
        <f>GETPIVOTDATA(" Alaska",'Population Migration by State'!$B$5,"Year",'Population Migration by State'!$C$3)</f>
        <v>33440</v>
      </c>
      <c r="S235" s="105">
        <f>GETPIVOTDATA(" Alaska",'Population Migration by State'!$B$5,"Year",'Population Migration by State'!$C$3)</f>
        <v>33440</v>
      </c>
      <c r="T235" s="105">
        <f>GETPIVOTDATA(" Alaska",'Population Migration by State'!$B$5,"Year",'Population Migration by State'!$C$3)</f>
        <v>33440</v>
      </c>
      <c r="U235" s="105">
        <f>GETPIVOTDATA(" Alaska",'Population Migration by State'!$B$5,"Year",'Population Migration by State'!$C$3)</f>
        <v>33440</v>
      </c>
      <c r="V235" s="105">
        <f>GETPIVOTDATA(" Alaska",'Population Migration by State'!$B$5,"Year",'Population Migration by State'!$C$3)</f>
        <v>33440</v>
      </c>
      <c r="W235" s="105">
        <f>GETPIVOTDATA(" Alaska",'Population Migration by State'!$B$5,"Year",'Population Migration by State'!$C$3)</f>
        <v>33440</v>
      </c>
      <c r="X235" s="114">
        <f>GETPIVOTDATA(" Alaska",'Population Migration by State'!$B$5,"Year",'Population Migration by State'!$C$3)</f>
        <v>33440</v>
      </c>
      <c r="Y235" s="92"/>
      <c r="Z235" s="105"/>
      <c r="AA235" s="105"/>
      <c r="AB235" s="105"/>
      <c r="AC235" s="105"/>
      <c r="AD235" s="105"/>
      <c r="AE235" s="105"/>
      <c r="AF235" s="105"/>
      <c r="AG235" s="105"/>
      <c r="AH235" s="105"/>
      <c r="AI235" s="105"/>
      <c r="AJ235" s="105"/>
      <c r="AK235" s="105"/>
      <c r="AL235" s="92">
        <f>GETPIVOTDATA(" Hawaii",'Population Migration by State'!$B$5,"Year",'Population Migration by State'!$C$3)</f>
        <v>55481</v>
      </c>
      <c r="AM235" s="105">
        <f>GETPIVOTDATA(" Hawaii",'Population Migration by State'!$B$5,"Year",'Population Migration by State'!$C$3)</f>
        <v>55481</v>
      </c>
      <c r="AN235" s="97"/>
      <c r="AO235" s="105"/>
      <c r="AP235" s="105"/>
      <c r="AQ235" s="105"/>
      <c r="AR235" s="105"/>
      <c r="AS235" s="114"/>
      <c r="AT235" s="105"/>
      <c r="AU235" s="105"/>
      <c r="AV235" s="105"/>
      <c r="AW235" s="105"/>
      <c r="AX235" s="105"/>
      <c r="AY235" s="105"/>
      <c r="AZ235" s="105"/>
      <c r="BA235" s="105"/>
      <c r="BB235" s="105"/>
      <c r="BC235" s="105"/>
      <c r="BD235" s="105"/>
      <c r="BE235" s="105"/>
      <c r="BF235" s="105"/>
      <c r="BG235" s="105"/>
      <c r="BH235" s="105"/>
      <c r="BI235" s="105"/>
      <c r="BJ235" s="105"/>
      <c r="BK235" s="92">
        <f>GETPIVOTDATA(" Texas",'Population Migration by State'!$B$5,"Year",'Population Migration by State'!$C$3)</f>
        <v>512187</v>
      </c>
      <c r="BL235" s="105">
        <f>GETPIVOTDATA(" Texas",'Population Migration by State'!$B$5,"Year",'Population Migration by State'!$C$3)</f>
        <v>512187</v>
      </c>
      <c r="BM235" s="105">
        <f>GETPIVOTDATA(" Texas",'Population Migration by State'!$B$5,"Year",'Population Migration by State'!$C$3)</f>
        <v>512187</v>
      </c>
      <c r="BN235" s="105">
        <f>GETPIVOTDATA(" Texas",'Population Migration by State'!$B$5,"Year",'Population Migration by State'!$C$3)</f>
        <v>512187</v>
      </c>
      <c r="BO235" s="105">
        <f>GETPIVOTDATA(" Texas",'Population Migration by State'!$B$5,"Year",'Population Migration by State'!$C$3)</f>
        <v>512187</v>
      </c>
      <c r="BP235" s="105">
        <f>GETPIVOTDATA(" Texas",'Population Migration by State'!$B$5,"Year",'Population Migration by State'!$C$3)</f>
        <v>512187</v>
      </c>
      <c r="BQ235" s="114">
        <f>GETPIVOTDATA(" Texas",'Population Migration by State'!$B$5,"Year",'Population Migration by State'!$C$3)</f>
        <v>512187</v>
      </c>
      <c r="BR235" s="105"/>
      <c r="BS235" s="105"/>
      <c r="BT235" s="105"/>
      <c r="BU235" s="105"/>
      <c r="BV235" s="105"/>
      <c r="BW235" s="105"/>
      <c r="BX235" s="105"/>
      <c r="BY235" s="105"/>
      <c r="BZ235" s="105"/>
      <c r="CA235" s="105"/>
      <c r="CB235" s="105"/>
      <c r="CC235" s="105"/>
      <c r="CD235" s="105"/>
      <c r="CE235" s="105"/>
      <c r="CF235" s="105"/>
      <c r="CG235" s="105"/>
      <c r="CH235" s="105"/>
      <c r="CI235" s="99"/>
      <c r="CJ235" s="92">
        <f>GETPIVOTDATA(" Florida",'Population Migration by State'!$B$5,"Year",'Population Migration by State'!$C$3)</f>
        <v>558786</v>
      </c>
      <c r="CK235" s="105">
        <f>GETPIVOTDATA(" Florida",'Population Migration by State'!$B$5,"Year",'Population Migration by State'!$C$3)</f>
        <v>558786</v>
      </c>
      <c r="CL235" s="105">
        <f>GETPIVOTDATA(" Florida",'Population Migration by State'!$B$5,"Year",'Population Migration by State'!$C$3)</f>
        <v>558786</v>
      </c>
      <c r="CM235" s="105">
        <f>GETPIVOTDATA(" Florida",'Population Migration by State'!$B$5,"Year",'Population Migration by State'!$C$3)</f>
        <v>558786</v>
      </c>
      <c r="CN235" s="105">
        <f>GETPIVOTDATA(" Florida",'Population Migration by State'!$B$5,"Year",'Population Migration by State'!$C$3)</f>
        <v>558786</v>
      </c>
      <c r="CO235" s="105">
        <f>GETPIVOTDATA(" Florida",'Population Migration by State'!$B$5,"Year",'Population Migration by State'!$C$3)</f>
        <v>558786</v>
      </c>
      <c r="CP235" s="105">
        <f>GETPIVOTDATA(" Florida",'Population Migration by State'!$B$5,"Year",'Population Migration by State'!$C$3)</f>
        <v>558786</v>
      </c>
      <c r="CQ235" s="105">
        <f>GETPIVOTDATA(" Florida",'Population Migration by State'!$B$5,"Year",'Population Migration by State'!$C$3)</f>
        <v>558786</v>
      </c>
      <c r="CR235" s="105">
        <f>GETPIVOTDATA(" Florida",'Population Migration by State'!$B$5,"Year",'Population Migration by State'!$C$3)</f>
        <v>558786</v>
      </c>
      <c r="CS235" s="105">
        <f>GETPIVOTDATA(" Florida",'Population Migration by State'!$B$5,"Year",'Population Migration by State'!$C$3)</f>
        <v>558786</v>
      </c>
      <c r="CT235" s="105">
        <f>GETPIVOTDATA(" Florida",'Population Migration by State'!$B$5,"Year",'Population Migration by State'!$C$3)</f>
        <v>558786</v>
      </c>
      <c r="CU235" s="105">
        <f>GETPIVOTDATA(" Florida",'Population Migration by State'!$B$5,"Year",'Population Migration by State'!$C$3)</f>
        <v>558786</v>
      </c>
      <c r="CV235" s="105">
        <f>GETPIVOTDATA(" Florida",'Population Migration by State'!$B$5,"Year",'Population Migration by State'!$C$3)</f>
        <v>558786</v>
      </c>
      <c r="CW235" s="105">
        <f>GETPIVOTDATA(" Florida",'Population Migration by State'!$B$5,"Year",'Population Migration by State'!$C$3)</f>
        <v>558786</v>
      </c>
      <c r="CX235" s="105">
        <f>GETPIVOTDATA(" Florida",'Population Migration by State'!$B$5,"Year",'Population Migration by State'!$C$3)</f>
        <v>558786</v>
      </c>
      <c r="CY235" s="105">
        <f>GETPIVOTDATA(" Florida",'Population Migration by State'!$B$5,"Year",'Population Migration by State'!$C$3)</f>
        <v>558786</v>
      </c>
      <c r="CZ235" s="121">
        <f>GETPIVOTDATA(" Florida",'Population Migration by State'!$B$5,"Year",'Population Migration by State'!$C$3)</f>
        <v>558786</v>
      </c>
      <c r="DA235" s="121">
        <f>GETPIVOTDATA(" Florida",'Population Migration by State'!$B$5,"Year",'Population Migration by State'!$C$3)</f>
        <v>558786</v>
      </c>
      <c r="DB235" s="121">
        <f>GETPIVOTDATA(" Florida",'Population Migration by State'!$B$5,"Year",'Population Migration by State'!$C$3)</f>
        <v>558786</v>
      </c>
      <c r="DC235" s="121">
        <f>GETPIVOTDATA(" Florida",'Population Migration by State'!$B$5,"Year",'Population Migration by State'!$C$3)</f>
        <v>558786</v>
      </c>
      <c r="DD235" s="105">
        <f>GETPIVOTDATA(" Florida",'Population Migration by State'!$B$5,"Year",'Population Migration by State'!$C$3)</f>
        <v>558786</v>
      </c>
      <c r="DE235" s="92"/>
      <c r="DF235" s="105"/>
      <c r="DG235" s="105"/>
      <c r="DH235" s="105"/>
      <c r="DI235" s="105"/>
      <c r="DJ235" s="105"/>
      <c r="DK235" s="105"/>
      <c r="DL235" s="92"/>
      <c r="DM235" s="105"/>
      <c r="DN235" s="105"/>
      <c r="DO235" s="105"/>
      <c r="DP235" s="105"/>
      <c r="DQ235" s="105"/>
      <c r="DR235" s="105"/>
      <c r="DS235" s="105"/>
      <c r="DT235" s="105"/>
      <c r="DU235" s="105"/>
      <c r="DV235" s="105"/>
      <c r="DW235" s="105"/>
      <c r="DX235" s="105"/>
      <c r="DY235" s="105"/>
      <c r="DZ235" s="105"/>
      <c r="EA235" s="114"/>
      <c r="EB235" s="105"/>
      <c r="EC235" s="105"/>
      <c r="ED235" s="105"/>
      <c r="EE235" s="105"/>
      <c r="EF235" s="105"/>
      <c r="EG235" s="105"/>
      <c r="EH235" s="105"/>
      <c r="EI235" s="105"/>
      <c r="EJ235" s="105"/>
      <c r="EK235" s="105"/>
      <c r="EL235" s="105"/>
      <c r="EM235" s="105"/>
      <c r="EN235" s="105"/>
      <c r="EO235" s="105"/>
      <c r="EP235" s="105"/>
      <c r="EQ235" s="56"/>
      <c r="ER235" s="56"/>
      <c r="ES235" s="56"/>
      <c r="ET235" s="56"/>
      <c r="EU235" s="56"/>
      <c r="EV235" s="56"/>
      <c r="EW235" s="56"/>
      <c r="EX235" s="56"/>
      <c r="EY235" s="56"/>
      <c r="EZ235" s="56"/>
      <c r="FA235" s="56"/>
      <c r="FB235" s="56"/>
      <c r="FC235" s="56"/>
      <c r="FD235" s="56"/>
      <c r="FE235" s="56"/>
      <c r="FF235" s="56"/>
      <c r="FG235" s="56"/>
      <c r="FH235" s="56"/>
      <c r="FI235" s="56"/>
      <c r="FJ235" s="56"/>
      <c r="FK235" s="56"/>
      <c r="FL235" s="56"/>
      <c r="FM235" s="56"/>
      <c r="FN235" s="56"/>
      <c r="FO235" s="56"/>
      <c r="FP235" s="56"/>
      <c r="FQ235" s="56"/>
      <c r="FR235" s="56"/>
      <c r="FS235" s="56"/>
      <c r="FT235" s="56"/>
      <c r="FU235" s="56"/>
      <c r="FV235" s="56"/>
      <c r="FW235" s="56"/>
      <c r="FX235" s="56"/>
      <c r="FY235" s="56"/>
      <c r="FZ235" s="56"/>
      <c r="GA235" s="56"/>
      <c r="GB235" s="56"/>
      <c r="GC235" s="56"/>
      <c r="GD235" s="56"/>
      <c r="GE235" s="56"/>
      <c r="GF235" s="56"/>
      <c r="GG235" s="56"/>
      <c r="GH235" s="56"/>
      <c r="GI235" s="56"/>
      <c r="GJ235" s="56"/>
      <c r="GK235" s="56"/>
      <c r="GL235" s="56"/>
      <c r="GM235" s="56"/>
      <c r="GN235" s="56"/>
      <c r="GO235" s="56"/>
      <c r="GP235" s="56"/>
      <c r="GQ235" s="56"/>
      <c r="GR235" s="56"/>
      <c r="GS235" s="56"/>
      <c r="GT235" s="56"/>
      <c r="GU235" s="56"/>
      <c r="GV235" s="56"/>
      <c r="GW235" s="56"/>
      <c r="GX235" s="56"/>
      <c r="GY235" s="56"/>
      <c r="GZ235" s="56"/>
      <c r="HA235" s="56"/>
      <c r="HB235" s="56"/>
      <c r="HC235" s="56"/>
      <c r="HD235" s="56"/>
      <c r="HE235" s="56"/>
      <c r="HF235" s="56"/>
      <c r="HG235" s="56"/>
      <c r="HH235" s="217"/>
    </row>
    <row r="236" spans="2:216" ht="15.75" thickTop="1" x14ac:dyDescent="0.25">
      <c r="B236" s="221"/>
      <c r="C236" s="56"/>
      <c r="D236" s="92"/>
      <c r="E236" s="105"/>
      <c r="F236" s="105"/>
      <c r="G236" s="92">
        <f>GETPIVOTDATA(" Alaska",'Population Migration by State'!$B$5,"Year",'Population Migration by State'!$C$3)</f>
        <v>33440</v>
      </c>
      <c r="H236" s="105">
        <f>GETPIVOTDATA(" Alaska",'Population Migration by State'!$B$5,"Year",'Population Migration by State'!$C$3)</f>
        <v>33440</v>
      </c>
      <c r="I236" s="105">
        <f>GETPIVOTDATA(" Alaska",'Population Migration by State'!$B$5,"Year",'Population Migration by State'!$C$3)</f>
        <v>33440</v>
      </c>
      <c r="J236" s="105">
        <f>GETPIVOTDATA(" Alaska",'Population Migration by State'!$B$5,"Year",'Population Migration by State'!$C$3)</f>
        <v>33440</v>
      </c>
      <c r="K236" s="105">
        <f>GETPIVOTDATA(" Alaska",'Population Migration by State'!$B$5,"Year",'Population Migration by State'!$C$3)</f>
        <v>33440</v>
      </c>
      <c r="L236" s="105">
        <f>GETPIVOTDATA(" Alaska",'Population Migration by State'!$B$5,"Year",'Population Migration by State'!$C$3)</f>
        <v>33440</v>
      </c>
      <c r="M236" s="105">
        <f>GETPIVOTDATA(" Alaska",'Population Migration by State'!$B$5,"Year",'Population Migration by State'!$C$3)</f>
        <v>33440</v>
      </c>
      <c r="N236" s="105">
        <f>GETPIVOTDATA(" Alaska",'Population Migration by State'!$B$5,"Year",'Population Migration by State'!$C$3)</f>
        <v>33440</v>
      </c>
      <c r="O236" s="105">
        <f>GETPIVOTDATA(" Alaska",'Population Migration by State'!$B$5,"Year",'Population Migration by State'!$C$3)</f>
        <v>33440</v>
      </c>
      <c r="P236" s="105">
        <f>GETPIVOTDATA(" Alaska",'Population Migration by State'!$B$5,"Year",'Population Migration by State'!$C$3)</f>
        <v>33440</v>
      </c>
      <c r="Q236" s="105">
        <f>GETPIVOTDATA(" Alaska",'Population Migration by State'!$B$5,"Year",'Population Migration by State'!$C$3)</f>
        <v>33440</v>
      </c>
      <c r="R236" s="105">
        <f>GETPIVOTDATA(" Alaska",'Population Migration by State'!$B$5,"Year",'Population Migration by State'!$C$3)</f>
        <v>33440</v>
      </c>
      <c r="S236" s="105">
        <f>GETPIVOTDATA(" Alaska",'Population Migration by State'!$B$5,"Year",'Population Migration by State'!$C$3)</f>
        <v>33440</v>
      </c>
      <c r="T236" s="105">
        <f>GETPIVOTDATA(" Alaska",'Population Migration by State'!$B$5,"Year",'Population Migration by State'!$C$3)</f>
        <v>33440</v>
      </c>
      <c r="U236" s="105">
        <f>GETPIVOTDATA(" Alaska",'Population Migration by State'!$B$5,"Year",'Population Migration by State'!$C$3)</f>
        <v>33440</v>
      </c>
      <c r="V236" s="105">
        <f>GETPIVOTDATA(" Alaska",'Population Migration by State'!$B$5,"Year",'Population Migration by State'!$C$3)</f>
        <v>33440</v>
      </c>
      <c r="W236" s="105">
        <f>GETPIVOTDATA(" Alaska",'Population Migration by State'!$B$5,"Year",'Population Migration by State'!$C$3)</f>
        <v>33440</v>
      </c>
      <c r="X236" s="114">
        <f>GETPIVOTDATA(" Alaska",'Population Migration by State'!$B$5,"Year",'Population Migration by State'!$C$3)</f>
        <v>33440</v>
      </c>
      <c r="Y236" s="92"/>
      <c r="Z236" s="105"/>
      <c r="AA236" s="105"/>
      <c r="AB236" s="105"/>
      <c r="AC236" s="105"/>
      <c r="AD236" s="105"/>
      <c r="AE236" s="105"/>
      <c r="AF236" s="105"/>
      <c r="AG236" s="105"/>
      <c r="AH236" s="105"/>
      <c r="AI236" s="105"/>
      <c r="AJ236" s="105"/>
      <c r="AK236" s="105"/>
      <c r="AL236" s="99"/>
      <c r="AM236" s="95"/>
      <c r="AN236" s="105"/>
      <c r="AO236" s="105"/>
      <c r="AP236" s="105"/>
      <c r="AQ236" s="105"/>
      <c r="AR236" s="105"/>
      <c r="AS236" s="114"/>
      <c r="AT236" s="105"/>
      <c r="AU236" s="105"/>
      <c r="AV236" s="105"/>
      <c r="AW236" s="105"/>
      <c r="AX236" s="105"/>
      <c r="AY236" s="105"/>
      <c r="AZ236" s="105"/>
      <c r="BA236" s="105"/>
      <c r="BB236" s="105"/>
      <c r="BC236" s="105"/>
      <c r="BD236" s="105"/>
      <c r="BE236" s="105"/>
      <c r="BF236" s="105"/>
      <c r="BG236" s="105"/>
      <c r="BH236" s="105"/>
      <c r="BI236" s="105"/>
      <c r="BJ236" s="105"/>
      <c r="BK236" s="99"/>
      <c r="BL236" s="105">
        <f>GETPIVOTDATA(" Texas",'Population Migration by State'!$B$5,"Year",'Population Migration by State'!$C$3)</f>
        <v>512187</v>
      </c>
      <c r="BM236" s="105">
        <f>GETPIVOTDATA(" Texas",'Population Migration by State'!$B$5,"Year",'Population Migration by State'!$C$3)</f>
        <v>512187</v>
      </c>
      <c r="BN236" s="105">
        <f>GETPIVOTDATA(" Texas",'Population Migration by State'!$B$5,"Year",'Population Migration by State'!$C$3)</f>
        <v>512187</v>
      </c>
      <c r="BO236" s="105">
        <f>GETPIVOTDATA(" Texas",'Population Migration by State'!$B$5,"Year",'Population Migration by State'!$C$3)</f>
        <v>512187</v>
      </c>
      <c r="BP236" s="105">
        <f>GETPIVOTDATA(" Texas",'Population Migration by State'!$B$5,"Year",'Population Migration by State'!$C$3)</f>
        <v>512187</v>
      </c>
      <c r="BQ236" s="114">
        <f>GETPIVOTDATA(" Texas",'Population Migration by State'!$B$5,"Year",'Population Migration by State'!$C$3)</f>
        <v>512187</v>
      </c>
      <c r="BR236" s="105"/>
      <c r="BS236" s="105"/>
      <c r="BT236" s="105"/>
      <c r="BU236" s="105"/>
      <c r="BV236" s="105"/>
      <c r="BW236" s="105"/>
      <c r="BX236" s="105"/>
      <c r="BY236" s="105"/>
      <c r="BZ236" s="105"/>
      <c r="CA236" s="105"/>
      <c r="CB236" s="105"/>
      <c r="CC236" s="105"/>
      <c r="CD236" s="105"/>
      <c r="CE236" s="105"/>
      <c r="CF236" s="105"/>
      <c r="CG236" s="105"/>
      <c r="CH236" s="105"/>
      <c r="CI236" s="105"/>
      <c r="CJ236" s="101"/>
      <c r="CK236" s="101"/>
      <c r="CL236" s="101"/>
      <c r="CM236" s="101"/>
      <c r="CN236" s="101"/>
      <c r="CO236" s="101"/>
      <c r="CP236" s="101"/>
      <c r="CQ236" s="101"/>
      <c r="CR236" s="101"/>
      <c r="CS236" s="101"/>
      <c r="CT236" s="101"/>
      <c r="CU236" s="101"/>
      <c r="CV236" s="101"/>
      <c r="CW236" s="99"/>
      <c r="CX236" s="105">
        <f>GETPIVOTDATA(" Florida",'Population Migration by State'!$B$5,"Year",'Population Migration by State'!$C$3)</f>
        <v>558786</v>
      </c>
      <c r="CY236" s="105">
        <f>GETPIVOTDATA(" Florida",'Population Migration by State'!$B$5,"Year",'Population Migration by State'!$C$3)</f>
        <v>558786</v>
      </c>
      <c r="CZ236" s="105">
        <f>GETPIVOTDATA(" Florida",'Population Migration by State'!$B$5,"Year",'Population Migration by State'!$C$3)</f>
        <v>558786</v>
      </c>
      <c r="DA236" s="105">
        <f>GETPIVOTDATA(" Florida",'Population Migration by State'!$B$5,"Year",'Population Migration by State'!$C$3)</f>
        <v>558786</v>
      </c>
      <c r="DB236" s="105">
        <f>GETPIVOTDATA(" Florida",'Population Migration by State'!$B$5,"Year",'Population Migration by State'!$C$3)</f>
        <v>558786</v>
      </c>
      <c r="DC236" s="105">
        <f>GETPIVOTDATA(" Florida",'Population Migration by State'!$B$5,"Year",'Population Migration by State'!$C$3)</f>
        <v>558786</v>
      </c>
      <c r="DD236" s="105">
        <f>GETPIVOTDATA(" Florida",'Population Migration by State'!$B$5,"Year",'Population Migration by State'!$C$3)</f>
        <v>558786</v>
      </c>
      <c r="DE236" s="92"/>
      <c r="DF236" s="105"/>
      <c r="DG236" s="105"/>
      <c r="DH236" s="105"/>
      <c r="DI236" s="105"/>
      <c r="DJ236" s="105"/>
      <c r="DK236" s="105"/>
      <c r="DL236" s="92"/>
      <c r="DM236" s="105"/>
      <c r="DN236" s="105"/>
      <c r="DO236" s="105"/>
      <c r="DP236" s="105"/>
      <c r="DQ236" s="105"/>
      <c r="DR236" s="105"/>
      <c r="DS236" s="105"/>
      <c r="DT236" s="105"/>
      <c r="DU236" s="105"/>
      <c r="DV236" s="105"/>
      <c r="DW236" s="105"/>
      <c r="DX236" s="105"/>
      <c r="DY236" s="105"/>
      <c r="DZ236" s="105"/>
      <c r="EA236" s="114"/>
      <c r="EB236" s="105"/>
      <c r="EC236" s="105"/>
      <c r="ED236" s="105"/>
      <c r="EE236" s="105"/>
      <c r="EF236" s="105"/>
      <c r="EG236" s="105"/>
      <c r="EH236" s="105"/>
      <c r="EI236" s="105"/>
      <c r="EJ236" s="105"/>
      <c r="EK236" s="105"/>
      <c r="EL236" s="105"/>
      <c r="EM236" s="105"/>
      <c r="EN236" s="105"/>
      <c r="EO236" s="105"/>
      <c r="EP236" s="105"/>
      <c r="EQ236" s="56"/>
      <c r="ER236" s="56"/>
      <c r="ES236" s="56"/>
      <c r="ET236" s="56"/>
      <c r="EU236" s="56"/>
      <c r="EV236" s="56"/>
      <c r="EW236" s="56"/>
      <c r="EX236" s="56"/>
      <c r="EY236" s="56"/>
      <c r="EZ236" s="56"/>
      <c r="FA236" s="56"/>
      <c r="FB236" s="56"/>
      <c r="FC236" s="56"/>
      <c r="FD236" s="56"/>
      <c r="FE236" s="56"/>
      <c r="FF236" s="56"/>
      <c r="FG236" s="56"/>
      <c r="FH236" s="56"/>
      <c r="FI236" s="56"/>
      <c r="FJ236" s="56"/>
      <c r="FK236" s="56"/>
      <c r="FL236" s="56"/>
      <c r="FM236" s="56"/>
      <c r="FN236" s="56"/>
      <c r="FO236" s="56"/>
      <c r="FP236" s="56"/>
      <c r="FQ236" s="56"/>
      <c r="FR236" s="56"/>
      <c r="FS236" s="56"/>
      <c r="FT236" s="56"/>
      <c r="FU236" s="56"/>
      <c r="FV236" s="56"/>
      <c r="FW236" s="56"/>
      <c r="FX236" s="56"/>
      <c r="FY236" s="56"/>
      <c r="FZ236" s="56"/>
      <c r="GA236" s="56"/>
      <c r="GB236" s="56"/>
      <c r="GC236" s="56"/>
      <c r="GD236" s="56"/>
      <c r="GE236" s="56"/>
      <c r="GF236" s="56"/>
      <c r="GG236" s="56"/>
      <c r="GH236" s="56"/>
      <c r="GI236" s="56"/>
      <c r="GJ236" s="56"/>
      <c r="GK236" s="56"/>
      <c r="GL236" s="56"/>
      <c r="GM236" s="56"/>
      <c r="GN236" s="56"/>
      <c r="GO236" s="56"/>
      <c r="GP236" s="56"/>
      <c r="GQ236" s="56"/>
      <c r="GR236" s="56"/>
      <c r="GS236" s="56"/>
      <c r="GT236" s="56"/>
      <c r="GU236" s="56"/>
      <c r="GV236" s="56"/>
      <c r="GW236" s="56"/>
      <c r="GX236" s="56"/>
      <c r="GY236" s="56"/>
      <c r="GZ236" s="56"/>
      <c r="HA236" s="56"/>
      <c r="HB236" s="56"/>
      <c r="HC236" s="56"/>
      <c r="HD236" s="56"/>
      <c r="HE236" s="56"/>
      <c r="HF236" s="56"/>
      <c r="HG236" s="56"/>
      <c r="HH236" s="217"/>
    </row>
    <row r="237" spans="2:216" x14ac:dyDescent="0.25">
      <c r="B237" s="221"/>
      <c r="C237" s="56"/>
      <c r="D237" s="92"/>
      <c r="E237" s="105"/>
      <c r="F237" s="105"/>
      <c r="G237" s="92">
        <f>GETPIVOTDATA(" Alaska",'Population Migration by State'!$B$5,"Year",'Population Migration by State'!$C$3)</f>
        <v>33440</v>
      </c>
      <c r="H237" s="105">
        <f>GETPIVOTDATA(" Alaska",'Population Migration by State'!$B$5,"Year",'Population Migration by State'!$C$3)</f>
        <v>33440</v>
      </c>
      <c r="I237" s="105">
        <f>GETPIVOTDATA(" Alaska",'Population Migration by State'!$B$5,"Year",'Population Migration by State'!$C$3)</f>
        <v>33440</v>
      </c>
      <c r="J237" s="105">
        <f>GETPIVOTDATA(" Alaska",'Population Migration by State'!$B$5,"Year",'Population Migration by State'!$C$3)</f>
        <v>33440</v>
      </c>
      <c r="K237" s="105">
        <f>GETPIVOTDATA(" Alaska",'Population Migration by State'!$B$5,"Year",'Population Migration by State'!$C$3)</f>
        <v>33440</v>
      </c>
      <c r="L237" s="105">
        <f>GETPIVOTDATA(" Alaska",'Population Migration by State'!$B$5,"Year",'Population Migration by State'!$C$3)</f>
        <v>33440</v>
      </c>
      <c r="M237" s="105">
        <f>GETPIVOTDATA(" Alaska",'Population Migration by State'!$B$5,"Year",'Population Migration by State'!$C$3)</f>
        <v>33440</v>
      </c>
      <c r="N237" s="105">
        <f>GETPIVOTDATA(" Alaska",'Population Migration by State'!$B$5,"Year",'Population Migration by State'!$C$3)</f>
        <v>33440</v>
      </c>
      <c r="O237" s="105">
        <f>GETPIVOTDATA(" Alaska",'Population Migration by State'!$B$5,"Year",'Population Migration by State'!$C$3)</f>
        <v>33440</v>
      </c>
      <c r="P237" s="105">
        <f>GETPIVOTDATA(" Alaska",'Population Migration by State'!$B$5,"Year",'Population Migration by State'!$C$3)</f>
        <v>33440</v>
      </c>
      <c r="Q237" s="105">
        <f>GETPIVOTDATA(" Alaska",'Population Migration by State'!$B$5,"Year",'Population Migration by State'!$C$3)</f>
        <v>33440</v>
      </c>
      <c r="R237" s="105">
        <f>GETPIVOTDATA(" Alaska",'Population Migration by State'!$B$5,"Year",'Population Migration by State'!$C$3)</f>
        <v>33440</v>
      </c>
      <c r="S237" s="105">
        <f>GETPIVOTDATA(" Alaska",'Population Migration by State'!$B$5,"Year",'Population Migration by State'!$C$3)</f>
        <v>33440</v>
      </c>
      <c r="T237" s="105">
        <f>GETPIVOTDATA(" Alaska",'Population Migration by State'!$B$5,"Year",'Population Migration by State'!$C$3)</f>
        <v>33440</v>
      </c>
      <c r="U237" s="105">
        <f>GETPIVOTDATA(" Alaska",'Population Migration by State'!$B$5,"Year",'Population Migration by State'!$C$3)</f>
        <v>33440</v>
      </c>
      <c r="V237" s="105">
        <f>GETPIVOTDATA(" Alaska",'Population Migration by State'!$B$5,"Year",'Population Migration by State'!$C$3)</f>
        <v>33440</v>
      </c>
      <c r="W237" s="105">
        <f>GETPIVOTDATA(" Alaska",'Population Migration by State'!$B$5,"Year",'Population Migration by State'!$C$3)</f>
        <v>33440</v>
      </c>
      <c r="X237" s="114">
        <f>GETPIVOTDATA(" Alaska",'Population Migration by State'!$B$5,"Year",'Population Migration by State'!$C$3)</f>
        <v>33440</v>
      </c>
      <c r="Y237" s="92"/>
      <c r="Z237" s="105"/>
      <c r="AA237" s="105"/>
      <c r="AB237" s="105"/>
      <c r="AC237" s="105"/>
      <c r="AD237" s="105"/>
      <c r="AE237" s="105"/>
      <c r="AF237" s="105"/>
      <c r="AG237" s="105"/>
      <c r="AH237" s="105"/>
      <c r="AI237" s="105"/>
      <c r="AJ237" s="105"/>
      <c r="AK237" s="105"/>
      <c r="AL237" s="105"/>
      <c r="AM237" s="105"/>
      <c r="AN237" s="105"/>
      <c r="AO237" s="105"/>
      <c r="AP237" s="105"/>
      <c r="AQ237" s="105"/>
      <c r="AR237" s="105"/>
      <c r="AS237" s="114"/>
      <c r="AT237" s="105"/>
      <c r="AU237" s="105"/>
      <c r="AV237" s="105"/>
      <c r="AW237" s="105"/>
      <c r="AX237" s="105"/>
      <c r="AY237" s="105"/>
      <c r="AZ237" s="105"/>
      <c r="BA237" s="105"/>
      <c r="BB237" s="105"/>
      <c r="BC237" s="105"/>
      <c r="BD237" s="105"/>
      <c r="BE237" s="105"/>
      <c r="BF237" s="105"/>
      <c r="BG237" s="105"/>
      <c r="BH237" s="105"/>
      <c r="BI237" s="105"/>
      <c r="BJ237" s="105"/>
      <c r="BK237" s="105"/>
      <c r="BL237" s="92">
        <f>GETPIVOTDATA(" Texas",'Population Migration by State'!$B$5,"Year",'Population Migration by State'!$C$3)</f>
        <v>512187</v>
      </c>
      <c r="BM237" s="105">
        <f>GETPIVOTDATA(" Texas",'Population Migration by State'!$B$5,"Year",'Population Migration by State'!$C$3)</f>
        <v>512187</v>
      </c>
      <c r="BN237" s="105">
        <f>GETPIVOTDATA(" Texas",'Population Migration by State'!$B$5,"Year",'Population Migration by State'!$C$3)</f>
        <v>512187</v>
      </c>
      <c r="BO237" s="105">
        <f>GETPIVOTDATA(" Texas",'Population Migration by State'!$B$5,"Year",'Population Migration by State'!$C$3)</f>
        <v>512187</v>
      </c>
      <c r="BP237" s="105">
        <f>GETPIVOTDATA(" Texas",'Population Migration by State'!$B$5,"Year",'Population Migration by State'!$C$3)</f>
        <v>512187</v>
      </c>
      <c r="BQ237" s="114">
        <f>GETPIVOTDATA(" Texas",'Population Migration by State'!$B$5,"Year",'Population Migration by State'!$C$3)</f>
        <v>512187</v>
      </c>
      <c r="BR237" s="105"/>
      <c r="BS237" s="105"/>
      <c r="BT237" s="105"/>
      <c r="BU237" s="105"/>
      <c r="BV237" s="105"/>
      <c r="BW237" s="105"/>
      <c r="BX237" s="105"/>
      <c r="BY237" s="105"/>
      <c r="BZ237" s="105"/>
      <c r="CA237" s="105"/>
      <c r="CB237" s="105"/>
      <c r="CC237" s="105"/>
      <c r="CD237" s="105"/>
      <c r="CE237" s="105"/>
      <c r="CF237" s="105"/>
      <c r="CG237" s="105"/>
      <c r="CH237" s="105"/>
      <c r="CI237" s="105"/>
      <c r="CJ237" s="105"/>
      <c r="CK237" s="105"/>
      <c r="CL237" s="105"/>
      <c r="CM237" s="105"/>
      <c r="CN237" s="105"/>
      <c r="CO237" s="105"/>
      <c r="CP237" s="105"/>
      <c r="CQ237" s="105"/>
      <c r="CR237" s="105"/>
      <c r="CS237" s="105"/>
      <c r="CT237" s="105"/>
      <c r="CU237" s="105"/>
      <c r="CV237" s="105"/>
      <c r="CW237" s="105"/>
      <c r="CX237" s="92">
        <f>GETPIVOTDATA(" Florida",'Population Migration by State'!$B$5,"Year",'Population Migration by State'!$C$3)</f>
        <v>558786</v>
      </c>
      <c r="CY237" s="105">
        <f>GETPIVOTDATA(" Florida",'Population Migration by State'!$B$5,"Year",'Population Migration by State'!$C$3)</f>
        <v>558786</v>
      </c>
      <c r="CZ237" s="105">
        <f>GETPIVOTDATA(" Florida",'Population Migration by State'!$B$5,"Year",'Population Migration by State'!$C$3)</f>
        <v>558786</v>
      </c>
      <c r="DA237" s="105">
        <f>GETPIVOTDATA(" Florida",'Population Migration by State'!$B$5,"Year",'Population Migration by State'!$C$3)</f>
        <v>558786</v>
      </c>
      <c r="DB237" s="105">
        <f>GETPIVOTDATA(" Florida",'Population Migration by State'!$B$5,"Year",'Population Migration by State'!$C$3)</f>
        <v>558786</v>
      </c>
      <c r="DC237" s="105">
        <f>GETPIVOTDATA(" Florida",'Population Migration by State'!$B$5,"Year",'Population Migration by State'!$C$3)</f>
        <v>558786</v>
      </c>
      <c r="DD237" s="105">
        <f>GETPIVOTDATA(" Florida",'Population Migration by State'!$B$5,"Year",'Population Migration by State'!$C$3)</f>
        <v>558786</v>
      </c>
      <c r="DE237" s="99"/>
      <c r="DF237" s="105"/>
      <c r="DG237" s="105"/>
      <c r="DH237" s="105"/>
      <c r="DI237" s="105"/>
      <c r="DJ237" s="105"/>
      <c r="DK237" s="105"/>
      <c r="DL237" s="92"/>
      <c r="DM237" s="105"/>
      <c r="DN237" s="105"/>
      <c r="DO237" s="105"/>
      <c r="DP237" s="105"/>
      <c r="DQ237" s="105"/>
      <c r="DR237" s="105"/>
      <c r="DS237" s="105"/>
      <c r="DT237" s="105"/>
      <c r="DU237" s="105"/>
      <c r="DV237" s="105"/>
      <c r="DW237" s="105"/>
      <c r="DX237" s="105"/>
      <c r="DY237" s="105"/>
      <c r="DZ237" s="105"/>
      <c r="EA237" s="114"/>
      <c r="EB237" s="105"/>
      <c r="EC237" s="105"/>
      <c r="ED237" s="105"/>
      <c r="EE237" s="105"/>
      <c r="EF237" s="105"/>
      <c r="EG237" s="105"/>
      <c r="EH237" s="105"/>
      <c r="EI237" s="105"/>
      <c r="EJ237" s="105"/>
      <c r="EK237" s="105"/>
      <c r="EL237" s="105"/>
      <c r="EM237" s="105"/>
      <c r="EN237" s="105"/>
      <c r="EO237" s="105"/>
      <c r="EP237" s="105"/>
      <c r="EQ237" s="56"/>
      <c r="ER237" s="56"/>
      <c r="ES237" s="56"/>
      <c r="ET237" s="56"/>
      <c r="EU237" s="56"/>
      <c r="EV237" s="56"/>
      <c r="EW237" s="56"/>
      <c r="EX237" s="56"/>
      <c r="EY237" s="56"/>
      <c r="EZ237" s="56"/>
      <c r="FA237" s="56"/>
      <c r="FB237" s="56"/>
      <c r="FC237" s="56"/>
      <c r="FD237" s="56"/>
      <c r="FE237" s="56"/>
      <c r="FF237" s="56"/>
      <c r="FG237" s="56"/>
      <c r="FH237" s="56"/>
      <c r="FI237" s="56"/>
      <c r="FJ237" s="56"/>
      <c r="FK237" s="56"/>
      <c r="FL237" s="56"/>
      <c r="FM237" s="56"/>
      <c r="FN237" s="56"/>
      <c r="FO237" s="56"/>
      <c r="FP237" s="56"/>
      <c r="FQ237" s="56"/>
      <c r="FR237" s="56"/>
      <c r="FS237" s="56"/>
      <c r="FT237" s="56"/>
      <c r="FU237" s="56"/>
      <c r="FV237" s="56"/>
      <c r="FW237" s="56"/>
      <c r="FX237" s="56"/>
      <c r="FY237" s="56"/>
      <c r="FZ237" s="56"/>
      <c r="GA237" s="56"/>
      <c r="GB237" s="56"/>
      <c r="GC237" s="56"/>
      <c r="GD237" s="56"/>
      <c r="GE237" s="56"/>
      <c r="GF237" s="56"/>
      <c r="GG237" s="56"/>
      <c r="GH237" s="56"/>
      <c r="GI237" s="56"/>
      <c r="GJ237" s="56"/>
      <c r="GK237" s="56"/>
      <c r="GL237" s="56"/>
      <c r="GM237" s="56"/>
      <c r="GN237" s="56"/>
      <c r="GO237" s="56"/>
      <c r="GP237" s="56"/>
      <c r="GQ237" s="56"/>
      <c r="GR237" s="56"/>
      <c r="GS237" s="56"/>
      <c r="GT237" s="56"/>
      <c r="GU237" s="56"/>
      <c r="GV237" s="56"/>
      <c r="GW237" s="56"/>
      <c r="GX237" s="56"/>
      <c r="GY237" s="56"/>
      <c r="GZ237" s="56"/>
      <c r="HA237" s="56"/>
      <c r="HB237" s="56"/>
      <c r="HC237" s="56"/>
      <c r="HD237" s="56"/>
      <c r="HE237" s="56"/>
      <c r="HF237" s="56"/>
      <c r="HG237" s="56"/>
      <c r="HH237" s="217"/>
    </row>
    <row r="238" spans="2:216" x14ac:dyDescent="0.25">
      <c r="B238" s="221"/>
      <c r="C238" s="56"/>
      <c r="D238" s="92"/>
      <c r="E238" s="105"/>
      <c r="F238" s="105"/>
      <c r="G238" s="92">
        <f>GETPIVOTDATA(" Alaska",'Population Migration by State'!$B$5,"Year",'Population Migration by State'!$C$3)</f>
        <v>33440</v>
      </c>
      <c r="H238" s="105">
        <f>GETPIVOTDATA(" Alaska",'Population Migration by State'!$B$5,"Year",'Population Migration by State'!$C$3)</f>
        <v>33440</v>
      </c>
      <c r="I238" s="105">
        <f>GETPIVOTDATA(" Alaska",'Population Migration by State'!$B$5,"Year",'Population Migration by State'!$C$3)</f>
        <v>33440</v>
      </c>
      <c r="J238" s="105">
        <f>GETPIVOTDATA(" Alaska",'Population Migration by State'!$B$5,"Year",'Population Migration by State'!$C$3)</f>
        <v>33440</v>
      </c>
      <c r="K238" s="105">
        <f>GETPIVOTDATA(" Alaska",'Population Migration by State'!$B$5,"Year",'Population Migration by State'!$C$3)</f>
        <v>33440</v>
      </c>
      <c r="L238" s="105">
        <f>GETPIVOTDATA(" Alaska",'Population Migration by State'!$B$5,"Year",'Population Migration by State'!$C$3)</f>
        <v>33440</v>
      </c>
      <c r="M238" s="105">
        <f>GETPIVOTDATA(" Alaska",'Population Migration by State'!$B$5,"Year",'Population Migration by State'!$C$3)</f>
        <v>33440</v>
      </c>
      <c r="N238" s="105">
        <f>GETPIVOTDATA(" Alaska",'Population Migration by State'!$B$5,"Year",'Population Migration by State'!$C$3)</f>
        <v>33440</v>
      </c>
      <c r="O238" s="105">
        <f>GETPIVOTDATA(" Alaska",'Population Migration by State'!$B$5,"Year",'Population Migration by State'!$C$3)</f>
        <v>33440</v>
      </c>
      <c r="P238" s="105">
        <f>GETPIVOTDATA(" Alaska",'Population Migration by State'!$B$5,"Year",'Population Migration by State'!$C$3)</f>
        <v>33440</v>
      </c>
      <c r="Q238" s="105">
        <f>GETPIVOTDATA(" Alaska",'Population Migration by State'!$B$5,"Year",'Population Migration by State'!$C$3)</f>
        <v>33440</v>
      </c>
      <c r="R238" s="105">
        <f>GETPIVOTDATA(" Alaska",'Population Migration by State'!$B$5,"Year",'Population Migration by State'!$C$3)</f>
        <v>33440</v>
      </c>
      <c r="S238" s="105">
        <f>GETPIVOTDATA(" Alaska",'Population Migration by State'!$B$5,"Year",'Population Migration by State'!$C$3)</f>
        <v>33440</v>
      </c>
      <c r="T238" s="105">
        <f>GETPIVOTDATA(" Alaska",'Population Migration by State'!$B$5,"Year",'Population Migration by State'!$C$3)</f>
        <v>33440</v>
      </c>
      <c r="U238" s="105">
        <f>GETPIVOTDATA(" Alaska",'Population Migration by State'!$B$5,"Year",'Population Migration by State'!$C$3)</f>
        <v>33440</v>
      </c>
      <c r="V238" s="105">
        <f>GETPIVOTDATA(" Alaska",'Population Migration by State'!$B$5,"Year",'Population Migration by State'!$C$3)</f>
        <v>33440</v>
      </c>
      <c r="W238" s="105">
        <f>GETPIVOTDATA(" Alaska",'Population Migration by State'!$B$5,"Year",'Population Migration by State'!$C$3)</f>
        <v>33440</v>
      </c>
      <c r="X238" s="114">
        <f>GETPIVOTDATA(" Alaska",'Population Migration by State'!$B$5,"Year",'Population Migration by State'!$C$3)</f>
        <v>33440</v>
      </c>
      <c r="Y238" s="92"/>
      <c r="Z238" s="105"/>
      <c r="AA238" s="105"/>
      <c r="AB238" s="105"/>
      <c r="AC238" s="105"/>
      <c r="AD238" s="105"/>
      <c r="AE238" s="105"/>
      <c r="AF238" s="105"/>
      <c r="AG238" s="105"/>
      <c r="AH238" s="105"/>
      <c r="AI238" s="105"/>
      <c r="AJ238" s="105"/>
      <c r="AK238" s="105"/>
      <c r="AL238" s="105"/>
      <c r="AM238" s="105"/>
      <c r="AN238" s="105"/>
      <c r="AO238" s="105"/>
      <c r="AP238" s="105"/>
      <c r="AQ238" s="105"/>
      <c r="AR238" s="105"/>
      <c r="AS238" s="114"/>
      <c r="AT238" s="105"/>
      <c r="AU238" s="105"/>
      <c r="AV238" s="105"/>
      <c r="AW238" s="105"/>
      <c r="AX238" s="105"/>
      <c r="AY238" s="105"/>
      <c r="AZ238" s="105"/>
      <c r="BA238" s="105"/>
      <c r="BB238" s="105"/>
      <c r="BC238" s="105"/>
      <c r="BD238" s="105"/>
      <c r="BE238" s="105"/>
      <c r="BF238" s="105"/>
      <c r="BG238" s="105"/>
      <c r="BH238" s="105"/>
      <c r="BI238" s="105"/>
      <c r="BJ238" s="105"/>
      <c r="BK238" s="105"/>
      <c r="BL238" s="92">
        <f>GETPIVOTDATA(" Texas",'Population Migration by State'!$B$5,"Year",'Population Migration by State'!$C$3)</f>
        <v>512187</v>
      </c>
      <c r="BM238" s="105">
        <f>GETPIVOTDATA(" Texas",'Population Migration by State'!$B$5,"Year",'Population Migration by State'!$C$3)</f>
        <v>512187</v>
      </c>
      <c r="BN238" s="105">
        <f>GETPIVOTDATA(" Texas",'Population Migration by State'!$B$5,"Year",'Population Migration by State'!$C$3)</f>
        <v>512187</v>
      </c>
      <c r="BO238" s="105">
        <f>GETPIVOTDATA(" Texas",'Population Migration by State'!$B$5,"Year",'Population Migration by State'!$C$3)</f>
        <v>512187</v>
      </c>
      <c r="BP238" s="105">
        <f>GETPIVOTDATA(" Texas",'Population Migration by State'!$B$5,"Year",'Population Migration by State'!$C$3)</f>
        <v>512187</v>
      </c>
      <c r="BQ238" s="114">
        <f>GETPIVOTDATA(" Texas",'Population Migration by State'!$B$5,"Year",'Population Migration by State'!$C$3)</f>
        <v>512187</v>
      </c>
      <c r="BR238" s="105"/>
      <c r="BS238" s="105"/>
      <c r="BT238" s="105"/>
      <c r="BU238" s="105"/>
      <c r="BV238" s="105"/>
      <c r="BW238" s="105"/>
      <c r="BX238" s="105"/>
      <c r="BY238" s="105"/>
      <c r="BZ238" s="105"/>
      <c r="CA238" s="105"/>
      <c r="CB238" s="105"/>
      <c r="CC238" s="105"/>
      <c r="CD238" s="105"/>
      <c r="CE238" s="105"/>
      <c r="CF238" s="105"/>
      <c r="CG238" s="105"/>
      <c r="CH238" s="105"/>
      <c r="CI238" s="105"/>
      <c r="CJ238" s="105"/>
      <c r="CK238" s="105"/>
      <c r="CL238" s="105"/>
      <c r="CM238" s="105"/>
      <c r="CN238" s="105"/>
      <c r="CO238" s="105"/>
      <c r="CP238" s="105"/>
      <c r="CQ238" s="105"/>
      <c r="CR238" s="105"/>
      <c r="CS238" s="105"/>
      <c r="CT238" s="105"/>
      <c r="CU238" s="105"/>
      <c r="CV238" s="105"/>
      <c r="CW238" s="105"/>
      <c r="CX238" s="92">
        <f>GETPIVOTDATA(" Florida",'Population Migration by State'!$B$5,"Year",'Population Migration by State'!$C$3)</f>
        <v>558786</v>
      </c>
      <c r="CY238" s="105">
        <f>GETPIVOTDATA(" Florida",'Population Migration by State'!$B$5,"Year",'Population Migration by State'!$C$3)</f>
        <v>558786</v>
      </c>
      <c r="CZ238" s="105">
        <f>GETPIVOTDATA(" Florida",'Population Migration by State'!$B$5,"Year",'Population Migration by State'!$C$3)</f>
        <v>558786</v>
      </c>
      <c r="DA238" s="105">
        <f>GETPIVOTDATA(" Florida",'Population Migration by State'!$B$5,"Year",'Population Migration by State'!$C$3)</f>
        <v>558786</v>
      </c>
      <c r="DB238" s="105">
        <f>GETPIVOTDATA(" Florida",'Population Migration by State'!$B$5,"Year",'Population Migration by State'!$C$3)</f>
        <v>558786</v>
      </c>
      <c r="DC238" s="105">
        <f>GETPIVOTDATA(" Florida",'Population Migration by State'!$B$5,"Year",'Population Migration by State'!$C$3)</f>
        <v>558786</v>
      </c>
      <c r="DD238" s="105">
        <f>GETPIVOTDATA(" Florida",'Population Migration by State'!$B$5,"Year",'Population Migration by State'!$C$3)</f>
        <v>558786</v>
      </c>
      <c r="DE238" s="105">
        <f>GETPIVOTDATA(" Florida",'Population Migration by State'!$B$5,"Year",'Population Migration by State'!$C$3)</f>
        <v>558786</v>
      </c>
      <c r="DF238" s="92"/>
      <c r="DG238" s="105"/>
      <c r="DH238" s="105"/>
      <c r="DI238" s="105"/>
      <c r="DJ238" s="105"/>
      <c r="DK238" s="105"/>
      <c r="DL238" s="92"/>
      <c r="DM238" s="105"/>
      <c r="DN238" s="105"/>
      <c r="DO238" s="105"/>
      <c r="DP238" s="105"/>
      <c r="DQ238" s="105"/>
      <c r="DR238" s="105"/>
      <c r="DS238" s="105"/>
      <c r="DT238" s="105"/>
      <c r="DU238" s="105"/>
      <c r="DV238" s="105"/>
      <c r="DW238" s="105"/>
      <c r="DX238" s="105"/>
      <c r="DY238" s="105"/>
      <c r="DZ238" s="105"/>
      <c r="EA238" s="114"/>
      <c r="EB238" s="105"/>
      <c r="EC238" s="105"/>
      <c r="ED238" s="105"/>
      <c r="EE238" s="105"/>
      <c r="EF238" s="105"/>
      <c r="EG238" s="105"/>
      <c r="EH238" s="105"/>
      <c r="EI238" s="105"/>
      <c r="EJ238" s="105"/>
      <c r="EK238" s="105"/>
      <c r="EL238" s="105"/>
      <c r="EM238" s="105"/>
      <c r="EN238" s="105"/>
      <c r="EO238" s="105"/>
      <c r="EP238" s="105"/>
      <c r="EQ238" s="56"/>
      <c r="ER238" s="56"/>
      <c r="ES238" s="56"/>
      <c r="ET238" s="56"/>
      <c r="EU238" s="56"/>
      <c r="EV238" s="56"/>
      <c r="EW238" s="56"/>
      <c r="EX238" s="56"/>
      <c r="EY238" s="56"/>
      <c r="EZ238" s="56"/>
      <c r="FA238" s="56"/>
      <c r="FB238" s="56"/>
      <c r="FC238" s="56"/>
      <c r="FD238" s="56"/>
      <c r="FE238" s="56"/>
      <c r="FF238" s="56"/>
      <c r="FG238" s="56"/>
      <c r="FH238" s="56"/>
      <c r="FI238" s="56"/>
      <c r="FJ238" s="56"/>
      <c r="FK238" s="56"/>
      <c r="FL238" s="56"/>
      <c r="FM238" s="56"/>
      <c r="FN238" s="56"/>
      <c r="FO238" s="56"/>
      <c r="FP238" s="56"/>
      <c r="FQ238" s="56"/>
      <c r="FR238" s="56"/>
      <c r="FS238" s="56"/>
      <c r="FT238" s="56"/>
      <c r="FU238" s="56"/>
      <c r="FV238" s="56"/>
      <c r="FW238" s="56"/>
      <c r="FX238" s="56"/>
      <c r="FY238" s="56"/>
      <c r="FZ238" s="56"/>
      <c r="GA238" s="56"/>
      <c r="GB238" s="56"/>
      <c r="GC238" s="56"/>
      <c r="GD238" s="56"/>
      <c r="GE238" s="56"/>
      <c r="GF238" s="56"/>
      <c r="GG238" s="56"/>
      <c r="GH238" s="56"/>
      <c r="GI238" s="56"/>
      <c r="GJ238" s="56"/>
      <c r="GK238" s="56"/>
      <c r="GL238" s="56"/>
      <c r="GM238" s="56"/>
      <c r="GN238" s="56"/>
      <c r="GO238" s="56"/>
      <c r="GP238" s="56"/>
      <c r="GQ238" s="56"/>
      <c r="GR238" s="56"/>
      <c r="GS238" s="56"/>
      <c r="GT238" s="56"/>
      <c r="GU238" s="56"/>
      <c r="GV238" s="56"/>
      <c r="GW238" s="56"/>
      <c r="GX238" s="56"/>
      <c r="GY238" s="56"/>
      <c r="GZ238" s="56"/>
      <c r="HA238" s="56"/>
      <c r="HB238" s="56"/>
      <c r="HC238" s="56"/>
      <c r="HD238" s="56"/>
      <c r="HE238" s="56"/>
      <c r="HF238" s="56"/>
      <c r="HG238" s="56"/>
      <c r="HH238" s="217"/>
    </row>
    <row r="239" spans="2:216" x14ac:dyDescent="0.25">
      <c r="B239" s="221"/>
      <c r="C239" s="56"/>
      <c r="D239" s="92"/>
      <c r="E239" s="105"/>
      <c r="F239" s="105"/>
      <c r="G239" s="92">
        <f>GETPIVOTDATA(" Alaska",'Population Migration by State'!$B$5,"Year",'Population Migration by State'!$C$3)</f>
        <v>33440</v>
      </c>
      <c r="H239" s="105">
        <f>GETPIVOTDATA(" Alaska",'Population Migration by State'!$B$5,"Year",'Population Migration by State'!$C$3)</f>
        <v>33440</v>
      </c>
      <c r="I239" s="105">
        <f>GETPIVOTDATA(" Alaska",'Population Migration by State'!$B$5,"Year",'Population Migration by State'!$C$3)</f>
        <v>33440</v>
      </c>
      <c r="J239" s="105">
        <f>GETPIVOTDATA(" Alaska",'Population Migration by State'!$B$5,"Year",'Population Migration by State'!$C$3)</f>
        <v>33440</v>
      </c>
      <c r="K239" s="105">
        <f>GETPIVOTDATA(" Alaska",'Population Migration by State'!$B$5,"Year",'Population Migration by State'!$C$3)</f>
        <v>33440</v>
      </c>
      <c r="L239" s="105">
        <f>GETPIVOTDATA(" Alaska",'Population Migration by State'!$B$5,"Year",'Population Migration by State'!$C$3)</f>
        <v>33440</v>
      </c>
      <c r="M239" s="105">
        <f>GETPIVOTDATA(" Alaska",'Population Migration by State'!$B$5,"Year",'Population Migration by State'!$C$3)</f>
        <v>33440</v>
      </c>
      <c r="N239" s="105">
        <f>GETPIVOTDATA(" Alaska",'Population Migration by State'!$B$5,"Year",'Population Migration by State'!$C$3)</f>
        <v>33440</v>
      </c>
      <c r="O239" s="105">
        <f>GETPIVOTDATA(" Alaska",'Population Migration by State'!$B$5,"Year",'Population Migration by State'!$C$3)</f>
        <v>33440</v>
      </c>
      <c r="P239" s="105">
        <f>GETPIVOTDATA(" Alaska",'Population Migration by State'!$B$5,"Year",'Population Migration by State'!$C$3)</f>
        <v>33440</v>
      </c>
      <c r="Q239" s="105">
        <f>GETPIVOTDATA(" Alaska",'Population Migration by State'!$B$5,"Year",'Population Migration by State'!$C$3)</f>
        <v>33440</v>
      </c>
      <c r="R239" s="105">
        <f>GETPIVOTDATA(" Alaska",'Population Migration by State'!$B$5,"Year",'Population Migration by State'!$C$3)</f>
        <v>33440</v>
      </c>
      <c r="S239" s="105">
        <f>GETPIVOTDATA(" Alaska",'Population Migration by State'!$B$5,"Year",'Population Migration by State'!$C$3)</f>
        <v>33440</v>
      </c>
      <c r="T239" s="105">
        <f>GETPIVOTDATA(" Alaska",'Population Migration by State'!$B$5,"Year",'Population Migration by State'!$C$3)</f>
        <v>33440</v>
      </c>
      <c r="U239" s="105">
        <f>GETPIVOTDATA(" Alaska",'Population Migration by State'!$B$5,"Year",'Population Migration by State'!$C$3)</f>
        <v>33440</v>
      </c>
      <c r="V239" s="105">
        <f>GETPIVOTDATA(" Alaska",'Population Migration by State'!$B$5,"Year",'Population Migration by State'!$C$3)</f>
        <v>33440</v>
      </c>
      <c r="W239" s="105">
        <f>GETPIVOTDATA(" Alaska",'Population Migration by State'!$B$5,"Year",'Population Migration by State'!$C$3)</f>
        <v>33440</v>
      </c>
      <c r="X239" s="114">
        <f>GETPIVOTDATA(" Alaska",'Population Migration by State'!$B$5,"Year",'Population Migration by State'!$C$3)</f>
        <v>33440</v>
      </c>
      <c r="Y239" s="92"/>
      <c r="Z239" s="105"/>
      <c r="AA239" s="105"/>
      <c r="AB239" s="105"/>
      <c r="AC239" s="105"/>
      <c r="AD239" s="105"/>
      <c r="AE239" s="105"/>
      <c r="AF239" s="105"/>
      <c r="AG239" s="105"/>
      <c r="AH239" s="105"/>
      <c r="AI239" s="105"/>
      <c r="AJ239" s="105"/>
      <c r="AK239" s="105"/>
      <c r="AL239" s="105"/>
      <c r="AM239" s="105"/>
      <c r="AN239" s="105"/>
      <c r="AO239" s="105"/>
      <c r="AP239" s="105"/>
      <c r="AQ239" s="105"/>
      <c r="AR239" s="105"/>
      <c r="AS239" s="114"/>
      <c r="AT239" s="105"/>
      <c r="AU239" s="105"/>
      <c r="AV239" s="105"/>
      <c r="AW239" s="105"/>
      <c r="AX239" s="105"/>
      <c r="AY239" s="105"/>
      <c r="AZ239" s="105"/>
      <c r="BA239" s="105"/>
      <c r="BB239" s="105"/>
      <c r="BC239" s="105"/>
      <c r="BD239" s="105"/>
      <c r="BE239" s="105"/>
      <c r="BF239" s="105"/>
      <c r="BG239" s="105"/>
      <c r="BH239" s="105"/>
      <c r="BI239" s="105"/>
      <c r="BJ239" s="105"/>
      <c r="BK239" s="105"/>
      <c r="BL239" s="92">
        <f>GETPIVOTDATA(" Texas",'Population Migration by State'!$B$5,"Year",'Population Migration by State'!$C$3)</f>
        <v>512187</v>
      </c>
      <c r="BM239" s="105">
        <f>GETPIVOTDATA(" Texas",'Population Migration by State'!$B$5,"Year",'Population Migration by State'!$C$3)</f>
        <v>512187</v>
      </c>
      <c r="BN239" s="105">
        <f>GETPIVOTDATA(" Texas",'Population Migration by State'!$B$5,"Year",'Population Migration by State'!$C$3)</f>
        <v>512187</v>
      </c>
      <c r="BO239" s="105">
        <f>GETPIVOTDATA(" Texas",'Population Migration by State'!$B$5,"Year",'Population Migration by State'!$C$3)</f>
        <v>512187</v>
      </c>
      <c r="BP239" s="105">
        <f>GETPIVOTDATA(" Texas",'Population Migration by State'!$B$5,"Year",'Population Migration by State'!$C$3)</f>
        <v>512187</v>
      </c>
      <c r="BQ239" s="114">
        <f>GETPIVOTDATA(" Texas",'Population Migration by State'!$B$5,"Year",'Population Migration by State'!$C$3)</f>
        <v>512187</v>
      </c>
      <c r="BR239" s="105"/>
      <c r="BS239" s="105"/>
      <c r="BT239" s="105"/>
      <c r="BU239" s="105"/>
      <c r="BV239" s="105"/>
      <c r="BW239" s="105"/>
      <c r="BX239" s="105"/>
      <c r="BY239" s="105"/>
      <c r="BZ239" s="105"/>
      <c r="CA239" s="105"/>
      <c r="CB239" s="105"/>
      <c r="CC239" s="105"/>
      <c r="CD239" s="105"/>
      <c r="CE239" s="105"/>
      <c r="CF239" s="105"/>
      <c r="CG239" s="105"/>
      <c r="CH239" s="105"/>
      <c r="CI239" s="105"/>
      <c r="CJ239" s="105"/>
      <c r="CK239" s="105"/>
      <c r="CL239" s="105"/>
      <c r="CM239" s="105"/>
      <c r="CN239" s="105"/>
      <c r="CO239" s="105"/>
      <c r="CP239" s="105"/>
      <c r="CQ239" s="105"/>
      <c r="CR239" s="105"/>
      <c r="CS239" s="105"/>
      <c r="CT239" s="105"/>
      <c r="CU239" s="105"/>
      <c r="CV239" s="105"/>
      <c r="CW239" s="105"/>
      <c r="CX239" s="92">
        <f>GETPIVOTDATA(" Florida",'Population Migration by State'!$B$5,"Year",'Population Migration by State'!$C$3)</f>
        <v>558786</v>
      </c>
      <c r="CY239" s="105">
        <f>GETPIVOTDATA(" Florida",'Population Migration by State'!$B$5,"Year",'Population Migration by State'!$C$3)</f>
        <v>558786</v>
      </c>
      <c r="CZ239" s="105">
        <f>GETPIVOTDATA(" Florida",'Population Migration by State'!$B$5,"Year",'Population Migration by State'!$C$3)</f>
        <v>558786</v>
      </c>
      <c r="DA239" s="105">
        <f>GETPIVOTDATA(" Florida",'Population Migration by State'!$B$5,"Year",'Population Migration by State'!$C$3)</f>
        <v>558786</v>
      </c>
      <c r="DB239" s="105">
        <f>GETPIVOTDATA(" Florida",'Population Migration by State'!$B$5,"Year",'Population Migration by State'!$C$3)</f>
        <v>558786</v>
      </c>
      <c r="DC239" s="105">
        <f>GETPIVOTDATA(" Florida",'Population Migration by State'!$B$5,"Year",'Population Migration by State'!$C$3)</f>
        <v>558786</v>
      </c>
      <c r="DD239" s="105">
        <f>GETPIVOTDATA(" Florida",'Population Migration by State'!$B$5,"Year",'Population Migration by State'!$C$3)</f>
        <v>558786</v>
      </c>
      <c r="DE239" s="105">
        <f>GETPIVOTDATA(" Florida",'Population Migration by State'!$B$5,"Year",'Population Migration by State'!$C$3)</f>
        <v>558786</v>
      </c>
      <c r="DF239" s="92"/>
      <c r="DG239" s="105"/>
      <c r="DH239" s="105"/>
      <c r="DI239" s="105"/>
      <c r="DJ239" s="105"/>
      <c r="DK239" s="105"/>
      <c r="DL239" s="92"/>
      <c r="DM239" s="105"/>
      <c r="DN239" s="105"/>
      <c r="DO239" s="105"/>
      <c r="DP239" s="105"/>
      <c r="DQ239" s="105"/>
      <c r="DR239" s="105"/>
      <c r="DS239" s="105"/>
      <c r="DT239" s="105"/>
      <c r="DU239" s="105"/>
      <c r="DV239" s="105"/>
      <c r="DW239" s="105"/>
      <c r="DX239" s="105"/>
      <c r="DY239" s="105"/>
      <c r="DZ239" s="105"/>
      <c r="EA239" s="114"/>
      <c r="EB239" s="105"/>
      <c r="EC239" s="105"/>
      <c r="ED239" s="105"/>
      <c r="EE239" s="105"/>
      <c r="EF239" s="105"/>
      <c r="EG239" s="105"/>
      <c r="EH239" s="105"/>
      <c r="EI239" s="105"/>
      <c r="EJ239" s="105"/>
      <c r="EK239" s="105"/>
      <c r="EL239" s="105"/>
      <c r="EM239" s="105"/>
      <c r="EN239" s="105"/>
      <c r="EO239" s="105"/>
      <c r="EP239" s="105"/>
      <c r="EQ239" s="56"/>
      <c r="ER239" s="56"/>
      <c r="ES239" s="56"/>
      <c r="ET239" s="56"/>
      <c r="EU239" s="56"/>
      <c r="EV239" s="56"/>
      <c r="EW239" s="56"/>
      <c r="EX239" s="56"/>
      <c r="EY239" s="56"/>
      <c r="EZ239" s="56"/>
      <c r="FA239" s="56"/>
      <c r="FB239" s="56"/>
      <c r="FC239" s="56"/>
      <c r="FD239" s="56"/>
      <c r="FE239" s="56"/>
      <c r="FF239" s="56"/>
      <c r="FG239" s="56"/>
      <c r="FH239" s="56"/>
      <c r="FI239" s="56"/>
      <c r="FJ239" s="56"/>
      <c r="FK239" s="56"/>
      <c r="FL239" s="56"/>
      <c r="FM239" s="56"/>
      <c r="FN239" s="56"/>
      <c r="FO239" s="56"/>
      <c r="FP239" s="56"/>
      <c r="FQ239" s="56"/>
      <c r="FR239" s="56"/>
      <c r="FS239" s="56"/>
      <c r="FT239" s="56"/>
      <c r="FU239" s="56"/>
      <c r="FV239" s="56"/>
      <c r="FW239" s="56"/>
      <c r="FX239" s="56"/>
      <c r="FY239" s="56"/>
      <c r="FZ239" s="56"/>
      <c r="GA239" s="56"/>
      <c r="GB239" s="56"/>
      <c r="GC239" s="56"/>
      <c r="GD239" s="56"/>
      <c r="GE239" s="56"/>
      <c r="GF239" s="56"/>
      <c r="GG239" s="56"/>
      <c r="GH239" s="56"/>
      <c r="GI239" s="56"/>
      <c r="GJ239" s="56"/>
      <c r="GK239" s="56"/>
      <c r="GL239" s="56"/>
      <c r="GM239" s="56"/>
      <c r="GN239" s="56"/>
      <c r="GO239" s="56"/>
      <c r="GP239" s="56"/>
      <c r="GQ239" s="56"/>
      <c r="GR239" s="56"/>
      <c r="GS239" s="56"/>
      <c r="GT239" s="56"/>
      <c r="GU239" s="56"/>
      <c r="GV239" s="56"/>
      <c r="GW239" s="56"/>
      <c r="GX239" s="56"/>
      <c r="GY239" s="56"/>
      <c r="GZ239" s="56"/>
      <c r="HA239" s="56"/>
      <c r="HB239" s="56"/>
      <c r="HC239" s="56"/>
      <c r="HD239" s="56"/>
      <c r="HE239" s="56"/>
      <c r="HF239" s="56"/>
      <c r="HG239" s="56"/>
      <c r="HH239" s="217"/>
    </row>
    <row r="240" spans="2:216" ht="15.75" thickBot="1" x14ac:dyDescent="0.3">
      <c r="B240" s="221"/>
      <c r="C240" s="56"/>
      <c r="D240" s="92"/>
      <c r="E240" s="105"/>
      <c r="F240" s="105"/>
      <c r="G240" s="92">
        <f>GETPIVOTDATA(" Alaska",'Population Migration by State'!$B$5,"Year",'Population Migration by State'!$C$3)</f>
        <v>33440</v>
      </c>
      <c r="H240" s="105">
        <f>GETPIVOTDATA(" Alaska",'Population Migration by State'!$B$5,"Year",'Population Migration by State'!$C$3)</f>
        <v>33440</v>
      </c>
      <c r="I240" s="105">
        <f>GETPIVOTDATA(" Alaska",'Population Migration by State'!$B$5,"Year",'Population Migration by State'!$C$3)</f>
        <v>33440</v>
      </c>
      <c r="J240" s="105">
        <f>GETPIVOTDATA(" Alaska",'Population Migration by State'!$B$5,"Year",'Population Migration by State'!$C$3)</f>
        <v>33440</v>
      </c>
      <c r="K240" s="105">
        <f>GETPIVOTDATA(" Alaska",'Population Migration by State'!$B$5,"Year",'Population Migration by State'!$C$3)</f>
        <v>33440</v>
      </c>
      <c r="L240" s="105">
        <f>GETPIVOTDATA(" Alaska",'Population Migration by State'!$B$5,"Year",'Population Migration by State'!$C$3)</f>
        <v>33440</v>
      </c>
      <c r="M240" s="105">
        <f>GETPIVOTDATA(" Alaska",'Population Migration by State'!$B$5,"Year",'Population Migration by State'!$C$3)</f>
        <v>33440</v>
      </c>
      <c r="N240" s="105">
        <f>GETPIVOTDATA(" Alaska",'Population Migration by State'!$B$5,"Year",'Population Migration by State'!$C$3)</f>
        <v>33440</v>
      </c>
      <c r="O240" s="105">
        <f>GETPIVOTDATA(" Alaska",'Population Migration by State'!$B$5,"Year",'Population Migration by State'!$C$3)</f>
        <v>33440</v>
      </c>
      <c r="P240" s="105">
        <f>GETPIVOTDATA(" Alaska",'Population Migration by State'!$B$5,"Year",'Population Migration by State'!$C$3)</f>
        <v>33440</v>
      </c>
      <c r="Q240" s="105">
        <f>GETPIVOTDATA(" Alaska",'Population Migration by State'!$B$5,"Year",'Population Migration by State'!$C$3)</f>
        <v>33440</v>
      </c>
      <c r="R240" s="105">
        <f>GETPIVOTDATA(" Alaska",'Population Migration by State'!$B$5,"Year",'Population Migration by State'!$C$3)</f>
        <v>33440</v>
      </c>
      <c r="S240" s="105">
        <f>GETPIVOTDATA(" Alaska",'Population Migration by State'!$B$5,"Year",'Population Migration by State'!$C$3)</f>
        <v>33440</v>
      </c>
      <c r="T240" s="105">
        <f>GETPIVOTDATA(" Alaska",'Population Migration by State'!$B$5,"Year",'Population Migration by State'!$C$3)</f>
        <v>33440</v>
      </c>
      <c r="U240" s="105">
        <f>GETPIVOTDATA(" Alaska",'Population Migration by State'!$B$5,"Year",'Population Migration by State'!$C$3)</f>
        <v>33440</v>
      </c>
      <c r="V240" s="105">
        <f>GETPIVOTDATA(" Alaska",'Population Migration by State'!$B$5,"Year",'Population Migration by State'!$C$3)</f>
        <v>33440</v>
      </c>
      <c r="W240" s="105">
        <f>GETPIVOTDATA(" Alaska",'Population Migration by State'!$B$5,"Year",'Population Migration by State'!$C$3)</f>
        <v>33440</v>
      </c>
      <c r="X240" s="114">
        <f>GETPIVOTDATA(" Alaska",'Population Migration by State'!$B$5,"Year",'Population Migration by State'!$C$3)</f>
        <v>33440</v>
      </c>
      <c r="Y240" s="92"/>
      <c r="Z240" s="105"/>
      <c r="AA240" s="105"/>
      <c r="AB240" s="105"/>
      <c r="AC240" s="105"/>
      <c r="AD240" s="105"/>
      <c r="AE240" s="105"/>
      <c r="AF240" s="105"/>
      <c r="AG240" s="105"/>
      <c r="AH240" s="105"/>
      <c r="AI240" s="105"/>
      <c r="AJ240" s="105"/>
      <c r="AK240" s="105"/>
      <c r="AL240" s="105"/>
      <c r="AM240" s="105"/>
      <c r="AN240" s="105"/>
      <c r="AO240" s="105"/>
      <c r="AP240" s="105"/>
      <c r="AQ240" s="105"/>
      <c r="AR240" s="105"/>
      <c r="AS240" s="114"/>
      <c r="AT240" s="105"/>
      <c r="AU240" s="105"/>
      <c r="AV240" s="105"/>
      <c r="AW240" s="105"/>
      <c r="AX240" s="105"/>
      <c r="AY240" s="105"/>
      <c r="AZ240" s="105"/>
      <c r="BA240" s="105"/>
      <c r="BB240" s="105"/>
      <c r="BC240" s="105"/>
      <c r="BD240" s="105"/>
      <c r="BE240" s="105"/>
      <c r="BF240" s="105"/>
      <c r="BG240" s="105"/>
      <c r="BH240" s="105"/>
      <c r="BI240" s="105"/>
      <c r="BJ240" s="105"/>
      <c r="BK240" s="105"/>
      <c r="BL240" s="92">
        <f>GETPIVOTDATA(" Texas",'Population Migration by State'!$B$5,"Year",'Population Migration by State'!$C$3)</f>
        <v>512187</v>
      </c>
      <c r="BM240" s="105">
        <f>GETPIVOTDATA(" Texas",'Population Migration by State'!$B$5,"Year",'Population Migration by State'!$C$3)</f>
        <v>512187</v>
      </c>
      <c r="BN240" s="105">
        <f>GETPIVOTDATA(" Texas",'Population Migration by State'!$B$5,"Year",'Population Migration by State'!$C$3)</f>
        <v>512187</v>
      </c>
      <c r="BO240" s="105">
        <f>GETPIVOTDATA(" Texas",'Population Migration by State'!$B$5,"Year",'Population Migration by State'!$C$3)</f>
        <v>512187</v>
      </c>
      <c r="BP240" s="105">
        <f>GETPIVOTDATA(" Texas",'Population Migration by State'!$B$5,"Year",'Population Migration by State'!$C$3)</f>
        <v>512187</v>
      </c>
      <c r="BQ240" s="114">
        <f>GETPIVOTDATA(" Texas",'Population Migration by State'!$B$5,"Year",'Population Migration by State'!$C$3)</f>
        <v>512187</v>
      </c>
      <c r="BR240" s="105"/>
      <c r="BS240" s="105"/>
      <c r="BT240" s="105"/>
      <c r="BU240" s="105"/>
      <c r="BV240" s="105"/>
      <c r="BW240" s="105"/>
      <c r="BX240" s="105"/>
      <c r="BY240" s="105"/>
      <c r="BZ240" s="105"/>
      <c r="CA240" s="105"/>
      <c r="CB240" s="105"/>
      <c r="CC240" s="105"/>
      <c r="CD240" s="105"/>
      <c r="CE240" s="105"/>
      <c r="CF240" s="105"/>
      <c r="CG240" s="105"/>
      <c r="CH240" s="105"/>
      <c r="CI240" s="105"/>
      <c r="CJ240" s="105"/>
      <c r="CK240" s="105"/>
      <c r="CL240" s="105"/>
      <c r="CM240" s="105"/>
      <c r="CN240" s="105"/>
      <c r="CO240" s="105"/>
      <c r="CP240" s="105"/>
      <c r="CQ240" s="105"/>
      <c r="CR240" s="105"/>
      <c r="CS240" s="105"/>
      <c r="CT240" s="105"/>
      <c r="CU240" s="105"/>
      <c r="CV240" s="105"/>
      <c r="CW240" s="105"/>
      <c r="CX240" s="92">
        <f>GETPIVOTDATA(" Florida",'Population Migration by State'!$B$5,"Year",'Population Migration by State'!$C$3)</f>
        <v>558786</v>
      </c>
      <c r="CY240" s="105">
        <f>GETPIVOTDATA(" Florida",'Population Migration by State'!$B$5,"Year",'Population Migration by State'!$C$3)</f>
        <v>558786</v>
      </c>
      <c r="CZ240" s="105">
        <f>GETPIVOTDATA(" Florida",'Population Migration by State'!$B$5,"Year",'Population Migration by State'!$C$3)</f>
        <v>558786</v>
      </c>
      <c r="DA240" s="105">
        <f>GETPIVOTDATA(" Florida",'Population Migration by State'!$B$5,"Year",'Population Migration by State'!$C$3)</f>
        <v>558786</v>
      </c>
      <c r="DB240" s="105">
        <f>GETPIVOTDATA(" Florida",'Population Migration by State'!$B$5,"Year",'Population Migration by State'!$C$3)</f>
        <v>558786</v>
      </c>
      <c r="DC240" s="105">
        <f>GETPIVOTDATA(" Florida",'Population Migration by State'!$B$5,"Year",'Population Migration by State'!$C$3)</f>
        <v>558786</v>
      </c>
      <c r="DD240" s="105">
        <f>GETPIVOTDATA(" Florida",'Population Migration by State'!$B$5,"Year",'Population Migration by State'!$C$3)</f>
        <v>558786</v>
      </c>
      <c r="DE240" s="105">
        <f>GETPIVOTDATA(" Florida",'Population Migration by State'!$B$5,"Year",'Population Migration by State'!$C$3)</f>
        <v>558786</v>
      </c>
      <c r="DF240" s="92"/>
      <c r="DG240" s="105"/>
      <c r="DH240" s="105"/>
      <c r="DI240" s="105"/>
      <c r="DJ240" s="105"/>
      <c r="DK240" s="105"/>
      <c r="DL240" s="107"/>
      <c r="DM240" s="103"/>
      <c r="DN240" s="103"/>
      <c r="DO240" s="103"/>
      <c r="DP240" s="103"/>
      <c r="DQ240" s="103"/>
      <c r="DR240" s="103"/>
      <c r="DS240" s="103"/>
      <c r="DT240" s="103"/>
      <c r="DU240" s="103"/>
      <c r="DV240" s="103"/>
      <c r="DW240" s="103"/>
      <c r="DX240" s="103"/>
      <c r="DY240" s="103"/>
      <c r="DZ240" s="103"/>
      <c r="EA240" s="108"/>
      <c r="EB240" s="105"/>
      <c r="EC240" s="105"/>
      <c r="ED240" s="105"/>
      <c r="EE240" s="105"/>
      <c r="EF240" s="105"/>
      <c r="EG240" s="105"/>
      <c r="EH240" s="105"/>
      <c r="EI240" s="105"/>
      <c r="EJ240" s="105"/>
      <c r="EK240" s="105"/>
      <c r="EL240" s="105"/>
      <c r="EM240" s="105"/>
      <c r="EN240" s="105"/>
      <c r="EO240" s="105"/>
      <c r="EP240" s="105"/>
      <c r="EQ240" s="56"/>
      <c r="ER240" s="56"/>
      <c r="ES240" s="56"/>
      <c r="ET240" s="56"/>
      <c r="EU240" s="56"/>
      <c r="EV240" s="56"/>
      <c r="EW240" s="56"/>
      <c r="EX240" s="56"/>
      <c r="EY240" s="56"/>
      <c r="EZ240" s="56"/>
      <c r="FA240" s="56"/>
      <c r="FB240" s="56"/>
      <c r="FC240" s="56"/>
      <c r="FD240" s="56"/>
      <c r="FE240" s="56"/>
      <c r="FF240" s="56"/>
      <c r="FG240" s="56"/>
      <c r="FH240" s="56"/>
      <c r="FI240" s="56"/>
      <c r="FJ240" s="56"/>
      <c r="FK240" s="56"/>
      <c r="FL240" s="56"/>
      <c r="FM240" s="56"/>
      <c r="FN240" s="56"/>
      <c r="FO240" s="56"/>
      <c r="FP240" s="56"/>
      <c r="FQ240" s="56"/>
      <c r="FR240" s="56"/>
      <c r="FS240" s="56"/>
      <c r="FT240" s="56"/>
      <c r="FU240" s="56"/>
      <c r="FV240" s="56"/>
      <c r="FW240" s="56"/>
      <c r="FX240" s="56"/>
      <c r="FY240" s="56"/>
      <c r="FZ240" s="56"/>
      <c r="GA240" s="56"/>
      <c r="GB240" s="56"/>
      <c r="GC240" s="56"/>
      <c r="GD240" s="56"/>
      <c r="GE240" s="56"/>
      <c r="GF240" s="56"/>
      <c r="GG240" s="56"/>
      <c r="GH240" s="56"/>
      <c r="GI240" s="56"/>
      <c r="GJ240" s="56"/>
      <c r="GK240" s="56"/>
      <c r="GL240" s="56"/>
      <c r="GM240" s="56"/>
      <c r="GN240" s="56"/>
      <c r="GO240" s="56"/>
      <c r="GP240" s="56"/>
      <c r="GQ240" s="56"/>
      <c r="GR240" s="56"/>
      <c r="GS240" s="56"/>
      <c r="GT240" s="56"/>
      <c r="GU240" s="56"/>
      <c r="GV240" s="56"/>
      <c r="GW240" s="56"/>
      <c r="GX240" s="56"/>
      <c r="GY240" s="56"/>
      <c r="GZ240" s="56"/>
      <c r="HA240" s="56"/>
      <c r="HB240" s="56"/>
      <c r="HC240" s="56"/>
      <c r="HD240" s="56"/>
      <c r="HE240" s="56"/>
      <c r="HF240" s="56"/>
      <c r="HG240" s="56"/>
      <c r="HH240" s="217"/>
    </row>
    <row r="241" spans="2:216" ht="16.5" thickTop="1" thickBot="1" x14ac:dyDescent="0.3">
      <c r="B241" s="221"/>
      <c r="C241" s="56"/>
      <c r="D241" s="92"/>
      <c r="E241" s="105"/>
      <c r="F241" s="105"/>
      <c r="G241" s="92">
        <f>GETPIVOTDATA(" Alaska",'Population Migration by State'!$B$5,"Year",'Population Migration by State'!$C$3)</f>
        <v>33440</v>
      </c>
      <c r="H241" s="105">
        <f>GETPIVOTDATA(" Alaska",'Population Migration by State'!$B$5,"Year",'Population Migration by State'!$C$3)</f>
        <v>33440</v>
      </c>
      <c r="I241" s="105">
        <f>GETPIVOTDATA(" Alaska",'Population Migration by State'!$B$5,"Year",'Population Migration by State'!$C$3)</f>
        <v>33440</v>
      </c>
      <c r="J241" s="105">
        <f>GETPIVOTDATA(" Alaska",'Population Migration by State'!$B$5,"Year",'Population Migration by State'!$C$3)</f>
        <v>33440</v>
      </c>
      <c r="K241" s="105">
        <f>GETPIVOTDATA(" Alaska",'Population Migration by State'!$B$5,"Year",'Population Migration by State'!$C$3)</f>
        <v>33440</v>
      </c>
      <c r="L241" s="105">
        <f>GETPIVOTDATA(" Alaska",'Population Migration by State'!$B$5,"Year",'Population Migration by State'!$C$3)</f>
        <v>33440</v>
      </c>
      <c r="M241" s="105">
        <f>GETPIVOTDATA(" Alaska",'Population Migration by State'!$B$5,"Year",'Population Migration by State'!$C$3)</f>
        <v>33440</v>
      </c>
      <c r="N241" s="105">
        <f>GETPIVOTDATA(" Alaska",'Population Migration by State'!$B$5,"Year",'Population Migration by State'!$C$3)</f>
        <v>33440</v>
      </c>
      <c r="O241" s="105">
        <f>GETPIVOTDATA(" Alaska",'Population Migration by State'!$B$5,"Year",'Population Migration by State'!$C$3)</f>
        <v>33440</v>
      </c>
      <c r="P241" s="105">
        <f>GETPIVOTDATA(" Alaska",'Population Migration by State'!$B$5,"Year",'Population Migration by State'!$C$3)</f>
        <v>33440</v>
      </c>
      <c r="Q241" s="105">
        <f>GETPIVOTDATA(" Alaska",'Population Migration by State'!$B$5,"Year",'Population Migration by State'!$C$3)</f>
        <v>33440</v>
      </c>
      <c r="R241" s="105">
        <f>GETPIVOTDATA(" Alaska",'Population Migration by State'!$B$5,"Year",'Population Migration by State'!$C$3)</f>
        <v>33440</v>
      </c>
      <c r="S241" s="105">
        <f>GETPIVOTDATA(" Alaska",'Population Migration by State'!$B$5,"Year",'Population Migration by State'!$C$3)</f>
        <v>33440</v>
      </c>
      <c r="T241" s="105">
        <f>GETPIVOTDATA(" Alaska",'Population Migration by State'!$B$5,"Year",'Population Migration by State'!$C$3)</f>
        <v>33440</v>
      </c>
      <c r="U241" s="105">
        <f>GETPIVOTDATA(" Alaska",'Population Migration by State'!$B$5,"Year",'Population Migration by State'!$C$3)</f>
        <v>33440</v>
      </c>
      <c r="V241" s="105">
        <f>GETPIVOTDATA(" Alaska",'Population Migration by State'!$B$5,"Year",'Population Migration by State'!$C$3)</f>
        <v>33440</v>
      </c>
      <c r="W241" s="105">
        <f>GETPIVOTDATA(" Alaska",'Population Migration by State'!$B$5,"Year",'Population Migration by State'!$C$3)</f>
        <v>33440</v>
      </c>
      <c r="X241" s="114">
        <f>GETPIVOTDATA(" Alaska",'Population Migration by State'!$B$5,"Year",'Population Migration by State'!$C$3)</f>
        <v>33440</v>
      </c>
      <c r="Y241" s="107"/>
      <c r="Z241" s="103"/>
      <c r="AA241" s="103"/>
      <c r="AB241" s="103"/>
      <c r="AC241" s="103"/>
      <c r="AD241" s="103"/>
      <c r="AE241" s="103"/>
      <c r="AF241" s="103"/>
      <c r="AG241" s="103"/>
      <c r="AH241" s="103"/>
      <c r="AI241" s="103"/>
      <c r="AJ241" s="103"/>
      <c r="AK241" s="103"/>
      <c r="AL241" s="103"/>
      <c r="AM241" s="103"/>
      <c r="AN241" s="103"/>
      <c r="AO241" s="103"/>
      <c r="AP241" s="103"/>
      <c r="AQ241" s="103"/>
      <c r="AR241" s="103"/>
      <c r="AS241" s="108"/>
      <c r="AT241" s="105"/>
      <c r="AU241" s="105"/>
      <c r="AV241" s="105"/>
      <c r="AW241" s="105"/>
      <c r="AX241" s="105"/>
      <c r="AY241" s="105"/>
      <c r="AZ241" s="105"/>
      <c r="BA241" s="105"/>
      <c r="BB241" s="105"/>
      <c r="BC241" s="105"/>
      <c r="BD241" s="105"/>
      <c r="BE241" s="105"/>
      <c r="BF241" s="105"/>
      <c r="BG241" s="105"/>
      <c r="BH241" s="105"/>
      <c r="BI241" s="105"/>
      <c r="BJ241" s="105"/>
      <c r="BK241" s="105"/>
      <c r="BL241" s="92">
        <f>GETPIVOTDATA(" Texas",'Population Migration by State'!$B$5,"Year",'Population Migration by State'!$C$3)</f>
        <v>512187</v>
      </c>
      <c r="BM241" s="105">
        <f>GETPIVOTDATA(" Texas",'Population Migration by State'!$B$5,"Year",'Population Migration by State'!$C$3)</f>
        <v>512187</v>
      </c>
      <c r="BN241" s="105">
        <f>GETPIVOTDATA(" Texas",'Population Migration by State'!$B$5,"Year",'Population Migration by State'!$C$3)</f>
        <v>512187</v>
      </c>
      <c r="BO241" s="105">
        <f>GETPIVOTDATA(" Texas",'Population Migration by State'!$B$5,"Year",'Population Migration by State'!$C$3)</f>
        <v>512187</v>
      </c>
      <c r="BP241" s="105">
        <f>GETPIVOTDATA(" Texas",'Population Migration by State'!$B$5,"Year",'Population Migration by State'!$C$3)</f>
        <v>512187</v>
      </c>
      <c r="BQ241" s="114">
        <f>GETPIVOTDATA(" Texas",'Population Migration by State'!$B$5,"Year",'Population Migration by State'!$C$3)</f>
        <v>512187</v>
      </c>
      <c r="BR241" s="105"/>
      <c r="BS241" s="105"/>
      <c r="BT241" s="105"/>
      <c r="BU241" s="105"/>
      <c r="BV241" s="105"/>
      <c r="BW241" s="105"/>
      <c r="BX241" s="105"/>
      <c r="BY241" s="105"/>
      <c r="BZ241" s="105"/>
      <c r="CA241" s="105"/>
      <c r="CB241" s="105"/>
      <c r="CC241" s="105"/>
      <c r="CD241" s="105"/>
      <c r="CE241" s="105"/>
      <c r="CF241" s="105"/>
      <c r="CG241" s="105"/>
      <c r="CH241" s="105"/>
      <c r="CI241" s="105"/>
      <c r="CJ241" s="105"/>
      <c r="CK241" s="105"/>
      <c r="CL241" s="105"/>
      <c r="CM241" s="105"/>
      <c r="CN241" s="105"/>
      <c r="CO241" s="105"/>
      <c r="CP241" s="105"/>
      <c r="CQ241" s="105"/>
      <c r="CR241" s="105"/>
      <c r="CS241" s="105"/>
      <c r="CT241" s="105"/>
      <c r="CU241" s="105"/>
      <c r="CV241" s="105"/>
      <c r="CW241" s="105"/>
      <c r="CX241" s="99"/>
      <c r="CY241" s="105">
        <f>GETPIVOTDATA(" Florida",'Population Migration by State'!$B$5,"Year",'Population Migration by State'!$C$3)</f>
        <v>558786</v>
      </c>
      <c r="CZ241" s="105">
        <f>GETPIVOTDATA(" Florida",'Population Migration by State'!$B$5,"Year",'Population Migration by State'!$C$3)</f>
        <v>558786</v>
      </c>
      <c r="DA241" s="105">
        <f>GETPIVOTDATA(" Florida",'Population Migration by State'!$B$5,"Year",'Population Migration by State'!$C$3)</f>
        <v>558786</v>
      </c>
      <c r="DB241" s="105">
        <f>GETPIVOTDATA(" Florida",'Population Migration by State'!$B$5,"Year",'Population Migration by State'!$C$3)</f>
        <v>558786</v>
      </c>
      <c r="DC241" s="105">
        <f>GETPIVOTDATA(" Florida",'Population Migration by State'!$B$5,"Year",'Population Migration by State'!$C$3)</f>
        <v>558786</v>
      </c>
      <c r="DD241" s="105">
        <f>GETPIVOTDATA(" Florida",'Population Migration by State'!$B$5,"Year",'Population Migration by State'!$C$3)</f>
        <v>558786</v>
      </c>
      <c r="DE241" s="105">
        <f>GETPIVOTDATA(" Florida",'Population Migration by State'!$B$5,"Year",'Population Migration by State'!$C$3)</f>
        <v>558786</v>
      </c>
      <c r="DF241" s="92"/>
      <c r="DG241" s="105"/>
      <c r="DH241" s="105"/>
      <c r="DI241" s="105"/>
      <c r="DJ241" s="105"/>
      <c r="DK241" s="105"/>
      <c r="DL241" s="105"/>
      <c r="DM241" s="105"/>
      <c r="DN241" s="105"/>
      <c r="DO241" s="105"/>
      <c r="DP241" s="105"/>
      <c r="DQ241" s="105"/>
      <c r="DR241" s="105"/>
      <c r="DS241" s="105"/>
      <c r="DT241" s="105"/>
      <c r="DU241" s="105"/>
      <c r="DV241" s="105"/>
      <c r="DW241" s="105"/>
      <c r="DX241" s="105"/>
      <c r="DY241" s="105"/>
      <c r="DZ241" s="105"/>
      <c r="EA241" s="105"/>
      <c r="EB241" s="105"/>
      <c r="EC241" s="105"/>
      <c r="ED241" s="105"/>
      <c r="EE241" s="105"/>
      <c r="EF241" s="105"/>
      <c r="EG241" s="105"/>
      <c r="EH241" s="105"/>
      <c r="EI241" s="105"/>
      <c r="EJ241" s="105"/>
      <c r="EK241" s="105"/>
      <c r="EL241" s="105"/>
      <c r="EM241" s="105"/>
      <c r="EN241" s="105"/>
      <c r="EO241" s="105"/>
      <c r="EP241" s="105"/>
      <c r="EQ241" s="56"/>
      <c r="ER241" s="56"/>
      <c r="ES241" s="56"/>
      <c r="ET241" s="56"/>
      <c r="EU241" s="56"/>
      <c r="EV241" s="56"/>
      <c r="EW241" s="56"/>
      <c r="EX241" s="56"/>
      <c r="EY241" s="56"/>
      <c r="EZ241" s="56"/>
      <c r="FA241" s="56"/>
      <c r="FB241" s="56"/>
      <c r="FC241" s="56"/>
      <c r="FD241" s="56"/>
      <c r="FE241" s="56"/>
      <c r="FF241" s="56"/>
      <c r="FG241" s="56"/>
      <c r="FH241" s="56"/>
      <c r="FI241" s="56"/>
      <c r="FJ241" s="56"/>
      <c r="FK241" s="56"/>
      <c r="FL241" s="56"/>
      <c r="FM241" s="56"/>
      <c r="FN241" s="56"/>
      <c r="FO241" s="56"/>
      <c r="FP241" s="56"/>
      <c r="FQ241" s="56"/>
      <c r="FR241" s="56"/>
      <c r="FS241" s="56"/>
      <c r="FT241" s="56"/>
      <c r="FU241" s="56"/>
      <c r="FV241" s="56"/>
      <c r="FW241" s="56"/>
      <c r="FX241" s="56"/>
      <c r="FY241" s="56"/>
      <c r="FZ241" s="56"/>
      <c r="GA241" s="56"/>
      <c r="GB241" s="56"/>
      <c r="GC241" s="56"/>
      <c r="GD241" s="56"/>
      <c r="GE241" s="56"/>
      <c r="GF241" s="56"/>
      <c r="GG241" s="56"/>
      <c r="GH241" s="56"/>
      <c r="GI241" s="56"/>
      <c r="GJ241" s="56"/>
      <c r="GK241" s="56"/>
      <c r="GL241" s="56"/>
      <c r="GM241" s="56"/>
      <c r="GN241" s="56"/>
      <c r="GO241" s="56"/>
      <c r="GP241" s="56"/>
      <c r="GQ241" s="56"/>
      <c r="GR241" s="56"/>
      <c r="GS241" s="56"/>
      <c r="GT241" s="56"/>
      <c r="GU241" s="56"/>
      <c r="GV241" s="56"/>
      <c r="GW241" s="56"/>
      <c r="GX241" s="56"/>
      <c r="GY241" s="56"/>
      <c r="GZ241" s="56"/>
      <c r="HA241" s="56"/>
      <c r="HB241" s="56"/>
      <c r="HC241" s="56"/>
      <c r="HD241" s="56"/>
      <c r="HE241" s="56"/>
      <c r="HF241" s="56"/>
      <c r="HG241" s="56"/>
      <c r="HH241" s="217"/>
    </row>
    <row r="242" spans="2:216" ht="15.75" thickTop="1" x14ac:dyDescent="0.25">
      <c r="B242" s="221"/>
      <c r="C242" s="56"/>
      <c r="D242" s="92"/>
      <c r="E242" s="105"/>
      <c r="F242" s="105"/>
      <c r="G242" s="92">
        <f>GETPIVOTDATA(" Alaska",'Population Migration by State'!$B$5,"Year",'Population Migration by State'!$C$3)</f>
        <v>33440</v>
      </c>
      <c r="H242" s="105">
        <f>GETPIVOTDATA(" Alaska",'Population Migration by State'!$B$5,"Year",'Population Migration by State'!$C$3)</f>
        <v>33440</v>
      </c>
      <c r="I242" s="105">
        <f>GETPIVOTDATA(" Alaska",'Population Migration by State'!$B$5,"Year",'Population Migration by State'!$C$3)</f>
        <v>33440</v>
      </c>
      <c r="J242" s="105">
        <f>GETPIVOTDATA(" Alaska",'Population Migration by State'!$B$5,"Year",'Population Migration by State'!$C$3)</f>
        <v>33440</v>
      </c>
      <c r="K242" s="105">
        <f>GETPIVOTDATA(" Alaska",'Population Migration by State'!$B$5,"Year",'Population Migration by State'!$C$3)</f>
        <v>33440</v>
      </c>
      <c r="L242" s="105">
        <f>GETPIVOTDATA(" Alaska",'Population Migration by State'!$B$5,"Year",'Population Migration by State'!$C$3)</f>
        <v>33440</v>
      </c>
      <c r="M242" s="105">
        <f>GETPIVOTDATA(" Alaska",'Population Migration by State'!$B$5,"Year",'Population Migration by State'!$C$3)</f>
        <v>33440</v>
      </c>
      <c r="N242" s="105">
        <f>GETPIVOTDATA(" Alaska",'Population Migration by State'!$B$5,"Year",'Population Migration by State'!$C$3)</f>
        <v>33440</v>
      </c>
      <c r="O242" s="105">
        <f>GETPIVOTDATA(" Alaska",'Population Migration by State'!$B$5,"Year",'Population Migration by State'!$C$3)</f>
        <v>33440</v>
      </c>
      <c r="P242" s="105">
        <f>GETPIVOTDATA(" Alaska",'Population Migration by State'!$B$5,"Year",'Population Migration by State'!$C$3)</f>
        <v>33440</v>
      </c>
      <c r="Q242" s="105">
        <f>GETPIVOTDATA(" Alaska",'Population Migration by State'!$B$5,"Year",'Population Migration by State'!$C$3)</f>
        <v>33440</v>
      </c>
      <c r="R242" s="105">
        <f>GETPIVOTDATA(" Alaska",'Population Migration by State'!$B$5,"Year",'Population Migration by State'!$C$3)</f>
        <v>33440</v>
      </c>
      <c r="S242" s="105">
        <f>GETPIVOTDATA(" Alaska",'Population Migration by State'!$B$5,"Year",'Population Migration by State'!$C$3)</f>
        <v>33440</v>
      </c>
      <c r="T242" s="105">
        <f>GETPIVOTDATA(" Alaska",'Population Migration by State'!$B$5,"Year",'Population Migration by State'!$C$3)</f>
        <v>33440</v>
      </c>
      <c r="U242" s="105">
        <f>GETPIVOTDATA(" Alaska",'Population Migration by State'!$B$5,"Year",'Population Migration by State'!$C$3)</f>
        <v>33440</v>
      </c>
      <c r="V242" s="105">
        <f>GETPIVOTDATA(" Alaska",'Population Migration by State'!$B$5,"Year",'Population Migration by State'!$C$3)</f>
        <v>33440</v>
      </c>
      <c r="W242" s="105">
        <f>GETPIVOTDATA(" Alaska",'Population Migration by State'!$B$5,"Year",'Population Migration by State'!$C$3)</f>
        <v>33440</v>
      </c>
      <c r="X242" s="114">
        <f>GETPIVOTDATA(" Alaska",'Population Migration by State'!$B$5,"Year",'Population Migration by State'!$C$3)</f>
        <v>33440</v>
      </c>
      <c r="Y242" s="56"/>
      <c r="Z242" s="56"/>
      <c r="AA242" s="56"/>
      <c r="AB242" s="56"/>
      <c r="AC242" s="56"/>
      <c r="AD242" s="56"/>
      <c r="AE242" s="56"/>
      <c r="AF242" s="56"/>
      <c r="AG242" s="56"/>
      <c r="AH242" s="56"/>
      <c r="AI242" s="56"/>
      <c r="AJ242" s="56"/>
      <c r="AK242" s="56"/>
      <c r="AL242" s="56"/>
      <c r="AM242" s="56"/>
      <c r="AN242" s="56"/>
      <c r="AO242" s="56"/>
      <c r="AP242" s="56"/>
      <c r="AQ242" s="56"/>
      <c r="AR242" s="56"/>
      <c r="AS242" s="56"/>
      <c r="AT242" s="105"/>
      <c r="AU242" s="105"/>
      <c r="AV242" s="105"/>
      <c r="AW242" s="105"/>
      <c r="AX242" s="105"/>
      <c r="AY242" s="105"/>
      <c r="AZ242" s="105"/>
      <c r="BA242" s="105"/>
      <c r="BB242" s="105"/>
      <c r="BC242" s="105"/>
      <c r="BD242" s="105"/>
      <c r="BE242" s="105"/>
      <c r="BF242" s="105"/>
      <c r="BG242" s="105"/>
      <c r="BH242" s="105"/>
      <c r="BI242" s="105"/>
      <c r="BJ242" s="105"/>
      <c r="BK242" s="105"/>
      <c r="BL242" s="99"/>
      <c r="BM242" s="105">
        <f>GETPIVOTDATA(" Texas",'Population Migration by State'!$B$5,"Year",'Population Migration by State'!$C$3)</f>
        <v>512187</v>
      </c>
      <c r="BN242" s="105">
        <f>GETPIVOTDATA(" Texas",'Population Migration by State'!$B$5,"Year",'Population Migration by State'!$C$3)</f>
        <v>512187</v>
      </c>
      <c r="BO242" s="105">
        <f>GETPIVOTDATA(" Texas",'Population Migration by State'!$B$5,"Year",'Population Migration by State'!$C$3)</f>
        <v>512187</v>
      </c>
      <c r="BP242" s="105">
        <f>GETPIVOTDATA(" Texas",'Population Migration by State'!$B$5,"Year",'Population Migration by State'!$C$3)</f>
        <v>512187</v>
      </c>
      <c r="BQ242" s="114">
        <f>GETPIVOTDATA(" Texas",'Population Migration by State'!$B$5,"Year",'Population Migration by State'!$C$3)</f>
        <v>512187</v>
      </c>
      <c r="BR242" s="105"/>
      <c r="BS242" s="105"/>
      <c r="BT242" s="105"/>
      <c r="BU242" s="105"/>
      <c r="BV242" s="105"/>
      <c r="BW242" s="105"/>
      <c r="BX242" s="105"/>
      <c r="BY242" s="105"/>
      <c r="BZ242" s="105"/>
      <c r="CA242" s="105"/>
      <c r="CB242" s="105"/>
      <c r="CC242" s="105"/>
      <c r="CD242" s="105"/>
      <c r="CE242" s="105"/>
      <c r="CF242" s="105"/>
      <c r="CG242" s="105"/>
      <c r="CH242" s="105"/>
      <c r="CI242" s="105"/>
      <c r="CJ242" s="105"/>
      <c r="CK242" s="105"/>
      <c r="CL242" s="105"/>
      <c r="CM242" s="105"/>
      <c r="CN242" s="105"/>
      <c r="CO242" s="105"/>
      <c r="CP242" s="105"/>
      <c r="CQ242" s="105"/>
      <c r="CR242" s="105"/>
      <c r="CS242" s="105"/>
      <c r="CT242" s="105"/>
      <c r="CU242" s="105"/>
      <c r="CV242" s="105"/>
      <c r="CW242" s="105"/>
      <c r="CX242" s="105"/>
      <c r="CY242" s="92">
        <f>GETPIVOTDATA(" Florida",'Population Migration by State'!$B$5,"Year",'Population Migration by State'!$C$3)</f>
        <v>558786</v>
      </c>
      <c r="CZ242" s="105">
        <f>GETPIVOTDATA(" Florida",'Population Migration by State'!$B$5,"Year",'Population Migration by State'!$C$3)</f>
        <v>558786</v>
      </c>
      <c r="DA242" s="105">
        <f>GETPIVOTDATA(" Florida",'Population Migration by State'!$B$5,"Year",'Population Migration by State'!$C$3)</f>
        <v>558786</v>
      </c>
      <c r="DB242" s="105">
        <f>GETPIVOTDATA(" Florida",'Population Migration by State'!$B$5,"Year",'Population Migration by State'!$C$3)</f>
        <v>558786</v>
      </c>
      <c r="DC242" s="105">
        <f>GETPIVOTDATA(" Florida",'Population Migration by State'!$B$5,"Year",'Population Migration by State'!$C$3)</f>
        <v>558786</v>
      </c>
      <c r="DD242" s="105">
        <f>GETPIVOTDATA(" Florida",'Population Migration by State'!$B$5,"Year",'Population Migration by State'!$C$3)</f>
        <v>558786</v>
      </c>
      <c r="DE242" s="105">
        <f>GETPIVOTDATA(" Florida",'Population Migration by State'!$B$5,"Year",'Population Migration by State'!$C$3)</f>
        <v>558786</v>
      </c>
      <c r="DF242" s="92"/>
      <c r="DG242" s="105"/>
      <c r="DH242" s="105"/>
      <c r="DI242" s="105"/>
      <c r="DJ242" s="105"/>
      <c r="DK242" s="105"/>
      <c r="DL242" s="105"/>
      <c r="DM242" s="105"/>
      <c r="DN242" s="105"/>
      <c r="DO242" s="105"/>
      <c r="DP242" s="105"/>
      <c r="DQ242" s="105"/>
      <c r="DR242" s="105"/>
      <c r="DS242" s="105"/>
      <c r="DT242" s="105"/>
      <c r="DU242" s="105"/>
      <c r="DV242" s="105"/>
      <c r="DW242" s="105"/>
      <c r="DX242" s="105"/>
      <c r="DY242" s="105"/>
      <c r="DZ242" s="105"/>
      <c r="EA242" s="105"/>
      <c r="EB242" s="105"/>
      <c r="EC242" s="105"/>
      <c r="ED242" s="105"/>
      <c r="EE242" s="105"/>
      <c r="EF242" s="105"/>
      <c r="EG242" s="105"/>
      <c r="EH242" s="105"/>
      <c r="EI242" s="105"/>
      <c r="EJ242" s="105"/>
      <c r="EK242" s="105"/>
      <c r="EL242" s="105"/>
      <c r="EM242" s="105"/>
      <c r="EN242" s="105"/>
      <c r="EO242" s="105"/>
      <c r="EP242" s="105"/>
      <c r="EQ242" s="56"/>
      <c r="ER242" s="56"/>
      <c r="ES242" s="56"/>
      <c r="ET242" s="56"/>
      <c r="EU242" s="56"/>
      <c r="EV242" s="56"/>
      <c r="EW242" s="105"/>
      <c r="EX242" s="105"/>
      <c r="EY242" s="105"/>
      <c r="EZ242" s="105"/>
      <c r="FA242" s="105"/>
      <c r="FB242" s="105"/>
      <c r="FC242" s="105"/>
      <c r="FD242" s="105"/>
      <c r="FE242" s="105"/>
      <c r="FF242" s="105"/>
      <c r="FG242" s="105"/>
      <c r="FH242" s="105"/>
      <c r="FI242" s="105"/>
      <c r="FJ242" s="105"/>
      <c r="FK242" s="105"/>
      <c r="FL242" s="105"/>
      <c r="FM242" s="105"/>
      <c r="FN242" s="105"/>
      <c r="FO242" s="105"/>
      <c r="FP242" s="56"/>
      <c r="FQ242" s="56"/>
      <c r="FR242" s="56"/>
      <c r="FS242" s="56"/>
      <c r="FT242" s="56"/>
      <c r="FU242" s="56"/>
      <c r="FV242" s="56"/>
      <c r="FW242" s="56"/>
      <c r="FX242" s="56"/>
      <c r="FY242" s="56"/>
      <c r="FZ242" s="56"/>
      <c r="GA242" s="56"/>
      <c r="GB242" s="56"/>
      <c r="GC242" s="56"/>
      <c r="GD242" s="56"/>
      <c r="GE242" s="56"/>
      <c r="GF242" s="56"/>
      <c r="GG242" s="56"/>
      <c r="GH242" s="56"/>
      <c r="GI242" s="56"/>
      <c r="GJ242" s="56"/>
      <c r="GK242" s="56"/>
      <c r="GL242" s="56"/>
      <c r="GM242" s="56"/>
      <c r="GN242" s="56"/>
      <c r="GO242" s="56"/>
      <c r="GP242" s="56"/>
      <c r="GQ242" s="56"/>
      <c r="GR242" s="56"/>
      <c r="GS242" s="56"/>
      <c r="GT242" s="56"/>
      <c r="GU242" s="56"/>
      <c r="GV242" s="56"/>
      <c r="GW242" s="56"/>
      <c r="GX242" s="56"/>
      <c r="GY242" s="56"/>
      <c r="GZ242" s="56"/>
      <c r="HA242" s="56"/>
      <c r="HB242" s="56"/>
      <c r="HC242" s="56"/>
      <c r="HD242" s="56"/>
      <c r="HE242" s="56"/>
      <c r="HF242" s="56"/>
      <c r="HG242" s="56"/>
      <c r="HH242" s="217"/>
    </row>
    <row r="243" spans="2:216" ht="15.75" thickBot="1" x14ac:dyDescent="0.3">
      <c r="B243" s="221"/>
      <c r="C243" s="56"/>
      <c r="D243" s="92"/>
      <c r="E243" s="105"/>
      <c r="F243" s="105"/>
      <c r="G243" s="107">
        <f>GETPIVOTDATA(" Alaska",'Population Migration by State'!$B$5,"Year",'Population Migration by State'!$C$3)</f>
        <v>33440</v>
      </c>
      <c r="H243" s="105">
        <f>GETPIVOTDATA(" Alaska",'Population Migration by State'!$B$5,"Year",'Population Migration by State'!$C$3)</f>
        <v>33440</v>
      </c>
      <c r="I243" s="105">
        <f>GETPIVOTDATA(" Alaska",'Population Migration by State'!$B$5,"Year",'Population Migration by State'!$C$3)</f>
        <v>33440</v>
      </c>
      <c r="J243" s="105">
        <f>GETPIVOTDATA(" Alaska",'Population Migration by State'!$B$5,"Year",'Population Migration by State'!$C$3)</f>
        <v>33440</v>
      </c>
      <c r="K243" s="105">
        <f>GETPIVOTDATA(" Alaska",'Population Migration by State'!$B$5,"Year",'Population Migration by State'!$C$3)</f>
        <v>33440</v>
      </c>
      <c r="L243" s="105">
        <f>GETPIVOTDATA(" Alaska",'Population Migration by State'!$B$5,"Year",'Population Migration by State'!$C$3)</f>
        <v>33440</v>
      </c>
      <c r="M243" s="105">
        <f>GETPIVOTDATA(" Alaska",'Population Migration by State'!$B$5,"Year",'Population Migration by State'!$C$3)</f>
        <v>33440</v>
      </c>
      <c r="N243" s="105">
        <f>GETPIVOTDATA(" Alaska",'Population Migration by State'!$B$5,"Year",'Population Migration by State'!$C$3)</f>
        <v>33440</v>
      </c>
      <c r="O243" s="105">
        <f>GETPIVOTDATA(" Alaska",'Population Migration by State'!$B$5,"Year",'Population Migration by State'!$C$3)</f>
        <v>33440</v>
      </c>
      <c r="P243" s="105">
        <f>GETPIVOTDATA(" Alaska",'Population Migration by State'!$B$5,"Year",'Population Migration by State'!$C$3)</f>
        <v>33440</v>
      </c>
      <c r="Q243" s="105">
        <f>GETPIVOTDATA(" Alaska",'Population Migration by State'!$B$5,"Year",'Population Migration by State'!$C$3)</f>
        <v>33440</v>
      </c>
      <c r="R243" s="105">
        <f>GETPIVOTDATA(" Alaska",'Population Migration by State'!$B$5,"Year",'Population Migration by State'!$C$3)</f>
        <v>33440</v>
      </c>
      <c r="S243" s="105">
        <f>GETPIVOTDATA(" Alaska",'Population Migration by State'!$B$5,"Year",'Population Migration by State'!$C$3)</f>
        <v>33440</v>
      </c>
      <c r="T243" s="105">
        <f>GETPIVOTDATA(" Alaska",'Population Migration by State'!$B$5,"Year",'Population Migration by State'!$C$3)</f>
        <v>33440</v>
      </c>
      <c r="U243" s="105">
        <f>GETPIVOTDATA(" Alaska",'Population Migration by State'!$B$5,"Year",'Population Migration by State'!$C$3)</f>
        <v>33440</v>
      </c>
      <c r="V243" s="105">
        <f>GETPIVOTDATA(" Alaska",'Population Migration by State'!$B$5,"Year",'Population Migration by State'!$C$3)</f>
        <v>33440</v>
      </c>
      <c r="W243" s="105">
        <f>GETPIVOTDATA(" Alaska",'Population Migration by State'!$B$5,"Year",'Population Migration by State'!$C$3)</f>
        <v>33440</v>
      </c>
      <c r="X243" s="114">
        <f>GETPIVOTDATA(" Alaska",'Population Migration by State'!$B$5,"Year",'Population Migration by State'!$C$3)</f>
        <v>33440</v>
      </c>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105"/>
      <c r="AU243" s="105"/>
      <c r="AV243" s="105"/>
      <c r="AW243" s="105"/>
      <c r="AX243" s="105"/>
      <c r="AY243" s="105"/>
      <c r="AZ243" s="105"/>
      <c r="BA243" s="105"/>
      <c r="BB243" s="105"/>
      <c r="BC243" s="105"/>
      <c r="BD243" s="105"/>
      <c r="BE243" s="105"/>
      <c r="BF243" s="105"/>
      <c r="BG243" s="105"/>
      <c r="BH243" s="105"/>
      <c r="BI243" s="105"/>
      <c r="BJ243" s="105"/>
      <c r="BK243" s="105"/>
      <c r="BL243" s="105"/>
      <c r="BM243" s="107">
        <f>GETPIVOTDATA(" Texas",'Population Migration by State'!$B$5,"Year",'Population Migration by State'!$C$3)</f>
        <v>512187</v>
      </c>
      <c r="BN243" s="103">
        <f>GETPIVOTDATA(" Texas",'Population Migration by State'!$B$5,"Year",'Population Migration by State'!$C$3)</f>
        <v>512187</v>
      </c>
      <c r="BO243" s="105">
        <f>GETPIVOTDATA(" Texas",'Population Migration by State'!$B$5,"Year",'Population Migration by State'!$C$3)</f>
        <v>512187</v>
      </c>
      <c r="BP243" s="105">
        <f>GETPIVOTDATA(" Texas",'Population Migration by State'!$B$5,"Year",'Population Migration by State'!$C$3)</f>
        <v>512187</v>
      </c>
      <c r="BQ243" s="114">
        <f>GETPIVOTDATA(" Texas",'Population Migration by State'!$B$5,"Year",'Population Migration by State'!$C$3)</f>
        <v>512187</v>
      </c>
      <c r="BR243" s="105"/>
      <c r="BS243" s="105"/>
      <c r="BT243" s="105"/>
      <c r="BU243" s="105"/>
      <c r="BV243" s="105"/>
      <c r="BW243" s="105"/>
      <c r="BX243" s="105"/>
      <c r="BY243" s="105"/>
      <c r="BZ243" s="105"/>
      <c r="CA243" s="105"/>
      <c r="CB243" s="105"/>
      <c r="CC243" s="105"/>
      <c r="CD243" s="105"/>
      <c r="CE243" s="105"/>
      <c r="CF243" s="105"/>
      <c r="CG243" s="105"/>
      <c r="CH243" s="105"/>
      <c r="CI243" s="105"/>
      <c r="CJ243" s="105"/>
      <c r="CK243" s="105"/>
      <c r="CL243" s="105"/>
      <c r="CM243" s="105"/>
      <c r="CN243" s="105"/>
      <c r="CO243" s="105"/>
      <c r="CP243" s="105"/>
      <c r="CQ243" s="105"/>
      <c r="CR243" s="105"/>
      <c r="CS243" s="105"/>
      <c r="CT243" s="105"/>
      <c r="CU243" s="105"/>
      <c r="CV243" s="105"/>
      <c r="CW243" s="105"/>
      <c r="CX243" s="105"/>
      <c r="CY243" s="92">
        <f>GETPIVOTDATA(" Florida",'Population Migration by State'!$B$5,"Year",'Population Migration by State'!$C$3)</f>
        <v>558786</v>
      </c>
      <c r="CZ243" s="105">
        <f>GETPIVOTDATA(" Florida",'Population Migration by State'!$B$5,"Year",'Population Migration by State'!$C$3)</f>
        <v>558786</v>
      </c>
      <c r="DA243" s="105">
        <f>GETPIVOTDATA(" Florida",'Population Migration by State'!$B$5,"Year",'Population Migration by State'!$C$3)</f>
        <v>558786</v>
      </c>
      <c r="DB243" s="105">
        <f>GETPIVOTDATA(" Florida",'Population Migration by State'!$B$5,"Year",'Population Migration by State'!$C$3)</f>
        <v>558786</v>
      </c>
      <c r="DC243" s="105">
        <f>GETPIVOTDATA(" Florida",'Population Migration by State'!$B$5,"Year",'Population Migration by State'!$C$3)</f>
        <v>558786</v>
      </c>
      <c r="DD243" s="105">
        <f>GETPIVOTDATA(" Florida",'Population Migration by State'!$B$5,"Year",'Population Migration by State'!$C$3)</f>
        <v>558786</v>
      </c>
      <c r="DE243" s="105">
        <f>GETPIVOTDATA(" Florida",'Population Migration by State'!$B$5,"Year",'Population Migration by State'!$C$3)</f>
        <v>558786</v>
      </c>
      <c r="DF243" s="92"/>
      <c r="DG243" s="105"/>
      <c r="DH243" s="105"/>
      <c r="DI243" s="105"/>
      <c r="DJ243" s="105"/>
      <c r="DK243" s="105"/>
      <c r="DL243" s="105"/>
      <c r="DM243" s="105"/>
      <c r="DN243" s="105"/>
      <c r="DO243" s="105"/>
      <c r="DP243" s="105"/>
      <c r="DQ243" s="105"/>
      <c r="DR243" s="105"/>
      <c r="DS243" s="105"/>
      <c r="DT243" s="105"/>
      <c r="DU243" s="105"/>
      <c r="DV243" s="105"/>
      <c r="DW243" s="105"/>
      <c r="DX243" s="105"/>
      <c r="DY243" s="105"/>
      <c r="DZ243" s="105"/>
      <c r="EA243" s="105"/>
      <c r="EB243" s="105"/>
      <c r="EC243" s="105"/>
      <c r="ED243" s="105"/>
      <c r="EE243" s="105"/>
      <c r="EF243" s="105"/>
      <c r="EG243" s="105"/>
      <c r="EH243" s="105"/>
      <c r="EI243" s="105"/>
      <c r="EJ243" s="105"/>
      <c r="EK243" s="105"/>
      <c r="EL243" s="105"/>
      <c r="EM243" s="105"/>
      <c r="EN243" s="105"/>
      <c r="EO243" s="105"/>
      <c r="EP243" s="105"/>
      <c r="EQ243" s="56"/>
      <c r="ER243" s="56"/>
      <c r="ES243" s="56"/>
      <c r="ET243" s="56"/>
      <c r="EU243" s="56"/>
      <c r="EV243" s="56"/>
      <c r="EW243" s="105"/>
      <c r="EX243" s="105"/>
      <c r="EY243" s="105"/>
      <c r="EZ243" s="105"/>
      <c r="FA243" s="105"/>
      <c r="FB243" s="105"/>
      <c r="FC243" s="105"/>
      <c r="FD243" s="105"/>
      <c r="FE243" s="105"/>
      <c r="FF243" s="105"/>
      <c r="FG243" s="105"/>
      <c r="FH243" s="105"/>
      <c r="FI243" s="105"/>
      <c r="FJ243" s="105"/>
      <c r="FK243" s="105"/>
      <c r="FL243" s="105"/>
      <c r="FM243" s="105"/>
      <c r="FN243" s="105"/>
      <c r="FO243" s="105"/>
      <c r="FP243" s="56"/>
      <c r="FQ243" s="56"/>
      <c r="FR243" s="56"/>
      <c r="FS243" s="56"/>
      <c r="FT243" s="56"/>
      <c r="FU243" s="56"/>
      <c r="FV243" s="56"/>
      <c r="FW243" s="56"/>
      <c r="FX243" s="56"/>
      <c r="FY243" s="56"/>
      <c r="FZ243" s="56"/>
      <c r="GA243" s="56"/>
      <c r="GB243" s="56"/>
      <c r="GC243" s="56"/>
      <c r="GD243" s="56"/>
      <c r="GE243" s="56"/>
      <c r="GF243" s="56"/>
      <c r="GG243" s="56"/>
      <c r="GH243" s="56"/>
      <c r="GI243" s="56"/>
      <c r="GJ243" s="56"/>
      <c r="GK243" s="56"/>
      <c r="GL243" s="56"/>
      <c r="GM243" s="56"/>
      <c r="GN243" s="56"/>
      <c r="GO243" s="56"/>
      <c r="GP243" s="56"/>
      <c r="GQ243" s="56"/>
      <c r="GR243" s="56"/>
      <c r="GS243" s="56"/>
      <c r="GT243" s="56"/>
      <c r="GU243" s="56"/>
      <c r="GV243" s="56"/>
      <c r="GW243" s="56"/>
      <c r="GX243" s="56"/>
      <c r="GY243" s="56"/>
      <c r="GZ243" s="56"/>
      <c r="HA243" s="56"/>
      <c r="HB243" s="56"/>
      <c r="HC243" s="56"/>
      <c r="HD243" s="56"/>
      <c r="HE243" s="56"/>
      <c r="HF243" s="56"/>
      <c r="HG243" s="56"/>
      <c r="HH243" s="217"/>
    </row>
    <row r="244" spans="2:216" ht="15.75" thickTop="1" x14ac:dyDescent="0.25">
      <c r="B244" s="221"/>
      <c r="C244" s="56"/>
      <c r="D244" s="92"/>
      <c r="E244" s="105"/>
      <c r="F244" s="105"/>
      <c r="G244" s="105"/>
      <c r="H244" s="92">
        <f>GETPIVOTDATA(" Alaska",'Population Migration by State'!$B$5,"Year",'Population Migration by State'!$C$3)</f>
        <v>33440</v>
      </c>
      <c r="I244" s="105">
        <f>GETPIVOTDATA(" Alaska",'Population Migration by State'!$B$5,"Year",'Population Migration by State'!$C$3)</f>
        <v>33440</v>
      </c>
      <c r="J244" s="105">
        <f>GETPIVOTDATA(" Alaska",'Population Migration by State'!$B$5,"Year",'Population Migration by State'!$C$3)</f>
        <v>33440</v>
      </c>
      <c r="K244" s="105">
        <f>GETPIVOTDATA(" Alaska",'Population Migration by State'!$B$5,"Year",'Population Migration by State'!$C$3)</f>
        <v>33440</v>
      </c>
      <c r="L244" s="105">
        <f>GETPIVOTDATA(" Alaska",'Population Migration by State'!$B$5,"Year",'Population Migration by State'!$C$3)</f>
        <v>33440</v>
      </c>
      <c r="M244" s="105">
        <f>GETPIVOTDATA(" Alaska",'Population Migration by State'!$B$5,"Year",'Population Migration by State'!$C$3)</f>
        <v>33440</v>
      </c>
      <c r="N244" s="105">
        <f>GETPIVOTDATA(" Alaska",'Population Migration by State'!$B$5,"Year",'Population Migration by State'!$C$3)</f>
        <v>33440</v>
      </c>
      <c r="O244" s="105">
        <f>GETPIVOTDATA(" Alaska",'Population Migration by State'!$B$5,"Year",'Population Migration by State'!$C$3)</f>
        <v>33440</v>
      </c>
      <c r="P244" s="105">
        <f>GETPIVOTDATA(" Alaska",'Population Migration by State'!$B$5,"Year",'Population Migration by State'!$C$3)</f>
        <v>33440</v>
      </c>
      <c r="Q244" s="105">
        <f>GETPIVOTDATA(" Alaska",'Population Migration by State'!$B$5,"Year",'Population Migration by State'!$C$3)</f>
        <v>33440</v>
      </c>
      <c r="R244" s="105">
        <f>GETPIVOTDATA(" Alaska",'Population Migration by State'!$B$5,"Year",'Population Migration by State'!$C$3)</f>
        <v>33440</v>
      </c>
      <c r="S244" s="105">
        <f>GETPIVOTDATA(" Alaska",'Population Migration by State'!$B$5,"Year",'Population Migration by State'!$C$3)</f>
        <v>33440</v>
      </c>
      <c r="T244" s="105">
        <f>GETPIVOTDATA(" Alaska",'Population Migration by State'!$B$5,"Year",'Population Migration by State'!$C$3)</f>
        <v>33440</v>
      </c>
      <c r="U244" s="105">
        <f>GETPIVOTDATA(" Alaska",'Population Migration by State'!$B$5,"Year",'Population Migration by State'!$C$3)</f>
        <v>33440</v>
      </c>
      <c r="V244" s="105">
        <f>GETPIVOTDATA(" Alaska",'Population Migration by State'!$B$5,"Year",'Population Migration by State'!$C$3)</f>
        <v>33440</v>
      </c>
      <c r="W244" s="105">
        <f>GETPIVOTDATA(" Alaska",'Population Migration by State'!$B$5,"Year",'Population Migration by State'!$C$3)</f>
        <v>33440</v>
      </c>
      <c r="X244" s="114">
        <f>GETPIVOTDATA(" Alaska",'Population Migration by State'!$B$5,"Year",'Population Migration by State'!$C$3)</f>
        <v>33440</v>
      </c>
      <c r="Y244" s="56"/>
      <c r="Z244" s="56"/>
      <c r="AA244" s="56"/>
      <c r="AB244" s="56"/>
      <c r="AC244" s="56"/>
      <c r="AD244" s="56"/>
      <c r="AE244" s="56"/>
      <c r="AF244" s="56"/>
      <c r="AG244" s="56"/>
      <c r="AH244" s="56"/>
      <c r="AI244" s="56"/>
      <c r="AJ244" s="56"/>
      <c r="AK244" s="56"/>
      <c r="AL244" s="56"/>
      <c r="AM244" s="56"/>
      <c r="AN244" s="56"/>
      <c r="AO244" s="56"/>
      <c r="AP244" s="56"/>
      <c r="AQ244" s="56"/>
      <c r="AR244" s="56"/>
      <c r="AS244" s="56"/>
      <c r="AT244" s="56"/>
      <c r="AU244" s="56"/>
      <c r="AV244" s="56"/>
      <c r="AW244" s="56"/>
      <c r="AX244" s="56"/>
      <c r="AY244" s="56"/>
      <c r="AZ244" s="56"/>
      <c r="BA244" s="56"/>
      <c r="BB244" s="56"/>
      <c r="BC244" s="105"/>
      <c r="BD244" s="105"/>
      <c r="BE244" s="105"/>
      <c r="BF244" s="105"/>
      <c r="BG244" s="105"/>
      <c r="BH244" s="105"/>
      <c r="BI244" s="105"/>
      <c r="BJ244" s="105"/>
      <c r="BK244" s="105"/>
      <c r="BL244" s="105"/>
      <c r="BM244" s="105"/>
      <c r="BN244" s="105"/>
      <c r="BO244" s="99"/>
      <c r="BP244" s="105">
        <f>GETPIVOTDATA(" Texas",'Population Migration by State'!$B$5,"Year",'Population Migration by State'!$C$3)</f>
        <v>512187</v>
      </c>
      <c r="BQ244" s="114">
        <f>GETPIVOTDATA(" Texas",'Population Migration by State'!$B$5,"Year",'Population Migration by State'!$C$3)</f>
        <v>512187</v>
      </c>
      <c r="BR244" s="105"/>
      <c r="BS244" s="105"/>
      <c r="BT244" s="105"/>
      <c r="BU244" s="105"/>
      <c r="BV244" s="105"/>
      <c r="BW244" s="105"/>
      <c r="BX244" s="105"/>
      <c r="BY244" s="105"/>
      <c r="BZ244" s="105"/>
      <c r="CA244" s="105"/>
      <c r="CB244" s="105"/>
      <c r="CC244" s="105"/>
      <c r="CD244" s="105"/>
      <c r="CE244" s="105"/>
      <c r="CF244" s="105"/>
      <c r="CG244" s="105"/>
      <c r="CH244" s="105"/>
      <c r="CI244" s="105"/>
      <c r="CJ244" s="105"/>
      <c r="CK244" s="105"/>
      <c r="CL244" s="105"/>
      <c r="CM244" s="105"/>
      <c r="CN244" s="105"/>
      <c r="CO244" s="105"/>
      <c r="CP244" s="105"/>
      <c r="CQ244" s="105"/>
      <c r="CR244" s="105"/>
      <c r="CS244" s="105"/>
      <c r="CT244" s="105"/>
      <c r="CU244" s="105"/>
      <c r="CV244" s="105"/>
      <c r="CW244" s="105"/>
      <c r="CX244" s="105"/>
      <c r="CY244" s="92">
        <f>GETPIVOTDATA(" Florida",'Population Migration by State'!$B$5,"Year",'Population Migration by State'!$C$3)</f>
        <v>558786</v>
      </c>
      <c r="CZ244" s="105">
        <f>GETPIVOTDATA(" Florida",'Population Migration by State'!$B$5,"Year",'Population Migration by State'!$C$3)</f>
        <v>558786</v>
      </c>
      <c r="DA244" s="105">
        <f>GETPIVOTDATA(" Florida",'Population Migration by State'!$B$5,"Year",'Population Migration by State'!$C$3)</f>
        <v>558786</v>
      </c>
      <c r="DB244" s="105">
        <f>GETPIVOTDATA(" Florida",'Population Migration by State'!$B$5,"Year",'Population Migration by State'!$C$3)</f>
        <v>558786</v>
      </c>
      <c r="DC244" s="105">
        <f>GETPIVOTDATA(" Florida",'Population Migration by State'!$B$5,"Year",'Population Migration by State'!$C$3)</f>
        <v>558786</v>
      </c>
      <c r="DD244" s="105">
        <f>GETPIVOTDATA(" Florida",'Population Migration by State'!$B$5,"Year",'Population Migration by State'!$C$3)</f>
        <v>558786</v>
      </c>
      <c r="DE244" s="105">
        <f>GETPIVOTDATA(" Florida",'Population Migration by State'!$B$5,"Year",'Population Migration by State'!$C$3)</f>
        <v>558786</v>
      </c>
      <c r="DF244" s="92"/>
      <c r="DG244" s="105"/>
      <c r="DH244" s="105"/>
      <c r="DI244" s="105"/>
      <c r="DJ244" s="105"/>
      <c r="DK244" s="105"/>
      <c r="DL244" s="105"/>
      <c r="DM244" s="105"/>
      <c r="DN244" s="105"/>
      <c r="DO244" s="105"/>
      <c r="DP244" s="105"/>
      <c r="DQ244" s="105"/>
      <c r="DR244" s="105"/>
      <c r="DS244" s="105"/>
      <c r="DT244" s="105"/>
      <c r="DU244" s="105"/>
      <c r="DV244" s="105"/>
      <c r="DW244" s="105"/>
      <c r="DX244" s="105"/>
      <c r="DY244" s="105"/>
      <c r="DZ244" s="105"/>
      <c r="EA244" s="105"/>
      <c r="EB244" s="105"/>
      <c r="EC244" s="105"/>
      <c r="ED244" s="105"/>
      <c r="EE244" s="105"/>
      <c r="EF244" s="105"/>
      <c r="EG244" s="105"/>
      <c r="EH244" s="105"/>
      <c r="EI244" s="105"/>
      <c r="EJ244" s="105"/>
      <c r="EK244" s="105"/>
      <c r="EL244" s="105"/>
      <c r="EM244" s="105"/>
      <c r="EN244" s="105"/>
      <c r="EO244" s="105"/>
      <c r="EP244" s="105"/>
      <c r="EQ244" s="56"/>
      <c r="ER244" s="56"/>
      <c r="ES244" s="56"/>
      <c r="ET244" s="56"/>
      <c r="EU244" s="56"/>
      <c r="EV244" s="56"/>
      <c r="EW244" s="105"/>
      <c r="EX244" s="105"/>
      <c r="EY244" s="105"/>
      <c r="EZ244" s="105"/>
      <c r="FA244" s="105"/>
      <c r="FB244" s="105"/>
      <c r="FC244" s="105"/>
      <c r="FD244" s="105"/>
      <c r="FE244" s="105"/>
      <c r="FF244" s="105"/>
      <c r="FG244" s="105"/>
      <c r="FH244" s="105"/>
      <c r="FI244" s="105"/>
      <c r="FJ244" s="105"/>
      <c r="FK244" s="105"/>
      <c r="FL244" s="105"/>
      <c r="FM244" s="105"/>
      <c r="FN244" s="105"/>
      <c r="FO244" s="105"/>
      <c r="FP244" s="56"/>
      <c r="FQ244" s="56"/>
      <c r="FR244" s="56"/>
      <c r="FS244" s="56"/>
      <c r="FT244" s="56"/>
      <c r="FU244" s="56"/>
      <c r="FV244" s="56"/>
      <c r="FW244" s="56"/>
      <c r="FX244" s="56"/>
      <c r="FY244" s="56"/>
      <c r="FZ244" s="56"/>
      <c r="GA244" s="56"/>
      <c r="GB244" s="56"/>
      <c r="GC244" s="56"/>
      <c r="GD244" s="56"/>
      <c r="GE244" s="56"/>
      <c r="GF244" s="56"/>
      <c r="GG244" s="56"/>
      <c r="GH244" s="56"/>
      <c r="GI244" s="56"/>
      <c r="GJ244" s="56"/>
      <c r="GK244" s="56"/>
      <c r="GL244" s="56"/>
      <c r="GM244" s="56"/>
      <c r="GN244" s="56"/>
      <c r="GO244" s="56"/>
      <c r="GP244" s="56"/>
      <c r="GQ244" s="56"/>
      <c r="GR244" s="56"/>
      <c r="GS244" s="56"/>
      <c r="GT244" s="56"/>
      <c r="GU244" s="56"/>
      <c r="GV244" s="56"/>
      <c r="GW244" s="56"/>
      <c r="GX244" s="56"/>
      <c r="GY244" s="56"/>
      <c r="GZ244" s="56"/>
      <c r="HA244" s="56"/>
      <c r="HB244" s="56"/>
      <c r="HC244" s="56"/>
      <c r="HD244" s="56"/>
      <c r="HE244" s="56"/>
      <c r="HF244" s="56"/>
      <c r="HG244" s="56"/>
      <c r="HH244" s="217"/>
    </row>
    <row r="245" spans="2:216" ht="15.75" thickBot="1" x14ac:dyDescent="0.3">
      <c r="B245" s="221"/>
      <c r="C245" s="56"/>
      <c r="D245" s="92"/>
      <c r="E245" s="105"/>
      <c r="F245" s="105"/>
      <c r="G245" s="105"/>
      <c r="H245" s="92">
        <f>GETPIVOTDATA(" Alaska",'Population Migration by State'!$B$5,"Year",'Population Migration by State'!$C$3)</f>
        <v>33440</v>
      </c>
      <c r="I245" s="105">
        <f>GETPIVOTDATA(" Alaska",'Population Migration by State'!$B$5,"Year",'Population Migration by State'!$C$3)</f>
        <v>33440</v>
      </c>
      <c r="J245" s="105">
        <f>GETPIVOTDATA(" Alaska",'Population Migration by State'!$B$5,"Year",'Population Migration by State'!$C$3)</f>
        <v>33440</v>
      </c>
      <c r="K245" s="105">
        <f>GETPIVOTDATA(" Alaska",'Population Migration by State'!$B$5,"Year",'Population Migration by State'!$C$3)</f>
        <v>33440</v>
      </c>
      <c r="L245" s="105">
        <f>GETPIVOTDATA(" Alaska",'Population Migration by State'!$B$5,"Year",'Population Migration by State'!$C$3)</f>
        <v>33440</v>
      </c>
      <c r="M245" s="105">
        <f>GETPIVOTDATA(" Alaska",'Population Migration by State'!$B$5,"Year",'Population Migration by State'!$C$3)</f>
        <v>33440</v>
      </c>
      <c r="N245" s="105">
        <f>GETPIVOTDATA(" Alaska",'Population Migration by State'!$B$5,"Year",'Population Migration by State'!$C$3)</f>
        <v>33440</v>
      </c>
      <c r="O245" s="105">
        <f>GETPIVOTDATA(" Alaska",'Population Migration by State'!$B$5,"Year",'Population Migration by State'!$C$3)</f>
        <v>33440</v>
      </c>
      <c r="P245" s="105">
        <f>GETPIVOTDATA(" Alaska",'Population Migration by State'!$B$5,"Year",'Population Migration by State'!$C$3)</f>
        <v>33440</v>
      </c>
      <c r="Q245" s="105">
        <f>GETPIVOTDATA(" Alaska",'Population Migration by State'!$B$5,"Year",'Population Migration by State'!$C$3)</f>
        <v>33440</v>
      </c>
      <c r="R245" s="105">
        <f>GETPIVOTDATA(" Alaska",'Population Migration by State'!$B$5,"Year",'Population Migration by State'!$C$3)</f>
        <v>33440</v>
      </c>
      <c r="S245" s="105">
        <f>GETPIVOTDATA(" Alaska",'Population Migration by State'!$B$5,"Year",'Population Migration by State'!$C$3)</f>
        <v>33440</v>
      </c>
      <c r="T245" s="105">
        <f>GETPIVOTDATA(" Alaska",'Population Migration by State'!$B$5,"Year",'Population Migration by State'!$C$3)</f>
        <v>33440</v>
      </c>
      <c r="U245" s="105">
        <f>GETPIVOTDATA(" Alaska",'Population Migration by State'!$B$5,"Year",'Population Migration by State'!$C$3)</f>
        <v>33440</v>
      </c>
      <c r="V245" s="105">
        <f>GETPIVOTDATA(" Alaska",'Population Migration by State'!$B$5,"Year",'Population Migration by State'!$C$3)</f>
        <v>33440</v>
      </c>
      <c r="W245" s="105">
        <f>GETPIVOTDATA(" Alaska",'Population Migration by State'!$B$5,"Year",'Population Migration by State'!$C$3)</f>
        <v>33440</v>
      </c>
      <c r="X245" s="114">
        <f>GETPIVOTDATA(" Alaska",'Population Migration by State'!$B$5,"Year",'Population Migration by State'!$C$3)</f>
        <v>33440</v>
      </c>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105"/>
      <c r="BD245" s="105"/>
      <c r="BE245" s="105"/>
      <c r="BF245" s="105"/>
      <c r="BG245" s="105"/>
      <c r="BH245" s="105"/>
      <c r="BI245" s="105"/>
      <c r="BJ245" s="105"/>
      <c r="BK245" s="105"/>
      <c r="BL245" s="105"/>
      <c r="BM245" s="105"/>
      <c r="BN245" s="105"/>
      <c r="BO245" s="105"/>
      <c r="BP245" s="107">
        <f>GETPIVOTDATA(" Texas",'Population Migration by State'!$B$5,"Year",'Population Migration by State'!$C$3)</f>
        <v>512187</v>
      </c>
      <c r="BQ245" s="97"/>
      <c r="BR245" s="105"/>
      <c r="BS245" s="105"/>
      <c r="BT245" s="105"/>
      <c r="BU245" s="105"/>
      <c r="BV245" s="105"/>
      <c r="BW245" s="105"/>
      <c r="BX245" s="105"/>
      <c r="BY245" s="105"/>
      <c r="BZ245" s="105"/>
      <c r="CA245" s="105"/>
      <c r="CB245" s="105"/>
      <c r="CC245" s="105"/>
      <c r="CD245" s="105"/>
      <c r="CE245" s="105"/>
      <c r="CF245" s="105"/>
      <c r="CG245" s="105"/>
      <c r="CH245" s="105"/>
      <c r="CI245" s="105"/>
      <c r="CJ245" s="105"/>
      <c r="CK245" s="105"/>
      <c r="CL245" s="105"/>
      <c r="CM245" s="105"/>
      <c r="CN245" s="105"/>
      <c r="CO245" s="105"/>
      <c r="CP245" s="105"/>
      <c r="CQ245" s="105"/>
      <c r="CR245" s="105"/>
      <c r="CS245" s="105"/>
      <c r="CT245" s="105"/>
      <c r="CU245" s="105"/>
      <c r="CV245" s="105"/>
      <c r="CW245" s="105"/>
      <c r="CX245" s="105"/>
      <c r="CY245" s="92">
        <f>GETPIVOTDATA(" Florida",'Population Migration by State'!$B$5,"Year",'Population Migration by State'!$C$3)</f>
        <v>558786</v>
      </c>
      <c r="CZ245" s="105">
        <f>GETPIVOTDATA(" Florida",'Population Migration by State'!$B$5,"Year",'Population Migration by State'!$C$3)</f>
        <v>558786</v>
      </c>
      <c r="DA245" s="105">
        <f>GETPIVOTDATA(" Florida",'Population Migration by State'!$B$5,"Year",'Population Migration by State'!$C$3)</f>
        <v>558786</v>
      </c>
      <c r="DB245" s="105">
        <f>GETPIVOTDATA(" Florida",'Population Migration by State'!$B$5,"Year",'Population Migration by State'!$C$3)</f>
        <v>558786</v>
      </c>
      <c r="DC245" s="105">
        <f>GETPIVOTDATA(" Florida",'Population Migration by State'!$B$5,"Year",'Population Migration by State'!$C$3)</f>
        <v>558786</v>
      </c>
      <c r="DD245" s="105">
        <f>GETPIVOTDATA(" Florida",'Population Migration by State'!$B$5,"Year",'Population Migration by State'!$C$3)</f>
        <v>558786</v>
      </c>
      <c r="DE245" s="105">
        <f>GETPIVOTDATA(" Florida",'Population Migration by State'!$B$5,"Year",'Population Migration by State'!$C$3)</f>
        <v>558786</v>
      </c>
      <c r="DF245" s="92"/>
      <c r="DG245" s="105"/>
      <c r="DH245" s="105"/>
      <c r="DI245" s="105"/>
      <c r="DJ245" s="105"/>
      <c r="DK245" s="105"/>
      <c r="DL245" s="105"/>
      <c r="DM245" s="105"/>
      <c r="DN245" s="105"/>
      <c r="DO245" s="105"/>
      <c r="DP245" s="105"/>
      <c r="DQ245" s="105"/>
      <c r="DR245" s="105"/>
      <c r="DS245" s="105"/>
      <c r="DT245" s="105"/>
      <c r="DU245" s="105"/>
      <c r="DV245" s="105"/>
      <c r="DW245" s="105"/>
      <c r="DX245" s="105"/>
      <c r="DY245" s="105"/>
      <c r="DZ245" s="105"/>
      <c r="EA245" s="105"/>
      <c r="EB245" s="105"/>
      <c r="EC245" s="105"/>
      <c r="ED245" s="105"/>
      <c r="EE245" s="105"/>
      <c r="EF245" s="105"/>
      <c r="EG245" s="105"/>
      <c r="EH245" s="105"/>
      <c r="EI245" s="105"/>
      <c r="EJ245" s="105"/>
      <c r="EK245" s="105"/>
      <c r="EL245" s="105"/>
      <c r="EM245" s="105"/>
      <c r="EN245" s="105"/>
      <c r="EO245" s="105"/>
      <c r="EP245" s="105"/>
      <c r="EQ245" s="56"/>
      <c r="ER245" s="56"/>
      <c r="ES245" s="56"/>
      <c r="ET245" s="56"/>
      <c r="EU245" s="56"/>
      <c r="EV245" s="56"/>
      <c r="EW245" s="105"/>
      <c r="EX245" s="105"/>
      <c r="EY245" s="105"/>
      <c r="EZ245" s="105"/>
      <c r="FA245" s="105"/>
      <c r="FB245" s="105"/>
      <c r="FC245" s="105"/>
      <c r="FD245" s="105"/>
      <c r="FE245" s="105"/>
      <c r="FF245" s="105"/>
      <c r="FG245" s="105"/>
      <c r="FH245" s="105"/>
      <c r="FI245" s="105"/>
      <c r="FJ245" s="105"/>
      <c r="FK245" s="105"/>
      <c r="FL245" s="105"/>
      <c r="FM245" s="105"/>
      <c r="FN245" s="105"/>
      <c r="FO245" s="105"/>
      <c r="FP245" s="56"/>
      <c r="FQ245" s="56"/>
      <c r="FR245" s="56"/>
      <c r="FS245" s="56"/>
      <c r="FT245" s="56"/>
      <c r="FU245" s="56"/>
      <c r="FV245" s="56"/>
      <c r="FW245" s="56"/>
      <c r="FX245" s="56"/>
      <c r="FY245" s="56"/>
      <c r="FZ245" s="56"/>
      <c r="GA245" s="56"/>
      <c r="GB245" s="56"/>
      <c r="GC245" s="56"/>
      <c r="GD245" s="56"/>
      <c r="GE245" s="56"/>
      <c r="GF245" s="56"/>
      <c r="GG245" s="56"/>
      <c r="GH245" s="56"/>
      <c r="GI245" s="56"/>
      <c r="GJ245" s="56"/>
      <c r="GK245" s="56"/>
      <c r="GL245" s="56"/>
      <c r="GM245" s="56"/>
      <c r="GN245" s="56"/>
      <c r="GO245" s="56"/>
      <c r="GP245" s="56"/>
      <c r="GQ245" s="56"/>
      <c r="GR245" s="56"/>
      <c r="GS245" s="56"/>
      <c r="GT245" s="56"/>
      <c r="GU245" s="56"/>
      <c r="GV245" s="56"/>
      <c r="GW245" s="56"/>
      <c r="GX245" s="56"/>
      <c r="GY245" s="56"/>
      <c r="GZ245" s="56"/>
      <c r="HA245" s="56"/>
      <c r="HB245" s="56"/>
      <c r="HC245" s="56"/>
      <c r="HD245" s="56"/>
      <c r="HE245" s="56"/>
      <c r="HF245" s="56"/>
      <c r="HG245" s="56"/>
      <c r="HH245" s="217"/>
    </row>
    <row r="246" spans="2:216" ht="15.75" customHeight="1" thickTop="1" x14ac:dyDescent="0.25">
      <c r="B246" s="221"/>
      <c r="C246" s="56"/>
      <c r="D246" s="92"/>
      <c r="E246" s="105"/>
      <c r="F246" s="105"/>
      <c r="G246" s="105"/>
      <c r="H246" s="92">
        <f>GETPIVOTDATA(" Alaska",'Population Migration by State'!$B$5,"Year",'Population Migration by State'!$C$3)</f>
        <v>33440</v>
      </c>
      <c r="I246" s="105">
        <f>GETPIVOTDATA(" Alaska",'Population Migration by State'!$B$5,"Year",'Population Migration by State'!$C$3)</f>
        <v>33440</v>
      </c>
      <c r="J246" s="105">
        <f>GETPIVOTDATA(" Alaska",'Population Migration by State'!$B$5,"Year",'Population Migration by State'!$C$3)</f>
        <v>33440</v>
      </c>
      <c r="K246" s="105">
        <f>GETPIVOTDATA(" Alaska",'Population Migration by State'!$B$5,"Year",'Population Migration by State'!$C$3)</f>
        <v>33440</v>
      </c>
      <c r="L246" s="105">
        <f>GETPIVOTDATA(" Alaska",'Population Migration by State'!$B$5,"Year",'Population Migration by State'!$C$3)</f>
        <v>33440</v>
      </c>
      <c r="M246" s="105">
        <f>GETPIVOTDATA(" Alaska",'Population Migration by State'!$B$5,"Year",'Population Migration by State'!$C$3)</f>
        <v>33440</v>
      </c>
      <c r="N246" s="105">
        <f>GETPIVOTDATA(" Alaska",'Population Migration by State'!$B$5,"Year",'Population Migration by State'!$C$3)</f>
        <v>33440</v>
      </c>
      <c r="O246" s="105">
        <f>GETPIVOTDATA(" Alaska",'Population Migration by State'!$B$5,"Year",'Population Migration by State'!$C$3)</f>
        <v>33440</v>
      </c>
      <c r="P246" s="105">
        <f>GETPIVOTDATA(" Alaska",'Population Migration by State'!$B$5,"Year",'Population Migration by State'!$C$3)</f>
        <v>33440</v>
      </c>
      <c r="Q246" s="105">
        <f>GETPIVOTDATA(" Alaska",'Population Migration by State'!$B$5,"Year",'Population Migration by State'!$C$3)</f>
        <v>33440</v>
      </c>
      <c r="R246" s="105">
        <f>GETPIVOTDATA(" Alaska",'Population Migration by State'!$B$5,"Year",'Population Migration by State'!$C$3)</f>
        <v>33440</v>
      </c>
      <c r="S246" s="105">
        <f>GETPIVOTDATA(" Alaska",'Population Migration by State'!$B$5,"Year",'Population Migration by State'!$C$3)</f>
        <v>33440</v>
      </c>
      <c r="T246" s="105">
        <f>GETPIVOTDATA(" Alaska",'Population Migration by State'!$B$5,"Year",'Population Migration by State'!$C$3)</f>
        <v>33440</v>
      </c>
      <c r="U246" s="105">
        <f>GETPIVOTDATA(" Alaska",'Population Migration by State'!$B$5,"Year",'Population Migration by State'!$C$3)</f>
        <v>33440</v>
      </c>
      <c r="V246" s="105">
        <f>GETPIVOTDATA(" Alaska",'Population Migration by State'!$B$5,"Year",'Population Migration by State'!$C$3)</f>
        <v>33440</v>
      </c>
      <c r="W246" s="105">
        <f>GETPIVOTDATA(" Alaska",'Population Migration by State'!$B$5,"Year",'Population Migration by State'!$C$3)</f>
        <v>33440</v>
      </c>
      <c r="X246" s="114">
        <f>GETPIVOTDATA(" Alaska",'Population Migration by State'!$B$5,"Year",'Population Migration by State'!$C$3)</f>
        <v>33440</v>
      </c>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105"/>
      <c r="BD246" s="105"/>
      <c r="BE246" s="105"/>
      <c r="BF246" s="105"/>
      <c r="BG246" s="105"/>
      <c r="BH246" s="105"/>
      <c r="BI246" s="105"/>
      <c r="BJ246" s="105"/>
      <c r="BK246" s="105"/>
      <c r="BL246" s="105"/>
      <c r="BM246" s="105"/>
      <c r="BN246" s="105"/>
      <c r="BO246" s="105"/>
      <c r="BP246" s="105"/>
      <c r="BQ246" s="105"/>
      <c r="BR246" s="105"/>
      <c r="BS246" s="105"/>
      <c r="BT246" s="105"/>
      <c r="BU246" s="105"/>
      <c r="BV246" s="105"/>
      <c r="BW246" s="105"/>
      <c r="BX246" s="105"/>
      <c r="BY246" s="105"/>
      <c r="BZ246" s="105"/>
      <c r="CA246" s="105"/>
      <c r="CB246" s="105"/>
      <c r="CC246" s="105"/>
      <c r="CD246" s="105"/>
      <c r="CE246" s="105"/>
      <c r="CF246" s="105"/>
      <c r="CG246" s="105"/>
      <c r="CH246" s="105"/>
      <c r="CI246" s="105"/>
      <c r="CJ246" s="105"/>
      <c r="CK246" s="105"/>
      <c r="CL246" s="105"/>
      <c r="CM246" s="105"/>
      <c r="CN246" s="105"/>
      <c r="CO246" s="105"/>
      <c r="CP246" s="105"/>
      <c r="CQ246" s="105"/>
      <c r="CR246" s="105"/>
      <c r="CS246" s="105"/>
      <c r="CT246" s="105"/>
      <c r="CU246" s="105"/>
      <c r="CV246" s="105"/>
      <c r="CW246" s="105"/>
      <c r="CX246" s="105"/>
      <c r="CY246" s="99"/>
      <c r="CZ246" s="105">
        <f>GETPIVOTDATA(" Florida",'Population Migration by State'!$B$5,"Year",'Population Migration by State'!$C$3)</f>
        <v>558786</v>
      </c>
      <c r="DA246" s="105">
        <f>GETPIVOTDATA(" Florida",'Population Migration by State'!$B$5,"Year",'Population Migration by State'!$C$3)</f>
        <v>558786</v>
      </c>
      <c r="DB246" s="105">
        <f>GETPIVOTDATA(" Florida",'Population Migration by State'!$B$5,"Year",'Population Migration by State'!$C$3)</f>
        <v>558786</v>
      </c>
      <c r="DC246" s="105">
        <f>GETPIVOTDATA(" Florida",'Population Migration by State'!$B$5,"Year",'Population Migration by State'!$C$3)</f>
        <v>558786</v>
      </c>
      <c r="DD246" s="105">
        <f>GETPIVOTDATA(" Florida",'Population Migration by State'!$B$5,"Year",'Population Migration by State'!$C$3)</f>
        <v>558786</v>
      </c>
      <c r="DE246" s="105">
        <f>GETPIVOTDATA(" Florida",'Population Migration by State'!$B$5,"Year",'Population Migration by State'!$C$3)</f>
        <v>558786</v>
      </c>
      <c r="DF246" s="92"/>
      <c r="DG246" s="105"/>
      <c r="DH246" s="105"/>
      <c r="DI246" s="105"/>
      <c r="DJ246" s="105"/>
      <c r="DK246" s="105"/>
      <c r="DL246" s="105"/>
      <c r="DM246" s="105"/>
      <c r="DN246" s="105"/>
      <c r="DO246" s="105"/>
      <c r="DP246" s="105"/>
      <c r="DQ246" s="105"/>
      <c r="DR246" s="105"/>
      <c r="DS246" s="105"/>
      <c r="DT246" s="105"/>
      <c r="DU246" s="105"/>
      <c r="DV246" s="105"/>
      <c r="DW246" s="105"/>
      <c r="DX246" s="105"/>
      <c r="DY246" s="105"/>
      <c r="DZ246" s="105"/>
      <c r="EA246" s="105"/>
      <c r="EB246" s="105"/>
      <c r="EC246" s="105"/>
      <c r="ED246" s="105"/>
      <c r="EE246" s="105"/>
      <c r="EF246" s="105"/>
      <c r="EG246" s="105"/>
      <c r="EH246" s="105"/>
      <c r="EI246" s="105"/>
      <c r="EJ246" s="105"/>
      <c r="EK246" s="105"/>
      <c r="EL246" s="105"/>
      <c r="EM246" s="105"/>
      <c r="EN246" s="105"/>
      <c r="EO246" s="105"/>
      <c r="EP246" s="105"/>
      <c r="EQ246" s="56"/>
      <c r="ER246" s="56"/>
      <c r="ES246" s="56"/>
      <c r="ET246" s="56"/>
      <c r="EU246" s="56"/>
      <c r="EV246" s="56"/>
      <c r="EW246" s="105"/>
      <c r="EX246" s="105"/>
      <c r="EY246" s="105"/>
      <c r="EZ246" s="105"/>
      <c r="FA246" s="105"/>
      <c r="FB246" s="105"/>
      <c r="FC246" s="105"/>
      <c r="FD246" s="105"/>
      <c r="FE246" s="105"/>
      <c r="FF246" s="105"/>
      <c r="FG246" s="105"/>
      <c r="FH246" s="105"/>
      <c r="FI246" s="105"/>
      <c r="FJ246" s="105"/>
      <c r="FK246" s="105"/>
      <c r="FL246" s="105"/>
      <c r="FM246" s="105"/>
      <c r="FN246" s="105"/>
      <c r="FO246" s="105"/>
      <c r="FP246" s="56"/>
      <c r="FQ246" s="56"/>
      <c r="FR246" s="56"/>
      <c r="FS246" s="56"/>
      <c r="FT246" s="56"/>
      <c r="FU246" s="56"/>
      <c r="FV246" s="56"/>
      <c r="FW246" s="56"/>
      <c r="FX246" s="56"/>
      <c r="FY246" s="56"/>
      <c r="FZ246" s="56"/>
      <c r="GA246" s="56"/>
      <c r="GB246" s="56"/>
      <c r="GC246" s="56"/>
      <c r="GD246" s="56"/>
      <c r="GE246" s="56"/>
      <c r="GF246" s="56"/>
      <c r="GG246" s="56"/>
      <c r="GH246" s="56"/>
      <c r="GI246" s="56"/>
      <c r="GJ246" s="56"/>
      <c r="GK246" s="56"/>
      <c r="GL246" s="56"/>
      <c r="GM246" s="56"/>
      <c r="GN246" s="56"/>
      <c r="GO246" s="56"/>
      <c r="GP246" s="56"/>
      <c r="GQ246" s="56"/>
      <c r="GR246" s="56"/>
      <c r="GS246" s="56"/>
      <c r="GT246" s="56"/>
      <c r="GU246" s="56"/>
      <c r="GV246" s="56"/>
      <c r="GW246" s="56"/>
      <c r="GX246" s="56"/>
      <c r="GY246" s="56"/>
      <c r="GZ246" s="56"/>
      <c r="HA246" s="56"/>
      <c r="HB246" s="56"/>
      <c r="HC246" s="56"/>
      <c r="HD246" s="56"/>
      <c r="HE246" s="56"/>
      <c r="HF246" s="56"/>
      <c r="HG246" s="56"/>
      <c r="HH246" s="217"/>
    </row>
    <row r="247" spans="2:216" ht="15" customHeight="1" x14ac:dyDescent="0.25">
      <c r="B247" s="221"/>
      <c r="C247" s="56"/>
      <c r="D247" s="92"/>
      <c r="E247" s="105"/>
      <c r="F247" s="105"/>
      <c r="G247" s="97"/>
      <c r="H247" s="105">
        <f>GETPIVOTDATA(" Alaska",'Population Migration by State'!$B$5,"Year",'Population Migration by State'!$C$3)</f>
        <v>33440</v>
      </c>
      <c r="I247" s="105">
        <f>GETPIVOTDATA(" Alaska",'Population Migration by State'!$B$5,"Year",'Population Migration by State'!$C$3)</f>
        <v>33440</v>
      </c>
      <c r="J247" s="105">
        <f>GETPIVOTDATA(" Alaska",'Population Migration by State'!$B$5,"Year",'Population Migration by State'!$C$3)</f>
        <v>33440</v>
      </c>
      <c r="K247" s="105">
        <f>GETPIVOTDATA(" Alaska",'Population Migration by State'!$B$5,"Year",'Population Migration by State'!$C$3)</f>
        <v>33440</v>
      </c>
      <c r="L247" s="105">
        <f>GETPIVOTDATA(" Alaska",'Population Migration by State'!$B$5,"Year",'Population Migration by State'!$C$3)</f>
        <v>33440</v>
      </c>
      <c r="M247" s="105">
        <f>GETPIVOTDATA(" Alaska",'Population Migration by State'!$B$5,"Year",'Population Migration by State'!$C$3)</f>
        <v>33440</v>
      </c>
      <c r="N247" s="105">
        <f>GETPIVOTDATA(" Alaska",'Population Migration by State'!$B$5,"Year",'Population Migration by State'!$C$3)</f>
        <v>33440</v>
      </c>
      <c r="O247" s="105">
        <f>GETPIVOTDATA(" Alaska",'Population Migration by State'!$B$5,"Year",'Population Migration by State'!$C$3)</f>
        <v>33440</v>
      </c>
      <c r="P247" s="105">
        <f>GETPIVOTDATA(" Alaska",'Population Migration by State'!$B$5,"Year",'Population Migration by State'!$C$3)</f>
        <v>33440</v>
      </c>
      <c r="Q247" s="105">
        <f>GETPIVOTDATA(" Alaska",'Population Migration by State'!$B$5,"Year",'Population Migration by State'!$C$3)</f>
        <v>33440</v>
      </c>
      <c r="R247" s="105">
        <f>GETPIVOTDATA(" Alaska",'Population Migration by State'!$B$5,"Year",'Population Migration by State'!$C$3)</f>
        <v>33440</v>
      </c>
      <c r="S247" s="105">
        <f>GETPIVOTDATA(" Alaska",'Population Migration by State'!$B$5,"Year",'Population Migration by State'!$C$3)</f>
        <v>33440</v>
      </c>
      <c r="T247" s="105">
        <f>GETPIVOTDATA(" Alaska",'Population Migration by State'!$B$5,"Year",'Population Migration by State'!$C$3)</f>
        <v>33440</v>
      </c>
      <c r="U247" s="105">
        <f>GETPIVOTDATA(" Alaska",'Population Migration by State'!$B$5,"Year",'Population Migration by State'!$C$3)</f>
        <v>33440</v>
      </c>
      <c r="V247" s="105">
        <f>GETPIVOTDATA(" Alaska",'Population Migration by State'!$B$5,"Year",'Population Migration by State'!$C$3)</f>
        <v>33440</v>
      </c>
      <c r="W247" s="105">
        <f>GETPIVOTDATA(" Alaska",'Population Migration by State'!$B$5,"Year",'Population Migration by State'!$C$3)</f>
        <v>33440</v>
      </c>
      <c r="X247" s="114">
        <f>GETPIVOTDATA(" Alaska",'Population Migration by State'!$B$5,"Year",'Population Migration by State'!$C$3)</f>
        <v>33440</v>
      </c>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105"/>
      <c r="BD247" s="105"/>
      <c r="BE247" s="105"/>
      <c r="BF247" s="105"/>
      <c r="BG247" s="105"/>
      <c r="BH247" s="105"/>
      <c r="BI247" s="105"/>
      <c r="BJ247" s="105"/>
      <c r="BK247" s="105"/>
      <c r="BL247" s="105"/>
      <c r="BM247" s="105"/>
      <c r="BN247" s="105"/>
      <c r="BO247" s="105"/>
      <c r="BP247" s="105"/>
      <c r="BQ247" s="105"/>
      <c r="BR247" s="105"/>
      <c r="BS247" s="105"/>
      <c r="BT247" s="105"/>
      <c r="BU247" s="105"/>
      <c r="BV247" s="105"/>
      <c r="BW247" s="105"/>
      <c r="BX247" s="105"/>
      <c r="BY247" s="105"/>
      <c r="BZ247" s="105"/>
      <c r="CA247" s="105"/>
      <c r="CB247" s="105"/>
      <c r="CC247" s="105"/>
      <c r="CD247" s="105"/>
      <c r="CE247" s="105"/>
      <c r="CF247" s="105"/>
      <c r="CG247" s="105"/>
      <c r="CH247" s="105"/>
      <c r="CI247" s="105"/>
      <c r="CJ247" s="105"/>
      <c r="CK247" s="105"/>
      <c r="CL247" s="105"/>
      <c r="CM247" s="105"/>
      <c r="CN247" s="105"/>
      <c r="CO247" s="105"/>
      <c r="CP247" s="105"/>
      <c r="CQ247" s="105"/>
      <c r="CR247" s="105"/>
      <c r="CS247" s="105"/>
      <c r="CT247" s="105"/>
      <c r="CU247" s="105"/>
      <c r="CV247" s="105"/>
      <c r="CW247" s="105"/>
      <c r="CX247" s="105"/>
      <c r="CY247" s="105"/>
      <c r="CZ247" s="99"/>
      <c r="DA247" s="105">
        <f>GETPIVOTDATA(" Florida",'Population Migration by State'!$B$5,"Year",'Population Migration by State'!$C$3)</f>
        <v>558786</v>
      </c>
      <c r="DB247" s="105">
        <f>GETPIVOTDATA(" Florida",'Population Migration by State'!$B$5,"Year",'Population Migration by State'!$C$3)</f>
        <v>558786</v>
      </c>
      <c r="DC247" s="105">
        <f>GETPIVOTDATA(" Florida",'Population Migration by State'!$B$5,"Year",'Population Migration by State'!$C$3)</f>
        <v>558786</v>
      </c>
      <c r="DD247" s="105">
        <f>GETPIVOTDATA(" Florida",'Population Migration by State'!$B$5,"Year",'Population Migration by State'!$C$3)</f>
        <v>558786</v>
      </c>
      <c r="DE247" s="105">
        <f>GETPIVOTDATA(" Florida",'Population Migration by State'!$B$5,"Year",'Population Migration by State'!$C$3)</f>
        <v>558786</v>
      </c>
      <c r="DF247" s="92"/>
      <c r="DG247" s="105"/>
      <c r="DH247" s="105"/>
      <c r="DI247" s="105"/>
      <c r="DJ247" s="105"/>
      <c r="DK247" s="105"/>
      <c r="DL247" s="105"/>
      <c r="DM247" s="105"/>
      <c r="DN247" s="105"/>
      <c r="DO247" s="105"/>
      <c r="DP247" s="105"/>
      <c r="DQ247" s="105"/>
      <c r="DR247" s="105"/>
      <c r="DS247" s="105"/>
      <c r="DT247" s="105"/>
      <c r="DU247" s="105"/>
      <c r="DV247" s="105"/>
      <c r="DW247" s="105"/>
      <c r="DX247" s="105"/>
      <c r="DY247" s="105"/>
      <c r="DZ247" s="105"/>
      <c r="EA247" s="105"/>
      <c r="EB247" s="105"/>
      <c r="EC247" s="105"/>
      <c r="ED247" s="105"/>
      <c r="EE247" s="105"/>
      <c r="EF247" s="105"/>
      <c r="EG247" s="105"/>
      <c r="EH247" s="105"/>
      <c r="EI247" s="105"/>
      <c r="EJ247" s="105"/>
      <c r="EK247" s="105"/>
      <c r="EL247" s="105"/>
      <c r="EM247" s="105"/>
      <c r="EN247" s="105"/>
      <c r="EO247" s="105"/>
      <c r="EP247" s="105"/>
      <c r="EQ247" s="56"/>
      <c r="ER247" s="56"/>
      <c r="ES247" s="56"/>
      <c r="ET247" s="56"/>
      <c r="EU247" s="56"/>
      <c r="EV247" s="56"/>
      <c r="EW247" s="105"/>
      <c r="EX247" s="105"/>
      <c r="EY247" s="105"/>
      <c r="EZ247" s="105"/>
      <c r="FA247" s="105"/>
      <c r="FB247" s="105"/>
      <c r="FC247" s="105"/>
      <c r="FD247" s="105"/>
      <c r="FE247" s="105"/>
      <c r="FF247" s="105"/>
      <c r="FG247" s="105"/>
      <c r="FH247" s="105"/>
      <c r="FI247" s="105"/>
      <c r="FJ247" s="105"/>
      <c r="FK247" s="105"/>
      <c r="FL247" s="105"/>
      <c r="FM247" s="105"/>
      <c r="FN247" s="105"/>
      <c r="FO247" s="105"/>
      <c r="FP247" s="56"/>
      <c r="FQ247" s="56"/>
      <c r="FR247" s="56"/>
      <c r="FS247" s="56"/>
      <c r="FT247" s="56"/>
      <c r="FU247" s="56"/>
      <c r="FV247" s="56"/>
      <c r="FW247" s="56"/>
      <c r="FX247" s="56"/>
      <c r="FY247" s="56"/>
      <c r="FZ247" s="56"/>
      <c r="GA247" s="56"/>
      <c r="GB247" s="56"/>
      <c r="GC247" s="56"/>
      <c r="GD247" s="56"/>
      <c r="GE247" s="56"/>
      <c r="GF247" s="56"/>
      <c r="GG247" s="56"/>
      <c r="GH247" s="56"/>
      <c r="GI247" s="56"/>
      <c r="GJ247" s="56"/>
      <c r="GK247" s="56"/>
      <c r="GL247" s="56"/>
      <c r="GM247" s="56"/>
      <c r="GN247" s="56"/>
      <c r="GO247" s="56"/>
      <c r="GP247" s="56"/>
      <c r="GQ247" s="56"/>
      <c r="GR247" s="56"/>
      <c r="GS247" s="56"/>
      <c r="GT247" s="56"/>
      <c r="GU247" s="56"/>
      <c r="GV247" s="56"/>
      <c r="GW247" s="56"/>
      <c r="GX247" s="56"/>
      <c r="GY247" s="56"/>
      <c r="GZ247" s="56"/>
      <c r="HA247" s="56"/>
      <c r="HB247" s="56"/>
      <c r="HC247" s="56"/>
      <c r="HD247" s="56"/>
      <c r="HE247" s="56"/>
      <c r="HF247" s="56"/>
      <c r="HG247" s="56"/>
      <c r="HH247" s="217"/>
    </row>
    <row r="248" spans="2:216" ht="15" customHeight="1" x14ac:dyDescent="0.25">
      <c r="B248" s="221"/>
      <c r="C248" s="56"/>
      <c r="D248" s="92"/>
      <c r="E248" s="105"/>
      <c r="F248" s="105"/>
      <c r="G248" s="92">
        <f>GETPIVOTDATA(" Alaska",'Population Migration by State'!$B$5,"Year",'Population Migration by State'!$C$3)</f>
        <v>33440</v>
      </c>
      <c r="H248" s="105">
        <f>GETPIVOTDATA(" Alaska",'Population Migration by State'!$B$5,"Year",'Population Migration by State'!$C$3)</f>
        <v>33440</v>
      </c>
      <c r="I248" s="105">
        <f>GETPIVOTDATA(" Alaska",'Population Migration by State'!$B$5,"Year",'Population Migration by State'!$C$3)</f>
        <v>33440</v>
      </c>
      <c r="J248" s="105">
        <f>GETPIVOTDATA(" Alaska",'Population Migration by State'!$B$5,"Year",'Population Migration by State'!$C$3)</f>
        <v>33440</v>
      </c>
      <c r="K248" s="105">
        <f>GETPIVOTDATA(" Alaska",'Population Migration by State'!$B$5,"Year",'Population Migration by State'!$C$3)</f>
        <v>33440</v>
      </c>
      <c r="L248" s="105">
        <f>GETPIVOTDATA(" Alaska",'Population Migration by State'!$B$5,"Year",'Population Migration by State'!$C$3)</f>
        <v>33440</v>
      </c>
      <c r="M248" s="105">
        <f>GETPIVOTDATA(" Alaska",'Population Migration by State'!$B$5,"Year",'Population Migration by State'!$C$3)</f>
        <v>33440</v>
      </c>
      <c r="N248" s="105">
        <f>GETPIVOTDATA(" Alaska",'Population Migration by State'!$B$5,"Year",'Population Migration by State'!$C$3)</f>
        <v>33440</v>
      </c>
      <c r="O248" s="105">
        <f>GETPIVOTDATA(" Alaska",'Population Migration by State'!$B$5,"Year",'Population Migration by State'!$C$3)</f>
        <v>33440</v>
      </c>
      <c r="P248" s="105">
        <f>GETPIVOTDATA(" Alaska",'Population Migration by State'!$B$5,"Year",'Population Migration by State'!$C$3)</f>
        <v>33440</v>
      </c>
      <c r="Q248" s="105">
        <f>GETPIVOTDATA(" Alaska",'Population Migration by State'!$B$5,"Year",'Population Migration by State'!$C$3)</f>
        <v>33440</v>
      </c>
      <c r="R248" s="105">
        <f>GETPIVOTDATA(" Alaska",'Population Migration by State'!$B$5,"Year",'Population Migration by State'!$C$3)</f>
        <v>33440</v>
      </c>
      <c r="S248" s="105">
        <f>GETPIVOTDATA(" Alaska",'Population Migration by State'!$B$5,"Year",'Population Migration by State'!$C$3)</f>
        <v>33440</v>
      </c>
      <c r="T248" s="105">
        <f>GETPIVOTDATA(" Alaska",'Population Migration by State'!$B$5,"Year",'Population Migration by State'!$C$3)</f>
        <v>33440</v>
      </c>
      <c r="U248" s="105">
        <f>GETPIVOTDATA(" Alaska",'Population Migration by State'!$B$5,"Year",'Population Migration by State'!$C$3)</f>
        <v>33440</v>
      </c>
      <c r="V248" s="105">
        <f>GETPIVOTDATA(" Alaska",'Population Migration by State'!$B$5,"Year",'Population Migration by State'!$C$3)</f>
        <v>33440</v>
      </c>
      <c r="W248" s="105">
        <f>GETPIVOTDATA(" Alaska",'Population Migration by State'!$B$5,"Year",'Population Migration by State'!$C$3)</f>
        <v>33440</v>
      </c>
      <c r="X248" s="114">
        <f>GETPIVOTDATA(" Alaska",'Population Migration by State'!$B$5,"Year",'Population Migration by State'!$C$3)</f>
        <v>33440</v>
      </c>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105"/>
      <c r="BD248" s="105"/>
      <c r="BE248" s="105"/>
      <c r="BF248" s="105"/>
      <c r="BG248" s="105"/>
      <c r="BH248" s="105"/>
      <c r="BI248" s="105"/>
      <c r="BJ248" s="105"/>
      <c r="BK248" s="105"/>
      <c r="BL248" s="105"/>
      <c r="BM248" s="105"/>
      <c r="BN248" s="105"/>
      <c r="BO248" s="105"/>
      <c r="BP248" s="105"/>
      <c r="BQ248" s="105"/>
      <c r="BR248" s="105"/>
      <c r="BS248" s="105"/>
      <c r="BT248" s="105"/>
      <c r="BU248" s="105"/>
      <c r="BV248" s="105"/>
      <c r="BW248" s="105"/>
      <c r="BX248" s="105"/>
      <c r="BY248" s="105"/>
      <c r="BZ248" s="105"/>
      <c r="CA248" s="105"/>
      <c r="CB248" s="105"/>
      <c r="CC248" s="105"/>
      <c r="CD248" s="105"/>
      <c r="CE248" s="105"/>
      <c r="CF248" s="105"/>
      <c r="CG248" s="105"/>
      <c r="CH248" s="105"/>
      <c r="CI248" s="105"/>
      <c r="CJ248" s="105"/>
      <c r="CK248" s="105"/>
      <c r="CL248" s="105"/>
      <c r="CM248" s="105"/>
      <c r="CN248" s="105"/>
      <c r="CO248" s="105"/>
      <c r="CP248" s="105"/>
      <c r="CQ248" s="105"/>
      <c r="CR248" s="105"/>
      <c r="CS248" s="105"/>
      <c r="CT248" s="105"/>
      <c r="CU248" s="105"/>
      <c r="CV248" s="105"/>
      <c r="CW248" s="105"/>
      <c r="CX248" s="105"/>
      <c r="CY248" s="105"/>
      <c r="CZ248" s="114"/>
      <c r="DA248" s="92">
        <f>GETPIVOTDATA(" Florida",'Population Migration by State'!$B$5,"Year",'Population Migration by State'!$C$3)</f>
        <v>558786</v>
      </c>
      <c r="DB248" s="105">
        <f>GETPIVOTDATA(" Florida",'Population Migration by State'!$B$5,"Year",'Population Migration by State'!$C$3)</f>
        <v>558786</v>
      </c>
      <c r="DC248" s="105">
        <f>GETPIVOTDATA(" Florida",'Population Migration by State'!$B$5,"Year",'Population Migration by State'!$C$3)</f>
        <v>558786</v>
      </c>
      <c r="DD248" s="105">
        <f>GETPIVOTDATA(" Florida",'Population Migration by State'!$B$5,"Year",'Population Migration by State'!$C$3)</f>
        <v>558786</v>
      </c>
      <c r="DE248" s="105">
        <f>GETPIVOTDATA(" Florida",'Population Migration by State'!$B$5,"Year",'Population Migration by State'!$C$3)</f>
        <v>558786</v>
      </c>
      <c r="DF248" s="92"/>
      <c r="DG248" s="105"/>
      <c r="DH248" s="105"/>
      <c r="DI248" s="105"/>
      <c r="DJ248" s="105"/>
      <c r="DK248" s="105"/>
      <c r="DL248" s="105"/>
      <c r="DM248" s="105"/>
      <c r="DN248" s="105"/>
      <c r="DO248" s="105"/>
      <c r="DP248" s="105"/>
      <c r="DQ248" s="105"/>
      <c r="DR248" s="105"/>
      <c r="DS248" s="105"/>
      <c r="DT248" s="105"/>
      <c r="DU248" s="105"/>
      <c r="DV248" s="105"/>
      <c r="DW248" s="105"/>
      <c r="DX248" s="105"/>
      <c r="DY248" s="105"/>
      <c r="DZ248" s="105"/>
      <c r="EA248" s="105"/>
      <c r="EB248" s="105"/>
      <c r="EC248" s="105"/>
      <c r="ED248" s="105"/>
      <c r="EE248" s="105"/>
      <c r="EF248" s="105"/>
      <c r="EG248" s="105"/>
      <c r="EH248" s="105"/>
      <c r="EI248" s="105"/>
      <c r="EJ248" s="105"/>
      <c r="EK248" s="105"/>
      <c r="EL248" s="105"/>
      <c r="EM248" s="105"/>
      <c r="EN248" s="105"/>
      <c r="EO248" s="105"/>
      <c r="EP248" s="105"/>
      <c r="EQ248" s="56"/>
      <c r="ER248" s="56"/>
      <c r="ES248" s="56"/>
      <c r="ET248" s="56"/>
      <c r="EU248" s="56"/>
      <c r="EV248" s="56"/>
      <c r="EW248" s="105"/>
      <c r="EX248" s="105"/>
      <c r="EY248" s="105"/>
      <c r="EZ248" s="105"/>
      <c r="FA248" s="105"/>
      <c r="FB248" s="105"/>
      <c r="FC248" s="105"/>
      <c r="FD248" s="105"/>
      <c r="FE248" s="105"/>
      <c r="FF248" s="105"/>
      <c r="FG248" s="105"/>
      <c r="FH248" s="105"/>
      <c r="FI248" s="105"/>
      <c r="FJ248" s="105"/>
      <c r="FK248" s="105"/>
      <c r="FL248" s="105"/>
      <c r="FM248" s="105"/>
      <c r="FN248" s="105"/>
      <c r="FO248" s="105"/>
      <c r="FP248" s="56"/>
      <c r="FQ248" s="56"/>
      <c r="FR248" s="56"/>
      <c r="FS248" s="56"/>
      <c r="FT248" s="56"/>
      <c r="FU248" s="56"/>
      <c r="FV248" s="56"/>
      <c r="FW248" s="56"/>
      <c r="FX248" s="56"/>
      <c r="FY248" s="56"/>
      <c r="FZ248" s="56"/>
      <c r="GA248" s="56"/>
      <c r="GB248" s="56"/>
      <c r="GC248" s="56"/>
      <c r="GD248" s="56"/>
      <c r="GE248" s="56"/>
      <c r="GF248" s="56"/>
      <c r="GG248" s="56"/>
      <c r="GH248" s="56"/>
      <c r="GI248" s="56"/>
      <c r="GJ248" s="56"/>
      <c r="GK248" s="56"/>
      <c r="GL248" s="56"/>
      <c r="GM248" s="56"/>
      <c r="GN248" s="56"/>
      <c r="GO248" s="56"/>
      <c r="GP248" s="56"/>
      <c r="GQ248" s="56"/>
      <c r="GR248" s="56"/>
      <c r="GS248" s="56"/>
      <c r="GT248" s="56"/>
      <c r="GU248" s="56"/>
      <c r="GV248" s="56"/>
      <c r="GW248" s="56"/>
      <c r="GX248" s="56"/>
      <c r="GY248" s="56"/>
      <c r="GZ248" s="56"/>
      <c r="HA248" s="56"/>
      <c r="HB248" s="56"/>
      <c r="HC248" s="56"/>
      <c r="HD248" s="56"/>
      <c r="HE248" s="56"/>
      <c r="HF248" s="56"/>
      <c r="HG248" s="56"/>
      <c r="HH248" s="217"/>
    </row>
    <row r="249" spans="2:216" ht="15" customHeight="1" x14ac:dyDescent="0.25">
      <c r="B249" s="221"/>
      <c r="C249" s="56"/>
      <c r="D249" s="92"/>
      <c r="E249" s="105"/>
      <c r="F249" s="105"/>
      <c r="G249" s="92">
        <f>GETPIVOTDATA(" Alaska",'Population Migration by State'!$B$5,"Year",'Population Migration by State'!$C$3)</f>
        <v>33440</v>
      </c>
      <c r="H249" s="105">
        <f>GETPIVOTDATA(" Alaska",'Population Migration by State'!$B$5,"Year",'Population Migration by State'!$C$3)</f>
        <v>33440</v>
      </c>
      <c r="I249" s="105">
        <f>GETPIVOTDATA(" Alaska",'Population Migration by State'!$B$5,"Year",'Population Migration by State'!$C$3)</f>
        <v>33440</v>
      </c>
      <c r="J249" s="105">
        <f>GETPIVOTDATA(" Alaska",'Population Migration by State'!$B$5,"Year",'Population Migration by State'!$C$3)</f>
        <v>33440</v>
      </c>
      <c r="K249" s="105">
        <f>GETPIVOTDATA(" Alaska",'Population Migration by State'!$B$5,"Year",'Population Migration by State'!$C$3)</f>
        <v>33440</v>
      </c>
      <c r="L249" s="105">
        <f>GETPIVOTDATA(" Alaska",'Population Migration by State'!$B$5,"Year",'Population Migration by State'!$C$3)</f>
        <v>33440</v>
      </c>
      <c r="M249" s="105">
        <f>GETPIVOTDATA(" Alaska",'Population Migration by State'!$B$5,"Year",'Population Migration by State'!$C$3)</f>
        <v>33440</v>
      </c>
      <c r="N249" s="105">
        <f>GETPIVOTDATA(" Alaska",'Population Migration by State'!$B$5,"Year",'Population Migration by State'!$C$3)</f>
        <v>33440</v>
      </c>
      <c r="O249" s="105">
        <f>GETPIVOTDATA(" Alaska",'Population Migration by State'!$B$5,"Year",'Population Migration by State'!$C$3)</f>
        <v>33440</v>
      </c>
      <c r="P249" s="105">
        <f>GETPIVOTDATA(" Alaska",'Population Migration by State'!$B$5,"Year",'Population Migration by State'!$C$3)</f>
        <v>33440</v>
      </c>
      <c r="Q249" s="105">
        <f>GETPIVOTDATA(" Alaska",'Population Migration by State'!$B$5,"Year",'Population Migration by State'!$C$3)</f>
        <v>33440</v>
      </c>
      <c r="R249" s="105">
        <f>GETPIVOTDATA(" Alaska",'Population Migration by State'!$B$5,"Year",'Population Migration by State'!$C$3)</f>
        <v>33440</v>
      </c>
      <c r="S249" s="105">
        <f>GETPIVOTDATA(" Alaska",'Population Migration by State'!$B$5,"Year",'Population Migration by State'!$C$3)</f>
        <v>33440</v>
      </c>
      <c r="T249" s="105">
        <f>GETPIVOTDATA(" Alaska",'Population Migration by State'!$B$5,"Year",'Population Migration by State'!$C$3)</f>
        <v>33440</v>
      </c>
      <c r="U249" s="105">
        <f>GETPIVOTDATA(" Alaska",'Population Migration by State'!$B$5,"Year",'Population Migration by State'!$C$3)</f>
        <v>33440</v>
      </c>
      <c r="V249" s="105">
        <f>GETPIVOTDATA(" Alaska",'Population Migration by State'!$B$5,"Year",'Population Migration by State'!$C$3)</f>
        <v>33440</v>
      </c>
      <c r="W249" s="105">
        <f>GETPIVOTDATA(" Alaska",'Population Migration by State'!$B$5,"Year",'Population Migration by State'!$C$3)</f>
        <v>33440</v>
      </c>
      <c r="X249" s="114">
        <f>GETPIVOTDATA(" Alaska",'Population Migration by State'!$B$5,"Year",'Population Migration by State'!$C$3)</f>
        <v>33440</v>
      </c>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105"/>
      <c r="BD249" s="105"/>
      <c r="BE249" s="105"/>
      <c r="BF249" s="105"/>
      <c r="BG249" s="105"/>
      <c r="BH249" s="105"/>
      <c r="BI249" s="105"/>
      <c r="BJ249" s="105"/>
      <c r="BK249" s="105"/>
      <c r="BL249" s="105"/>
      <c r="BM249" s="105"/>
      <c r="BN249" s="105"/>
      <c r="BO249" s="105"/>
      <c r="BP249" s="105"/>
      <c r="BQ249" s="105"/>
      <c r="BR249" s="105"/>
      <c r="BS249" s="105"/>
      <c r="BT249" s="105"/>
      <c r="BU249" s="105"/>
      <c r="BV249" s="105"/>
      <c r="BW249" s="105"/>
      <c r="BX249" s="105"/>
      <c r="BY249" s="105"/>
      <c r="BZ249" s="105"/>
      <c r="CA249" s="105"/>
      <c r="CB249" s="105"/>
      <c r="CC249" s="105"/>
      <c r="CD249" s="105"/>
      <c r="CE249" s="105"/>
      <c r="CF249" s="105"/>
      <c r="CG249" s="105"/>
      <c r="CH249" s="105"/>
      <c r="CI249" s="105"/>
      <c r="CJ249" s="105"/>
      <c r="CK249" s="105"/>
      <c r="CL249" s="105"/>
      <c r="CM249" s="105"/>
      <c r="CN249" s="105"/>
      <c r="CO249" s="105"/>
      <c r="CP249" s="105"/>
      <c r="CQ249" s="105"/>
      <c r="CR249" s="105"/>
      <c r="CS249" s="105"/>
      <c r="CT249" s="105"/>
      <c r="CU249" s="105"/>
      <c r="CV249" s="105"/>
      <c r="CW249" s="105"/>
      <c r="CX249" s="105"/>
      <c r="CY249" s="105"/>
      <c r="CZ249" s="114"/>
      <c r="DA249" s="92">
        <f>GETPIVOTDATA(" Florida",'Population Migration by State'!$B$5,"Year",'Population Migration by State'!$C$3)</f>
        <v>558786</v>
      </c>
      <c r="DB249" s="105">
        <f>GETPIVOTDATA(" Florida",'Population Migration by State'!$B$5,"Year",'Population Migration by State'!$C$3)</f>
        <v>558786</v>
      </c>
      <c r="DC249" s="105">
        <f>GETPIVOTDATA(" Florida",'Population Migration by State'!$B$5,"Year",'Population Migration by State'!$C$3)</f>
        <v>558786</v>
      </c>
      <c r="DD249" s="105">
        <f>GETPIVOTDATA(" Florida",'Population Migration by State'!$B$5,"Year",'Population Migration by State'!$C$3)</f>
        <v>558786</v>
      </c>
      <c r="DE249" s="105">
        <f>GETPIVOTDATA(" Florida",'Population Migration by State'!$B$5,"Year",'Population Migration by State'!$C$3)</f>
        <v>558786</v>
      </c>
      <c r="DF249" s="99"/>
      <c r="DG249" s="105"/>
      <c r="DH249" s="105"/>
      <c r="DI249" s="105"/>
      <c r="DJ249" s="105"/>
      <c r="DK249" s="105"/>
      <c r="DL249" s="105"/>
      <c r="DM249" s="105"/>
      <c r="DN249" s="105"/>
      <c r="DO249" s="105"/>
      <c r="DP249" s="105"/>
      <c r="DQ249" s="105"/>
      <c r="DR249" s="105"/>
      <c r="DS249" s="105"/>
      <c r="DT249" s="105"/>
      <c r="DU249" s="105"/>
      <c r="DV249" s="105"/>
      <c r="DW249" s="105"/>
      <c r="DX249" s="105"/>
      <c r="DY249" s="105"/>
      <c r="DZ249" s="105"/>
      <c r="EA249" s="105"/>
      <c r="EB249" s="105"/>
      <c r="EC249" s="105"/>
      <c r="ED249" s="105"/>
      <c r="EE249" s="105"/>
      <c r="EF249" s="105"/>
      <c r="EG249" s="105"/>
      <c r="EH249" s="105"/>
      <c r="EI249" s="105"/>
      <c r="EJ249" s="105"/>
      <c r="EK249" s="105"/>
      <c r="EL249" s="105"/>
      <c r="EM249" s="105"/>
      <c r="EN249" s="105"/>
      <c r="EO249" s="105"/>
      <c r="EP249" s="105"/>
      <c r="EQ249" s="56"/>
      <c r="ER249" s="56"/>
      <c r="ES249" s="56"/>
      <c r="ET249" s="56"/>
      <c r="EU249" s="56"/>
      <c r="EV249" s="56"/>
      <c r="EW249" s="105"/>
      <c r="EX249" s="105"/>
      <c r="EY249" s="105"/>
      <c r="EZ249" s="105"/>
      <c r="FA249" s="105"/>
      <c r="FB249" s="105"/>
      <c r="FC249" s="105"/>
      <c r="FD249" s="105"/>
      <c r="FE249" s="105"/>
      <c r="FF249" s="105"/>
      <c r="FG249" s="105"/>
      <c r="FH249" s="105"/>
      <c r="FI249" s="105"/>
      <c r="FJ249" s="105"/>
      <c r="FK249" s="105"/>
      <c r="FL249" s="105"/>
      <c r="FM249" s="105"/>
      <c r="FN249" s="105"/>
      <c r="FO249" s="105"/>
      <c r="FP249" s="56"/>
      <c r="FQ249" s="56"/>
      <c r="FR249" s="56"/>
      <c r="FS249" s="56"/>
      <c r="FT249" s="56"/>
      <c r="FU249" s="56"/>
      <c r="FV249" s="56"/>
      <c r="FW249" s="56"/>
      <c r="FX249" s="56"/>
      <c r="FY249" s="56"/>
      <c r="FZ249" s="56"/>
      <c r="GA249" s="56"/>
      <c r="GB249" s="56"/>
      <c r="GC249" s="56"/>
      <c r="GD249" s="56"/>
      <c r="GE249" s="56"/>
      <c r="GF249" s="56"/>
      <c r="GG249" s="56"/>
      <c r="GH249" s="56"/>
      <c r="GI249" s="56"/>
      <c r="GJ249" s="56"/>
      <c r="GK249" s="56"/>
      <c r="GL249" s="56"/>
      <c r="GM249" s="56"/>
      <c r="GN249" s="56"/>
      <c r="GO249" s="56"/>
      <c r="GP249" s="56"/>
      <c r="GQ249" s="56"/>
      <c r="GR249" s="56"/>
      <c r="GS249" s="56"/>
      <c r="GT249" s="56"/>
      <c r="GU249" s="56"/>
      <c r="GV249" s="56"/>
      <c r="GW249" s="56"/>
      <c r="GX249" s="56"/>
      <c r="GY249" s="56"/>
      <c r="GZ249" s="56"/>
      <c r="HA249" s="56"/>
      <c r="HB249" s="56"/>
      <c r="HC249" s="56"/>
      <c r="HD249" s="56"/>
      <c r="HE249" s="56"/>
      <c r="HF249" s="56"/>
      <c r="HG249" s="56"/>
      <c r="HH249" s="217"/>
    </row>
    <row r="250" spans="2:216" ht="15" customHeight="1" x14ac:dyDescent="0.25">
      <c r="B250" s="221"/>
      <c r="C250" s="56"/>
      <c r="D250" s="92"/>
      <c r="E250" s="105"/>
      <c r="F250" s="105"/>
      <c r="G250" s="92">
        <f>GETPIVOTDATA(" Alaska",'Population Migration by State'!$B$5,"Year",'Population Migration by State'!$C$3)</f>
        <v>33440</v>
      </c>
      <c r="H250" s="105">
        <f>GETPIVOTDATA(" Alaska",'Population Migration by State'!$B$5,"Year",'Population Migration by State'!$C$3)</f>
        <v>33440</v>
      </c>
      <c r="I250" s="105">
        <f>GETPIVOTDATA(" Alaska",'Population Migration by State'!$B$5,"Year",'Population Migration by State'!$C$3)</f>
        <v>33440</v>
      </c>
      <c r="J250" s="105">
        <f>GETPIVOTDATA(" Alaska",'Population Migration by State'!$B$5,"Year",'Population Migration by State'!$C$3)</f>
        <v>33440</v>
      </c>
      <c r="K250" s="105">
        <f>GETPIVOTDATA(" Alaska",'Population Migration by State'!$B$5,"Year",'Population Migration by State'!$C$3)</f>
        <v>33440</v>
      </c>
      <c r="L250" s="105">
        <f>GETPIVOTDATA(" Alaska",'Population Migration by State'!$B$5,"Year",'Population Migration by State'!$C$3)</f>
        <v>33440</v>
      </c>
      <c r="M250" s="105">
        <f>GETPIVOTDATA(" Alaska",'Population Migration by State'!$B$5,"Year",'Population Migration by State'!$C$3)</f>
        <v>33440</v>
      </c>
      <c r="N250" s="105">
        <f>GETPIVOTDATA(" Alaska",'Population Migration by State'!$B$5,"Year",'Population Migration by State'!$C$3)</f>
        <v>33440</v>
      </c>
      <c r="O250" s="105">
        <f>GETPIVOTDATA(" Alaska",'Population Migration by State'!$B$5,"Year",'Population Migration by State'!$C$3)</f>
        <v>33440</v>
      </c>
      <c r="P250" s="105">
        <f>GETPIVOTDATA(" Alaska",'Population Migration by State'!$B$5,"Year",'Population Migration by State'!$C$3)</f>
        <v>33440</v>
      </c>
      <c r="Q250" s="105">
        <f>GETPIVOTDATA(" Alaska",'Population Migration by State'!$B$5,"Year",'Population Migration by State'!$C$3)</f>
        <v>33440</v>
      </c>
      <c r="R250" s="105">
        <f>GETPIVOTDATA(" Alaska",'Population Migration by State'!$B$5,"Year",'Population Migration by State'!$C$3)</f>
        <v>33440</v>
      </c>
      <c r="S250" s="105">
        <f>GETPIVOTDATA(" Alaska",'Population Migration by State'!$B$5,"Year",'Population Migration by State'!$C$3)</f>
        <v>33440</v>
      </c>
      <c r="T250" s="105">
        <f>GETPIVOTDATA(" Alaska",'Population Migration by State'!$B$5,"Year",'Population Migration by State'!$C$3)</f>
        <v>33440</v>
      </c>
      <c r="U250" s="105">
        <f>GETPIVOTDATA(" Alaska",'Population Migration by State'!$B$5,"Year",'Population Migration by State'!$C$3)</f>
        <v>33440</v>
      </c>
      <c r="V250" s="105">
        <f>GETPIVOTDATA(" Alaska",'Population Migration by State'!$B$5,"Year",'Population Migration by State'!$C$3)</f>
        <v>33440</v>
      </c>
      <c r="W250" s="105">
        <f>GETPIVOTDATA(" Alaska",'Population Migration by State'!$B$5,"Year",'Population Migration by State'!$C$3)</f>
        <v>33440</v>
      </c>
      <c r="X250" s="114">
        <f>GETPIVOTDATA(" Alaska",'Population Migration by State'!$B$5,"Year",'Population Migration by State'!$C$3)</f>
        <v>33440</v>
      </c>
      <c r="AT250" s="56"/>
      <c r="AU250" s="56"/>
      <c r="AV250" s="56"/>
      <c r="AW250" s="56"/>
      <c r="AX250" s="56"/>
      <c r="AY250" s="56"/>
      <c r="AZ250" s="56"/>
      <c r="BA250" s="56"/>
      <c r="BB250" s="56"/>
      <c r="BC250" s="105"/>
      <c r="BD250" s="105"/>
      <c r="BE250" s="105"/>
      <c r="BF250" s="105"/>
      <c r="BG250" s="105"/>
      <c r="BH250" s="105"/>
      <c r="BI250" s="105"/>
      <c r="BJ250" s="105"/>
      <c r="BK250" s="105"/>
      <c r="BL250" s="105"/>
      <c r="BM250" s="105"/>
      <c r="BN250" s="105"/>
      <c r="BO250" s="105"/>
      <c r="BP250" s="105"/>
      <c r="BQ250" s="105"/>
      <c r="BR250" s="105"/>
      <c r="BS250" s="105"/>
      <c r="BT250" s="105"/>
      <c r="BU250" s="105"/>
      <c r="BV250" s="105"/>
      <c r="BW250" s="105"/>
      <c r="BX250" s="105"/>
      <c r="BY250" s="105"/>
      <c r="BZ250" s="105"/>
      <c r="CA250" s="105"/>
      <c r="CB250" s="105"/>
      <c r="CC250" s="105"/>
      <c r="CD250" s="105"/>
      <c r="CE250" s="105"/>
      <c r="CF250" s="105"/>
      <c r="CG250" s="105"/>
      <c r="CH250" s="105"/>
      <c r="CI250" s="105"/>
      <c r="CJ250" s="105"/>
      <c r="CK250" s="105"/>
      <c r="CL250" s="105"/>
      <c r="CM250" s="105"/>
      <c r="CN250" s="105"/>
      <c r="CO250" s="105"/>
      <c r="CP250" s="105"/>
      <c r="CQ250" s="105"/>
      <c r="CR250" s="105"/>
      <c r="CS250" s="105"/>
      <c r="CT250" s="105"/>
      <c r="CU250" s="105"/>
      <c r="CV250" s="105"/>
      <c r="CW250" s="105"/>
      <c r="CX250" s="105"/>
      <c r="CY250" s="105"/>
      <c r="CZ250" s="114"/>
      <c r="DA250" s="92">
        <f>GETPIVOTDATA(" Florida",'Population Migration by State'!$B$5,"Year",'Population Migration by State'!$C$3)</f>
        <v>558786</v>
      </c>
      <c r="DB250" s="105">
        <f>GETPIVOTDATA(" Florida",'Population Migration by State'!$B$5,"Year",'Population Migration by State'!$C$3)</f>
        <v>558786</v>
      </c>
      <c r="DC250" s="105">
        <f>GETPIVOTDATA(" Florida",'Population Migration by State'!$B$5,"Year",'Population Migration by State'!$C$3)</f>
        <v>558786</v>
      </c>
      <c r="DD250" s="105">
        <f>GETPIVOTDATA(" Florida",'Population Migration by State'!$B$5,"Year",'Population Migration by State'!$C$3)</f>
        <v>558786</v>
      </c>
      <c r="DE250" s="105">
        <f>GETPIVOTDATA(" Florida",'Population Migration by State'!$B$5,"Year",'Population Migration by State'!$C$3)</f>
        <v>558786</v>
      </c>
      <c r="DF250" s="105">
        <f>GETPIVOTDATA(" Florida",'Population Migration by State'!$B$5,"Year",'Population Migration by State'!$C$3)</f>
        <v>558786</v>
      </c>
      <c r="DG250" s="92"/>
      <c r="DH250" s="105"/>
      <c r="DI250" s="105"/>
      <c r="DJ250" s="105"/>
      <c r="DK250" s="105"/>
      <c r="DL250" s="105"/>
      <c r="DM250" s="105"/>
      <c r="DN250" s="105"/>
      <c r="DO250" s="105"/>
      <c r="DP250" s="105"/>
      <c r="DQ250" s="105"/>
      <c r="DR250" s="105"/>
      <c r="DS250" s="105"/>
      <c r="DT250" s="105"/>
      <c r="DU250" s="105"/>
      <c r="DV250" s="105"/>
      <c r="DW250" s="105"/>
      <c r="DX250" s="105"/>
      <c r="DY250" s="105"/>
      <c r="DZ250" s="105"/>
      <c r="EA250" s="105"/>
      <c r="EB250" s="105"/>
      <c r="EC250" s="105"/>
      <c r="ED250" s="105"/>
      <c r="EE250" s="105"/>
      <c r="EF250" s="105"/>
      <c r="EG250" s="105"/>
      <c r="EH250" s="105"/>
      <c r="EI250" s="105"/>
      <c r="EJ250" s="105"/>
      <c r="EK250" s="105"/>
      <c r="EL250" s="105"/>
      <c r="EM250" s="105"/>
      <c r="EN250" s="105"/>
      <c r="EO250" s="105"/>
      <c r="EP250" s="105"/>
      <c r="EQ250" s="56"/>
      <c r="ER250" s="56"/>
      <c r="ES250" s="56"/>
      <c r="ET250" s="56"/>
      <c r="EU250" s="56"/>
      <c r="EV250" s="56"/>
      <c r="EW250" s="105"/>
      <c r="EX250" s="105"/>
      <c r="EY250" s="105"/>
      <c r="EZ250" s="105"/>
      <c r="FA250" s="105"/>
      <c r="FB250" s="105"/>
      <c r="FC250" s="105"/>
      <c r="FD250" s="105"/>
      <c r="FE250" s="105"/>
      <c r="FF250" s="105"/>
      <c r="FG250" s="105"/>
      <c r="FH250" s="105"/>
      <c r="FI250" s="105"/>
      <c r="FJ250" s="105"/>
      <c r="FK250" s="105"/>
      <c r="FL250" s="105"/>
      <c r="FM250" s="105"/>
      <c r="FN250" s="105"/>
      <c r="FO250" s="105"/>
      <c r="FP250" s="56"/>
      <c r="FQ250" s="56"/>
      <c r="FR250" s="56"/>
      <c r="FS250" s="56"/>
      <c r="FT250" s="56"/>
      <c r="FU250" s="56"/>
      <c r="FV250" s="56"/>
      <c r="FW250" s="56"/>
      <c r="FX250" s="56"/>
      <c r="FY250" s="56"/>
      <c r="FZ250" s="56"/>
      <c r="GA250" s="56"/>
      <c r="GB250" s="56"/>
      <c r="GC250" s="56"/>
      <c r="GD250" s="56"/>
      <c r="GE250" s="56"/>
      <c r="GF250" s="56"/>
      <c r="GG250" s="56"/>
      <c r="GH250" s="56"/>
      <c r="GI250" s="56"/>
      <c r="GJ250" s="56"/>
      <c r="GK250" s="56"/>
      <c r="GL250" s="56"/>
      <c r="GM250" s="56"/>
      <c r="GN250" s="56"/>
      <c r="GO250" s="56"/>
      <c r="GP250" s="56"/>
      <c r="GQ250" s="56"/>
      <c r="GR250" s="56"/>
      <c r="GS250" s="56"/>
      <c r="GT250" s="56"/>
      <c r="GU250" s="56"/>
      <c r="GV250" s="56"/>
      <c r="GW250" s="56"/>
      <c r="GX250" s="56"/>
      <c r="GY250" s="56"/>
      <c r="GZ250" s="56"/>
      <c r="HA250" s="56"/>
      <c r="HB250" s="56"/>
      <c r="HC250" s="56"/>
      <c r="HD250" s="56"/>
      <c r="HE250" s="56"/>
      <c r="HF250" s="56"/>
      <c r="HG250" s="56"/>
      <c r="HH250" s="217"/>
    </row>
    <row r="251" spans="2:216" ht="15" customHeight="1" x14ac:dyDescent="0.25">
      <c r="B251" s="221"/>
      <c r="C251" s="56"/>
      <c r="D251" s="92"/>
      <c r="E251" s="105"/>
      <c r="F251" s="97"/>
      <c r="G251" s="105">
        <f>GETPIVOTDATA(" Alaska",'Population Migration by State'!$B$5,"Year",'Population Migration by State'!$C$3)</f>
        <v>33440</v>
      </c>
      <c r="H251" s="105">
        <f>GETPIVOTDATA(" Alaska",'Population Migration by State'!$B$5,"Year",'Population Migration by State'!$C$3)</f>
        <v>33440</v>
      </c>
      <c r="I251" s="105">
        <f>GETPIVOTDATA(" Alaska",'Population Migration by State'!$B$5,"Year",'Population Migration by State'!$C$3)</f>
        <v>33440</v>
      </c>
      <c r="J251" s="105">
        <f>GETPIVOTDATA(" Alaska",'Population Migration by State'!$B$5,"Year",'Population Migration by State'!$C$3)</f>
        <v>33440</v>
      </c>
      <c r="K251" s="105">
        <f>GETPIVOTDATA(" Alaska",'Population Migration by State'!$B$5,"Year",'Population Migration by State'!$C$3)</f>
        <v>33440</v>
      </c>
      <c r="L251" s="105">
        <f>GETPIVOTDATA(" Alaska",'Population Migration by State'!$B$5,"Year",'Population Migration by State'!$C$3)</f>
        <v>33440</v>
      </c>
      <c r="M251" s="105">
        <f>GETPIVOTDATA(" Alaska",'Population Migration by State'!$B$5,"Year",'Population Migration by State'!$C$3)</f>
        <v>33440</v>
      </c>
      <c r="N251" s="105">
        <f>GETPIVOTDATA(" Alaska",'Population Migration by State'!$B$5,"Year",'Population Migration by State'!$C$3)</f>
        <v>33440</v>
      </c>
      <c r="O251" s="105">
        <f>GETPIVOTDATA(" Alaska",'Population Migration by State'!$B$5,"Year",'Population Migration by State'!$C$3)</f>
        <v>33440</v>
      </c>
      <c r="P251" s="105">
        <f>GETPIVOTDATA(" Alaska",'Population Migration by State'!$B$5,"Year",'Population Migration by State'!$C$3)</f>
        <v>33440</v>
      </c>
      <c r="Q251" s="105">
        <f>GETPIVOTDATA(" Alaska",'Population Migration by State'!$B$5,"Year",'Population Migration by State'!$C$3)</f>
        <v>33440</v>
      </c>
      <c r="R251" s="105">
        <f>GETPIVOTDATA(" Alaska",'Population Migration by State'!$B$5,"Year",'Population Migration by State'!$C$3)</f>
        <v>33440</v>
      </c>
      <c r="S251" s="105">
        <f>GETPIVOTDATA(" Alaska",'Population Migration by State'!$B$5,"Year",'Population Migration by State'!$C$3)</f>
        <v>33440</v>
      </c>
      <c r="T251" s="105">
        <f>GETPIVOTDATA(" Alaska",'Population Migration by State'!$B$5,"Year",'Population Migration by State'!$C$3)</f>
        <v>33440</v>
      </c>
      <c r="U251" s="105">
        <f>GETPIVOTDATA(" Alaska",'Population Migration by State'!$B$5,"Year",'Population Migration by State'!$C$3)</f>
        <v>33440</v>
      </c>
      <c r="V251" s="105">
        <f>GETPIVOTDATA(" Alaska",'Population Migration by State'!$B$5,"Year",'Population Migration by State'!$C$3)</f>
        <v>33440</v>
      </c>
      <c r="W251" s="105">
        <f>GETPIVOTDATA(" Alaska",'Population Migration by State'!$B$5,"Year",'Population Migration by State'!$C$3)</f>
        <v>33440</v>
      </c>
      <c r="X251" s="114">
        <f>GETPIVOTDATA(" Alaska",'Population Migration by State'!$B$5,"Year",'Population Migration by State'!$C$3)</f>
        <v>33440</v>
      </c>
      <c r="AT251" s="56"/>
      <c r="AU251" s="56"/>
      <c r="AV251" s="56"/>
      <c r="AW251" s="56"/>
      <c r="AX251" s="56"/>
      <c r="AY251" s="56"/>
      <c r="AZ251" s="56"/>
      <c r="BA251" s="56"/>
      <c r="BB251" s="56"/>
      <c r="BC251" s="105"/>
      <c r="BD251" s="105"/>
      <c r="BE251" s="105"/>
      <c r="BF251" s="105"/>
      <c r="BG251" s="105"/>
      <c r="BH251" s="105"/>
      <c r="BI251" s="105"/>
      <c r="BJ251" s="105"/>
      <c r="BK251" s="105"/>
      <c r="BL251" s="105"/>
      <c r="BM251" s="105"/>
      <c r="BN251" s="105"/>
      <c r="BO251" s="105"/>
      <c r="BP251" s="105"/>
      <c r="BQ251" s="105"/>
      <c r="BR251" s="105"/>
      <c r="BS251" s="105"/>
      <c r="BT251" s="105"/>
      <c r="BU251" s="105"/>
      <c r="BV251" s="105"/>
      <c r="BW251" s="105"/>
      <c r="BX251" s="105"/>
      <c r="BY251" s="105"/>
      <c r="BZ251" s="105"/>
      <c r="CA251" s="105"/>
      <c r="CB251" s="105"/>
      <c r="CC251" s="105"/>
      <c r="CD251" s="105"/>
      <c r="CE251" s="105"/>
      <c r="CF251" s="105"/>
      <c r="CG251" s="105"/>
      <c r="CH251" s="105"/>
      <c r="CI251" s="105"/>
      <c r="CJ251" s="105"/>
      <c r="CK251" s="105"/>
      <c r="CL251" s="105"/>
      <c r="CM251" s="105"/>
      <c r="CN251" s="105"/>
      <c r="CO251" s="105"/>
      <c r="CP251" s="105"/>
      <c r="CQ251" s="105"/>
      <c r="CR251" s="105"/>
      <c r="CS251" s="105"/>
      <c r="CT251" s="105"/>
      <c r="CU251" s="105"/>
      <c r="CV251" s="105"/>
      <c r="CW251" s="105"/>
      <c r="CX251" s="105"/>
      <c r="CY251" s="105"/>
      <c r="CZ251" s="114"/>
      <c r="DA251" s="92">
        <f>GETPIVOTDATA(" Florida",'Population Migration by State'!$B$5,"Year",'Population Migration by State'!$C$3)</f>
        <v>558786</v>
      </c>
      <c r="DB251" s="105">
        <f>GETPIVOTDATA(" Florida",'Population Migration by State'!$B$5,"Year",'Population Migration by State'!$C$3)</f>
        <v>558786</v>
      </c>
      <c r="DC251" s="105">
        <f>GETPIVOTDATA(" Florida",'Population Migration by State'!$B$5,"Year",'Population Migration by State'!$C$3)</f>
        <v>558786</v>
      </c>
      <c r="DD251" s="105">
        <f>GETPIVOTDATA(" Florida",'Population Migration by State'!$B$5,"Year",'Population Migration by State'!$C$3)</f>
        <v>558786</v>
      </c>
      <c r="DE251" s="105">
        <f>GETPIVOTDATA(" Florida",'Population Migration by State'!$B$5,"Year",'Population Migration by State'!$C$3)</f>
        <v>558786</v>
      </c>
      <c r="DF251" s="105">
        <f>GETPIVOTDATA(" Florida",'Population Migration by State'!$B$5,"Year",'Population Migration by State'!$C$3)</f>
        <v>558786</v>
      </c>
      <c r="DG251" s="92"/>
      <c r="DH251" s="105"/>
      <c r="DI251" s="105"/>
      <c r="DJ251" s="105"/>
      <c r="DK251" s="105"/>
      <c r="DL251" s="105"/>
      <c r="DM251" s="105"/>
      <c r="DN251" s="105"/>
      <c r="DO251" s="105"/>
      <c r="DP251" s="105"/>
      <c r="DQ251" s="105"/>
      <c r="DR251" s="105"/>
      <c r="DS251" s="105"/>
      <c r="DT251" s="105"/>
      <c r="DU251" s="105"/>
      <c r="DV251" s="105"/>
      <c r="DW251" s="105"/>
      <c r="DX251" s="105"/>
      <c r="DY251" s="105"/>
      <c r="DZ251" s="105"/>
      <c r="EA251" s="105"/>
      <c r="EB251" s="105"/>
      <c r="EC251" s="105"/>
      <c r="ED251" s="105"/>
      <c r="EE251" s="105"/>
      <c r="EF251" s="105"/>
      <c r="EG251" s="105"/>
      <c r="EH251" s="105"/>
      <c r="EI251" s="105"/>
      <c r="EJ251" s="105"/>
      <c r="EK251" s="105"/>
      <c r="EL251" s="105"/>
      <c r="EM251" s="105"/>
      <c r="EN251" s="105"/>
      <c r="EO251" s="105"/>
      <c r="EP251" s="105"/>
      <c r="EQ251" s="56"/>
      <c r="ER251" s="56"/>
      <c r="ES251" s="56"/>
      <c r="ET251" s="56"/>
      <c r="EU251" s="56"/>
      <c r="EV251" s="56"/>
      <c r="EW251" s="105"/>
      <c r="EX251" s="105"/>
      <c r="EY251" s="105"/>
      <c r="EZ251" s="105"/>
      <c r="FA251" s="105"/>
      <c r="FB251" s="105"/>
      <c r="FC251" s="105"/>
      <c r="FD251" s="105"/>
      <c r="FE251" s="105"/>
      <c r="FF251" s="105"/>
      <c r="FG251" s="105"/>
      <c r="FH251" s="105"/>
      <c r="FI251" s="105"/>
      <c r="FJ251" s="105"/>
      <c r="FK251" s="105"/>
      <c r="FL251" s="105"/>
      <c r="FM251" s="105"/>
      <c r="FN251" s="105"/>
      <c r="FO251" s="105"/>
      <c r="FP251" s="56"/>
      <c r="FQ251" s="56"/>
      <c r="FR251" s="56"/>
      <c r="FS251" s="56"/>
      <c r="FT251" s="56"/>
      <c r="FU251" s="56"/>
      <c r="FV251" s="56"/>
      <c r="FW251" s="56"/>
      <c r="FX251" s="56"/>
      <c r="FY251" s="56"/>
      <c r="FZ251" s="56"/>
      <c r="GA251" s="56"/>
      <c r="GB251" s="56"/>
      <c r="GC251" s="56"/>
      <c r="GD251" s="56"/>
      <c r="GE251" s="56"/>
      <c r="GF251" s="56"/>
      <c r="GG251" s="56"/>
      <c r="GH251" s="56"/>
      <c r="GI251" s="56"/>
      <c r="GJ251" s="56"/>
      <c r="GK251" s="56"/>
      <c r="GL251" s="56"/>
      <c r="GM251" s="56"/>
      <c r="GN251" s="56"/>
      <c r="GO251" s="56"/>
      <c r="GP251" s="56"/>
      <c r="GQ251" s="56"/>
      <c r="GR251" s="56"/>
      <c r="GS251" s="56"/>
      <c r="GT251" s="56"/>
      <c r="GU251" s="56"/>
      <c r="GV251" s="56"/>
      <c r="GW251" s="56"/>
      <c r="GX251" s="56"/>
      <c r="GY251" s="56"/>
      <c r="GZ251" s="56"/>
      <c r="HA251" s="56"/>
      <c r="HB251" s="56"/>
      <c r="HC251" s="56"/>
      <c r="HD251" s="56"/>
      <c r="HE251" s="56"/>
      <c r="HF251" s="56"/>
      <c r="HG251" s="56"/>
      <c r="HH251" s="217"/>
    </row>
    <row r="252" spans="2:216" ht="15.75" thickBot="1" x14ac:dyDescent="0.3">
      <c r="B252" s="221"/>
      <c r="C252" s="56"/>
      <c r="D252" s="92"/>
      <c r="E252" s="105"/>
      <c r="F252" s="99"/>
      <c r="G252" s="103">
        <f>GETPIVOTDATA(" Alaska",'Population Migration by State'!$B$5,"Year",'Population Migration by State'!$C$3)</f>
        <v>33440</v>
      </c>
      <c r="H252" s="105">
        <f>GETPIVOTDATA(" Alaska",'Population Migration by State'!$B$5,"Year",'Population Migration by State'!$C$3)</f>
        <v>33440</v>
      </c>
      <c r="I252" s="105">
        <f>GETPIVOTDATA(" Alaska",'Population Migration by State'!$B$5,"Year",'Population Migration by State'!$C$3)</f>
        <v>33440</v>
      </c>
      <c r="J252" s="105">
        <f>GETPIVOTDATA(" Alaska",'Population Migration by State'!$B$5,"Year",'Population Migration by State'!$C$3)</f>
        <v>33440</v>
      </c>
      <c r="K252" s="105">
        <f>GETPIVOTDATA(" Alaska",'Population Migration by State'!$B$5,"Year",'Population Migration by State'!$C$3)</f>
        <v>33440</v>
      </c>
      <c r="L252" s="105">
        <f>GETPIVOTDATA(" Alaska",'Population Migration by State'!$B$5,"Year",'Population Migration by State'!$C$3)</f>
        <v>33440</v>
      </c>
      <c r="M252" s="105">
        <f>GETPIVOTDATA(" Alaska",'Population Migration by State'!$B$5,"Year",'Population Migration by State'!$C$3)</f>
        <v>33440</v>
      </c>
      <c r="N252" s="105">
        <f>GETPIVOTDATA(" Alaska",'Population Migration by State'!$B$5,"Year",'Population Migration by State'!$C$3)</f>
        <v>33440</v>
      </c>
      <c r="O252" s="105">
        <f>GETPIVOTDATA(" Alaska",'Population Migration by State'!$B$5,"Year",'Population Migration by State'!$C$3)</f>
        <v>33440</v>
      </c>
      <c r="P252" s="105">
        <f>GETPIVOTDATA(" Alaska",'Population Migration by State'!$B$5,"Year",'Population Migration by State'!$C$3)</f>
        <v>33440</v>
      </c>
      <c r="Q252" s="105">
        <f>GETPIVOTDATA(" Alaska",'Population Migration by State'!$B$5,"Year",'Population Migration by State'!$C$3)</f>
        <v>33440</v>
      </c>
      <c r="R252" s="105">
        <f>GETPIVOTDATA(" Alaska",'Population Migration by State'!$B$5,"Year",'Population Migration by State'!$C$3)</f>
        <v>33440</v>
      </c>
      <c r="S252" s="105">
        <f>GETPIVOTDATA(" Alaska",'Population Migration by State'!$B$5,"Year",'Population Migration by State'!$C$3)</f>
        <v>33440</v>
      </c>
      <c r="T252" s="105">
        <f>GETPIVOTDATA(" Alaska",'Population Migration by State'!$B$5,"Year",'Population Migration by State'!$C$3)</f>
        <v>33440</v>
      </c>
      <c r="U252" s="105">
        <f>GETPIVOTDATA(" Alaska",'Population Migration by State'!$B$5,"Year",'Population Migration by State'!$C$3)</f>
        <v>33440</v>
      </c>
      <c r="V252" s="105">
        <f>GETPIVOTDATA(" Alaska",'Population Migration by State'!$B$5,"Year",'Population Migration by State'!$C$3)</f>
        <v>33440</v>
      </c>
      <c r="W252" s="105">
        <f>GETPIVOTDATA(" Alaska",'Population Migration by State'!$B$5,"Year",'Population Migration by State'!$C$3)</f>
        <v>33440</v>
      </c>
      <c r="X252" s="114">
        <f>GETPIVOTDATA(" Alaska",'Population Migration by State'!$B$5,"Year",'Population Migration by State'!$C$3)</f>
        <v>33440</v>
      </c>
      <c r="AT252" s="56"/>
      <c r="AU252" s="56"/>
      <c r="AV252" s="56"/>
      <c r="AW252" s="56"/>
      <c r="AX252" s="56"/>
      <c r="AY252" s="56"/>
      <c r="AZ252" s="56"/>
      <c r="BA252" s="56"/>
      <c r="BB252" s="56"/>
      <c r="BC252" s="105"/>
      <c r="BD252" s="105"/>
      <c r="BE252" s="105"/>
      <c r="BF252" s="105"/>
      <c r="BG252" s="105"/>
      <c r="BH252" s="105"/>
      <c r="BI252" s="105"/>
      <c r="BJ252" s="105"/>
      <c r="BK252" s="105"/>
      <c r="BL252" s="105"/>
      <c r="BM252" s="105"/>
      <c r="BN252" s="105"/>
      <c r="BO252" s="105"/>
      <c r="BP252" s="105"/>
      <c r="BQ252" s="105"/>
      <c r="BR252" s="105"/>
      <c r="BS252" s="105"/>
      <c r="BT252" s="105"/>
      <c r="BU252" s="105"/>
      <c r="BV252" s="105"/>
      <c r="BW252" s="105"/>
      <c r="BX252" s="105"/>
      <c r="BY252" s="105"/>
      <c r="BZ252" s="105"/>
      <c r="CA252" s="105"/>
      <c r="CB252" s="105"/>
      <c r="CC252" s="105"/>
      <c r="CD252" s="105"/>
      <c r="CE252" s="105"/>
      <c r="CF252" s="105"/>
      <c r="CG252" s="105"/>
      <c r="CH252" s="105"/>
      <c r="CI252" s="105"/>
      <c r="CJ252" s="105"/>
      <c r="CK252" s="105"/>
      <c r="CL252" s="105"/>
      <c r="CM252" s="105"/>
      <c r="CN252" s="105"/>
      <c r="CO252" s="105"/>
      <c r="CP252" s="105"/>
      <c r="CQ252" s="105"/>
      <c r="CR252" s="105"/>
      <c r="CS252" s="105"/>
      <c r="CT252" s="105"/>
      <c r="CU252" s="105"/>
      <c r="CV252" s="105"/>
      <c r="CW252" s="105"/>
      <c r="CX252" s="105"/>
      <c r="CY252" s="105"/>
      <c r="CZ252" s="114"/>
      <c r="DA252" s="92">
        <f>GETPIVOTDATA(" Florida",'Population Migration by State'!$B$5,"Year",'Population Migration by State'!$C$3)</f>
        <v>558786</v>
      </c>
      <c r="DB252" s="105">
        <f>GETPIVOTDATA(" Florida",'Population Migration by State'!$B$5,"Year",'Population Migration by State'!$C$3)</f>
        <v>558786</v>
      </c>
      <c r="DC252" s="105">
        <f>GETPIVOTDATA(" Florida",'Population Migration by State'!$B$5,"Year",'Population Migration by State'!$C$3)</f>
        <v>558786</v>
      </c>
      <c r="DD252" s="105">
        <f>GETPIVOTDATA(" Florida",'Population Migration by State'!$B$5,"Year",'Population Migration by State'!$C$3)</f>
        <v>558786</v>
      </c>
      <c r="DE252" s="105">
        <f>GETPIVOTDATA(" Florida",'Population Migration by State'!$B$5,"Year",'Population Migration by State'!$C$3)</f>
        <v>558786</v>
      </c>
      <c r="DF252" s="105">
        <f>GETPIVOTDATA(" Florida",'Population Migration by State'!$B$5,"Year",'Population Migration by State'!$C$3)</f>
        <v>558786</v>
      </c>
      <c r="DG252" s="92"/>
      <c r="DH252" s="105"/>
      <c r="DI252" s="105"/>
      <c r="DJ252" s="105"/>
      <c r="DK252" s="105"/>
      <c r="DL252" s="105"/>
      <c r="DM252" s="105"/>
      <c r="DN252" s="105"/>
      <c r="DO252" s="105"/>
      <c r="DP252" s="105"/>
      <c r="DQ252" s="105"/>
      <c r="DR252" s="105"/>
      <c r="DS252" s="105"/>
      <c r="DT252" s="105"/>
      <c r="DU252" s="105"/>
      <c r="DV252" s="105"/>
      <c r="DW252" s="105"/>
      <c r="DX252" s="105"/>
      <c r="DY252" s="105"/>
      <c r="DZ252" s="105"/>
      <c r="EA252" s="105"/>
      <c r="EB252" s="105"/>
      <c r="EC252" s="105"/>
      <c r="ED252" s="105"/>
      <c r="EE252" s="105"/>
      <c r="EF252" s="105"/>
      <c r="EG252" s="105"/>
      <c r="EH252" s="105"/>
      <c r="EI252" s="105"/>
      <c r="EJ252" s="105"/>
      <c r="EK252" s="105"/>
      <c r="EL252" s="105"/>
      <c r="EM252" s="105"/>
      <c r="EN252" s="105"/>
      <c r="EO252" s="105"/>
      <c r="EP252" s="105"/>
      <c r="EQ252" s="56"/>
      <c r="ER252" s="56"/>
      <c r="ES252" s="56"/>
      <c r="ET252" s="56"/>
      <c r="EU252" s="56"/>
      <c r="EV252" s="56"/>
      <c r="EW252" s="105"/>
      <c r="EX252" s="105"/>
      <c r="EY252" s="105"/>
      <c r="EZ252" s="105"/>
      <c r="FA252" s="105"/>
      <c r="FB252" s="105"/>
      <c r="FC252" s="105"/>
      <c r="FD252" s="105"/>
      <c r="FE252" s="105"/>
      <c r="FF252" s="105"/>
      <c r="FG252" s="105"/>
      <c r="FH252" s="105"/>
      <c r="FI252" s="105"/>
      <c r="FJ252" s="105"/>
      <c r="FK252" s="105"/>
      <c r="FL252" s="105"/>
      <c r="FM252" s="105"/>
      <c r="FN252" s="105"/>
      <c r="FO252" s="105"/>
      <c r="FP252" s="56"/>
      <c r="FQ252" s="56"/>
      <c r="FR252" s="56"/>
      <c r="FS252" s="56"/>
      <c r="FT252" s="56"/>
      <c r="FU252" s="56"/>
      <c r="FV252" s="56"/>
      <c r="FW252" s="56"/>
      <c r="FX252" s="56"/>
      <c r="FY252" s="56"/>
      <c r="FZ252" s="56"/>
      <c r="GA252" s="56"/>
      <c r="GB252" s="56"/>
      <c r="GC252" s="56"/>
      <c r="GD252" s="56"/>
      <c r="GE252" s="56"/>
      <c r="GF252" s="56"/>
      <c r="GG252" s="56"/>
      <c r="GH252" s="56"/>
      <c r="GI252" s="56"/>
      <c r="GJ252" s="56"/>
      <c r="GK252" s="56"/>
      <c r="GL252" s="56"/>
      <c r="GM252" s="56"/>
      <c r="GN252" s="56"/>
      <c r="GO252" s="56"/>
      <c r="GP252" s="56"/>
      <c r="GQ252" s="56"/>
      <c r="GR252" s="56"/>
      <c r="GS252" s="56"/>
      <c r="GT252" s="56"/>
      <c r="GU252" s="56"/>
      <c r="GV252" s="56"/>
      <c r="GW252" s="56"/>
      <c r="GX252" s="56"/>
      <c r="GY252" s="56"/>
      <c r="GZ252" s="56"/>
      <c r="HA252" s="56"/>
      <c r="HB252" s="56"/>
      <c r="HC252" s="56"/>
      <c r="HD252" s="56"/>
      <c r="HE252" s="56"/>
      <c r="HF252" s="56"/>
      <c r="HG252" s="56"/>
      <c r="HH252" s="217"/>
    </row>
    <row r="253" spans="2:216" ht="15.75" thickTop="1" x14ac:dyDescent="0.25">
      <c r="B253" s="221"/>
      <c r="C253" s="56"/>
      <c r="D253" s="92"/>
      <c r="E253" s="105"/>
      <c r="F253" s="105"/>
      <c r="G253" s="105"/>
      <c r="H253" s="92">
        <f>GETPIVOTDATA(" Alaska",'Population Migration by State'!$B$5,"Year",'Population Migration by State'!$C$3)</f>
        <v>33440</v>
      </c>
      <c r="I253" s="105">
        <f>GETPIVOTDATA(" Alaska",'Population Migration by State'!$B$5,"Year",'Population Migration by State'!$C$3)</f>
        <v>33440</v>
      </c>
      <c r="J253" s="105">
        <f>GETPIVOTDATA(" Alaska",'Population Migration by State'!$B$5,"Year",'Population Migration by State'!$C$3)</f>
        <v>33440</v>
      </c>
      <c r="K253" s="105">
        <f>GETPIVOTDATA(" Alaska",'Population Migration by State'!$B$5,"Year",'Population Migration by State'!$C$3)</f>
        <v>33440</v>
      </c>
      <c r="L253" s="105">
        <f>GETPIVOTDATA(" Alaska",'Population Migration by State'!$B$5,"Year",'Population Migration by State'!$C$3)</f>
        <v>33440</v>
      </c>
      <c r="M253" s="105">
        <f>GETPIVOTDATA(" Alaska",'Population Migration by State'!$B$5,"Year",'Population Migration by State'!$C$3)</f>
        <v>33440</v>
      </c>
      <c r="N253" s="105">
        <f>GETPIVOTDATA(" Alaska",'Population Migration by State'!$B$5,"Year",'Population Migration by State'!$C$3)</f>
        <v>33440</v>
      </c>
      <c r="O253" s="105">
        <f>GETPIVOTDATA(" Alaska",'Population Migration by State'!$B$5,"Year",'Population Migration by State'!$C$3)</f>
        <v>33440</v>
      </c>
      <c r="P253" s="105">
        <f>GETPIVOTDATA(" Alaska",'Population Migration by State'!$B$5,"Year",'Population Migration by State'!$C$3)</f>
        <v>33440</v>
      </c>
      <c r="Q253" s="105">
        <f>GETPIVOTDATA(" Alaska",'Population Migration by State'!$B$5,"Year",'Population Migration by State'!$C$3)</f>
        <v>33440</v>
      </c>
      <c r="R253" s="105">
        <f>GETPIVOTDATA(" Alaska",'Population Migration by State'!$B$5,"Year",'Population Migration by State'!$C$3)</f>
        <v>33440</v>
      </c>
      <c r="S253" s="105">
        <f>GETPIVOTDATA(" Alaska",'Population Migration by State'!$B$5,"Year",'Population Migration by State'!$C$3)</f>
        <v>33440</v>
      </c>
      <c r="T253" s="105">
        <f>GETPIVOTDATA(" Alaska",'Population Migration by State'!$B$5,"Year",'Population Migration by State'!$C$3)</f>
        <v>33440</v>
      </c>
      <c r="U253" s="105">
        <f>GETPIVOTDATA(" Alaska",'Population Migration by State'!$B$5,"Year",'Population Migration by State'!$C$3)</f>
        <v>33440</v>
      </c>
      <c r="V253" s="105">
        <f>GETPIVOTDATA(" Alaska",'Population Migration by State'!$B$5,"Year",'Population Migration by State'!$C$3)</f>
        <v>33440</v>
      </c>
      <c r="W253" s="105">
        <f>GETPIVOTDATA(" Alaska",'Population Migration by State'!$B$5,"Year",'Population Migration by State'!$C$3)</f>
        <v>33440</v>
      </c>
      <c r="X253" s="114">
        <f>GETPIVOTDATA(" Alaska",'Population Migration by State'!$B$5,"Year",'Population Migration by State'!$C$3)</f>
        <v>33440</v>
      </c>
      <c r="AT253" s="56"/>
      <c r="AU253" s="56"/>
      <c r="AV253" s="56"/>
      <c r="AW253" s="56"/>
      <c r="AX253" s="56"/>
      <c r="AY253" s="56"/>
      <c r="AZ253" s="56"/>
      <c r="BA253" s="56"/>
      <c r="BB253" s="56"/>
      <c r="BC253" s="105"/>
      <c r="BD253" s="105"/>
      <c r="BE253" s="105"/>
      <c r="BF253" s="105"/>
      <c r="BG253" s="105"/>
      <c r="BH253" s="105"/>
      <c r="BI253" s="105"/>
      <c r="BJ253" s="105"/>
      <c r="BK253" s="105"/>
      <c r="BL253" s="105"/>
      <c r="BM253" s="105"/>
      <c r="BN253" s="105"/>
      <c r="BO253" s="105"/>
      <c r="BP253" s="105"/>
      <c r="BQ253" s="105"/>
      <c r="BR253" s="105"/>
      <c r="BS253" s="105"/>
      <c r="BT253" s="105"/>
      <c r="BU253" s="105"/>
      <c r="BV253" s="105"/>
      <c r="BW253" s="105"/>
      <c r="BX253" s="105"/>
      <c r="BY253" s="105"/>
      <c r="BZ253" s="105"/>
      <c r="CA253" s="105"/>
      <c r="CB253" s="105"/>
      <c r="CC253" s="105"/>
      <c r="CD253" s="105"/>
      <c r="CE253" s="105"/>
      <c r="CF253" s="105"/>
      <c r="CG253" s="105"/>
      <c r="CH253" s="105"/>
      <c r="CI253" s="105"/>
      <c r="CJ253" s="105"/>
      <c r="CK253" s="105"/>
      <c r="CL253" s="105"/>
      <c r="CM253" s="105"/>
      <c r="CN253" s="105"/>
      <c r="CO253" s="105"/>
      <c r="CP253" s="105"/>
      <c r="CQ253" s="105"/>
      <c r="CR253" s="105"/>
      <c r="CS253" s="105"/>
      <c r="CT253" s="105"/>
      <c r="CU253" s="105"/>
      <c r="CV253" s="105"/>
      <c r="CW253" s="105"/>
      <c r="CX253" s="105"/>
      <c r="CY253" s="105"/>
      <c r="CZ253" s="114"/>
      <c r="DA253" s="92">
        <f>GETPIVOTDATA(" Florida",'Population Migration by State'!$B$5,"Year",'Population Migration by State'!$C$3)</f>
        <v>558786</v>
      </c>
      <c r="DB253" s="105">
        <f>GETPIVOTDATA(" Florida",'Population Migration by State'!$B$5,"Year",'Population Migration by State'!$C$3)</f>
        <v>558786</v>
      </c>
      <c r="DC253" s="105">
        <f>GETPIVOTDATA(" Florida",'Population Migration by State'!$B$5,"Year",'Population Migration by State'!$C$3)</f>
        <v>558786</v>
      </c>
      <c r="DD253" s="105">
        <f>GETPIVOTDATA(" Florida",'Population Migration by State'!$B$5,"Year",'Population Migration by State'!$C$3)</f>
        <v>558786</v>
      </c>
      <c r="DE253" s="105">
        <f>GETPIVOTDATA(" Florida",'Population Migration by State'!$B$5,"Year",'Population Migration by State'!$C$3)</f>
        <v>558786</v>
      </c>
      <c r="DF253" s="105">
        <f>GETPIVOTDATA(" Florida",'Population Migration by State'!$B$5,"Year",'Population Migration by State'!$C$3)</f>
        <v>558786</v>
      </c>
      <c r="DG253" s="92"/>
      <c r="DH253" s="105"/>
      <c r="DI253" s="105"/>
      <c r="DJ253" s="105"/>
      <c r="DK253" s="105"/>
      <c r="DL253" s="105"/>
      <c r="DM253" s="105"/>
      <c r="DN253" s="105"/>
      <c r="DO253" s="105"/>
      <c r="DP253" s="105"/>
      <c r="DQ253" s="105"/>
      <c r="DR253" s="105"/>
      <c r="DS253" s="105"/>
      <c r="DT253" s="105"/>
      <c r="DU253" s="105"/>
      <c r="DV253" s="105"/>
      <c r="DW253" s="105"/>
      <c r="DX253" s="105"/>
      <c r="DY253" s="105"/>
      <c r="DZ253" s="105"/>
      <c r="EA253" s="105"/>
      <c r="EB253" s="105"/>
      <c r="EC253" s="105"/>
      <c r="ED253" s="105"/>
      <c r="EE253" s="105"/>
      <c r="EF253" s="105"/>
      <c r="EG253" s="105"/>
      <c r="EH253" s="105"/>
      <c r="EI253" s="105"/>
      <c r="EJ253" s="105"/>
      <c r="EK253" s="105"/>
      <c r="EL253" s="105"/>
      <c r="EM253" s="105"/>
      <c r="EN253" s="105"/>
      <c r="EO253" s="105"/>
      <c r="EP253" s="105"/>
      <c r="EQ253" s="56"/>
      <c r="ER253" s="56"/>
      <c r="ES253" s="56"/>
      <c r="ET253" s="56"/>
      <c r="EU253" s="56"/>
      <c r="EV253" s="56"/>
      <c r="EW253" s="105"/>
      <c r="EX253" s="105"/>
      <c r="EY253" s="105"/>
      <c r="EZ253" s="105"/>
      <c r="FA253" s="105"/>
      <c r="FB253" s="105"/>
      <c r="FC253" s="105"/>
      <c r="FD253" s="105"/>
      <c r="FE253" s="105"/>
      <c r="FF253" s="105"/>
      <c r="FG253" s="105"/>
      <c r="FH253" s="105"/>
      <c r="FI253" s="105"/>
      <c r="FJ253" s="105"/>
      <c r="FK253" s="105"/>
      <c r="FL253" s="105"/>
      <c r="FM253" s="105"/>
      <c r="FN253" s="105"/>
      <c r="FO253" s="105"/>
      <c r="FP253" s="56"/>
      <c r="FQ253" s="56"/>
      <c r="FR253" s="56"/>
      <c r="FS253" s="56"/>
      <c r="FT253" s="56"/>
      <c r="FU253" s="56"/>
      <c r="FV253" s="56"/>
      <c r="FW253" s="56"/>
      <c r="FX253" s="56"/>
      <c r="FY253" s="56"/>
      <c r="FZ253" s="56"/>
      <c r="GA253" s="56"/>
      <c r="GB253" s="56"/>
      <c r="GC253" s="56"/>
      <c r="GD253" s="56"/>
      <c r="GE253" s="56"/>
      <c r="GF253" s="56"/>
      <c r="GG253" s="56"/>
      <c r="GH253" s="56"/>
      <c r="GI253" s="56"/>
      <c r="GJ253" s="56"/>
      <c r="GK253" s="56"/>
      <c r="GL253" s="56"/>
      <c r="GM253" s="56"/>
      <c r="GN253" s="56"/>
      <c r="GO253" s="56"/>
      <c r="GP253" s="56"/>
      <c r="GQ253" s="56"/>
      <c r="GR253" s="56"/>
      <c r="GS253" s="56"/>
      <c r="GT253" s="56"/>
      <c r="GU253" s="56"/>
      <c r="GV253" s="56"/>
      <c r="GW253" s="56"/>
      <c r="GX253" s="56"/>
      <c r="GY253" s="56"/>
      <c r="GZ253" s="56"/>
      <c r="HA253" s="56"/>
      <c r="HB253" s="56"/>
      <c r="HC253" s="56"/>
      <c r="HD253" s="56"/>
      <c r="HE253" s="56"/>
      <c r="HF253" s="56"/>
      <c r="HG253" s="56"/>
      <c r="HH253" s="217"/>
    </row>
    <row r="254" spans="2:216" ht="15.75" thickBot="1" x14ac:dyDescent="0.3">
      <c r="B254" s="221"/>
      <c r="C254" s="56"/>
      <c r="D254" s="92"/>
      <c r="E254" s="105"/>
      <c r="F254" s="105"/>
      <c r="G254" s="105"/>
      <c r="H254" s="99"/>
      <c r="I254" s="103">
        <f>GETPIVOTDATA(" Alaska",'Population Migration by State'!$B$5,"Year",'Population Migration by State'!$C$3)</f>
        <v>33440</v>
      </c>
      <c r="J254" s="105">
        <f>GETPIVOTDATA(" Alaska",'Population Migration by State'!$B$5,"Year",'Population Migration by State'!$C$3)</f>
        <v>33440</v>
      </c>
      <c r="K254" s="105">
        <f>GETPIVOTDATA(" Alaska",'Population Migration by State'!$B$5,"Year",'Population Migration by State'!$C$3)</f>
        <v>33440</v>
      </c>
      <c r="L254" s="105">
        <f>GETPIVOTDATA(" Alaska",'Population Migration by State'!$B$5,"Year",'Population Migration by State'!$C$3)</f>
        <v>33440</v>
      </c>
      <c r="M254" s="105">
        <f>GETPIVOTDATA(" Alaska",'Population Migration by State'!$B$5,"Year",'Population Migration by State'!$C$3)</f>
        <v>33440</v>
      </c>
      <c r="N254" s="105">
        <f>GETPIVOTDATA(" Alaska",'Population Migration by State'!$B$5,"Year",'Population Migration by State'!$C$3)</f>
        <v>33440</v>
      </c>
      <c r="O254" s="105">
        <f>GETPIVOTDATA(" Alaska",'Population Migration by State'!$B$5,"Year",'Population Migration by State'!$C$3)</f>
        <v>33440</v>
      </c>
      <c r="P254" s="105">
        <f>GETPIVOTDATA(" Alaska",'Population Migration by State'!$B$5,"Year",'Population Migration by State'!$C$3)</f>
        <v>33440</v>
      </c>
      <c r="Q254" s="105">
        <f>GETPIVOTDATA(" Alaska",'Population Migration by State'!$B$5,"Year",'Population Migration by State'!$C$3)</f>
        <v>33440</v>
      </c>
      <c r="R254" s="105">
        <f>GETPIVOTDATA(" Alaska",'Population Migration by State'!$B$5,"Year",'Population Migration by State'!$C$3)</f>
        <v>33440</v>
      </c>
      <c r="S254" s="105">
        <f>GETPIVOTDATA(" Alaska",'Population Migration by State'!$B$5,"Year",'Population Migration by State'!$C$3)</f>
        <v>33440</v>
      </c>
      <c r="T254" s="105">
        <f>GETPIVOTDATA(" Alaska",'Population Migration by State'!$B$5,"Year",'Population Migration by State'!$C$3)</f>
        <v>33440</v>
      </c>
      <c r="U254" s="105">
        <f>GETPIVOTDATA(" Alaska",'Population Migration by State'!$B$5,"Year",'Population Migration by State'!$C$3)</f>
        <v>33440</v>
      </c>
      <c r="V254" s="105">
        <f>GETPIVOTDATA(" Alaska",'Population Migration by State'!$B$5,"Year",'Population Migration by State'!$C$3)</f>
        <v>33440</v>
      </c>
      <c r="W254" s="105">
        <f>GETPIVOTDATA(" Alaska",'Population Migration by State'!$B$5,"Year",'Population Migration by State'!$C$3)</f>
        <v>33440</v>
      </c>
      <c r="X254" s="114">
        <f>GETPIVOTDATA(" Alaska",'Population Migration by State'!$B$5,"Year",'Population Migration by State'!$C$3)</f>
        <v>33440</v>
      </c>
      <c r="AT254" s="56"/>
      <c r="AU254" s="56"/>
      <c r="AV254" s="56"/>
      <c r="AW254" s="56"/>
      <c r="AX254" s="56"/>
      <c r="AY254" s="56"/>
      <c r="AZ254" s="56"/>
      <c r="BA254" s="56"/>
      <c r="BB254" s="56"/>
      <c r="BC254" s="105"/>
      <c r="BD254" s="105"/>
      <c r="BE254" s="105"/>
      <c r="BF254" s="105"/>
      <c r="BG254" s="105"/>
      <c r="BH254" s="105"/>
      <c r="BI254" s="105"/>
      <c r="BJ254" s="105"/>
      <c r="BK254" s="105"/>
      <c r="BL254" s="105"/>
      <c r="BM254" s="105"/>
      <c r="BN254" s="105"/>
      <c r="BO254" s="105"/>
      <c r="BP254" s="105"/>
      <c r="BQ254" s="105"/>
      <c r="BR254" s="105"/>
      <c r="BS254" s="105"/>
      <c r="BT254" s="105"/>
      <c r="BU254" s="105"/>
      <c r="BV254" s="105"/>
      <c r="BW254" s="105"/>
      <c r="BX254" s="105"/>
      <c r="BY254" s="105"/>
      <c r="BZ254" s="105"/>
      <c r="CA254" s="105"/>
      <c r="CB254" s="105"/>
      <c r="CC254" s="105"/>
      <c r="CD254" s="105"/>
      <c r="CE254" s="105"/>
      <c r="CF254" s="105"/>
      <c r="CG254" s="105"/>
      <c r="CH254" s="105"/>
      <c r="CI254" s="105"/>
      <c r="CJ254" s="105"/>
      <c r="CK254" s="105"/>
      <c r="CL254" s="105"/>
      <c r="CM254" s="105"/>
      <c r="CN254" s="105"/>
      <c r="CO254" s="105"/>
      <c r="CP254" s="105"/>
      <c r="CQ254" s="105"/>
      <c r="CR254" s="105"/>
      <c r="CS254" s="105"/>
      <c r="CT254" s="105"/>
      <c r="CU254" s="105"/>
      <c r="CV254" s="105"/>
      <c r="CW254" s="105"/>
      <c r="CX254" s="105"/>
      <c r="CY254" s="105"/>
      <c r="CZ254" s="114"/>
      <c r="DA254" s="92">
        <f>GETPIVOTDATA(" Florida",'Population Migration by State'!$B$5,"Year",'Population Migration by State'!$C$3)</f>
        <v>558786</v>
      </c>
      <c r="DB254" s="105">
        <f>GETPIVOTDATA(" Florida",'Population Migration by State'!$B$5,"Year",'Population Migration by State'!$C$3)</f>
        <v>558786</v>
      </c>
      <c r="DC254" s="105">
        <f>GETPIVOTDATA(" Florida",'Population Migration by State'!$B$5,"Year",'Population Migration by State'!$C$3)</f>
        <v>558786</v>
      </c>
      <c r="DD254" s="105">
        <f>GETPIVOTDATA(" Florida",'Population Migration by State'!$B$5,"Year",'Population Migration by State'!$C$3)</f>
        <v>558786</v>
      </c>
      <c r="DE254" s="105">
        <f>GETPIVOTDATA(" Florida",'Population Migration by State'!$B$5,"Year",'Population Migration by State'!$C$3)</f>
        <v>558786</v>
      </c>
      <c r="DF254" s="105">
        <f>GETPIVOTDATA(" Florida",'Population Migration by State'!$B$5,"Year",'Population Migration by State'!$C$3)</f>
        <v>558786</v>
      </c>
      <c r="DG254" s="92"/>
      <c r="DH254" s="105"/>
      <c r="DI254" s="105"/>
      <c r="DJ254" s="105"/>
      <c r="DK254" s="105"/>
      <c r="DL254" s="105"/>
      <c r="DM254" s="105"/>
      <c r="DN254" s="105"/>
      <c r="DO254" s="105"/>
      <c r="DP254" s="105"/>
      <c r="DQ254" s="105"/>
      <c r="DR254" s="105"/>
      <c r="DS254" s="105"/>
      <c r="DT254" s="105"/>
      <c r="DU254" s="105"/>
      <c r="DV254" s="105"/>
      <c r="EM254" s="105"/>
      <c r="EN254" s="105"/>
      <c r="EO254" s="105"/>
      <c r="EP254" s="105"/>
      <c r="EQ254" s="56"/>
      <c r="ER254" s="56"/>
      <c r="ES254" s="56"/>
      <c r="ET254" s="56"/>
      <c r="EU254" s="56"/>
      <c r="EV254" s="56"/>
      <c r="EW254" s="105"/>
      <c r="EX254" s="105"/>
      <c r="EY254" s="105"/>
      <c r="EZ254" s="105"/>
      <c r="FA254" s="105"/>
      <c r="FB254" s="105"/>
      <c r="FC254" s="105"/>
      <c r="FD254" s="105"/>
      <c r="FE254" s="105"/>
      <c r="FF254" s="105"/>
      <c r="FG254" s="105"/>
      <c r="FH254" s="105"/>
      <c r="FI254" s="105"/>
      <c r="FJ254" s="105"/>
      <c r="FK254" s="105"/>
      <c r="FL254" s="105"/>
      <c r="FM254" s="105"/>
      <c r="FN254" s="105"/>
      <c r="FO254" s="105"/>
      <c r="FP254" s="56"/>
      <c r="FQ254" s="56"/>
      <c r="FR254" s="56"/>
      <c r="FS254" s="56"/>
      <c r="FT254" s="56"/>
      <c r="FU254" s="56"/>
      <c r="FV254" s="56"/>
      <c r="FW254" s="56"/>
      <c r="FX254" s="56"/>
      <c r="FY254" s="56"/>
      <c r="FZ254" s="56"/>
      <c r="GA254" s="56"/>
      <c r="GB254" s="56"/>
      <c r="GC254" s="56"/>
      <c r="GD254" s="56"/>
      <c r="GE254" s="56"/>
      <c r="GF254" s="56"/>
      <c r="GG254" s="56"/>
      <c r="GH254" s="56"/>
      <c r="GI254" s="56"/>
      <c r="GJ254" s="56"/>
      <c r="GK254" s="56"/>
      <c r="GL254" s="56"/>
      <c r="GM254" s="56"/>
      <c r="GN254" s="56"/>
      <c r="GO254" s="56"/>
      <c r="GP254" s="56"/>
      <c r="GQ254" s="56"/>
      <c r="GR254" s="56"/>
      <c r="GS254" s="56"/>
      <c r="GT254" s="56"/>
      <c r="GU254" s="56"/>
      <c r="GV254" s="56"/>
      <c r="GW254" s="56"/>
      <c r="GX254" s="56"/>
      <c r="GY254" s="56"/>
      <c r="GZ254" s="56"/>
      <c r="HA254" s="56"/>
      <c r="HB254" s="56"/>
      <c r="HC254" s="56"/>
      <c r="HD254" s="56"/>
      <c r="HE254" s="56"/>
      <c r="HF254" s="56"/>
      <c r="HG254" s="56"/>
      <c r="HH254" s="217"/>
    </row>
    <row r="255" spans="2:216" ht="15.75" customHeight="1" thickTop="1" thickBot="1" x14ac:dyDescent="0.3">
      <c r="B255" s="221"/>
      <c r="C255" s="56"/>
      <c r="D255" s="92"/>
      <c r="E255" s="105"/>
      <c r="F255" s="105"/>
      <c r="G255" s="105"/>
      <c r="H255" s="105"/>
      <c r="I255" s="105"/>
      <c r="J255" s="99"/>
      <c r="K255" s="103">
        <f>GETPIVOTDATA(" Alaska",'Population Migration by State'!$B$5,"Year",'Population Migration by State'!$C$3)</f>
        <v>33440</v>
      </c>
      <c r="L255" s="105">
        <f>GETPIVOTDATA(" Alaska",'Population Migration by State'!$B$5,"Year",'Population Migration by State'!$C$3)</f>
        <v>33440</v>
      </c>
      <c r="M255" s="105">
        <f>GETPIVOTDATA(" Alaska",'Population Migration by State'!$B$5,"Year",'Population Migration by State'!$C$3)</f>
        <v>33440</v>
      </c>
      <c r="N255" s="105">
        <f>GETPIVOTDATA(" Alaska",'Population Migration by State'!$B$5,"Year",'Population Migration by State'!$C$3)</f>
        <v>33440</v>
      </c>
      <c r="O255" s="105">
        <f>GETPIVOTDATA(" Alaska",'Population Migration by State'!$B$5,"Year",'Population Migration by State'!$C$3)</f>
        <v>33440</v>
      </c>
      <c r="P255" s="105">
        <f>GETPIVOTDATA(" Alaska",'Population Migration by State'!$B$5,"Year",'Population Migration by State'!$C$3)</f>
        <v>33440</v>
      </c>
      <c r="Q255" s="105">
        <f>GETPIVOTDATA(" Alaska",'Population Migration by State'!$B$5,"Year",'Population Migration by State'!$C$3)</f>
        <v>33440</v>
      </c>
      <c r="R255" s="105">
        <f>GETPIVOTDATA(" Alaska",'Population Migration by State'!$B$5,"Year",'Population Migration by State'!$C$3)</f>
        <v>33440</v>
      </c>
      <c r="S255" s="105">
        <f>GETPIVOTDATA(" Alaska",'Population Migration by State'!$B$5,"Year",'Population Migration by State'!$C$3)</f>
        <v>33440</v>
      </c>
      <c r="T255" s="105">
        <f>GETPIVOTDATA(" Alaska",'Population Migration by State'!$B$5,"Year",'Population Migration by State'!$C$3)</f>
        <v>33440</v>
      </c>
      <c r="U255" s="105">
        <f>GETPIVOTDATA(" Alaska",'Population Migration by State'!$B$5,"Year",'Population Migration by State'!$C$3)</f>
        <v>33440</v>
      </c>
      <c r="V255" s="105">
        <f>GETPIVOTDATA(" Alaska",'Population Migration by State'!$B$5,"Year",'Population Migration by State'!$C$3)</f>
        <v>33440</v>
      </c>
      <c r="W255" s="105">
        <f>GETPIVOTDATA(" Alaska",'Population Migration by State'!$B$5,"Year",'Population Migration by State'!$C$3)</f>
        <v>33440</v>
      </c>
      <c r="X255" s="114">
        <f>GETPIVOTDATA(" Alaska",'Population Migration by State'!$B$5,"Year",'Population Migration by State'!$C$3)</f>
        <v>33440</v>
      </c>
      <c r="AT255" s="56"/>
      <c r="AU255" s="56"/>
      <c r="AV255" s="56"/>
      <c r="AW255" s="56"/>
      <c r="AX255" s="56"/>
      <c r="AY255" s="56"/>
      <c r="AZ255" s="56"/>
      <c r="BA255" s="56"/>
      <c r="BB255" s="56"/>
      <c r="BC255" s="105"/>
      <c r="BD255" s="105"/>
      <c r="BE255" s="105"/>
      <c r="BF255" s="105"/>
      <c r="BG255" s="105"/>
      <c r="BH255" s="105"/>
      <c r="BI255" s="105"/>
      <c r="BJ255" s="105"/>
      <c r="BK255" s="105"/>
      <c r="BL255" s="105"/>
      <c r="BM255" s="105"/>
      <c r="BN255" s="105"/>
      <c r="BO255" s="105"/>
      <c r="BP255" s="105"/>
      <c r="BQ255" s="105"/>
      <c r="BR255" s="105"/>
      <c r="BS255" s="105"/>
      <c r="BT255" s="105"/>
      <c r="BU255" s="105"/>
      <c r="BV255" s="105"/>
      <c r="BW255" s="105"/>
      <c r="BX255" s="105"/>
      <c r="BY255" s="105"/>
      <c r="BZ255" s="105"/>
      <c r="CA255" s="105"/>
      <c r="CB255" s="105"/>
      <c r="CC255" s="105"/>
      <c r="CD255" s="105"/>
      <c r="CE255" s="105"/>
      <c r="CF255" s="105"/>
      <c r="CG255" s="105"/>
      <c r="CH255" s="105"/>
      <c r="CI255" s="105"/>
      <c r="CJ255" s="105"/>
      <c r="CK255" s="105"/>
      <c r="CL255" s="105"/>
      <c r="CM255" s="105"/>
      <c r="CN255" s="105"/>
      <c r="CO255" s="105"/>
      <c r="CP255" s="105"/>
      <c r="CQ255" s="105"/>
      <c r="CR255" s="105"/>
      <c r="CS255" s="105"/>
      <c r="CT255" s="105"/>
      <c r="CU255" s="105"/>
      <c r="CV255" s="105"/>
      <c r="CW255" s="105"/>
      <c r="CX255" s="105"/>
      <c r="CY255" s="105"/>
      <c r="CZ255" s="114"/>
      <c r="DA255" s="92">
        <f>GETPIVOTDATA(" Florida",'Population Migration by State'!$B$5,"Year",'Population Migration by State'!$C$3)</f>
        <v>558786</v>
      </c>
      <c r="DB255" s="105">
        <f>GETPIVOTDATA(" Florida",'Population Migration by State'!$B$5,"Year",'Population Migration by State'!$C$3)</f>
        <v>558786</v>
      </c>
      <c r="DC255" s="105">
        <f>GETPIVOTDATA(" Florida",'Population Migration by State'!$B$5,"Year",'Population Migration by State'!$C$3)</f>
        <v>558786</v>
      </c>
      <c r="DD255" s="105">
        <f>GETPIVOTDATA(" Florida",'Population Migration by State'!$B$5,"Year",'Population Migration by State'!$C$3)</f>
        <v>558786</v>
      </c>
      <c r="DE255" s="105">
        <f>GETPIVOTDATA(" Florida",'Population Migration by State'!$B$5,"Year",'Population Migration by State'!$C$3)</f>
        <v>558786</v>
      </c>
      <c r="DF255" s="105">
        <f>GETPIVOTDATA(" Florida",'Population Migration by State'!$B$5,"Year",'Population Migration by State'!$C$3)</f>
        <v>558786</v>
      </c>
      <c r="DG255" s="92"/>
      <c r="DH255" s="105"/>
      <c r="DI255" s="105"/>
      <c r="DJ255" s="105"/>
      <c r="DK255" s="105"/>
      <c r="DL255" s="105"/>
      <c r="DM255" s="105"/>
      <c r="DN255" s="105"/>
      <c r="DO255" s="105"/>
      <c r="DP255" s="105"/>
      <c r="DQ255" s="105"/>
      <c r="DR255" s="105"/>
      <c r="DS255" s="105"/>
      <c r="DT255" s="105"/>
      <c r="DU255" s="105"/>
      <c r="DV255" s="105"/>
      <c r="EM255" s="105"/>
      <c r="EN255" s="105"/>
      <c r="EO255" s="105"/>
      <c r="EP255" s="105"/>
      <c r="EQ255" s="56"/>
      <c r="ER255" s="56"/>
      <c r="ES255" s="56"/>
      <c r="ET255" s="56"/>
      <c r="EU255" s="56"/>
      <c r="EV255" s="56"/>
      <c r="EW255" s="105"/>
      <c r="EX255" s="105"/>
      <c r="EY255" s="105"/>
      <c r="EZ255" s="105"/>
      <c r="FA255" s="105"/>
      <c r="FB255" s="105"/>
      <c r="FC255" s="105"/>
      <c r="FD255" s="105"/>
      <c r="FE255" s="105"/>
      <c r="FF255" s="105"/>
      <c r="FG255" s="105"/>
      <c r="FH255" s="105"/>
      <c r="FI255" s="105"/>
      <c r="FJ255" s="105"/>
      <c r="FK255" s="105"/>
      <c r="FL255" s="105"/>
      <c r="FM255" s="105"/>
      <c r="FN255" s="105"/>
      <c r="FO255" s="105"/>
      <c r="FP255" s="56"/>
      <c r="FQ255" s="56"/>
      <c r="FR255" s="56"/>
      <c r="FS255" s="56"/>
      <c r="FT255" s="56"/>
      <c r="FU255" s="56"/>
      <c r="FV255" s="56"/>
      <c r="FW255" s="56"/>
      <c r="FX255" s="56"/>
      <c r="FY255" s="56"/>
      <c r="FZ255" s="56"/>
      <c r="GA255" s="56"/>
      <c r="GB255" s="56"/>
      <c r="GC255" s="56"/>
      <c r="GD255" s="56"/>
      <c r="GE255" s="56"/>
      <c r="GF255" s="56"/>
      <c r="GG255" s="56"/>
      <c r="GH255" s="56"/>
      <c r="GI255" s="56"/>
      <c r="GJ255" s="56"/>
      <c r="GK255" s="56"/>
      <c r="GL255" s="56"/>
      <c r="GM255" s="56"/>
      <c r="GN255" s="56"/>
      <c r="GO255" s="56"/>
      <c r="GP255" s="56"/>
      <c r="GQ255" s="56"/>
      <c r="GR255" s="56"/>
      <c r="GS255" s="56"/>
      <c r="GT255" s="56"/>
      <c r="GU255" s="56"/>
      <c r="GV255" s="56"/>
      <c r="GW255" s="56"/>
      <c r="GX255" s="56"/>
      <c r="GY255" s="56"/>
      <c r="GZ255" s="56"/>
      <c r="HA255" s="56"/>
      <c r="HB255" s="56"/>
      <c r="HC255" s="56"/>
      <c r="HD255" s="56"/>
      <c r="HE255" s="56"/>
      <c r="HF255" s="56"/>
      <c r="HG255" s="56"/>
      <c r="HH255" s="217"/>
    </row>
    <row r="256" spans="2:216" ht="15.75" customHeight="1" thickTop="1" x14ac:dyDescent="0.25">
      <c r="B256" s="221"/>
      <c r="C256" s="56"/>
      <c r="D256" s="92"/>
      <c r="E256" s="105"/>
      <c r="F256" s="105"/>
      <c r="G256" s="105"/>
      <c r="H256" s="105"/>
      <c r="I256" s="105"/>
      <c r="J256" s="105"/>
      <c r="K256" s="97"/>
      <c r="L256" s="105">
        <f>GETPIVOTDATA(" Alaska",'Population Migration by State'!$B$5,"Year",'Population Migration by State'!$C$3)</f>
        <v>33440</v>
      </c>
      <c r="M256" s="105">
        <f>GETPIVOTDATA(" Alaska",'Population Migration by State'!$B$5,"Year",'Population Migration by State'!$C$3)</f>
        <v>33440</v>
      </c>
      <c r="N256" s="105">
        <f>GETPIVOTDATA(" Alaska",'Population Migration by State'!$B$5,"Year",'Population Migration by State'!$C$3)</f>
        <v>33440</v>
      </c>
      <c r="O256" s="105">
        <f>GETPIVOTDATA(" Alaska",'Population Migration by State'!$B$5,"Year",'Population Migration by State'!$C$3)</f>
        <v>33440</v>
      </c>
      <c r="P256" s="105">
        <f>GETPIVOTDATA(" Alaska",'Population Migration by State'!$B$5,"Year",'Population Migration by State'!$C$3)</f>
        <v>33440</v>
      </c>
      <c r="Q256" s="105">
        <f>GETPIVOTDATA(" Alaska",'Population Migration by State'!$B$5,"Year",'Population Migration by State'!$C$3)</f>
        <v>33440</v>
      </c>
      <c r="R256" s="105">
        <f>GETPIVOTDATA(" Alaska",'Population Migration by State'!$B$5,"Year",'Population Migration by State'!$C$3)</f>
        <v>33440</v>
      </c>
      <c r="S256" s="105">
        <f>GETPIVOTDATA(" Alaska",'Population Migration by State'!$B$5,"Year",'Population Migration by State'!$C$3)</f>
        <v>33440</v>
      </c>
      <c r="T256" s="105">
        <f>GETPIVOTDATA(" Alaska",'Population Migration by State'!$B$5,"Year",'Population Migration by State'!$C$3)</f>
        <v>33440</v>
      </c>
      <c r="U256" s="105">
        <f>GETPIVOTDATA(" Alaska",'Population Migration by State'!$B$5,"Year",'Population Migration by State'!$C$3)</f>
        <v>33440</v>
      </c>
      <c r="V256" s="105">
        <f>GETPIVOTDATA(" Alaska",'Population Migration by State'!$B$5,"Year",'Population Migration by State'!$C$3)</f>
        <v>33440</v>
      </c>
      <c r="W256" s="105">
        <f>GETPIVOTDATA(" Alaska",'Population Migration by State'!$B$5,"Year",'Population Migration by State'!$C$3)</f>
        <v>33440</v>
      </c>
      <c r="X256" s="114">
        <f>GETPIVOTDATA(" Alaska",'Population Migration by State'!$B$5,"Year",'Population Migration by State'!$C$3)</f>
        <v>33440</v>
      </c>
      <c r="AT256" s="56"/>
      <c r="AU256" s="56"/>
      <c r="AV256" s="56"/>
      <c r="AW256" s="56"/>
      <c r="AX256" s="56"/>
      <c r="AY256" s="56"/>
      <c r="AZ256" s="56"/>
      <c r="BA256" s="56"/>
      <c r="BB256" s="56"/>
      <c r="BC256" s="105"/>
      <c r="BD256" s="105"/>
      <c r="BE256" s="105"/>
      <c r="BF256" s="105"/>
      <c r="BG256" s="105"/>
      <c r="BH256" s="105"/>
      <c r="BI256" s="105"/>
      <c r="BJ256" s="105"/>
      <c r="BK256" s="105"/>
      <c r="BL256" s="105"/>
      <c r="BM256" s="105"/>
      <c r="BN256" s="105"/>
      <c r="BO256" s="105"/>
      <c r="BP256" s="105"/>
      <c r="BQ256" s="105"/>
      <c r="BR256" s="105"/>
      <c r="BS256" s="105"/>
      <c r="BT256" s="105"/>
      <c r="BU256" s="105"/>
      <c r="BV256" s="105"/>
      <c r="BW256" s="105"/>
      <c r="BX256" s="105"/>
      <c r="BY256" s="105"/>
      <c r="BZ256" s="105"/>
      <c r="CA256" s="105"/>
      <c r="CB256" s="105"/>
      <c r="CC256" s="105"/>
      <c r="CD256" s="105"/>
      <c r="CE256" s="105"/>
      <c r="CF256" s="105"/>
      <c r="CG256" s="105"/>
      <c r="CH256" s="105"/>
      <c r="CI256" s="105"/>
      <c r="CJ256" s="105"/>
      <c r="CK256" s="105"/>
      <c r="CL256" s="105"/>
      <c r="CM256" s="105"/>
      <c r="CN256" s="105"/>
      <c r="CO256" s="105"/>
      <c r="CP256" s="105"/>
      <c r="CQ256" s="105"/>
      <c r="CR256" s="105"/>
      <c r="CS256" s="105"/>
      <c r="CT256" s="105"/>
      <c r="CU256" s="105"/>
      <c r="CV256" s="105"/>
      <c r="CW256" s="105"/>
      <c r="CX256" s="105"/>
      <c r="CY256" s="105"/>
      <c r="CZ256" s="114"/>
      <c r="DA256" s="92">
        <f>GETPIVOTDATA(" Florida",'Population Migration by State'!$B$5,"Year",'Population Migration by State'!$C$3)</f>
        <v>558786</v>
      </c>
      <c r="DB256" s="105">
        <f>GETPIVOTDATA(" Florida",'Population Migration by State'!$B$5,"Year",'Population Migration by State'!$C$3)</f>
        <v>558786</v>
      </c>
      <c r="DC256" s="105">
        <f>GETPIVOTDATA(" Florida",'Population Migration by State'!$B$5,"Year",'Population Migration by State'!$C$3)</f>
        <v>558786</v>
      </c>
      <c r="DD256" s="105">
        <f>GETPIVOTDATA(" Florida",'Population Migration by State'!$B$5,"Year",'Population Migration by State'!$C$3)</f>
        <v>558786</v>
      </c>
      <c r="DE256" s="105">
        <f>GETPIVOTDATA(" Florida",'Population Migration by State'!$B$5,"Year",'Population Migration by State'!$C$3)</f>
        <v>558786</v>
      </c>
      <c r="DF256" s="105">
        <f>GETPIVOTDATA(" Florida",'Population Migration by State'!$B$5,"Year",'Population Migration by State'!$C$3)</f>
        <v>558786</v>
      </c>
      <c r="DG256" s="92"/>
      <c r="DH256" s="105"/>
      <c r="DI256" s="105"/>
      <c r="DJ256" s="105"/>
      <c r="DK256" s="105"/>
      <c r="DL256" s="105"/>
      <c r="DM256" s="105"/>
      <c r="DN256" s="105"/>
      <c r="DO256" s="105"/>
      <c r="DP256" s="105"/>
      <c r="DQ256" s="105"/>
      <c r="DR256" s="105"/>
      <c r="DS256" s="105"/>
      <c r="DT256" s="105"/>
      <c r="DU256" s="105"/>
      <c r="DV256" s="105"/>
      <c r="EM256" s="105"/>
      <c r="EN256" s="105"/>
      <c r="EO256" s="105"/>
      <c r="EP256" s="105"/>
      <c r="EQ256" s="56"/>
      <c r="ER256" s="56"/>
      <c r="ES256" s="56"/>
      <c r="ET256" s="56"/>
      <c r="EU256" s="56"/>
      <c r="EV256" s="56"/>
      <c r="EW256" s="105"/>
      <c r="EX256" s="105"/>
      <c r="EY256" s="105"/>
      <c r="EZ256" s="105"/>
      <c r="FA256" s="105"/>
      <c r="FB256" s="105"/>
      <c r="FC256" s="105"/>
      <c r="FD256" s="105"/>
      <c r="FE256" s="105"/>
      <c r="FF256" s="105"/>
      <c r="FG256" s="105"/>
      <c r="FH256" s="105"/>
      <c r="FI256" s="105"/>
      <c r="FJ256" s="105"/>
      <c r="FK256" s="105"/>
      <c r="FL256" s="105"/>
      <c r="FM256" s="105"/>
      <c r="FN256" s="105"/>
      <c r="FO256" s="105"/>
      <c r="FP256" s="56"/>
      <c r="FQ256" s="56"/>
      <c r="FR256" s="56"/>
      <c r="FS256" s="56"/>
      <c r="FT256" s="56"/>
      <c r="FU256" s="56"/>
      <c r="FV256" s="56"/>
      <c r="FW256" s="56"/>
      <c r="FX256" s="56"/>
      <c r="FY256" s="56"/>
      <c r="FZ256" s="56"/>
      <c r="GA256" s="56"/>
      <c r="GB256" s="56"/>
      <c r="GC256" s="56"/>
      <c r="GD256" s="56"/>
      <c r="GE256" s="56"/>
      <c r="GF256" s="56"/>
      <c r="GG256" s="56"/>
      <c r="GH256" s="56"/>
      <c r="GI256" s="56"/>
      <c r="GJ256" s="56"/>
      <c r="GK256" s="56"/>
      <c r="GL256" s="56"/>
      <c r="GM256" s="56"/>
      <c r="GN256" s="56"/>
      <c r="GO256" s="56"/>
      <c r="GP256" s="56"/>
      <c r="GQ256" s="56"/>
      <c r="GR256" s="56"/>
      <c r="GS256" s="56"/>
      <c r="GT256" s="56"/>
      <c r="GU256" s="56"/>
      <c r="GV256" s="56"/>
      <c r="GW256" s="56"/>
      <c r="GX256" s="56"/>
      <c r="GY256" s="56"/>
      <c r="GZ256" s="56"/>
      <c r="HA256" s="56"/>
      <c r="HB256" s="56"/>
      <c r="HC256" s="56"/>
      <c r="HD256" s="56"/>
      <c r="HE256" s="56"/>
      <c r="HF256" s="56"/>
      <c r="HG256" s="56"/>
      <c r="HH256" s="217"/>
    </row>
    <row r="257" spans="2:216" ht="15.75" customHeight="1" thickBot="1" x14ac:dyDescent="0.3">
      <c r="B257" s="221"/>
      <c r="C257" s="56"/>
      <c r="D257" s="92"/>
      <c r="E257" s="105"/>
      <c r="F257" s="105"/>
      <c r="G257" s="105"/>
      <c r="H257" s="105"/>
      <c r="I257" s="105"/>
      <c r="J257" s="105"/>
      <c r="K257" s="92">
        <f>GETPIVOTDATA(" Alaska",'Population Migration by State'!$B$5,"Year",'Population Migration by State'!$C$3)</f>
        <v>33440</v>
      </c>
      <c r="L257" s="105">
        <f>GETPIVOTDATA(" Alaska",'Population Migration by State'!$B$5,"Year",'Population Migration by State'!$C$3)</f>
        <v>33440</v>
      </c>
      <c r="M257" s="105">
        <f>GETPIVOTDATA(" Alaska",'Population Migration by State'!$B$5,"Year",'Population Migration by State'!$C$3)</f>
        <v>33440</v>
      </c>
      <c r="N257" s="105">
        <f>GETPIVOTDATA(" Alaska",'Population Migration by State'!$B$5,"Year",'Population Migration by State'!$C$3)</f>
        <v>33440</v>
      </c>
      <c r="O257" s="105">
        <f>GETPIVOTDATA(" Alaska",'Population Migration by State'!$B$5,"Year",'Population Migration by State'!$C$3)</f>
        <v>33440</v>
      </c>
      <c r="P257" s="105">
        <f>GETPIVOTDATA(" Alaska",'Population Migration by State'!$B$5,"Year",'Population Migration by State'!$C$3)</f>
        <v>33440</v>
      </c>
      <c r="Q257" s="105">
        <f>GETPIVOTDATA(" Alaska",'Population Migration by State'!$B$5,"Year",'Population Migration by State'!$C$3)</f>
        <v>33440</v>
      </c>
      <c r="R257" s="105">
        <f>GETPIVOTDATA(" Alaska",'Population Migration by State'!$B$5,"Year",'Population Migration by State'!$C$3)</f>
        <v>33440</v>
      </c>
      <c r="S257" s="105">
        <f>GETPIVOTDATA(" Alaska",'Population Migration by State'!$B$5,"Year",'Population Migration by State'!$C$3)</f>
        <v>33440</v>
      </c>
      <c r="T257" s="105">
        <f>GETPIVOTDATA(" Alaska",'Population Migration by State'!$B$5,"Year",'Population Migration by State'!$C$3)</f>
        <v>33440</v>
      </c>
      <c r="U257" s="105">
        <f>GETPIVOTDATA(" Alaska",'Population Migration by State'!$B$5,"Year",'Population Migration by State'!$C$3)</f>
        <v>33440</v>
      </c>
      <c r="V257" s="105">
        <f>GETPIVOTDATA(" Alaska",'Population Migration by State'!$B$5,"Year",'Population Migration by State'!$C$3)</f>
        <v>33440</v>
      </c>
      <c r="W257" s="105">
        <f>GETPIVOTDATA(" Alaska",'Population Migration by State'!$B$5,"Year",'Population Migration by State'!$C$3)</f>
        <v>33440</v>
      </c>
      <c r="X257" s="114">
        <f>GETPIVOTDATA(" Alaska",'Population Migration by State'!$B$5,"Year",'Population Migration by State'!$C$3)</f>
        <v>33440</v>
      </c>
      <c r="AT257" s="105"/>
      <c r="AU257" s="105"/>
      <c r="AV257" s="105"/>
      <c r="AW257" s="105"/>
      <c r="AX257" s="105"/>
      <c r="AY257" s="105"/>
      <c r="AZ257" s="105"/>
      <c r="BA257" s="105"/>
      <c r="BB257" s="105"/>
      <c r="BC257" s="105"/>
      <c r="BD257" s="105"/>
      <c r="BE257" s="105"/>
      <c r="BF257" s="105"/>
      <c r="BG257" s="105"/>
      <c r="BH257" s="105"/>
      <c r="BI257" s="105"/>
      <c r="BJ257" s="105"/>
      <c r="BK257" s="105"/>
      <c r="BL257" s="105"/>
      <c r="BM257" s="105"/>
      <c r="BN257" s="105"/>
      <c r="BO257" s="105"/>
      <c r="BP257" s="105"/>
      <c r="BQ257" s="105"/>
      <c r="BR257" s="105"/>
      <c r="BS257" s="105"/>
      <c r="BT257" s="105"/>
      <c r="BU257" s="105"/>
      <c r="BV257" s="105"/>
      <c r="BW257" s="105"/>
      <c r="BX257" s="105"/>
      <c r="BY257" s="105"/>
      <c r="BZ257" s="105"/>
      <c r="CA257" s="105"/>
      <c r="CB257" s="105"/>
      <c r="CC257" s="105"/>
      <c r="CD257" s="105"/>
      <c r="CE257" s="105"/>
      <c r="CF257" s="105"/>
      <c r="CG257" s="105"/>
      <c r="CH257" s="105"/>
      <c r="CI257" s="105"/>
      <c r="CJ257" s="105"/>
      <c r="CK257" s="105"/>
      <c r="CL257" s="105"/>
      <c r="CM257" s="105"/>
      <c r="CN257" s="105"/>
      <c r="CO257" s="105"/>
      <c r="CP257" s="105"/>
      <c r="CQ257" s="105"/>
      <c r="CR257" s="105"/>
      <c r="CS257" s="105"/>
      <c r="CT257" s="105"/>
      <c r="CU257" s="105"/>
      <c r="CV257" s="105"/>
      <c r="CW257" s="105"/>
      <c r="CX257" s="105"/>
      <c r="CY257" s="105"/>
      <c r="CZ257" s="114"/>
      <c r="DA257" s="92">
        <f>GETPIVOTDATA(" Florida",'Population Migration by State'!$B$5,"Year",'Population Migration by State'!$C$3)</f>
        <v>558786</v>
      </c>
      <c r="DB257" s="105">
        <f>GETPIVOTDATA(" Florida",'Population Migration by State'!$B$5,"Year",'Population Migration by State'!$C$3)</f>
        <v>558786</v>
      </c>
      <c r="DC257" s="105">
        <f>GETPIVOTDATA(" Florida",'Population Migration by State'!$B$5,"Year",'Population Migration by State'!$C$3)</f>
        <v>558786</v>
      </c>
      <c r="DD257" s="105">
        <f>GETPIVOTDATA(" Florida",'Population Migration by State'!$B$5,"Year",'Population Migration by State'!$C$3)</f>
        <v>558786</v>
      </c>
      <c r="DE257" s="105">
        <f>GETPIVOTDATA(" Florida",'Population Migration by State'!$B$5,"Year",'Population Migration by State'!$C$3)</f>
        <v>558786</v>
      </c>
      <c r="DF257" s="105">
        <f>GETPIVOTDATA(" Florida",'Population Migration by State'!$B$5,"Year",'Population Migration by State'!$C$3)</f>
        <v>558786</v>
      </c>
      <c r="DG257" s="99"/>
      <c r="DH257" s="105"/>
      <c r="DI257" s="105"/>
      <c r="DJ257" s="105"/>
      <c r="DK257" s="105"/>
      <c r="DL257" s="105"/>
      <c r="DM257" s="105"/>
      <c r="DN257" s="105"/>
      <c r="DO257" s="105"/>
      <c r="DP257" s="105"/>
      <c r="DQ257" s="105"/>
      <c r="DR257" s="105"/>
      <c r="DS257" s="105"/>
      <c r="DT257" s="105"/>
      <c r="DU257" s="105"/>
      <c r="DV257" s="105"/>
      <c r="EM257" s="105"/>
      <c r="EN257" s="105"/>
      <c r="EO257" s="105"/>
      <c r="EP257" s="105"/>
      <c r="EQ257" s="56"/>
      <c r="ER257" s="56"/>
      <c r="ES257" s="56"/>
      <c r="ET257" s="56"/>
      <c r="EU257" s="56"/>
      <c r="EV257" s="56"/>
      <c r="EW257" s="105"/>
      <c r="EX257" s="105"/>
      <c r="EY257" s="105"/>
      <c r="EZ257" s="105"/>
      <c r="FA257" s="105"/>
      <c r="FB257" s="105"/>
      <c r="FC257" s="105"/>
      <c r="FD257" s="105"/>
      <c r="FE257" s="105"/>
      <c r="FF257" s="105"/>
      <c r="FG257" s="105"/>
      <c r="FH257" s="105"/>
      <c r="FI257" s="105"/>
      <c r="FJ257" s="105"/>
      <c r="FK257" s="105"/>
      <c r="FL257" s="105"/>
      <c r="FM257" s="105"/>
      <c r="FN257" s="105"/>
      <c r="FO257" s="105"/>
      <c r="FP257" s="56"/>
      <c r="FQ257" s="56"/>
      <c r="FR257" s="56"/>
      <c r="FS257" s="56"/>
      <c r="FT257" s="56"/>
      <c r="FU257" s="56"/>
      <c r="FV257" s="56"/>
      <c r="FW257" s="56"/>
      <c r="FX257" s="56"/>
      <c r="FY257" s="56"/>
      <c r="FZ257" s="56"/>
      <c r="GA257" s="56"/>
      <c r="GB257" s="56"/>
      <c r="GC257" s="56"/>
      <c r="GD257" s="56"/>
      <c r="GE257" s="56"/>
      <c r="GF257" s="56"/>
      <c r="GG257" s="56"/>
      <c r="GH257" s="56"/>
      <c r="GI257" s="56"/>
      <c r="GJ257" s="56"/>
      <c r="GK257" s="56"/>
      <c r="GL257" s="56"/>
      <c r="GM257" s="56"/>
      <c r="GN257" s="56"/>
      <c r="GO257" s="56"/>
      <c r="GP257" s="56"/>
      <c r="GQ257" s="56"/>
      <c r="GR257" s="56"/>
      <c r="GS257" s="56"/>
      <c r="GT257" s="56"/>
      <c r="GU257" s="56"/>
      <c r="GV257" s="56"/>
      <c r="GW257" s="56"/>
      <c r="GX257" s="56"/>
      <c r="GY257" s="56"/>
      <c r="GZ257" s="56"/>
      <c r="HA257" s="56"/>
      <c r="HB257" s="56"/>
      <c r="HC257" s="56"/>
      <c r="HD257" s="56"/>
      <c r="HE257" s="56"/>
      <c r="HF257" s="56"/>
      <c r="HG257" s="56"/>
      <c r="HH257" s="217"/>
    </row>
    <row r="258" spans="2:216" ht="15" customHeight="1" thickTop="1" thickBot="1" x14ac:dyDescent="0.3">
      <c r="B258" s="221"/>
      <c r="C258" s="56"/>
      <c r="D258" s="92"/>
      <c r="E258" s="105"/>
      <c r="F258" s="105"/>
      <c r="G258" s="105"/>
      <c r="H258" s="105"/>
      <c r="I258" s="105"/>
      <c r="J258" s="105"/>
      <c r="K258" s="92">
        <f>GETPIVOTDATA(" Alaska",'Population Migration by State'!$B$5,"Year",'Population Migration by State'!$C$3)</f>
        <v>33440</v>
      </c>
      <c r="L258" s="105">
        <f>GETPIVOTDATA(" Alaska",'Population Migration by State'!$B$5,"Year",'Population Migration by State'!$C$3)</f>
        <v>33440</v>
      </c>
      <c r="M258" s="105">
        <f>GETPIVOTDATA(" Alaska",'Population Migration by State'!$B$5,"Year",'Population Migration by State'!$C$3)</f>
        <v>33440</v>
      </c>
      <c r="N258" s="105">
        <f>GETPIVOTDATA(" Alaska",'Population Migration by State'!$B$5,"Year",'Population Migration by State'!$C$3)</f>
        <v>33440</v>
      </c>
      <c r="O258" s="105">
        <f>GETPIVOTDATA(" Alaska",'Population Migration by State'!$B$5,"Year",'Population Migration by State'!$C$3)</f>
        <v>33440</v>
      </c>
      <c r="P258" s="105">
        <f>GETPIVOTDATA(" Alaska",'Population Migration by State'!$B$5,"Year",'Population Migration by State'!$C$3)</f>
        <v>33440</v>
      </c>
      <c r="Q258" s="105">
        <f>GETPIVOTDATA(" Alaska",'Population Migration by State'!$B$5,"Year",'Population Migration by State'!$C$3)</f>
        <v>33440</v>
      </c>
      <c r="R258" s="97"/>
      <c r="S258" s="101"/>
      <c r="T258" s="100"/>
      <c r="U258" s="105">
        <f>GETPIVOTDATA(" Alaska",'Population Migration by State'!$B$5,"Year",'Population Migration by State'!$C$3)</f>
        <v>33440</v>
      </c>
      <c r="V258" s="105">
        <f>GETPIVOTDATA(" Alaska",'Population Migration by State'!$B$5,"Year",'Population Migration by State'!$C$3)</f>
        <v>33440</v>
      </c>
      <c r="W258" s="105">
        <f>GETPIVOTDATA(" Alaska",'Population Migration by State'!$B$5,"Year",'Population Migration by State'!$C$3)</f>
        <v>33440</v>
      </c>
      <c r="X258" s="114">
        <f>GETPIVOTDATA(" Alaska",'Population Migration by State'!$B$5,"Year",'Population Migration by State'!$C$3)</f>
        <v>33440</v>
      </c>
      <c r="AT258" s="105"/>
      <c r="AU258" s="105"/>
      <c r="AV258" s="105"/>
      <c r="AW258" s="105"/>
      <c r="AX258" s="105"/>
      <c r="AY258" s="105"/>
      <c r="AZ258" s="105"/>
      <c r="BA258" s="105"/>
      <c r="BB258" s="105"/>
      <c r="BC258" s="105"/>
      <c r="BD258" s="105"/>
      <c r="BE258" s="105"/>
      <c r="BF258" s="105"/>
      <c r="BG258" s="105"/>
      <c r="BH258" s="105"/>
      <c r="BI258" s="105"/>
      <c r="BJ258" s="105"/>
      <c r="BK258" s="105"/>
      <c r="BL258" s="105"/>
      <c r="BM258" s="105"/>
      <c r="BN258" s="105"/>
      <c r="BO258" s="105"/>
      <c r="BP258" s="105"/>
      <c r="BQ258" s="105"/>
      <c r="BR258" s="105"/>
      <c r="BS258" s="105"/>
      <c r="BT258" s="105"/>
      <c r="BU258" s="105"/>
      <c r="BV258" s="105"/>
      <c r="BW258" s="105"/>
      <c r="BX258" s="105"/>
      <c r="BY258" s="105"/>
      <c r="BZ258" s="105"/>
      <c r="CA258" s="105"/>
      <c r="CB258" s="105"/>
      <c r="CC258" s="105"/>
      <c r="CD258" s="105"/>
      <c r="CE258" s="105"/>
      <c r="CF258" s="105"/>
      <c r="CG258" s="105"/>
      <c r="CH258" s="105"/>
      <c r="CI258" s="105"/>
      <c r="CJ258" s="105"/>
      <c r="CK258" s="105"/>
      <c r="CL258" s="105"/>
      <c r="CM258" s="105"/>
      <c r="CN258" s="105"/>
      <c r="CO258" s="105"/>
      <c r="CP258" s="105"/>
      <c r="CQ258" s="105"/>
      <c r="CR258" s="105"/>
      <c r="CS258" s="105"/>
      <c r="CT258" s="105"/>
      <c r="CU258" s="105"/>
      <c r="CV258" s="105"/>
      <c r="CW258" s="105"/>
      <c r="CX258" s="105"/>
      <c r="CY258" s="105"/>
      <c r="CZ258" s="114"/>
      <c r="DA258" s="92">
        <f>GETPIVOTDATA(" Florida",'Population Migration by State'!$B$5,"Year",'Population Migration by State'!$C$3)</f>
        <v>558786</v>
      </c>
      <c r="DB258" s="105">
        <f>GETPIVOTDATA(" Florida",'Population Migration by State'!$B$5,"Year",'Population Migration by State'!$C$3)</f>
        <v>558786</v>
      </c>
      <c r="DC258" s="105">
        <f>GETPIVOTDATA(" Florida",'Population Migration by State'!$B$5,"Year",'Population Migration by State'!$C$3)</f>
        <v>558786</v>
      </c>
      <c r="DD258" s="105">
        <f>GETPIVOTDATA(" Florida",'Population Migration by State'!$B$5,"Year",'Population Migration by State'!$C$3)</f>
        <v>558786</v>
      </c>
      <c r="DE258" s="105">
        <f>GETPIVOTDATA(" Florida",'Population Migration by State'!$B$5,"Year",'Population Migration by State'!$C$3)</f>
        <v>558786</v>
      </c>
      <c r="DF258" s="105">
        <f>GETPIVOTDATA(" Florida",'Population Migration by State'!$B$5,"Year",'Population Migration by State'!$C$3)</f>
        <v>558786</v>
      </c>
      <c r="DG258" s="105">
        <f>GETPIVOTDATA(" Florida",'Population Migration by State'!$B$5,"Year",'Population Migration by State'!$C$3)</f>
        <v>558786</v>
      </c>
      <c r="DH258" s="92"/>
      <c r="DI258" s="105"/>
      <c r="DJ258" s="105"/>
      <c r="DK258" s="105"/>
      <c r="DL258" s="105"/>
      <c r="DM258" s="105"/>
      <c r="DN258" s="105"/>
      <c r="DO258" s="105"/>
      <c r="DP258" s="105"/>
      <c r="DQ258" s="105"/>
      <c r="DR258" s="105"/>
      <c r="DS258" s="105"/>
      <c r="DT258" s="105"/>
      <c r="DU258" s="105"/>
      <c r="DV258" s="105"/>
      <c r="EM258" s="105"/>
      <c r="EN258" s="105"/>
      <c r="EO258" s="105"/>
      <c r="EP258" s="105"/>
      <c r="EQ258" s="56"/>
      <c r="ER258" s="56"/>
      <c r="ES258" s="56"/>
      <c r="ET258" s="56"/>
      <c r="EU258" s="56"/>
      <c r="EV258" s="56"/>
      <c r="EW258" s="105"/>
      <c r="EX258" s="105"/>
      <c r="EY258" s="105"/>
      <c r="EZ258" s="105"/>
      <c r="FA258" s="105"/>
      <c r="FB258" s="105"/>
      <c r="FC258" s="105"/>
      <c r="FD258" s="105"/>
      <c r="FE258" s="105"/>
      <c r="FF258" s="105"/>
      <c r="FG258" s="105"/>
      <c r="FH258" s="105"/>
      <c r="FI258" s="105"/>
      <c r="FJ258" s="105"/>
      <c r="FK258" s="105"/>
      <c r="FL258" s="105"/>
      <c r="FM258" s="105"/>
      <c r="FN258" s="105"/>
      <c r="FO258" s="105"/>
      <c r="FP258" s="56"/>
      <c r="FQ258" s="56"/>
      <c r="FR258" s="56"/>
      <c r="FS258" s="56"/>
      <c r="FT258" s="56"/>
      <c r="FU258" s="56"/>
      <c r="FV258" s="56"/>
      <c r="FW258" s="56"/>
      <c r="FX258" s="56"/>
      <c r="FY258" s="56"/>
      <c r="FZ258" s="56"/>
      <c r="GA258" s="56"/>
      <c r="GB258" s="56"/>
      <c r="GC258" s="56"/>
      <c r="GD258" s="56"/>
      <c r="GE258" s="56"/>
      <c r="GF258" s="56"/>
      <c r="GG258" s="56"/>
      <c r="GH258" s="56"/>
      <c r="GI258" s="56"/>
      <c r="GJ258" s="56"/>
      <c r="GK258" s="56"/>
      <c r="GL258" s="56"/>
      <c r="GM258" s="56"/>
      <c r="GN258" s="56"/>
      <c r="GO258" s="56"/>
      <c r="GP258" s="56"/>
      <c r="GQ258" s="56"/>
      <c r="GR258" s="56"/>
      <c r="GS258" s="56"/>
      <c r="GT258" s="56"/>
      <c r="GU258" s="56"/>
      <c r="GV258" s="56"/>
      <c r="GW258" s="56"/>
      <c r="GX258" s="56"/>
      <c r="GY258" s="56"/>
      <c r="GZ258" s="56"/>
      <c r="HA258" s="56"/>
      <c r="HB258" s="56"/>
      <c r="HC258" s="56"/>
      <c r="HD258" s="56"/>
      <c r="HE258" s="56"/>
      <c r="HF258" s="56"/>
      <c r="HG258" s="56"/>
      <c r="HH258" s="217"/>
    </row>
    <row r="259" spans="2:216" ht="15" customHeight="1" thickTop="1" thickBot="1" x14ac:dyDescent="0.3">
      <c r="B259" s="221"/>
      <c r="C259" s="56"/>
      <c r="D259" s="92"/>
      <c r="E259" s="105"/>
      <c r="F259" s="105"/>
      <c r="G259" s="105"/>
      <c r="H259" s="105"/>
      <c r="I259" s="105"/>
      <c r="J259" s="97"/>
      <c r="K259" s="105">
        <f>GETPIVOTDATA(" Alaska",'Population Migration by State'!$B$5,"Year",'Population Migration by State'!$C$3)</f>
        <v>33440</v>
      </c>
      <c r="L259" s="105">
        <f>GETPIVOTDATA(" Alaska",'Population Migration by State'!$B$5,"Year",'Population Migration by State'!$C$3)</f>
        <v>33440</v>
      </c>
      <c r="M259" s="105">
        <f>GETPIVOTDATA(" Alaska",'Population Migration by State'!$B$5,"Year",'Population Migration by State'!$C$3)</f>
        <v>33440</v>
      </c>
      <c r="N259" s="105">
        <f>GETPIVOTDATA(" Alaska",'Population Migration by State'!$B$5,"Year",'Population Migration by State'!$C$3)</f>
        <v>33440</v>
      </c>
      <c r="O259" s="105">
        <f>GETPIVOTDATA(" Alaska",'Population Migration by State'!$B$5,"Year",'Population Migration by State'!$C$3)</f>
        <v>33440</v>
      </c>
      <c r="P259" s="105">
        <f>GETPIVOTDATA(" Alaska",'Population Migration by State'!$B$5,"Year",'Population Migration by State'!$C$3)</f>
        <v>33440</v>
      </c>
      <c r="Q259" s="95"/>
      <c r="R259" s="105"/>
      <c r="S259" s="105"/>
      <c r="T259" s="97"/>
      <c r="U259" s="105">
        <f>GETPIVOTDATA(" Alaska",'Population Migration by State'!$B$5,"Year",'Population Migration by State'!$C$3)</f>
        <v>33440</v>
      </c>
      <c r="V259" s="105">
        <f>GETPIVOTDATA(" Alaska",'Population Migration by State'!$B$5,"Year",'Population Migration by State'!$C$3)</f>
        <v>33440</v>
      </c>
      <c r="W259" s="105">
        <f>GETPIVOTDATA(" Alaska",'Population Migration by State'!$B$5,"Year",'Population Migration by State'!$C$3)</f>
        <v>33440</v>
      </c>
      <c r="X259" s="114">
        <f>GETPIVOTDATA(" Alaska",'Population Migration by State'!$B$5,"Year",'Population Migration by State'!$C$3)</f>
        <v>33440</v>
      </c>
      <c r="AT259" s="105"/>
      <c r="AU259" s="105"/>
      <c r="AV259" s="105"/>
      <c r="AW259" s="105"/>
      <c r="AX259" s="105"/>
      <c r="AY259" s="105"/>
      <c r="AZ259" s="105"/>
      <c r="BA259" s="105"/>
      <c r="BB259" s="105"/>
      <c r="BC259" s="105"/>
      <c r="BD259" s="105"/>
      <c r="BE259" s="105"/>
      <c r="BF259" s="105"/>
      <c r="BG259" s="105"/>
      <c r="BH259" s="105"/>
      <c r="BI259" s="105"/>
      <c r="BJ259" s="105"/>
      <c r="BK259" s="105"/>
      <c r="BL259" s="105"/>
      <c r="BM259" s="105"/>
      <c r="BN259" s="105"/>
      <c r="BO259" s="105"/>
      <c r="BP259" s="105"/>
      <c r="BQ259" s="105"/>
      <c r="BR259" s="105"/>
      <c r="BS259" s="105"/>
      <c r="BT259" s="105"/>
      <c r="BU259" s="105"/>
      <c r="BV259" s="105"/>
      <c r="BW259" s="105"/>
      <c r="BX259" s="105"/>
      <c r="BY259" s="105"/>
      <c r="BZ259" s="105"/>
      <c r="CA259" s="105"/>
      <c r="CB259" s="105"/>
      <c r="CC259" s="105"/>
      <c r="CD259" s="105"/>
      <c r="CE259" s="105"/>
      <c r="CF259" s="105"/>
      <c r="CG259" s="105"/>
      <c r="CH259" s="105"/>
      <c r="CI259" s="105"/>
      <c r="CJ259" s="105"/>
      <c r="CK259" s="105"/>
      <c r="CL259" s="105"/>
      <c r="CM259" s="105"/>
      <c r="CN259" s="105"/>
      <c r="CO259" s="105"/>
      <c r="CP259" s="105"/>
      <c r="CQ259" s="105"/>
      <c r="CR259" s="105"/>
      <c r="CS259" s="105"/>
      <c r="CT259" s="105"/>
      <c r="CU259" s="105"/>
      <c r="CV259" s="105"/>
      <c r="CW259" s="105"/>
      <c r="CX259" s="105"/>
      <c r="CY259" s="105"/>
      <c r="CZ259" s="105"/>
      <c r="DA259" s="92">
        <f>GETPIVOTDATA(" Florida",'Population Migration by State'!$B$5,"Year",'Population Migration by State'!$C$3)</f>
        <v>558786</v>
      </c>
      <c r="DB259" s="105">
        <f>GETPIVOTDATA(" Florida",'Population Migration by State'!$B$5,"Year",'Population Migration by State'!$C$3)</f>
        <v>558786</v>
      </c>
      <c r="DC259" s="105">
        <f>GETPIVOTDATA(" Florida",'Population Migration by State'!$B$5,"Year",'Population Migration by State'!$C$3)</f>
        <v>558786</v>
      </c>
      <c r="DD259" s="105">
        <f>GETPIVOTDATA(" Florida",'Population Migration by State'!$B$5,"Year",'Population Migration by State'!$C$3)</f>
        <v>558786</v>
      </c>
      <c r="DE259" s="105">
        <f>GETPIVOTDATA(" Florida",'Population Migration by State'!$B$5,"Year",'Population Migration by State'!$C$3)</f>
        <v>558786</v>
      </c>
      <c r="DF259" s="105">
        <f>GETPIVOTDATA(" Florida",'Population Migration by State'!$B$5,"Year",'Population Migration by State'!$C$3)</f>
        <v>558786</v>
      </c>
      <c r="DG259" s="105">
        <f>GETPIVOTDATA(" Florida",'Population Migration by State'!$B$5,"Year",'Population Migration by State'!$C$3)</f>
        <v>558786</v>
      </c>
      <c r="DH259" s="92"/>
      <c r="DI259" s="105"/>
      <c r="DJ259" s="105"/>
      <c r="DK259" s="105"/>
      <c r="DL259" s="105"/>
      <c r="DM259" s="105"/>
      <c r="DN259" s="105"/>
      <c r="DO259" s="105"/>
      <c r="DP259" s="105"/>
      <c r="DQ259" s="105"/>
      <c r="DR259" s="105"/>
      <c r="DS259" s="105"/>
      <c r="DT259" s="105"/>
      <c r="DU259" s="105"/>
      <c r="DV259" s="105"/>
      <c r="EM259" s="105"/>
      <c r="EN259" s="105"/>
      <c r="EO259" s="105"/>
      <c r="EP259" s="105"/>
      <c r="EQ259" s="56"/>
      <c r="ER259" s="56"/>
      <c r="ES259" s="56"/>
      <c r="ET259" s="56"/>
      <c r="EU259" s="56"/>
      <c r="EV259" s="56"/>
      <c r="EW259" s="105"/>
      <c r="EX259" s="105"/>
      <c r="EY259" s="105"/>
      <c r="EZ259" s="105"/>
      <c r="FA259" s="105"/>
      <c r="FB259" s="105"/>
      <c r="FC259" s="105"/>
      <c r="FD259" s="105"/>
      <c r="FE259" s="105"/>
      <c r="FF259" s="105"/>
      <c r="FG259" s="105"/>
      <c r="FH259" s="105"/>
      <c r="FI259" s="105"/>
      <c r="FJ259" s="105"/>
      <c r="FK259" s="105"/>
      <c r="FL259" s="105"/>
      <c r="FM259" s="105"/>
      <c r="FN259" s="105"/>
      <c r="FO259" s="105"/>
      <c r="FP259" s="56"/>
      <c r="FQ259" s="56"/>
      <c r="FR259" s="56"/>
      <c r="FS259" s="56"/>
      <c r="FT259" s="56"/>
      <c r="FU259" s="56"/>
      <c r="FV259" s="56"/>
      <c r="FW259" s="56"/>
      <c r="FX259" s="56"/>
      <c r="FY259" s="56"/>
      <c r="FZ259" s="56"/>
      <c r="GA259" s="56"/>
      <c r="GB259" s="56"/>
      <c r="GC259" s="56"/>
      <c r="GD259" s="56"/>
      <c r="GE259" s="56"/>
      <c r="GF259" s="56"/>
      <c r="GG259" s="56"/>
      <c r="GH259" s="56"/>
      <c r="GI259" s="56"/>
      <c r="GJ259" s="56"/>
      <c r="GK259" s="56"/>
      <c r="GL259" s="56"/>
      <c r="GM259" s="56"/>
      <c r="GN259" s="56"/>
      <c r="GO259" s="56"/>
      <c r="GP259" s="56"/>
      <c r="GQ259" s="56"/>
      <c r="GR259" s="56"/>
      <c r="GS259" s="56"/>
      <c r="GT259" s="56"/>
      <c r="GU259" s="56"/>
      <c r="GV259" s="56"/>
      <c r="GW259" s="56"/>
      <c r="GX259" s="56"/>
      <c r="GY259" s="56"/>
      <c r="GZ259" s="56"/>
      <c r="HA259" s="56"/>
      <c r="HB259" s="56"/>
      <c r="HC259" s="56"/>
      <c r="HD259" s="56"/>
      <c r="HE259" s="56"/>
      <c r="HF259" s="56"/>
      <c r="HG259" s="56"/>
      <c r="HH259" s="217"/>
    </row>
    <row r="260" spans="2:216" ht="15" customHeight="1" thickBot="1" x14ac:dyDescent="0.3">
      <c r="B260" s="221"/>
      <c r="C260" s="56"/>
      <c r="D260" s="92"/>
      <c r="E260" s="105"/>
      <c r="F260" s="105"/>
      <c r="G260" s="105"/>
      <c r="H260" s="105"/>
      <c r="I260" s="105"/>
      <c r="J260" s="92">
        <f>GETPIVOTDATA(" Alaska",'Population Migration by State'!$B$5,"Year",'Population Migration by State'!$C$3)</f>
        <v>33440</v>
      </c>
      <c r="K260" s="105">
        <f>GETPIVOTDATA(" Alaska",'Population Migration by State'!$B$5,"Year",'Population Migration by State'!$C$3)</f>
        <v>33440</v>
      </c>
      <c r="L260" s="105">
        <f>GETPIVOTDATA(" Alaska",'Population Migration by State'!$B$5,"Year",'Population Migration by State'!$C$3)</f>
        <v>33440</v>
      </c>
      <c r="M260" s="105">
        <f>GETPIVOTDATA(" Alaska",'Population Migration by State'!$B$5,"Year",'Population Migration by State'!$C$3)</f>
        <v>33440</v>
      </c>
      <c r="N260" s="105">
        <f>GETPIVOTDATA(" Alaska",'Population Migration by State'!$B$5,"Year",'Population Migration by State'!$C$3)</f>
        <v>33440</v>
      </c>
      <c r="O260" s="105">
        <f>GETPIVOTDATA(" Alaska",'Population Migration by State'!$B$5,"Year",'Population Migration by State'!$C$3)</f>
        <v>33440</v>
      </c>
      <c r="P260" s="97"/>
      <c r="Q260" s="105"/>
      <c r="R260" s="105"/>
      <c r="S260" s="97"/>
      <c r="T260" s="105">
        <f>GETPIVOTDATA(" Alaska",'Population Migration by State'!$B$5,"Year",'Population Migration by State'!$C$3)</f>
        <v>33440</v>
      </c>
      <c r="U260" s="105">
        <f>GETPIVOTDATA(" Alaska",'Population Migration by State'!$B$5,"Year",'Population Migration by State'!$C$3)</f>
        <v>33440</v>
      </c>
      <c r="V260" s="105">
        <f>GETPIVOTDATA(" Alaska",'Population Migration by State'!$B$5,"Year",'Population Migration by State'!$C$3)</f>
        <v>33440</v>
      </c>
      <c r="W260" s="105">
        <f>GETPIVOTDATA(" Alaska",'Population Migration by State'!$B$5,"Year",'Population Migration by State'!$C$3)</f>
        <v>33440</v>
      </c>
      <c r="X260" s="114">
        <f>GETPIVOTDATA(" Alaska",'Population Migration by State'!$B$5,"Year",'Population Migration by State'!$C$3)</f>
        <v>33440</v>
      </c>
      <c r="AT260" s="105"/>
      <c r="AU260" s="105"/>
      <c r="AV260" s="105"/>
      <c r="AW260" s="105"/>
      <c r="AX260" s="187"/>
      <c r="AY260" s="187"/>
      <c r="AZ260" s="187"/>
      <c r="BA260" s="187"/>
      <c r="BB260" s="187"/>
      <c r="BC260" s="187"/>
      <c r="BD260" s="187"/>
      <c r="BE260" s="187"/>
      <c r="BF260" s="187"/>
      <c r="BG260" s="188"/>
      <c r="BH260" s="134" t="s">
        <v>185</v>
      </c>
      <c r="BI260" s="135"/>
      <c r="BJ260" s="135"/>
      <c r="BK260" s="135"/>
      <c r="BL260" s="135"/>
      <c r="BM260" s="135"/>
      <c r="BN260" s="135"/>
      <c r="BO260" s="135"/>
      <c r="BP260" s="135"/>
      <c r="BQ260" s="135"/>
      <c r="BR260" s="136" t="s">
        <v>186</v>
      </c>
      <c r="BS260" s="137"/>
      <c r="BT260" s="137"/>
      <c r="BU260" s="137"/>
      <c r="BV260" s="137"/>
      <c r="BW260" s="137"/>
      <c r="BX260" s="137"/>
      <c r="BY260" s="137"/>
      <c r="BZ260" s="137"/>
      <c r="CA260" s="138"/>
      <c r="CB260" s="105"/>
      <c r="CC260" s="105"/>
      <c r="CD260" s="105"/>
      <c r="CE260" s="105"/>
      <c r="CF260" s="105"/>
      <c r="CG260" s="105"/>
      <c r="CH260" s="105"/>
      <c r="CI260" s="105"/>
      <c r="CJ260" s="105"/>
      <c r="CK260" s="105"/>
      <c r="CL260" s="105"/>
      <c r="CM260" s="105"/>
      <c r="CN260" s="105"/>
      <c r="CO260" s="105"/>
      <c r="CP260" s="105"/>
      <c r="CQ260" s="105"/>
      <c r="CR260" s="105"/>
      <c r="CS260" s="105"/>
      <c r="CT260" s="105"/>
      <c r="CU260" s="105"/>
      <c r="CV260" s="105"/>
      <c r="CW260" s="105"/>
      <c r="CX260" s="105"/>
      <c r="CY260" s="105"/>
      <c r="CZ260" s="105"/>
      <c r="DA260" s="92">
        <f>GETPIVOTDATA(" Florida",'Population Migration by State'!$B$5,"Year",'Population Migration by State'!$C$3)</f>
        <v>558786</v>
      </c>
      <c r="DB260" s="105">
        <f>GETPIVOTDATA(" Florida",'Population Migration by State'!$B$5,"Year",'Population Migration by State'!$C$3)</f>
        <v>558786</v>
      </c>
      <c r="DC260" s="105">
        <f>GETPIVOTDATA(" Florida",'Population Migration by State'!$B$5,"Year",'Population Migration by State'!$C$3)</f>
        <v>558786</v>
      </c>
      <c r="DD260" s="105">
        <f>GETPIVOTDATA(" Florida",'Population Migration by State'!$B$5,"Year",'Population Migration by State'!$C$3)</f>
        <v>558786</v>
      </c>
      <c r="DE260" s="105">
        <f>GETPIVOTDATA(" Florida",'Population Migration by State'!$B$5,"Year",'Population Migration by State'!$C$3)</f>
        <v>558786</v>
      </c>
      <c r="DF260" s="105">
        <f>GETPIVOTDATA(" Florida",'Population Migration by State'!$B$5,"Year",'Population Migration by State'!$C$3)</f>
        <v>558786</v>
      </c>
      <c r="DG260" s="105">
        <f>GETPIVOTDATA(" Florida",'Population Migration by State'!$B$5,"Year",'Population Migration by State'!$C$3)</f>
        <v>558786</v>
      </c>
      <c r="DH260" s="92"/>
      <c r="DI260" s="105"/>
      <c r="DJ260" s="105"/>
      <c r="DK260" s="105"/>
      <c r="DL260" s="105"/>
      <c r="DM260" s="105"/>
      <c r="DN260" s="105"/>
      <c r="DO260" s="105"/>
      <c r="DP260" s="105"/>
      <c r="DQ260" s="105"/>
      <c r="DR260" s="105"/>
      <c r="DS260" s="105"/>
      <c r="DT260" s="105"/>
      <c r="DU260" s="105"/>
      <c r="DV260" s="105"/>
      <c r="EM260" s="105"/>
      <c r="EN260" s="105"/>
      <c r="EO260" s="105"/>
      <c r="EP260" s="105"/>
      <c r="EQ260" s="56"/>
      <c r="ER260" s="56"/>
      <c r="ES260" s="56"/>
      <c r="ET260" s="56"/>
      <c r="EU260" s="56"/>
      <c r="EV260" s="56"/>
      <c r="EW260" s="105"/>
      <c r="EX260" s="105"/>
      <c r="EY260" s="105"/>
      <c r="EZ260" s="105"/>
      <c r="FA260" s="105"/>
      <c r="FB260" s="105"/>
      <c r="FC260" s="105"/>
      <c r="FD260" s="105"/>
      <c r="FE260" s="105"/>
      <c r="FF260" s="105"/>
      <c r="FG260" s="105"/>
      <c r="FH260" s="105"/>
      <c r="FI260" s="105"/>
      <c r="FJ260" s="105"/>
      <c r="FK260" s="105"/>
      <c r="FL260" s="105"/>
      <c r="FM260" s="105"/>
      <c r="FN260" s="105"/>
      <c r="FO260" s="105"/>
      <c r="FP260" s="56"/>
      <c r="FQ260" s="56"/>
      <c r="FR260" s="56"/>
      <c r="FS260" s="56"/>
      <c r="FT260" s="56"/>
      <c r="FU260" s="56"/>
      <c r="FV260" s="56"/>
      <c r="FW260" s="56"/>
      <c r="FX260" s="56"/>
      <c r="FY260" s="56"/>
      <c r="FZ260" s="56"/>
      <c r="GA260" s="56"/>
      <c r="GB260" s="56"/>
      <c r="GC260" s="56"/>
      <c r="GD260" s="56"/>
      <c r="GE260" s="56"/>
      <c r="GF260" s="56"/>
      <c r="GG260" s="56"/>
      <c r="GH260" s="56"/>
      <c r="GI260" s="56"/>
      <c r="GJ260" s="56"/>
      <c r="GK260" s="56"/>
      <c r="GL260" s="56"/>
      <c r="GM260" s="56"/>
      <c r="GN260" s="56"/>
      <c r="GO260" s="56"/>
      <c r="GP260" s="56"/>
      <c r="GQ260" s="56"/>
      <c r="GR260" s="56"/>
      <c r="GS260" s="56"/>
      <c r="GT260" s="56"/>
      <c r="GU260" s="56"/>
      <c r="GV260" s="56"/>
      <c r="GW260" s="56"/>
      <c r="GX260" s="56"/>
      <c r="GY260" s="56"/>
      <c r="GZ260" s="56"/>
      <c r="HA260" s="56"/>
      <c r="HB260" s="56"/>
      <c r="HC260" s="56"/>
      <c r="HD260" s="56"/>
      <c r="HE260" s="56"/>
      <c r="HF260" s="56"/>
      <c r="HG260" s="56"/>
      <c r="HH260" s="217"/>
    </row>
    <row r="261" spans="2:216" ht="15" customHeight="1" thickTop="1" x14ac:dyDescent="0.25">
      <c r="B261" s="221"/>
      <c r="C261" s="56"/>
      <c r="D261" s="92"/>
      <c r="E261" s="105"/>
      <c r="F261" s="105"/>
      <c r="G261" s="105"/>
      <c r="H261" s="105"/>
      <c r="I261" s="105"/>
      <c r="J261" s="92">
        <f>GETPIVOTDATA(" Alaska",'Population Migration by State'!$B$5,"Year",'Population Migration by State'!$C$3)</f>
        <v>33440</v>
      </c>
      <c r="K261" s="105">
        <f>GETPIVOTDATA(" Alaska",'Population Migration by State'!$B$5,"Year",'Population Migration by State'!$C$3)</f>
        <v>33440</v>
      </c>
      <c r="L261" s="105">
        <f>GETPIVOTDATA(" Alaska",'Population Migration by State'!$B$5,"Year",'Population Migration by State'!$C$3)</f>
        <v>33440</v>
      </c>
      <c r="M261" s="105">
        <f>GETPIVOTDATA(" Alaska",'Population Migration by State'!$B$5,"Year",'Population Migration by State'!$C$3)</f>
        <v>33440</v>
      </c>
      <c r="N261" s="105">
        <f>GETPIVOTDATA(" Alaska",'Population Migration by State'!$B$5,"Year",'Population Migration by State'!$C$3)</f>
        <v>33440</v>
      </c>
      <c r="O261" s="95"/>
      <c r="P261" s="105"/>
      <c r="Q261" s="105"/>
      <c r="R261" s="105"/>
      <c r="S261" s="92">
        <f>GETPIVOTDATA(" Alaska",'Population Migration by State'!$B$5,"Year",'Population Migration by State'!$C$3)</f>
        <v>33440</v>
      </c>
      <c r="T261" s="105">
        <f>GETPIVOTDATA(" Alaska",'Population Migration by State'!$B$5,"Year",'Population Migration by State'!$C$3)</f>
        <v>33440</v>
      </c>
      <c r="U261" s="105">
        <f>GETPIVOTDATA(" Alaska",'Population Migration by State'!$B$5,"Year",'Population Migration by State'!$C$3)</f>
        <v>33440</v>
      </c>
      <c r="V261" s="105">
        <f>GETPIVOTDATA(" Alaska",'Population Migration by State'!$B$5,"Year",'Population Migration by State'!$C$3)</f>
        <v>33440</v>
      </c>
      <c r="W261" s="105">
        <f>GETPIVOTDATA(" Alaska",'Population Migration by State'!$B$5,"Year",'Population Migration by State'!$C$3)</f>
        <v>33440</v>
      </c>
      <c r="X261" s="114">
        <f>GETPIVOTDATA(" Alaska",'Population Migration by State'!$B$5,"Year",'Population Migration by State'!$C$3)</f>
        <v>33440</v>
      </c>
      <c r="AT261" s="105"/>
      <c r="AU261" s="105"/>
      <c r="AV261" s="105"/>
      <c r="AW261" s="105"/>
      <c r="AX261" s="187"/>
      <c r="AY261" s="187"/>
      <c r="AZ261" s="187"/>
      <c r="BA261" s="187"/>
      <c r="BB261" s="187"/>
      <c r="BC261" s="187"/>
      <c r="BD261" s="187"/>
      <c r="BE261" s="187"/>
      <c r="BF261" s="187"/>
      <c r="BG261" s="188"/>
      <c r="BH261" s="139"/>
      <c r="BI261" s="140"/>
      <c r="BJ261" s="140"/>
      <c r="BK261" s="140"/>
      <c r="BL261" s="140"/>
      <c r="BM261" s="140"/>
      <c r="BN261" s="140"/>
      <c r="BO261" s="140"/>
      <c r="BP261" s="140"/>
      <c r="BQ261" s="140"/>
      <c r="BR261" s="141"/>
      <c r="BS261" s="142"/>
      <c r="BT261" s="142"/>
      <c r="BU261" s="142"/>
      <c r="BV261" s="142"/>
      <c r="BW261" s="142"/>
      <c r="BX261" s="142"/>
      <c r="BY261" s="142"/>
      <c r="BZ261" s="142"/>
      <c r="CA261" s="143"/>
      <c r="CB261" s="105"/>
      <c r="CC261" s="105"/>
      <c r="CD261" s="105"/>
      <c r="CE261" s="105"/>
      <c r="CF261" s="105"/>
      <c r="CG261" s="105"/>
      <c r="CH261" s="105"/>
      <c r="CI261" s="105"/>
      <c r="CJ261" s="105"/>
      <c r="CK261" s="105"/>
      <c r="CL261" s="105"/>
      <c r="CM261" s="105"/>
      <c r="CN261" s="105"/>
      <c r="CO261" s="105"/>
      <c r="CP261" s="105"/>
      <c r="CQ261" s="105"/>
      <c r="CR261" s="105"/>
      <c r="CS261" s="105"/>
      <c r="CT261" s="105"/>
      <c r="CU261" s="105"/>
      <c r="CV261" s="105"/>
      <c r="CW261" s="105"/>
      <c r="CX261" s="105"/>
      <c r="CY261" s="105"/>
      <c r="CZ261" s="105"/>
      <c r="DA261" s="92">
        <f>GETPIVOTDATA(" Florida",'Population Migration by State'!$B$5,"Year",'Population Migration by State'!$C$3)</f>
        <v>558786</v>
      </c>
      <c r="DB261" s="105">
        <f>GETPIVOTDATA(" Florida",'Population Migration by State'!$B$5,"Year",'Population Migration by State'!$C$3)</f>
        <v>558786</v>
      </c>
      <c r="DC261" s="105">
        <f>GETPIVOTDATA(" Florida",'Population Migration by State'!$B$5,"Year",'Population Migration by State'!$C$3)</f>
        <v>558786</v>
      </c>
      <c r="DD261" s="105">
        <f>GETPIVOTDATA(" Florida",'Population Migration by State'!$B$5,"Year",'Population Migration by State'!$C$3)</f>
        <v>558786</v>
      </c>
      <c r="DE261" s="105">
        <f>GETPIVOTDATA(" Florida",'Population Migration by State'!$B$5,"Year",'Population Migration by State'!$C$3)</f>
        <v>558786</v>
      </c>
      <c r="DF261" s="105">
        <f>GETPIVOTDATA(" Florida",'Population Migration by State'!$B$5,"Year",'Population Migration by State'!$C$3)</f>
        <v>558786</v>
      </c>
      <c r="DG261" s="105">
        <f>GETPIVOTDATA(" Florida",'Population Migration by State'!$B$5,"Year",'Population Migration by State'!$C$3)</f>
        <v>558786</v>
      </c>
      <c r="DH261" s="92"/>
      <c r="DI261" s="105"/>
      <c r="DJ261" s="105"/>
      <c r="DK261" s="105"/>
      <c r="DL261" s="105"/>
      <c r="DM261" s="105"/>
      <c r="DN261" s="105"/>
      <c r="DO261" s="105"/>
      <c r="DP261" s="105"/>
      <c r="DQ261" s="105"/>
      <c r="DR261" s="105"/>
      <c r="DS261" s="105"/>
      <c r="DT261" s="105"/>
      <c r="DU261" s="105"/>
      <c r="DV261" s="105"/>
      <c r="EM261" s="105"/>
      <c r="EN261" s="105"/>
      <c r="EO261" s="105"/>
      <c r="EP261" s="105"/>
      <c r="EQ261" s="56"/>
      <c r="ER261" s="56"/>
      <c r="ES261" s="56"/>
      <c r="ET261" s="56"/>
      <c r="EU261" s="56"/>
      <c r="EV261" s="56"/>
      <c r="EW261" s="105"/>
      <c r="EX261" s="105"/>
      <c r="EY261" s="105"/>
      <c r="EZ261" s="105"/>
      <c r="FA261" s="105"/>
      <c r="FB261" s="105"/>
      <c r="FC261" s="105"/>
      <c r="FD261" s="105"/>
      <c r="FE261" s="105"/>
      <c r="FF261" s="105"/>
      <c r="FG261" s="105"/>
      <c r="FH261" s="105"/>
      <c r="FI261" s="105"/>
      <c r="FJ261" s="105"/>
      <c r="FK261" s="105"/>
      <c r="FL261" s="105"/>
      <c r="FM261" s="105"/>
      <c r="FN261" s="105"/>
      <c r="FO261" s="105"/>
      <c r="FP261" s="56"/>
      <c r="FQ261" s="56"/>
      <c r="FR261" s="56"/>
      <c r="FS261" s="56"/>
      <c r="FT261" s="56"/>
      <c r="FU261" s="56"/>
      <c r="FV261" s="56"/>
      <c r="FW261" s="56"/>
      <c r="FX261" s="56"/>
      <c r="FY261" s="56"/>
      <c r="FZ261" s="56"/>
      <c r="GA261" s="56"/>
      <c r="GB261" s="56"/>
      <c r="GC261" s="56"/>
      <c r="GD261" s="56"/>
      <c r="GE261" s="56"/>
      <c r="GF261" s="56"/>
      <c r="GG261" s="56"/>
      <c r="GH261" s="56"/>
      <c r="GI261" s="56"/>
      <c r="GJ261" s="56"/>
      <c r="GK261" s="56"/>
      <c r="GL261" s="56"/>
      <c r="GM261" s="56"/>
      <c r="GN261" s="56"/>
      <c r="GO261" s="56"/>
      <c r="GP261" s="56"/>
      <c r="GQ261" s="56"/>
      <c r="GR261" s="56"/>
      <c r="GS261" s="56"/>
      <c r="GT261" s="56"/>
      <c r="GU261" s="56"/>
      <c r="GV261" s="56"/>
      <c r="GW261" s="56"/>
      <c r="GX261" s="56"/>
      <c r="GY261" s="56"/>
      <c r="GZ261" s="56"/>
      <c r="HA261" s="56"/>
      <c r="HB261" s="56"/>
      <c r="HC261" s="56"/>
      <c r="HD261" s="56"/>
      <c r="HE261" s="56"/>
      <c r="HF261" s="56"/>
      <c r="HG261" s="56"/>
      <c r="HH261" s="217"/>
    </row>
    <row r="262" spans="2:216" ht="15" customHeight="1" thickBot="1" x14ac:dyDescent="0.3">
      <c r="B262" s="221"/>
      <c r="C262" s="56"/>
      <c r="D262" s="92"/>
      <c r="E262" s="105"/>
      <c r="F262" s="105"/>
      <c r="G262" s="105"/>
      <c r="H262" s="105"/>
      <c r="I262" s="97"/>
      <c r="J262" s="105">
        <f>GETPIVOTDATA(" Alaska",'Population Migration by State'!$B$5,"Year",'Population Migration by State'!$C$3)</f>
        <v>33440</v>
      </c>
      <c r="K262" s="105">
        <f>GETPIVOTDATA(" Alaska",'Population Migration by State'!$B$5,"Year",'Population Migration by State'!$C$3)</f>
        <v>33440</v>
      </c>
      <c r="L262" s="105">
        <f>GETPIVOTDATA(" Alaska",'Population Migration by State'!$B$5,"Year",'Population Migration by State'!$C$3)</f>
        <v>33440</v>
      </c>
      <c r="M262" s="105">
        <f>GETPIVOTDATA(" Alaska",'Population Migration by State'!$B$5,"Year",'Population Migration by State'!$C$3)</f>
        <v>33440</v>
      </c>
      <c r="N262" s="97"/>
      <c r="O262" s="105"/>
      <c r="P262" s="105"/>
      <c r="Q262" s="105"/>
      <c r="R262" s="105"/>
      <c r="S262" s="92">
        <f>GETPIVOTDATA(" Alaska",'Population Migration by State'!$B$5,"Year",'Population Migration by State'!$C$3)</f>
        <v>33440</v>
      </c>
      <c r="T262" s="105">
        <f>GETPIVOTDATA(" Alaska",'Population Migration by State'!$B$5,"Year",'Population Migration by State'!$C$3)</f>
        <v>33440</v>
      </c>
      <c r="U262" s="105">
        <f>GETPIVOTDATA(" Alaska",'Population Migration by State'!$B$5,"Year",'Population Migration by State'!$C$3)</f>
        <v>33440</v>
      </c>
      <c r="V262" s="105">
        <f>GETPIVOTDATA(" Alaska",'Population Migration by State'!$B$5,"Year",'Population Migration by State'!$C$3)</f>
        <v>33440</v>
      </c>
      <c r="W262" s="105">
        <f>GETPIVOTDATA(" Alaska",'Population Migration by State'!$B$5,"Year",'Population Migration by State'!$C$3)</f>
        <v>33440</v>
      </c>
      <c r="X262" s="114">
        <f>GETPIVOTDATA(" Alaska",'Population Migration by State'!$B$5,"Year",'Population Migration by State'!$C$3)</f>
        <v>33440</v>
      </c>
      <c r="AT262" s="105"/>
      <c r="AU262" s="105"/>
      <c r="AV262" s="105"/>
      <c r="AW262" s="105"/>
      <c r="AX262" s="187"/>
      <c r="AY262" s="187"/>
      <c r="AZ262" s="187"/>
      <c r="BA262" s="187"/>
      <c r="BB262" s="187"/>
      <c r="BC262" s="187"/>
      <c r="BD262" s="187"/>
      <c r="BE262" s="187"/>
      <c r="BF262" s="187"/>
      <c r="BG262" s="188"/>
      <c r="BH262" s="139"/>
      <c r="BI262" s="140"/>
      <c r="BJ262" s="140"/>
      <c r="BK262" s="140"/>
      <c r="BL262" s="140"/>
      <c r="BM262" s="140"/>
      <c r="BN262" s="140"/>
      <c r="BO262" s="140"/>
      <c r="BP262" s="140"/>
      <c r="BQ262" s="140"/>
      <c r="BR262" s="141"/>
      <c r="BS262" s="142"/>
      <c r="BT262" s="142"/>
      <c r="BU262" s="142"/>
      <c r="BV262" s="142"/>
      <c r="BW262" s="142"/>
      <c r="BX262" s="142"/>
      <c r="BY262" s="142"/>
      <c r="BZ262" s="142"/>
      <c r="CA262" s="143"/>
      <c r="CB262" s="105"/>
      <c r="CC262" s="105"/>
      <c r="CD262" s="105"/>
      <c r="CE262" s="105"/>
      <c r="CF262" s="105"/>
      <c r="CG262" s="105"/>
      <c r="CH262" s="105"/>
      <c r="CI262" s="105"/>
      <c r="CJ262" s="105"/>
      <c r="CK262" s="105"/>
      <c r="CL262" s="105"/>
      <c r="CM262" s="105"/>
      <c r="CN262" s="105"/>
      <c r="CO262" s="105"/>
      <c r="CP262" s="105"/>
      <c r="CQ262" s="105"/>
      <c r="CR262" s="105"/>
      <c r="CS262" s="105"/>
      <c r="CT262" s="105"/>
      <c r="CU262" s="105"/>
      <c r="CV262" s="105"/>
      <c r="CW262" s="105"/>
      <c r="CX262" s="105"/>
      <c r="CY262" s="105"/>
      <c r="CZ262" s="105"/>
      <c r="DA262" s="92">
        <f>GETPIVOTDATA(" Florida",'Population Migration by State'!$B$5,"Year",'Population Migration by State'!$C$3)</f>
        <v>558786</v>
      </c>
      <c r="DB262" s="105">
        <f>GETPIVOTDATA(" Florida",'Population Migration by State'!$B$5,"Year",'Population Migration by State'!$C$3)</f>
        <v>558786</v>
      </c>
      <c r="DC262" s="105">
        <f>GETPIVOTDATA(" Florida",'Population Migration by State'!$B$5,"Year",'Population Migration by State'!$C$3)</f>
        <v>558786</v>
      </c>
      <c r="DD262" s="105">
        <f>GETPIVOTDATA(" Florida",'Population Migration by State'!$B$5,"Year",'Population Migration by State'!$C$3)</f>
        <v>558786</v>
      </c>
      <c r="DE262" s="105">
        <f>GETPIVOTDATA(" Florida",'Population Migration by State'!$B$5,"Year",'Population Migration by State'!$C$3)</f>
        <v>558786</v>
      </c>
      <c r="DF262" s="105">
        <f>GETPIVOTDATA(" Florida",'Population Migration by State'!$B$5,"Year",'Population Migration by State'!$C$3)</f>
        <v>558786</v>
      </c>
      <c r="DG262" s="105">
        <f>GETPIVOTDATA(" Florida",'Population Migration by State'!$B$5,"Year",'Population Migration by State'!$C$3)</f>
        <v>558786</v>
      </c>
      <c r="DH262" s="92"/>
      <c r="DI262" s="105"/>
      <c r="DJ262" s="105"/>
      <c r="DK262" s="105"/>
      <c r="DL262" s="105"/>
      <c r="DM262" s="105"/>
      <c r="DN262" s="105"/>
      <c r="DO262" s="105"/>
      <c r="DP262" s="105"/>
      <c r="DQ262" s="105"/>
      <c r="DR262" s="105"/>
      <c r="DS262" s="105"/>
      <c r="DT262" s="105"/>
      <c r="DU262" s="105"/>
      <c r="DV262" s="105"/>
      <c r="EM262" s="105"/>
      <c r="EN262" s="105"/>
      <c r="EO262" s="105"/>
      <c r="EP262" s="105"/>
      <c r="EQ262" s="56"/>
      <c r="ER262" s="56"/>
      <c r="ES262" s="56"/>
      <c r="ET262" s="56"/>
      <c r="EU262" s="56"/>
      <c r="EV262" s="56"/>
      <c r="EW262" s="105"/>
      <c r="EX262" s="105"/>
      <c r="EY262" s="105"/>
      <c r="EZ262" s="105"/>
      <c r="FA262" s="105"/>
      <c r="FB262" s="105"/>
      <c r="FC262" s="105"/>
      <c r="FD262" s="105"/>
      <c r="FE262" s="105"/>
      <c r="FF262" s="105"/>
      <c r="FG262" s="105"/>
      <c r="FH262" s="105"/>
      <c r="FI262" s="105"/>
      <c r="FJ262" s="105"/>
      <c r="FK262" s="105"/>
      <c r="FL262" s="105"/>
      <c r="FM262" s="105"/>
      <c r="FN262" s="105"/>
      <c r="FO262" s="105"/>
      <c r="FP262" s="56"/>
      <c r="FQ262" s="56"/>
      <c r="FR262" s="56"/>
      <c r="FS262" s="56"/>
      <c r="FT262" s="56"/>
      <c r="FU262" s="56"/>
      <c r="FV262" s="56"/>
      <c r="FW262" s="56"/>
      <c r="FX262" s="56"/>
      <c r="FY262" s="56"/>
      <c r="FZ262" s="56"/>
      <c r="GA262" s="56"/>
      <c r="GB262" s="56"/>
      <c r="GC262" s="56"/>
      <c r="GD262" s="56"/>
      <c r="GE262" s="56"/>
      <c r="GF262" s="56"/>
      <c r="GG262" s="56"/>
      <c r="GH262" s="56"/>
      <c r="GI262" s="56"/>
      <c r="GJ262" s="56"/>
      <c r="GK262" s="56"/>
      <c r="GL262" s="56"/>
      <c r="GM262" s="56"/>
      <c r="GN262" s="56"/>
      <c r="GO262" s="56"/>
      <c r="GP262" s="56"/>
      <c r="GQ262" s="56"/>
      <c r="GR262" s="56"/>
      <c r="GS262" s="56"/>
      <c r="GT262" s="56"/>
      <c r="GU262" s="56"/>
      <c r="GV262" s="56"/>
      <c r="GW262" s="56"/>
      <c r="GX262" s="56"/>
      <c r="GY262" s="56"/>
      <c r="GZ262" s="56"/>
      <c r="HA262" s="56"/>
      <c r="HB262" s="56"/>
      <c r="HC262" s="56"/>
      <c r="HD262" s="56"/>
      <c r="HE262" s="56"/>
      <c r="HF262" s="56"/>
      <c r="HG262" s="56"/>
      <c r="HH262" s="217"/>
    </row>
    <row r="263" spans="2:216" ht="15" customHeight="1" thickTop="1" thickBot="1" x14ac:dyDescent="0.3">
      <c r="B263" s="221"/>
      <c r="C263" s="56"/>
      <c r="D263" s="92"/>
      <c r="E263" s="105"/>
      <c r="F263" s="105"/>
      <c r="G263" s="105"/>
      <c r="H263" s="105"/>
      <c r="I263" s="92">
        <f>GETPIVOTDATA(" Alaska",'Population Migration by State'!$B$5,"Year",'Population Migration by State'!$C$3)</f>
        <v>33440</v>
      </c>
      <c r="J263" s="105">
        <f>GETPIVOTDATA(" Alaska",'Population Migration by State'!$B$5,"Year",'Population Migration by State'!$C$3)</f>
        <v>33440</v>
      </c>
      <c r="K263" s="105">
        <f>GETPIVOTDATA(" Alaska",'Population Migration by State'!$B$5,"Year",'Population Migration by State'!$C$3)</f>
        <v>33440</v>
      </c>
      <c r="L263" s="105">
        <f>GETPIVOTDATA(" Alaska",'Population Migration by State'!$B$5,"Year",'Population Migration by State'!$C$3)</f>
        <v>33440</v>
      </c>
      <c r="M263" s="95"/>
      <c r="N263" s="105"/>
      <c r="O263" s="105"/>
      <c r="P263" s="105"/>
      <c r="Q263" s="105"/>
      <c r="R263" s="97"/>
      <c r="S263" s="105">
        <f>GETPIVOTDATA(" Alaska",'Population Migration by State'!$B$5,"Year",'Population Migration by State'!$C$3)</f>
        <v>33440</v>
      </c>
      <c r="T263" s="105">
        <f>GETPIVOTDATA(" Alaska",'Population Migration by State'!$B$5,"Year",'Population Migration by State'!$C$3)</f>
        <v>33440</v>
      </c>
      <c r="U263" s="103">
        <f>GETPIVOTDATA(" Alaska",'Population Migration by State'!$B$5,"Year",'Population Migration by State'!$C$3)</f>
        <v>33440</v>
      </c>
      <c r="V263" s="105">
        <f>GETPIVOTDATA(" Alaska",'Population Migration by State'!$B$5,"Year",'Population Migration by State'!$C$3)</f>
        <v>33440</v>
      </c>
      <c r="W263" s="105">
        <f>GETPIVOTDATA(" Alaska",'Population Migration by State'!$B$5,"Year",'Population Migration by State'!$C$3)</f>
        <v>33440</v>
      </c>
      <c r="X263" s="114">
        <f>GETPIVOTDATA(" Alaska",'Population Migration by State'!$B$5,"Year",'Population Migration by State'!$C$3)</f>
        <v>33440</v>
      </c>
      <c r="AT263" s="105"/>
      <c r="AU263" s="105"/>
      <c r="AV263" s="105"/>
      <c r="AW263" s="105"/>
      <c r="AX263" s="187"/>
      <c r="AY263" s="187"/>
      <c r="AZ263" s="187"/>
      <c r="BA263" s="187"/>
      <c r="BB263" s="187"/>
      <c r="BC263" s="187"/>
      <c r="BD263" s="187"/>
      <c r="BE263" s="187"/>
      <c r="BF263" s="187"/>
      <c r="BG263" s="188"/>
      <c r="BH263" s="139"/>
      <c r="BI263" s="140"/>
      <c r="BJ263" s="140"/>
      <c r="BK263" s="140"/>
      <c r="BL263" s="140"/>
      <c r="BM263" s="140"/>
      <c r="BN263" s="140"/>
      <c r="BO263" s="140"/>
      <c r="BP263" s="140"/>
      <c r="BQ263" s="140"/>
      <c r="BR263" s="141"/>
      <c r="BS263" s="142"/>
      <c r="BT263" s="142"/>
      <c r="BU263" s="142"/>
      <c r="BV263" s="142"/>
      <c r="BW263" s="142"/>
      <c r="BX263" s="142"/>
      <c r="BY263" s="142"/>
      <c r="BZ263" s="142"/>
      <c r="CA263" s="143"/>
      <c r="CB263" s="105"/>
      <c r="CC263" s="105"/>
      <c r="CD263" s="105"/>
      <c r="CE263" s="105"/>
      <c r="CF263" s="105"/>
      <c r="CG263" s="105"/>
      <c r="CH263" s="105"/>
      <c r="CI263" s="105"/>
      <c r="CJ263" s="105"/>
      <c r="CK263" s="105"/>
      <c r="CL263" s="105"/>
      <c r="CM263" s="105"/>
      <c r="CN263" s="105"/>
      <c r="CO263" s="105"/>
      <c r="CP263" s="105"/>
      <c r="CQ263" s="105"/>
      <c r="CR263" s="105"/>
      <c r="CS263" s="105"/>
      <c r="CT263" s="105"/>
      <c r="CU263" s="105"/>
      <c r="CV263" s="105"/>
      <c r="CW263" s="105"/>
      <c r="CX263" s="105"/>
      <c r="CY263" s="105"/>
      <c r="CZ263" s="105"/>
      <c r="DA263" s="99"/>
      <c r="DB263" s="105">
        <f>GETPIVOTDATA(" Florida",'Population Migration by State'!$B$5,"Year",'Population Migration by State'!$C$3)</f>
        <v>558786</v>
      </c>
      <c r="DC263" s="105">
        <f>GETPIVOTDATA(" Florida",'Population Migration by State'!$B$5,"Year",'Population Migration by State'!$C$3)</f>
        <v>558786</v>
      </c>
      <c r="DD263" s="105">
        <f>GETPIVOTDATA(" Florida",'Population Migration by State'!$B$5,"Year",'Population Migration by State'!$C$3)</f>
        <v>558786</v>
      </c>
      <c r="DE263" s="105">
        <f>GETPIVOTDATA(" Florida",'Population Migration by State'!$B$5,"Year",'Population Migration by State'!$C$3)</f>
        <v>558786</v>
      </c>
      <c r="DF263" s="105">
        <f>GETPIVOTDATA(" Florida",'Population Migration by State'!$B$5,"Year",'Population Migration by State'!$C$3)</f>
        <v>558786</v>
      </c>
      <c r="DG263" s="105">
        <f>GETPIVOTDATA(" Florida",'Population Migration by State'!$B$5,"Year",'Population Migration by State'!$C$3)</f>
        <v>558786</v>
      </c>
      <c r="DH263" s="92"/>
      <c r="DI263" s="105"/>
      <c r="DJ263" s="105"/>
      <c r="DK263" s="105"/>
      <c r="DL263" s="105"/>
      <c r="DM263" s="105"/>
      <c r="DN263" s="105"/>
      <c r="DO263" s="105"/>
      <c r="DP263" s="105"/>
      <c r="DQ263" s="105"/>
      <c r="DR263" s="105"/>
      <c r="DS263" s="105"/>
      <c r="DT263" s="105"/>
      <c r="DU263" s="105"/>
      <c r="DV263" s="105"/>
      <c r="EM263" s="105"/>
      <c r="EN263" s="105"/>
      <c r="EO263" s="105"/>
      <c r="EP263" s="105"/>
      <c r="EQ263" s="56"/>
      <c r="ER263" s="56"/>
      <c r="ES263" s="56"/>
      <c r="ET263" s="56"/>
      <c r="EU263" s="56"/>
      <c r="EV263" s="56"/>
      <c r="EW263" s="105"/>
      <c r="EX263" s="105"/>
      <c r="EY263" s="105"/>
      <c r="EZ263" s="105"/>
      <c r="FA263" s="105"/>
      <c r="FB263" s="105"/>
      <c r="FC263" s="105"/>
      <c r="FD263" s="105"/>
      <c r="FE263" s="105"/>
      <c r="FF263" s="105"/>
      <c r="FG263" s="105"/>
      <c r="FH263" s="105"/>
      <c r="FI263" s="105"/>
      <c r="FJ263" s="105"/>
      <c r="FK263" s="105"/>
      <c r="FL263" s="105"/>
      <c r="FM263" s="105"/>
      <c r="FN263" s="105"/>
      <c r="FO263" s="105"/>
      <c r="FP263" s="56"/>
      <c r="FQ263" s="56"/>
      <c r="FR263" s="56"/>
      <c r="FS263" s="56"/>
      <c r="FT263" s="56"/>
      <c r="FU263" s="56"/>
      <c r="FV263" s="56"/>
      <c r="FW263" s="56"/>
      <c r="FX263" s="56"/>
      <c r="FY263" s="56"/>
      <c r="FZ263" s="56"/>
      <c r="GA263" s="56"/>
      <c r="GB263" s="56"/>
      <c r="GC263" s="56"/>
      <c r="GD263" s="56"/>
      <c r="GE263" s="56"/>
      <c r="GF263" s="56"/>
      <c r="GG263" s="56"/>
      <c r="GH263" s="56"/>
      <c r="GI263" s="56"/>
      <c r="GJ263" s="56"/>
      <c r="GK263" s="56"/>
      <c r="GL263" s="56"/>
      <c r="GM263" s="56"/>
      <c r="GN263" s="56"/>
      <c r="GO263" s="56"/>
      <c r="GP263" s="56"/>
      <c r="GQ263" s="56"/>
      <c r="GR263" s="56"/>
      <c r="GS263" s="56"/>
      <c r="GT263" s="56"/>
      <c r="GU263" s="56"/>
      <c r="GV263" s="56"/>
      <c r="GW263" s="56"/>
      <c r="GX263" s="56"/>
      <c r="GY263" s="56"/>
      <c r="GZ263" s="56"/>
      <c r="HA263" s="56"/>
      <c r="HB263" s="56"/>
      <c r="HC263" s="56"/>
      <c r="HD263" s="56"/>
      <c r="HE263" s="56"/>
      <c r="HF263" s="56"/>
      <c r="HG263" s="56"/>
      <c r="HH263" s="217"/>
    </row>
    <row r="264" spans="2:216" ht="15" customHeight="1" thickTop="1" thickBot="1" x14ac:dyDescent="0.3">
      <c r="B264" s="221"/>
      <c r="C264" s="56"/>
      <c r="D264" s="92"/>
      <c r="E264" s="105"/>
      <c r="F264" s="105"/>
      <c r="G264" s="105"/>
      <c r="H264" s="97"/>
      <c r="I264" s="105">
        <f>GETPIVOTDATA(" Alaska",'Population Migration by State'!$B$5,"Year",'Population Migration by State'!$C$3)</f>
        <v>33440</v>
      </c>
      <c r="J264" s="105">
        <f>GETPIVOTDATA(" Alaska",'Population Migration by State'!$B$5,"Year",'Population Migration by State'!$C$3)</f>
        <v>33440</v>
      </c>
      <c r="K264" s="105">
        <f>GETPIVOTDATA(" Alaska",'Population Migration by State'!$B$5,"Year",'Population Migration by State'!$C$3)</f>
        <v>33440</v>
      </c>
      <c r="L264" s="97"/>
      <c r="M264" s="105"/>
      <c r="N264" s="105"/>
      <c r="O264" s="105"/>
      <c r="P264" s="105"/>
      <c r="Q264" s="105"/>
      <c r="R264" s="92">
        <f>GETPIVOTDATA(" Alaska",'Population Migration by State'!$B$5,"Year",'Population Migration by State'!$C$3)</f>
        <v>33440</v>
      </c>
      <c r="S264" s="105">
        <f>GETPIVOTDATA(" Alaska",'Population Migration by State'!$B$5,"Year",'Population Migration by State'!$C$3)</f>
        <v>33440</v>
      </c>
      <c r="T264" s="97"/>
      <c r="U264" s="105"/>
      <c r="V264" s="99"/>
      <c r="W264" s="105">
        <f>GETPIVOTDATA(" Alaska",'Population Migration by State'!$B$5,"Year",'Population Migration by State'!$C$3)</f>
        <v>33440</v>
      </c>
      <c r="X264" s="114">
        <f>GETPIVOTDATA(" Alaska",'Population Migration by State'!$B$5,"Year",'Population Migration by State'!$C$3)</f>
        <v>33440</v>
      </c>
      <c r="AT264" s="105"/>
      <c r="AU264" s="105"/>
      <c r="AV264" s="105"/>
      <c r="AW264" s="105"/>
      <c r="AX264" s="187"/>
      <c r="AY264" s="187"/>
      <c r="AZ264" s="187"/>
      <c r="BA264" s="187"/>
      <c r="BB264" s="187"/>
      <c r="BC264" s="187"/>
      <c r="BD264" s="187"/>
      <c r="BE264" s="187"/>
      <c r="BF264" s="187"/>
      <c r="BG264" s="188"/>
      <c r="BH264" s="139"/>
      <c r="BI264" s="140"/>
      <c r="BJ264" s="140"/>
      <c r="BK264" s="140"/>
      <c r="BL264" s="140"/>
      <c r="BM264" s="140"/>
      <c r="BN264" s="140"/>
      <c r="BO264" s="140"/>
      <c r="BP264" s="140"/>
      <c r="BQ264" s="140"/>
      <c r="BR264" s="141"/>
      <c r="BS264" s="142"/>
      <c r="BT264" s="142"/>
      <c r="BU264" s="142"/>
      <c r="BV264" s="142"/>
      <c r="BW264" s="142"/>
      <c r="BX264" s="142"/>
      <c r="BY264" s="142"/>
      <c r="BZ264" s="142"/>
      <c r="CA264" s="143"/>
      <c r="CB264" s="105"/>
      <c r="CC264" s="105"/>
      <c r="CD264" s="105"/>
      <c r="CE264" s="105"/>
      <c r="CF264" s="105"/>
      <c r="CG264" s="105"/>
      <c r="CH264" s="105"/>
      <c r="CI264" s="105"/>
      <c r="CJ264" s="105"/>
      <c r="CK264" s="105"/>
      <c r="CL264" s="105"/>
      <c r="CM264" s="105"/>
      <c r="CN264" s="105"/>
      <c r="CO264" s="105"/>
      <c r="CP264" s="105"/>
      <c r="CQ264" s="105"/>
      <c r="CR264" s="105"/>
      <c r="CS264" s="105"/>
      <c r="CT264" s="105"/>
      <c r="CU264" s="105"/>
      <c r="CV264" s="105"/>
      <c r="CW264" s="105"/>
      <c r="CX264" s="105"/>
      <c r="CY264" s="105"/>
      <c r="CZ264" s="105"/>
      <c r="DA264" s="105"/>
      <c r="DB264" s="92">
        <f>GETPIVOTDATA(" Florida",'Population Migration by State'!$B$5,"Year",'Population Migration by State'!$C$3)</f>
        <v>558786</v>
      </c>
      <c r="DC264" s="105">
        <f>GETPIVOTDATA(" Florida",'Population Migration by State'!$B$5,"Year",'Population Migration by State'!$C$3)</f>
        <v>558786</v>
      </c>
      <c r="DD264" s="105">
        <f>GETPIVOTDATA(" Florida",'Population Migration by State'!$B$5,"Year",'Population Migration by State'!$C$3)</f>
        <v>558786</v>
      </c>
      <c r="DE264" s="105">
        <f>GETPIVOTDATA(" Florida",'Population Migration by State'!$B$5,"Year",'Population Migration by State'!$C$3)</f>
        <v>558786</v>
      </c>
      <c r="DF264" s="105">
        <f>GETPIVOTDATA(" Florida",'Population Migration by State'!$B$5,"Year",'Population Migration by State'!$C$3)</f>
        <v>558786</v>
      </c>
      <c r="DG264" s="105">
        <f>GETPIVOTDATA(" Florida",'Population Migration by State'!$B$5,"Year",'Population Migration by State'!$C$3)</f>
        <v>558786</v>
      </c>
      <c r="DH264" s="92"/>
      <c r="DI264" s="105"/>
      <c r="DJ264" s="105"/>
      <c r="DK264" s="105"/>
      <c r="DL264" s="105"/>
      <c r="DM264" s="105"/>
      <c r="DN264" s="105"/>
      <c r="DO264" s="105"/>
      <c r="DP264" s="105"/>
      <c r="DQ264" s="105"/>
      <c r="DR264" s="105"/>
      <c r="DS264" s="105"/>
      <c r="DT264" s="105"/>
      <c r="DU264" s="105"/>
      <c r="DV264" s="105"/>
      <c r="EM264" s="105"/>
      <c r="EN264" s="105"/>
      <c r="EO264" s="105"/>
      <c r="EP264" s="105"/>
      <c r="EQ264" s="56"/>
      <c r="ER264" s="56"/>
      <c r="ES264" s="56"/>
      <c r="ET264" s="56"/>
      <c r="EU264" s="56"/>
      <c r="EV264" s="56"/>
      <c r="EW264" s="105"/>
      <c r="EX264" s="105"/>
      <c r="EY264" s="105"/>
      <c r="EZ264" s="105"/>
      <c r="FA264" s="105"/>
      <c r="FB264" s="105"/>
      <c r="FC264" s="105"/>
      <c r="FD264" s="105"/>
      <c r="FE264" s="105"/>
      <c r="FF264" s="105"/>
      <c r="FG264" s="105"/>
      <c r="FH264" s="105"/>
      <c r="FI264" s="105"/>
      <c r="FJ264" s="105"/>
      <c r="FK264" s="105"/>
      <c r="FL264" s="105"/>
      <c r="FM264" s="105"/>
      <c r="FN264" s="105"/>
      <c r="FO264" s="105"/>
      <c r="FP264" s="56"/>
      <c r="FQ264" s="56"/>
      <c r="FR264" s="56"/>
      <c r="FS264" s="56"/>
      <c r="FT264" s="56"/>
      <c r="FU264" s="56"/>
      <c r="FV264" s="56"/>
      <c r="FW264" s="56"/>
      <c r="FX264" s="56"/>
      <c r="FY264" s="56"/>
      <c r="FZ264" s="56"/>
      <c r="GA264" s="56"/>
      <c r="GB264" s="56"/>
      <c r="GC264" s="56"/>
      <c r="GD264" s="56"/>
      <c r="GE264" s="56"/>
      <c r="GF264" s="56"/>
      <c r="GG264" s="56"/>
      <c r="GH264" s="56"/>
      <c r="GI264" s="56"/>
      <c r="GJ264" s="56"/>
      <c r="GK264" s="56"/>
      <c r="GL264" s="56"/>
      <c r="GM264" s="56"/>
      <c r="GN264" s="56"/>
      <c r="GO264" s="56"/>
      <c r="GP264" s="56"/>
      <c r="GQ264" s="56"/>
      <c r="GR264" s="56"/>
      <c r="GS264" s="56"/>
      <c r="GT264" s="56"/>
      <c r="GU264" s="56"/>
      <c r="GV264" s="56"/>
      <c r="GW264" s="56"/>
      <c r="GX264" s="56"/>
      <c r="GY264" s="56"/>
      <c r="GZ264" s="56"/>
      <c r="HA264" s="56"/>
      <c r="HB264" s="56"/>
      <c r="HC264" s="56"/>
      <c r="HD264" s="56"/>
      <c r="HE264" s="56"/>
      <c r="HF264" s="56"/>
      <c r="HG264" s="56"/>
      <c r="HH264" s="217"/>
    </row>
    <row r="265" spans="2:216" ht="15" customHeight="1" thickTop="1" x14ac:dyDescent="0.25">
      <c r="B265" s="221"/>
      <c r="C265" s="56"/>
      <c r="D265" s="92"/>
      <c r="E265" s="105"/>
      <c r="F265" s="105"/>
      <c r="G265" s="105"/>
      <c r="H265" s="92">
        <f>GETPIVOTDATA(" Alaska",'Population Migration by State'!$B$5,"Year",'Population Migration by State'!$C$3)</f>
        <v>33440</v>
      </c>
      <c r="I265" s="105">
        <f>GETPIVOTDATA(" Alaska",'Population Migration by State'!$B$5,"Year",'Population Migration by State'!$C$3)</f>
        <v>33440</v>
      </c>
      <c r="J265" s="105">
        <f>GETPIVOTDATA(" Alaska",'Population Migration by State'!$B$5,"Year",'Population Migration by State'!$C$3)</f>
        <v>33440</v>
      </c>
      <c r="K265" s="95"/>
      <c r="L265" s="105"/>
      <c r="M265" s="105"/>
      <c r="N265" s="106">
        <f>GETPIVOTDATA(" Alaska",'Population Migration by State'!$B$5,"Year",'Population Migration by State'!$C$3)</f>
        <v>33440</v>
      </c>
      <c r="O265" s="92"/>
      <c r="P265" s="105"/>
      <c r="Q265" s="105"/>
      <c r="R265" s="92">
        <f>GETPIVOTDATA(" Alaska",'Population Migration by State'!$B$5,"Year",'Population Migration by State'!$C$3)</f>
        <v>33440</v>
      </c>
      <c r="S265" s="97"/>
      <c r="T265" s="105"/>
      <c r="U265" s="105"/>
      <c r="V265" s="105"/>
      <c r="W265" s="99"/>
      <c r="X265" s="114">
        <f>GETPIVOTDATA(" Alaska",'Population Migration by State'!$B$5,"Year",'Population Migration by State'!$C$3)</f>
        <v>33440</v>
      </c>
      <c r="AT265" s="105"/>
      <c r="AU265" s="105"/>
      <c r="AV265" s="105"/>
      <c r="AW265" s="105"/>
      <c r="AX265" s="187"/>
      <c r="AY265" s="187"/>
      <c r="AZ265" s="187"/>
      <c r="BA265" s="187"/>
      <c r="BB265" s="187"/>
      <c r="BC265" s="187"/>
      <c r="BD265" s="187"/>
      <c r="BE265" s="187"/>
      <c r="BF265" s="187"/>
      <c r="BG265" s="188"/>
      <c r="BH265" s="139"/>
      <c r="BI265" s="140"/>
      <c r="BJ265" s="140"/>
      <c r="BK265" s="140"/>
      <c r="BL265" s="140"/>
      <c r="BM265" s="140"/>
      <c r="BN265" s="140"/>
      <c r="BO265" s="140"/>
      <c r="BP265" s="140"/>
      <c r="BQ265" s="140"/>
      <c r="BR265" s="141"/>
      <c r="BS265" s="142"/>
      <c r="BT265" s="142"/>
      <c r="BU265" s="142"/>
      <c r="BV265" s="142"/>
      <c r="BW265" s="142"/>
      <c r="BX265" s="142"/>
      <c r="BY265" s="142"/>
      <c r="BZ265" s="142"/>
      <c r="CA265" s="143"/>
      <c r="CB265" s="105"/>
      <c r="CC265" s="105"/>
      <c r="CD265" s="105"/>
      <c r="CE265" s="105"/>
      <c r="CF265" s="105"/>
      <c r="CG265" s="105"/>
      <c r="CH265" s="105"/>
      <c r="CI265" s="105"/>
      <c r="CJ265" s="105"/>
      <c r="CK265" s="105"/>
      <c r="CL265" s="105"/>
      <c r="CM265" s="105"/>
      <c r="CN265" s="105"/>
      <c r="CO265" s="105"/>
      <c r="CP265" s="105"/>
      <c r="CQ265" s="105"/>
      <c r="CR265" s="105"/>
      <c r="CS265" s="105"/>
      <c r="CT265" s="105"/>
      <c r="CU265" s="105"/>
      <c r="CV265" s="105"/>
      <c r="CW265" s="105"/>
      <c r="CX265" s="105"/>
      <c r="CY265" s="105"/>
      <c r="CZ265" s="105"/>
      <c r="DA265" s="105"/>
      <c r="DB265" s="92">
        <f>GETPIVOTDATA(" Florida",'Population Migration by State'!$B$5,"Year",'Population Migration by State'!$C$3)</f>
        <v>558786</v>
      </c>
      <c r="DC265" s="105">
        <f>GETPIVOTDATA(" Florida",'Population Migration by State'!$B$5,"Year",'Population Migration by State'!$C$3)</f>
        <v>558786</v>
      </c>
      <c r="DD265" s="105">
        <f>GETPIVOTDATA(" Florida",'Population Migration by State'!$B$5,"Year",'Population Migration by State'!$C$3)</f>
        <v>558786</v>
      </c>
      <c r="DE265" s="105">
        <f>GETPIVOTDATA(" Florida",'Population Migration by State'!$B$5,"Year",'Population Migration by State'!$C$3)</f>
        <v>558786</v>
      </c>
      <c r="DF265" s="105">
        <f>GETPIVOTDATA(" Florida",'Population Migration by State'!$B$5,"Year",'Population Migration by State'!$C$3)</f>
        <v>558786</v>
      </c>
      <c r="DG265" s="105">
        <f>GETPIVOTDATA(" Florida",'Population Migration by State'!$B$5,"Year",'Population Migration by State'!$C$3)</f>
        <v>558786</v>
      </c>
      <c r="DH265" s="92"/>
      <c r="DI265" s="105"/>
      <c r="DJ265" s="105"/>
      <c r="DK265" s="105"/>
      <c r="DL265" s="105"/>
      <c r="DM265" s="105"/>
      <c r="DN265" s="105"/>
      <c r="DO265" s="105"/>
      <c r="DP265" s="105"/>
      <c r="DQ265" s="105"/>
      <c r="DR265" s="105"/>
      <c r="DS265" s="105"/>
      <c r="DT265" s="105"/>
      <c r="DU265" s="105"/>
      <c r="DV265" s="105"/>
      <c r="EM265" s="105"/>
      <c r="EN265" s="105"/>
      <c r="EO265" s="105"/>
      <c r="EP265" s="105"/>
      <c r="EQ265" s="56"/>
      <c r="ER265" s="56"/>
      <c r="ES265" s="56"/>
      <c r="ET265" s="56"/>
      <c r="EU265" s="56"/>
      <c r="EV265" s="56"/>
      <c r="EW265" s="105"/>
      <c r="EX265" s="105"/>
      <c r="EY265" s="105"/>
      <c r="EZ265" s="105"/>
      <c r="FA265" s="105"/>
      <c r="FB265" s="105"/>
      <c r="FC265" s="105"/>
      <c r="FD265" s="105"/>
      <c r="FE265" s="105"/>
      <c r="FF265" s="105"/>
      <c r="FG265" s="105"/>
      <c r="FH265" s="105"/>
      <c r="FI265" s="105"/>
      <c r="FJ265" s="105"/>
      <c r="FK265" s="105"/>
      <c r="FL265" s="105"/>
      <c r="FM265" s="105"/>
      <c r="FN265" s="105"/>
      <c r="FO265" s="105"/>
      <c r="FP265" s="56"/>
      <c r="FQ265" s="56"/>
      <c r="FR265" s="56"/>
      <c r="FS265" s="56"/>
      <c r="FT265" s="56"/>
      <c r="FU265" s="56"/>
      <c r="FV265" s="56"/>
      <c r="FW265" s="56"/>
      <c r="FX265" s="56"/>
      <c r="FY265" s="56"/>
      <c r="FZ265" s="56"/>
      <c r="GA265" s="56"/>
      <c r="GB265" s="56"/>
      <c r="GC265" s="56"/>
      <c r="GD265" s="56"/>
      <c r="GE265" s="56"/>
      <c r="GF265" s="56"/>
      <c r="GG265" s="56"/>
      <c r="GH265" s="56"/>
      <c r="GI265" s="56"/>
      <c r="GJ265" s="56"/>
      <c r="GK265" s="56"/>
      <c r="GL265" s="56"/>
      <c r="GM265" s="56"/>
      <c r="GN265" s="56"/>
      <c r="GO265" s="56"/>
      <c r="GP265" s="56"/>
      <c r="GQ265" s="56"/>
      <c r="GR265" s="56"/>
      <c r="GS265" s="56"/>
      <c r="GT265" s="56"/>
      <c r="GU265" s="56"/>
      <c r="GV265" s="56"/>
      <c r="GW265" s="56"/>
      <c r="GX265" s="56"/>
      <c r="GY265" s="56"/>
      <c r="GZ265" s="56"/>
      <c r="HA265" s="56"/>
      <c r="HB265" s="56"/>
      <c r="HC265" s="56"/>
      <c r="HD265" s="56"/>
      <c r="HE265" s="56"/>
      <c r="HF265" s="56"/>
      <c r="HG265" s="56"/>
      <c r="HH265" s="217"/>
    </row>
    <row r="266" spans="2:216" ht="15" customHeight="1" thickBot="1" x14ac:dyDescent="0.3">
      <c r="B266" s="221"/>
      <c r="C266" s="56"/>
      <c r="D266" s="92"/>
      <c r="E266" s="105"/>
      <c r="F266" s="105"/>
      <c r="G266" s="97"/>
      <c r="H266" s="105">
        <f>GETPIVOTDATA(" Alaska",'Population Migration by State'!$B$5,"Year",'Population Migration by State'!$C$3)</f>
        <v>33440</v>
      </c>
      <c r="I266" s="105">
        <f>GETPIVOTDATA(" Alaska",'Population Migration by State'!$B$5,"Year",'Population Migration by State'!$C$3)</f>
        <v>33440</v>
      </c>
      <c r="J266" s="97"/>
      <c r="K266" s="105"/>
      <c r="L266" s="105"/>
      <c r="M266" s="105"/>
      <c r="N266" s="92">
        <f>GETPIVOTDATA(" Alaska",'Population Migration by State'!$B$5,"Year",'Population Migration by State'!$C$3)</f>
        <v>33440</v>
      </c>
      <c r="O266" s="99"/>
      <c r="P266" s="105"/>
      <c r="Q266" s="105"/>
      <c r="R266" s="102"/>
      <c r="S266" s="105"/>
      <c r="T266" s="105"/>
      <c r="U266" s="105"/>
      <c r="V266" s="105"/>
      <c r="W266" s="105"/>
      <c r="X266" s="115"/>
      <c r="AT266" s="105"/>
      <c r="AU266" s="105"/>
      <c r="AV266" s="105"/>
      <c r="AW266" s="105"/>
      <c r="AX266" s="187"/>
      <c r="AY266" s="187"/>
      <c r="AZ266" s="187"/>
      <c r="BA266" s="187"/>
      <c r="BB266" s="187"/>
      <c r="BC266" s="187"/>
      <c r="BD266" s="187"/>
      <c r="BE266" s="187"/>
      <c r="BF266" s="187"/>
      <c r="BG266" s="188"/>
      <c r="BH266" s="139"/>
      <c r="BI266" s="140"/>
      <c r="BJ266" s="140"/>
      <c r="BK266" s="140"/>
      <c r="BL266" s="140"/>
      <c r="BM266" s="140"/>
      <c r="BN266" s="140"/>
      <c r="BO266" s="140"/>
      <c r="BP266" s="140"/>
      <c r="BQ266" s="140"/>
      <c r="BR266" s="141"/>
      <c r="BS266" s="142"/>
      <c r="BT266" s="142"/>
      <c r="BU266" s="142"/>
      <c r="BV266" s="142"/>
      <c r="BW266" s="142"/>
      <c r="BX266" s="142"/>
      <c r="BY266" s="142"/>
      <c r="BZ266" s="142"/>
      <c r="CA266" s="143"/>
      <c r="CB266" s="105"/>
      <c r="CC266" s="105"/>
      <c r="CD266" s="105"/>
      <c r="CE266" s="105"/>
      <c r="CF266" s="105"/>
      <c r="CG266" s="105"/>
      <c r="CH266" s="105"/>
      <c r="CI266" s="105"/>
      <c r="CJ266" s="105"/>
      <c r="CK266" s="105"/>
      <c r="CL266" s="105"/>
      <c r="CM266" s="105"/>
      <c r="CN266" s="105"/>
      <c r="CO266" s="105"/>
      <c r="CP266" s="105"/>
      <c r="CQ266" s="105"/>
      <c r="CR266" s="105"/>
      <c r="CS266" s="105"/>
      <c r="CT266" s="105"/>
      <c r="CU266" s="105"/>
      <c r="CV266" s="105"/>
      <c r="CW266" s="105"/>
      <c r="CX266" s="105"/>
      <c r="CY266" s="105"/>
      <c r="CZ266" s="105"/>
      <c r="DA266" s="105"/>
      <c r="DB266" s="92">
        <f>GETPIVOTDATA(" Florida",'Population Migration by State'!$B$5,"Year",'Population Migration by State'!$C$3)</f>
        <v>558786</v>
      </c>
      <c r="DC266" s="105">
        <f>GETPIVOTDATA(" Florida",'Population Migration by State'!$B$5,"Year",'Population Migration by State'!$C$3)</f>
        <v>558786</v>
      </c>
      <c r="DD266" s="105">
        <f>GETPIVOTDATA(" Florida",'Population Migration by State'!$B$5,"Year",'Population Migration by State'!$C$3)</f>
        <v>558786</v>
      </c>
      <c r="DE266" s="105">
        <f>GETPIVOTDATA(" Florida",'Population Migration by State'!$B$5,"Year",'Population Migration by State'!$C$3)</f>
        <v>558786</v>
      </c>
      <c r="DF266" s="105">
        <f>GETPIVOTDATA(" Florida",'Population Migration by State'!$B$5,"Year",'Population Migration by State'!$C$3)</f>
        <v>558786</v>
      </c>
      <c r="DG266" s="105">
        <f>GETPIVOTDATA(" Florida",'Population Migration by State'!$B$5,"Year",'Population Migration by State'!$C$3)</f>
        <v>558786</v>
      </c>
      <c r="DH266" s="92"/>
      <c r="DI266" s="105"/>
      <c r="DJ266" s="105"/>
      <c r="DK266" s="105"/>
      <c r="DL266" s="105"/>
      <c r="DM266" s="105"/>
      <c r="DN266" s="105"/>
      <c r="DO266" s="105"/>
      <c r="DP266" s="105"/>
      <c r="DQ266" s="105"/>
      <c r="DR266" s="105"/>
      <c r="DS266" s="105"/>
      <c r="DT266" s="105"/>
      <c r="DU266" s="105"/>
      <c r="DV266" s="105"/>
      <c r="EM266" s="105"/>
      <c r="EN266" s="105"/>
      <c r="EO266" s="105"/>
      <c r="EP266" s="105"/>
      <c r="EQ266" s="56"/>
      <c r="ER266" s="56"/>
      <c r="ES266" s="56"/>
      <c r="ET266" s="56"/>
      <c r="EU266" s="56"/>
      <c r="EV266" s="56"/>
      <c r="EW266" s="105"/>
      <c r="EX266" s="105"/>
      <c r="EY266" s="105"/>
      <c r="EZ266" s="105"/>
      <c r="FA266" s="105"/>
      <c r="FB266" s="105"/>
      <c r="FC266" s="105"/>
      <c r="FD266" s="105"/>
      <c r="FE266" s="105"/>
      <c r="FF266" s="105"/>
      <c r="FG266" s="105"/>
      <c r="FH266" s="105"/>
      <c r="FI266" s="105"/>
      <c r="FJ266" s="105"/>
      <c r="FK266" s="105"/>
      <c r="FL266" s="105"/>
      <c r="FM266" s="105"/>
      <c r="FN266" s="105"/>
      <c r="FO266" s="105"/>
      <c r="FP266" s="56"/>
      <c r="FQ266" s="56"/>
      <c r="FR266" s="56"/>
      <c r="FS266" s="56"/>
      <c r="FT266" s="56"/>
      <c r="FU266" s="56"/>
      <c r="FV266" s="56"/>
      <c r="FW266" s="56"/>
      <c r="FX266" s="56"/>
      <c r="FY266" s="56"/>
      <c r="FZ266" s="56"/>
      <c r="GA266" s="56"/>
      <c r="GB266" s="56"/>
      <c r="GC266" s="56"/>
      <c r="GD266" s="56"/>
      <c r="GE266" s="56"/>
      <c r="GF266" s="56"/>
      <c r="GG266" s="56"/>
      <c r="GH266" s="56"/>
      <c r="GI266" s="56"/>
      <c r="GJ266" s="56"/>
      <c r="GK266" s="56"/>
      <c r="GL266" s="56"/>
      <c r="GM266" s="56"/>
      <c r="GN266" s="56"/>
      <c r="GO266" s="56"/>
      <c r="GP266" s="56"/>
      <c r="GQ266" s="56"/>
      <c r="GR266" s="56"/>
      <c r="GS266" s="56"/>
      <c r="GT266" s="56"/>
      <c r="GU266" s="56"/>
      <c r="GV266" s="56"/>
      <c r="GW266" s="56"/>
      <c r="GX266" s="56"/>
      <c r="GY266" s="56"/>
      <c r="GZ266" s="56"/>
      <c r="HA266" s="56"/>
      <c r="HB266" s="56"/>
      <c r="HC266" s="56"/>
      <c r="HD266" s="56"/>
      <c r="HE266" s="56"/>
      <c r="HF266" s="56"/>
      <c r="HG266" s="56"/>
      <c r="HH266" s="217"/>
    </row>
    <row r="267" spans="2:216" ht="15.75" customHeight="1" thickTop="1" x14ac:dyDescent="0.25">
      <c r="B267" s="221"/>
      <c r="C267" s="56"/>
      <c r="D267" s="92"/>
      <c r="E267" s="105"/>
      <c r="F267" s="105"/>
      <c r="G267" s="92">
        <f>GETPIVOTDATA(" Alaska",'Population Migration by State'!$B$5,"Year",'Population Migration by State'!$C$3)</f>
        <v>33440</v>
      </c>
      <c r="H267" s="105">
        <f>GETPIVOTDATA(" Alaska",'Population Migration by State'!$B$5,"Year",'Population Migration by State'!$C$3)</f>
        <v>33440</v>
      </c>
      <c r="I267" s="95"/>
      <c r="J267" s="105"/>
      <c r="K267" s="105"/>
      <c r="L267" s="105"/>
      <c r="M267" s="97"/>
      <c r="N267" s="105">
        <f>GETPIVOTDATA(" Alaska",'Population Migration by State'!$B$5,"Year",'Population Migration by State'!$C$3)</f>
        <v>33440</v>
      </c>
      <c r="O267" s="105">
        <f>GETPIVOTDATA(" Alaska",'Population Migration by State'!$B$5,"Year",'Population Migration by State'!$C$3)</f>
        <v>33440</v>
      </c>
      <c r="P267" s="92"/>
      <c r="Q267" s="105"/>
      <c r="R267" s="105"/>
      <c r="S267" s="105"/>
      <c r="T267" s="105"/>
      <c r="U267" s="105"/>
      <c r="V267" s="105"/>
      <c r="W267" s="105"/>
      <c r="X267" s="114"/>
      <c r="AT267" s="105"/>
      <c r="AU267" s="105"/>
      <c r="AV267" s="105"/>
      <c r="AW267" s="105"/>
      <c r="AX267" s="187"/>
      <c r="AY267" s="187"/>
      <c r="AZ267" s="187"/>
      <c r="BA267" s="187"/>
      <c r="BB267" s="187"/>
      <c r="BC267" s="187"/>
      <c r="BD267" s="187"/>
      <c r="BE267" s="187"/>
      <c r="BF267" s="187"/>
      <c r="BG267" s="188"/>
      <c r="BH267" s="139"/>
      <c r="BI267" s="140"/>
      <c r="BJ267" s="140"/>
      <c r="BK267" s="140"/>
      <c r="BL267" s="140"/>
      <c r="BM267" s="140"/>
      <c r="BN267" s="140"/>
      <c r="BO267" s="140"/>
      <c r="BP267" s="140"/>
      <c r="BQ267" s="140"/>
      <c r="BR267" s="141"/>
      <c r="BS267" s="142"/>
      <c r="BT267" s="142"/>
      <c r="BU267" s="142"/>
      <c r="BV267" s="142"/>
      <c r="BW267" s="142"/>
      <c r="BX267" s="142"/>
      <c r="BY267" s="142"/>
      <c r="BZ267" s="142"/>
      <c r="CA267" s="143"/>
      <c r="CB267" s="105"/>
      <c r="CC267" s="105"/>
      <c r="CD267" s="105"/>
      <c r="CE267" s="105"/>
      <c r="CF267" s="105"/>
      <c r="CG267" s="105"/>
      <c r="CH267" s="105"/>
      <c r="CI267" s="105"/>
      <c r="CJ267" s="105"/>
      <c r="CK267" s="105"/>
      <c r="CL267" s="105"/>
      <c r="CM267" s="105"/>
      <c r="CN267" s="105"/>
      <c r="CO267" s="105"/>
      <c r="CP267" s="105"/>
      <c r="CQ267" s="105"/>
      <c r="CR267" s="105"/>
      <c r="CS267" s="105"/>
      <c r="CT267" s="105"/>
      <c r="CU267" s="105"/>
      <c r="CV267" s="105"/>
      <c r="CW267" s="105"/>
      <c r="CX267" s="105"/>
      <c r="CY267" s="105"/>
      <c r="CZ267" s="105"/>
      <c r="DA267" s="105"/>
      <c r="DB267" s="92">
        <f>GETPIVOTDATA(" Florida",'Population Migration by State'!$B$5,"Year",'Population Migration by State'!$C$3)</f>
        <v>558786</v>
      </c>
      <c r="DC267" s="105">
        <f>GETPIVOTDATA(" Florida",'Population Migration by State'!$B$5,"Year",'Population Migration by State'!$C$3)</f>
        <v>558786</v>
      </c>
      <c r="DD267" s="105">
        <f>GETPIVOTDATA(" Florida",'Population Migration by State'!$B$5,"Year",'Population Migration by State'!$C$3)</f>
        <v>558786</v>
      </c>
      <c r="DE267" s="105">
        <f>GETPIVOTDATA(" Florida",'Population Migration by State'!$B$5,"Year",'Population Migration by State'!$C$3)</f>
        <v>558786</v>
      </c>
      <c r="DF267" s="105">
        <f>GETPIVOTDATA(" Florida",'Population Migration by State'!$B$5,"Year",'Population Migration by State'!$C$3)</f>
        <v>558786</v>
      </c>
      <c r="DG267" s="105">
        <f>GETPIVOTDATA(" Florida",'Population Migration by State'!$B$5,"Year",'Population Migration by State'!$C$3)</f>
        <v>558786</v>
      </c>
      <c r="DH267" s="92"/>
      <c r="DI267" s="105"/>
      <c r="DJ267" s="105"/>
      <c r="DK267" s="105"/>
      <c r="DL267" s="105"/>
      <c r="DM267" s="105"/>
      <c r="DN267" s="105"/>
      <c r="DO267" s="105"/>
      <c r="DP267" s="105"/>
      <c r="DQ267" s="105"/>
      <c r="DR267" s="105"/>
      <c r="DS267" s="105"/>
      <c r="DT267" s="105"/>
      <c r="DU267" s="105"/>
      <c r="DV267" s="105"/>
      <c r="EM267" s="105"/>
      <c r="EN267" s="105"/>
      <c r="EO267" s="105"/>
      <c r="EP267" s="105"/>
      <c r="EQ267" s="56"/>
      <c r="ER267" s="56"/>
      <c r="ES267" s="56"/>
      <c r="ET267" s="56"/>
      <c r="EU267" s="56"/>
      <c r="EV267" s="56"/>
      <c r="EW267" s="105"/>
      <c r="EX267" s="105"/>
      <c r="EY267" s="105"/>
      <c r="EZ267" s="105"/>
      <c r="FA267" s="105"/>
      <c r="FB267" s="105"/>
      <c r="FC267" s="105"/>
      <c r="FD267" s="105"/>
      <c r="FE267" s="105"/>
      <c r="FF267" s="105"/>
      <c r="FG267" s="105"/>
      <c r="FH267" s="105"/>
      <c r="FI267" s="105"/>
      <c r="FJ267" s="105"/>
      <c r="FK267" s="105"/>
      <c r="FL267" s="105"/>
      <c r="FM267" s="105"/>
      <c r="FN267" s="105"/>
      <c r="FO267" s="105"/>
      <c r="FP267" s="56"/>
      <c r="FQ267" s="56"/>
      <c r="FR267" s="56"/>
      <c r="FS267" s="56"/>
      <c r="FT267" s="56"/>
      <c r="FU267" s="56"/>
      <c r="FV267" s="56"/>
      <c r="FW267" s="56"/>
      <c r="FX267" s="56"/>
      <c r="FY267" s="56"/>
      <c r="FZ267" s="56"/>
      <c r="GA267" s="56"/>
      <c r="GB267" s="56"/>
      <c r="GC267" s="56"/>
      <c r="GD267" s="56"/>
      <c r="GE267" s="56"/>
      <c r="GF267" s="56"/>
      <c r="GG267" s="56"/>
      <c r="GH267" s="56"/>
      <c r="GI267" s="56"/>
      <c r="GJ267" s="56"/>
      <c r="GK267" s="56"/>
      <c r="GL267" s="56"/>
      <c r="GM267" s="56"/>
      <c r="GN267" s="56"/>
      <c r="GO267" s="56"/>
      <c r="GP267" s="56"/>
      <c r="GQ267" s="56"/>
      <c r="GR267" s="56"/>
      <c r="GS267" s="56"/>
      <c r="GT267" s="56"/>
      <c r="GU267" s="56"/>
      <c r="GV267" s="56"/>
      <c r="GW267" s="56"/>
      <c r="GX267" s="56"/>
      <c r="GY267" s="56"/>
      <c r="GZ267" s="56"/>
      <c r="HA267" s="56"/>
      <c r="HB267" s="56"/>
      <c r="HC267" s="56"/>
      <c r="HD267" s="56"/>
      <c r="HE267" s="56"/>
      <c r="HF267" s="56"/>
      <c r="HG267" s="56"/>
      <c r="HH267" s="217"/>
    </row>
    <row r="268" spans="2:216" ht="15" customHeight="1" thickBot="1" x14ac:dyDescent="0.3">
      <c r="B268" s="221"/>
      <c r="C268" s="56"/>
      <c r="D268" s="92"/>
      <c r="E268" s="105"/>
      <c r="F268" s="97"/>
      <c r="G268" s="105">
        <f>GETPIVOTDATA(" Alaska",'Population Migration by State'!$B$5,"Year",'Population Migration by State'!$C$3)</f>
        <v>33440</v>
      </c>
      <c r="H268" s="97"/>
      <c r="I268" s="105"/>
      <c r="J268" s="105"/>
      <c r="K268" s="105"/>
      <c r="L268" s="105"/>
      <c r="M268" s="92">
        <f>GETPIVOTDATA(" Alaska",'Population Migration by State'!$B$5,"Year",'Population Migration by State'!$C$3)</f>
        <v>33440</v>
      </c>
      <c r="N268" s="105">
        <f>GETPIVOTDATA(" Alaska",'Population Migration by State'!$B$5,"Year",'Population Migration by State'!$C$3)</f>
        <v>33440</v>
      </c>
      <c r="O268" s="97"/>
      <c r="P268" s="105"/>
      <c r="Q268" s="105"/>
      <c r="R268" s="105"/>
      <c r="S268" s="105"/>
      <c r="T268" s="105"/>
      <c r="U268" s="105"/>
      <c r="V268" s="105"/>
      <c r="W268" s="105"/>
      <c r="X268" s="114"/>
      <c r="AT268" s="105"/>
      <c r="AU268" s="105"/>
      <c r="AV268" s="105"/>
      <c r="AW268" s="105"/>
      <c r="AX268" s="187"/>
      <c r="AY268" s="187"/>
      <c r="AZ268" s="187"/>
      <c r="BA268" s="187"/>
      <c r="BB268" s="187"/>
      <c r="BC268" s="187"/>
      <c r="BD268" s="187"/>
      <c r="BE268" s="187"/>
      <c r="BF268" s="187"/>
      <c r="BG268" s="188"/>
      <c r="BH268" s="139"/>
      <c r="BI268" s="140"/>
      <c r="BJ268" s="140"/>
      <c r="BK268" s="140"/>
      <c r="BL268" s="140"/>
      <c r="BM268" s="140"/>
      <c r="BN268" s="140"/>
      <c r="BO268" s="140"/>
      <c r="BP268" s="140"/>
      <c r="BQ268" s="140"/>
      <c r="BR268" s="141"/>
      <c r="BS268" s="142"/>
      <c r="BT268" s="142"/>
      <c r="BU268" s="142"/>
      <c r="BV268" s="142"/>
      <c r="BW268" s="142"/>
      <c r="BX268" s="142"/>
      <c r="BY268" s="142"/>
      <c r="BZ268" s="142"/>
      <c r="CA268" s="143"/>
      <c r="CB268" s="105"/>
      <c r="CC268" s="105"/>
      <c r="CD268" s="105"/>
      <c r="CE268" s="105"/>
      <c r="CF268" s="105"/>
      <c r="CG268" s="105"/>
      <c r="CH268" s="105"/>
      <c r="CI268" s="105"/>
      <c r="CJ268" s="105"/>
      <c r="CK268" s="105"/>
      <c r="CL268" s="105"/>
      <c r="CM268" s="105"/>
      <c r="CN268" s="105"/>
      <c r="CO268" s="105"/>
      <c r="CP268" s="105"/>
      <c r="CQ268" s="105"/>
      <c r="CR268" s="105"/>
      <c r="CS268" s="105"/>
      <c r="CT268" s="105"/>
      <c r="CU268" s="105"/>
      <c r="CV268" s="105"/>
      <c r="CW268" s="105"/>
      <c r="CX268" s="105"/>
      <c r="CY268" s="105"/>
      <c r="CZ268" s="105"/>
      <c r="DA268" s="105"/>
      <c r="DB268" s="92">
        <f>GETPIVOTDATA(" Florida",'Population Migration by State'!$B$5,"Year",'Population Migration by State'!$C$3)</f>
        <v>558786</v>
      </c>
      <c r="DC268" s="105">
        <f>GETPIVOTDATA(" Florida",'Population Migration by State'!$B$5,"Year",'Population Migration by State'!$C$3)</f>
        <v>558786</v>
      </c>
      <c r="DD268" s="105">
        <f>GETPIVOTDATA(" Florida",'Population Migration by State'!$B$5,"Year",'Population Migration by State'!$C$3)</f>
        <v>558786</v>
      </c>
      <c r="DE268" s="105">
        <f>GETPIVOTDATA(" Florida",'Population Migration by State'!$B$5,"Year",'Population Migration by State'!$C$3)</f>
        <v>558786</v>
      </c>
      <c r="DF268" s="105">
        <f>GETPIVOTDATA(" Florida",'Population Migration by State'!$B$5,"Year",'Population Migration by State'!$C$3)</f>
        <v>558786</v>
      </c>
      <c r="DG268" s="97"/>
      <c r="DH268" s="105"/>
      <c r="DI268" s="105"/>
      <c r="DJ268" s="105"/>
      <c r="DK268" s="105"/>
      <c r="DL268" s="105"/>
      <c r="DM268" s="105"/>
      <c r="DN268" s="105"/>
      <c r="DO268" s="105"/>
      <c r="DP268" s="105"/>
      <c r="DQ268" s="105"/>
      <c r="DR268" s="105"/>
      <c r="DS268" s="105"/>
      <c r="DT268" s="105"/>
      <c r="DU268" s="105"/>
      <c r="DV268" s="105"/>
      <c r="EM268" s="105"/>
      <c r="EN268" s="105"/>
      <c r="EO268" s="105"/>
      <c r="EP268" s="105"/>
      <c r="EQ268" s="56"/>
      <c r="ER268" s="56"/>
      <c r="ES268" s="56"/>
      <c r="ET268" s="56"/>
      <c r="EU268" s="56"/>
      <c r="EV268" s="56"/>
      <c r="EW268" s="105"/>
      <c r="EX268" s="105"/>
      <c r="EY268" s="105"/>
      <c r="EZ268" s="105"/>
      <c r="FA268" s="105"/>
      <c r="FB268" s="105"/>
      <c r="FC268" s="105"/>
      <c r="FD268" s="105"/>
      <c r="FE268" s="105"/>
      <c r="FF268" s="105"/>
      <c r="FG268" s="105"/>
      <c r="FH268" s="105"/>
      <c r="FI268" s="105"/>
      <c r="FJ268" s="105"/>
      <c r="FK268" s="105"/>
      <c r="FL268" s="105"/>
      <c r="FM268" s="105"/>
      <c r="FN268" s="105"/>
      <c r="FO268" s="105"/>
      <c r="FP268" s="56"/>
      <c r="FQ268" s="56"/>
      <c r="FR268" s="56"/>
      <c r="FS268" s="56"/>
      <c r="FT268" s="56"/>
      <c r="FU268" s="56"/>
      <c r="FV268" s="56"/>
      <c r="FW268" s="56"/>
      <c r="FX268" s="56"/>
      <c r="FY268" s="56"/>
      <c r="FZ268" s="56"/>
      <c r="GA268" s="56"/>
      <c r="GB268" s="56"/>
      <c r="GC268" s="56"/>
      <c r="GD268" s="56"/>
      <c r="GE268" s="56"/>
      <c r="GF268" s="56"/>
      <c r="GG268" s="56"/>
      <c r="GH268" s="56"/>
      <c r="GI268" s="56"/>
      <c r="GJ268" s="56"/>
      <c r="GK268" s="56"/>
      <c r="GL268" s="56"/>
      <c r="GM268" s="56"/>
      <c r="GN268" s="56"/>
      <c r="GO268" s="56"/>
      <c r="GP268" s="56"/>
      <c r="GQ268" s="56"/>
      <c r="GR268" s="56"/>
      <c r="GS268" s="56"/>
      <c r="GT268" s="56"/>
      <c r="GU268" s="56"/>
      <c r="GV268" s="56"/>
      <c r="GW268" s="56"/>
      <c r="GX268" s="56"/>
      <c r="GY268" s="56"/>
      <c r="GZ268" s="56"/>
      <c r="HA268" s="56"/>
      <c r="HB268" s="56"/>
      <c r="HC268" s="56"/>
      <c r="HD268" s="56"/>
      <c r="HE268" s="56"/>
      <c r="HF268" s="56"/>
      <c r="HG268" s="56"/>
      <c r="HH268" s="217"/>
    </row>
    <row r="269" spans="2:216" ht="15" customHeight="1" thickTop="1" x14ac:dyDescent="0.25">
      <c r="B269" s="221"/>
      <c r="C269" s="56"/>
      <c r="D269" s="92"/>
      <c r="E269" s="105"/>
      <c r="F269" s="92">
        <f>GETPIVOTDATA(" Alaska",'Population Migration by State'!$B$5,"Year",'Population Migration by State'!$C$3)</f>
        <v>33440</v>
      </c>
      <c r="G269" s="95"/>
      <c r="H269" s="105"/>
      <c r="I269" s="105"/>
      <c r="J269" s="105"/>
      <c r="K269" s="105"/>
      <c r="L269" s="105"/>
      <c r="M269" s="92">
        <f>GETPIVOTDATA(" Alaska",'Population Migration by State'!$B$5,"Year",'Population Migration by State'!$C$3)</f>
        <v>33440</v>
      </c>
      <c r="N269" s="97"/>
      <c r="O269" s="105"/>
      <c r="P269" s="105"/>
      <c r="Q269" s="105"/>
      <c r="R269" s="105"/>
      <c r="S269" s="105"/>
      <c r="T269" s="105"/>
      <c r="U269" s="105"/>
      <c r="V269" s="56"/>
      <c r="W269" s="56"/>
      <c r="X269" s="55"/>
      <c r="AT269" s="105"/>
      <c r="AU269" s="105"/>
      <c r="AV269" s="105"/>
      <c r="AW269" s="105"/>
      <c r="AX269" s="187"/>
      <c r="AY269" s="187"/>
      <c r="AZ269" s="187"/>
      <c r="BA269" s="187"/>
      <c r="BB269" s="187"/>
      <c r="BC269" s="187"/>
      <c r="BD269" s="187"/>
      <c r="BE269" s="187"/>
      <c r="BF269" s="187"/>
      <c r="BG269" s="188"/>
      <c r="BH269" s="139"/>
      <c r="BI269" s="140"/>
      <c r="BJ269" s="140"/>
      <c r="BK269" s="140"/>
      <c r="BL269" s="140"/>
      <c r="BM269" s="140"/>
      <c r="BN269" s="140"/>
      <c r="BO269" s="140"/>
      <c r="BP269" s="140"/>
      <c r="BQ269" s="140"/>
      <c r="BR269" s="141"/>
      <c r="BS269" s="142"/>
      <c r="BT269" s="142"/>
      <c r="BU269" s="142"/>
      <c r="BV269" s="142"/>
      <c r="BW269" s="142"/>
      <c r="BX269" s="142"/>
      <c r="BY269" s="142"/>
      <c r="BZ269" s="142"/>
      <c r="CA269" s="143"/>
      <c r="CB269" s="105"/>
      <c r="CC269" s="105"/>
      <c r="CD269" s="105"/>
      <c r="CE269" s="105"/>
      <c r="CF269" s="105"/>
      <c r="CG269" s="105"/>
      <c r="CH269" s="105"/>
      <c r="CI269" s="105"/>
      <c r="CJ269" s="105"/>
      <c r="CK269" s="105"/>
      <c r="CL269" s="105"/>
      <c r="CM269" s="105"/>
      <c r="CN269" s="105"/>
      <c r="CO269" s="105"/>
      <c r="CP269" s="105"/>
      <c r="CQ269" s="105"/>
      <c r="CR269" s="105"/>
      <c r="CS269" s="105"/>
      <c r="CT269" s="105"/>
      <c r="CU269" s="105"/>
      <c r="CV269" s="105"/>
      <c r="CW269" s="105"/>
      <c r="CX269" s="105"/>
      <c r="CY269" s="105"/>
      <c r="CZ269" s="105"/>
      <c r="DA269" s="105"/>
      <c r="DB269" s="92">
        <f>GETPIVOTDATA(" Florida",'Population Migration by State'!$B$5,"Year",'Population Migration by State'!$C$3)</f>
        <v>558786</v>
      </c>
      <c r="DC269" s="105">
        <f>GETPIVOTDATA(" Florida",'Population Migration by State'!$B$5,"Year",'Population Migration by State'!$C$3)</f>
        <v>558786</v>
      </c>
      <c r="DD269" s="105">
        <f>GETPIVOTDATA(" Florida",'Population Migration by State'!$B$5,"Year",'Population Migration by State'!$C$3)</f>
        <v>558786</v>
      </c>
      <c r="DE269" s="105">
        <f>GETPIVOTDATA(" Florida",'Population Migration by State'!$B$5,"Year",'Population Migration by State'!$C$3)</f>
        <v>558786</v>
      </c>
      <c r="DF269" s="105">
        <f>GETPIVOTDATA(" Florida",'Population Migration by State'!$B$5,"Year",'Population Migration by State'!$C$3)</f>
        <v>558786</v>
      </c>
      <c r="DG269" s="92"/>
      <c r="DH269" s="105"/>
      <c r="DI269" s="105"/>
      <c r="DJ269" s="105"/>
      <c r="DK269" s="105"/>
      <c r="DL269" s="105"/>
      <c r="DM269" s="105"/>
      <c r="DN269" s="105"/>
      <c r="DO269" s="105"/>
      <c r="DP269" s="105"/>
      <c r="DQ269" s="105"/>
      <c r="DR269" s="105"/>
      <c r="DS269" s="105"/>
      <c r="DT269" s="105"/>
      <c r="DU269" s="105"/>
      <c r="DV269" s="105"/>
      <c r="EM269" s="105"/>
      <c r="EN269" s="105"/>
      <c r="EO269" s="105"/>
      <c r="EP269" s="105"/>
      <c r="EQ269" s="56"/>
      <c r="ER269" s="56"/>
      <c r="ES269" s="56"/>
      <c r="ET269" s="56"/>
      <c r="EU269" s="56"/>
      <c r="EV269" s="56"/>
      <c r="EW269" s="105"/>
      <c r="EX269" s="105"/>
      <c r="EY269" s="105"/>
      <c r="EZ269" s="105"/>
      <c r="FA269" s="105"/>
      <c r="FB269" s="105"/>
      <c r="FC269" s="105"/>
      <c r="FD269" s="105"/>
      <c r="FE269" s="105"/>
      <c r="FF269" s="105"/>
      <c r="FG269" s="105"/>
      <c r="FH269" s="105"/>
      <c r="FI269" s="105"/>
      <c r="FJ269" s="105"/>
      <c r="FK269" s="105"/>
      <c r="FL269" s="105"/>
      <c r="FM269" s="105"/>
      <c r="FN269" s="105"/>
      <c r="FO269" s="105"/>
      <c r="FP269" s="56"/>
      <c r="FQ269" s="56"/>
      <c r="FR269" s="56"/>
      <c r="FS269" s="56"/>
      <c r="FT269" s="56"/>
      <c r="FU269" s="56"/>
      <c r="FV269" s="56"/>
      <c r="FW269" s="56"/>
      <c r="FX269" s="56"/>
      <c r="FY269" s="56"/>
      <c r="FZ269" s="56"/>
      <c r="GA269" s="56"/>
      <c r="GB269" s="56"/>
      <c r="GC269" s="56"/>
      <c r="GD269" s="56"/>
      <c r="GE269" s="56"/>
      <c r="GF269" s="56"/>
      <c r="GG269" s="56"/>
      <c r="GH269" s="56"/>
      <c r="GI269" s="56"/>
      <c r="GJ269" s="56"/>
      <c r="GK269" s="56"/>
      <c r="GL269" s="56"/>
      <c r="GM269" s="56"/>
      <c r="GN269" s="56"/>
      <c r="GO269" s="56"/>
      <c r="GP269" s="56"/>
      <c r="GQ269" s="56"/>
      <c r="GR269" s="56"/>
      <c r="GS269" s="56"/>
      <c r="GT269" s="56"/>
      <c r="GU269" s="56"/>
      <c r="GV269" s="56"/>
      <c r="GW269" s="56"/>
      <c r="GX269" s="56"/>
      <c r="GY269" s="56"/>
      <c r="GZ269" s="56"/>
      <c r="HA269" s="56"/>
      <c r="HB269" s="56"/>
      <c r="HC269" s="56"/>
      <c r="HD269" s="56"/>
      <c r="HE269" s="56"/>
      <c r="HF269" s="56"/>
      <c r="HG269" s="56"/>
      <c r="HH269" s="217"/>
    </row>
    <row r="270" spans="2:216" ht="15.75" customHeight="1" thickBot="1" x14ac:dyDescent="0.3">
      <c r="B270" s="221"/>
      <c r="C270" s="56"/>
      <c r="D270" s="92"/>
      <c r="E270" s="97"/>
      <c r="F270" s="97"/>
      <c r="G270" s="105"/>
      <c r="H270" s="105"/>
      <c r="I270" s="105"/>
      <c r="J270" s="105"/>
      <c r="K270" s="105"/>
      <c r="L270" s="105"/>
      <c r="M270" s="102"/>
      <c r="N270" s="105"/>
      <c r="O270" s="105"/>
      <c r="P270" s="105"/>
      <c r="Q270" s="105"/>
      <c r="R270" s="105"/>
      <c r="S270" s="105"/>
      <c r="T270" s="105"/>
      <c r="U270" s="105"/>
      <c r="V270" s="56"/>
      <c r="W270" s="56"/>
      <c r="X270" s="55"/>
      <c r="AT270" s="105"/>
      <c r="AU270" s="105"/>
      <c r="AV270" s="105"/>
      <c r="AW270" s="105"/>
      <c r="AX270" s="187"/>
      <c r="AY270" s="187"/>
      <c r="AZ270" s="187"/>
      <c r="BA270" s="187"/>
      <c r="BB270" s="187"/>
      <c r="BC270" s="187"/>
      <c r="BD270" s="187"/>
      <c r="BE270" s="187"/>
      <c r="BF270" s="187"/>
      <c r="BG270" s="188"/>
      <c r="BH270" s="139"/>
      <c r="BI270" s="140"/>
      <c r="BJ270" s="140"/>
      <c r="BK270" s="140"/>
      <c r="BL270" s="140"/>
      <c r="BM270" s="140"/>
      <c r="BN270" s="140"/>
      <c r="BO270" s="140"/>
      <c r="BP270" s="140"/>
      <c r="BQ270" s="140"/>
      <c r="BR270" s="141"/>
      <c r="BS270" s="142"/>
      <c r="BT270" s="142"/>
      <c r="BU270" s="142"/>
      <c r="BV270" s="142"/>
      <c r="BW270" s="142"/>
      <c r="BX270" s="142"/>
      <c r="BY270" s="142"/>
      <c r="BZ270" s="142"/>
      <c r="CA270" s="143"/>
      <c r="CB270" s="105"/>
      <c r="CC270" s="105"/>
      <c r="CD270" s="105"/>
      <c r="CE270" s="105"/>
      <c r="CF270" s="105"/>
      <c r="CG270" s="105"/>
      <c r="CH270" s="105"/>
      <c r="CI270" s="105"/>
      <c r="CJ270" s="105"/>
      <c r="CK270" s="105"/>
      <c r="CL270" s="105"/>
      <c r="CM270" s="105"/>
      <c r="CN270" s="105"/>
      <c r="CO270" s="105"/>
      <c r="CP270" s="105"/>
      <c r="CQ270" s="105"/>
      <c r="CR270" s="105"/>
      <c r="CS270" s="105"/>
      <c r="CT270" s="105"/>
      <c r="CU270" s="105"/>
      <c r="CV270" s="105"/>
      <c r="CW270" s="105"/>
      <c r="CX270" s="105"/>
      <c r="CY270" s="105"/>
      <c r="CZ270" s="105"/>
      <c r="DA270" s="105"/>
      <c r="DB270" s="92">
        <f>GETPIVOTDATA(" Florida",'Population Migration by State'!$B$5,"Year",'Population Migration by State'!$C$3)</f>
        <v>558786</v>
      </c>
      <c r="DC270" s="105">
        <f>GETPIVOTDATA(" Florida",'Population Migration by State'!$B$5,"Year",'Population Migration by State'!$C$3)</f>
        <v>558786</v>
      </c>
      <c r="DD270" s="105">
        <f>GETPIVOTDATA(" Florida",'Population Migration by State'!$B$5,"Year",'Population Migration by State'!$C$3)</f>
        <v>558786</v>
      </c>
      <c r="DE270" s="105">
        <f>GETPIVOTDATA(" Florida",'Population Migration by State'!$B$5,"Year",'Population Migration by State'!$C$3)</f>
        <v>558786</v>
      </c>
      <c r="DF270" s="105">
        <f>GETPIVOTDATA(" Florida",'Population Migration by State'!$B$5,"Year",'Population Migration by State'!$C$3)</f>
        <v>558786</v>
      </c>
      <c r="DG270" s="92"/>
      <c r="DH270" s="105"/>
      <c r="DI270" s="105"/>
      <c r="DJ270" s="105"/>
      <c r="DK270" s="105"/>
      <c r="DL270" s="105"/>
      <c r="DM270" s="105"/>
      <c r="DN270" s="105"/>
      <c r="DO270" s="105"/>
      <c r="DP270" s="105"/>
      <c r="DQ270" s="105"/>
      <c r="DR270" s="105"/>
      <c r="DS270" s="105"/>
      <c r="DT270" s="105"/>
      <c r="DU270" s="105"/>
      <c r="DV270" s="105"/>
      <c r="EM270" s="105"/>
      <c r="EN270" s="105"/>
      <c r="EO270" s="105"/>
      <c r="EP270" s="105"/>
      <c r="EQ270" s="56"/>
      <c r="ER270" s="56"/>
      <c r="ES270" s="56"/>
      <c r="ET270" s="56"/>
      <c r="EU270" s="56"/>
      <c r="EV270" s="56"/>
      <c r="EW270" s="105"/>
      <c r="EX270" s="105"/>
      <c r="EY270" s="105"/>
      <c r="EZ270" s="105"/>
      <c r="FA270" s="105"/>
      <c r="FB270" s="105"/>
      <c r="FC270" s="105"/>
      <c r="FD270" s="105"/>
      <c r="FE270" s="105"/>
      <c r="FF270" s="105"/>
      <c r="FG270" s="105"/>
      <c r="FH270" s="105"/>
      <c r="FI270" s="105"/>
      <c r="FJ270" s="105"/>
      <c r="FK270" s="105"/>
      <c r="FL270" s="105"/>
      <c r="FM270" s="105"/>
      <c r="FN270" s="105"/>
      <c r="FO270" s="105"/>
      <c r="FP270" s="56"/>
      <c r="FQ270" s="56"/>
      <c r="FR270" s="56"/>
      <c r="FS270" s="56"/>
      <c r="FT270" s="56"/>
      <c r="FU270" s="56"/>
      <c r="FV270" s="56"/>
      <c r="FW270" s="56"/>
      <c r="FX270" s="56"/>
      <c r="FY270" s="56"/>
      <c r="FZ270" s="56"/>
      <c r="GA270" s="56"/>
      <c r="GB270" s="56"/>
      <c r="GC270" s="56"/>
      <c r="GD270" s="56"/>
      <c r="GE270" s="56"/>
      <c r="GF270" s="56"/>
      <c r="GG270" s="56"/>
      <c r="GH270" s="56"/>
      <c r="GI270" s="56"/>
      <c r="GJ270" s="56"/>
      <c r="GK270" s="56"/>
      <c r="GL270" s="56"/>
      <c r="GM270" s="56"/>
      <c r="GN270" s="56"/>
      <c r="GO270" s="56"/>
      <c r="GP270" s="56"/>
      <c r="GQ270" s="56"/>
      <c r="GR270" s="56"/>
      <c r="GS270" s="56"/>
      <c r="GT270" s="56"/>
      <c r="GU270" s="56"/>
      <c r="GV270" s="56"/>
      <c r="GW270" s="56"/>
      <c r="GX270" s="56"/>
      <c r="GY270" s="56"/>
      <c r="GZ270" s="56"/>
      <c r="HA270" s="56"/>
      <c r="HB270" s="56"/>
      <c r="HC270" s="56"/>
      <c r="HD270" s="56"/>
      <c r="HE270" s="56"/>
      <c r="HF270" s="56"/>
      <c r="HG270" s="56"/>
      <c r="HH270" s="217"/>
    </row>
    <row r="271" spans="2:216" ht="15.75" customHeight="1" thickTop="1" x14ac:dyDescent="0.25">
      <c r="B271" s="221"/>
      <c r="C271" s="56"/>
      <c r="D271" s="118"/>
      <c r="E271" s="95"/>
      <c r="F271" s="105"/>
      <c r="G271" s="105"/>
      <c r="H271" s="105"/>
      <c r="I271" s="105"/>
      <c r="J271" s="105"/>
      <c r="K271" s="105"/>
      <c r="L271" s="105"/>
      <c r="M271" s="105"/>
      <c r="N271" s="105"/>
      <c r="O271" s="105"/>
      <c r="P271" s="105"/>
      <c r="Q271" s="105"/>
      <c r="R271" s="105"/>
      <c r="S271" s="105"/>
      <c r="T271" s="105"/>
      <c r="U271" s="105"/>
      <c r="V271" s="56"/>
      <c r="W271" s="56"/>
      <c r="X271" s="55"/>
      <c r="AT271" s="105"/>
      <c r="AU271" s="105"/>
      <c r="AV271" s="105"/>
      <c r="AW271" s="105"/>
      <c r="AX271" s="187"/>
      <c r="AY271" s="187"/>
      <c r="AZ271" s="187"/>
      <c r="BA271" s="187"/>
      <c r="BB271" s="187"/>
      <c r="BC271" s="187"/>
      <c r="BD271" s="187"/>
      <c r="BE271" s="187"/>
      <c r="BF271" s="187"/>
      <c r="BG271" s="188"/>
      <c r="BH271" s="139"/>
      <c r="BI271" s="140"/>
      <c r="BJ271" s="140"/>
      <c r="BK271" s="140"/>
      <c r="BL271" s="140"/>
      <c r="BM271" s="140"/>
      <c r="BN271" s="140"/>
      <c r="BO271" s="140"/>
      <c r="BP271" s="140"/>
      <c r="BQ271" s="140"/>
      <c r="BR271" s="141"/>
      <c r="BS271" s="142"/>
      <c r="BT271" s="142"/>
      <c r="BU271" s="142"/>
      <c r="BV271" s="142"/>
      <c r="BW271" s="142"/>
      <c r="BX271" s="142"/>
      <c r="BY271" s="142"/>
      <c r="BZ271" s="142"/>
      <c r="CA271" s="143"/>
      <c r="CB271" s="105"/>
      <c r="CC271" s="105"/>
      <c r="CD271" s="105"/>
      <c r="CE271" s="105"/>
      <c r="CF271" s="105"/>
      <c r="CG271" s="105"/>
      <c r="CH271" s="105"/>
      <c r="CI271" s="105"/>
      <c r="CJ271" s="105"/>
      <c r="CK271" s="105"/>
      <c r="CL271" s="105"/>
      <c r="CM271" s="105"/>
      <c r="CN271" s="105"/>
      <c r="CO271" s="105"/>
      <c r="CP271" s="105"/>
      <c r="CQ271" s="105"/>
      <c r="CR271" s="105"/>
      <c r="CS271" s="105"/>
      <c r="CT271" s="105"/>
      <c r="CU271" s="105"/>
      <c r="CV271" s="105"/>
      <c r="CW271" s="105"/>
      <c r="CX271" s="105"/>
      <c r="CY271" s="105"/>
      <c r="CZ271" s="105"/>
      <c r="DA271" s="105"/>
      <c r="DB271" s="92">
        <f>GETPIVOTDATA(" Florida",'Population Migration by State'!$B$5,"Year",'Population Migration by State'!$C$3)</f>
        <v>558786</v>
      </c>
      <c r="DC271" s="105">
        <f>GETPIVOTDATA(" Florida",'Population Migration by State'!$B$5,"Year",'Population Migration by State'!$C$3)</f>
        <v>558786</v>
      </c>
      <c r="DD271" s="105">
        <f>GETPIVOTDATA(" Florida",'Population Migration by State'!$B$5,"Year",'Population Migration by State'!$C$3)</f>
        <v>558786</v>
      </c>
      <c r="DE271" s="105">
        <f>GETPIVOTDATA(" Florida",'Population Migration by State'!$B$5,"Year",'Population Migration by State'!$C$3)</f>
        <v>558786</v>
      </c>
      <c r="DF271" s="105">
        <f>GETPIVOTDATA(" Florida",'Population Migration by State'!$B$5,"Year",'Population Migration by State'!$C$3)</f>
        <v>558786</v>
      </c>
      <c r="DG271" s="92"/>
      <c r="DH271" s="105"/>
      <c r="DI271" s="105"/>
      <c r="DJ271" s="105"/>
      <c r="DK271" s="105"/>
      <c r="DL271" s="105"/>
      <c r="DM271" s="105"/>
      <c r="DN271" s="105"/>
      <c r="DO271" s="105"/>
      <c r="DP271" s="105"/>
      <c r="DQ271" s="105"/>
      <c r="DR271" s="105"/>
      <c r="DS271" s="105"/>
      <c r="DT271" s="105"/>
      <c r="DU271" s="105"/>
      <c r="DV271" s="105"/>
      <c r="EM271" s="105"/>
      <c r="EN271" s="105"/>
      <c r="EO271" s="105"/>
      <c r="EP271" s="105"/>
      <c r="EQ271" s="56"/>
      <c r="ER271" s="56"/>
      <c r="ES271" s="56"/>
      <c r="ET271" s="56"/>
      <c r="EU271" s="56"/>
      <c r="EV271" s="56"/>
      <c r="EW271" s="105"/>
      <c r="EX271" s="105"/>
      <c r="EY271" s="105"/>
      <c r="EZ271" s="105"/>
      <c r="FA271" s="105"/>
      <c r="FB271" s="105"/>
      <c r="FC271" s="105"/>
      <c r="FD271" s="105"/>
      <c r="FE271" s="105"/>
      <c r="FF271" s="105"/>
      <c r="FG271" s="105"/>
      <c r="FH271" s="105"/>
      <c r="FI271" s="105"/>
      <c r="FJ271" s="105"/>
      <c r="FK271" s="105"/>
      <c r="FL271" s="105"/>
      <c r="FM271" s="105"/>
      <c r="FN271" s="105"/>
      <c r="FO271" s="105"/>
      <c r="FP271" s="56"/>
      <c r="FQ271" s="56"/>
      <c r="FR271" s="56"/>
      <c r="FS271" s="56"/>
      <c r="FT271" s="56"/>
      <c r="FU271" s="56"/>
      <c r="FV271" s="56"/>
      <c r="FW271" s="56"/>
      <c r="FX271" s="56"/>
      <c r="FY271" s="56"/>
      <c r="FZ271" s="56"/>
      <c r="GA271" s="56"/>
      <c r="GB271" s="56"/>
      <c r="GC271" s="56"/>
      <c r="GD271" s="56"/>
      <c r="GE271" s="56"/>
      <c r="GF271" s="56"/>
      <c r="GG271" s="56"/>
      <c r="GH271" s="56"/>
      <c r="GI271" s="56"/>
      <c r="GJ271" s="56"/>
      <c r="GK271" s="56"/>
      <c r="GL271" s="56"/>
      <c r="GM271" s="56"/>
      <c r="GN271" s="56"/>
      <c r="GO271" s="56"/>
      <c r="GP271" s="56"/>
      <c r="GQ271" s="56"/>
      <c r="GR271" s="56"/>
      <c r="GS271" s="56"/>
      <c r="GT271" s="56"/>
      <c r="GU271" s="56"/>
      <c r="GV271" s="56"/>
      <c r="GW271" s="56"/>
      <c r="GX271" s="56"/>
      <c r="GY271" s="56"/>
      <c r="GZ271" s="56"/>
      <c r="HA271" s="56"/>
      <c r="HB271" s="56"/>
      <c r="HC271" s="56"/>
      <c r="HD271" s="56"/>
      <c r="HE271" s="56"/>
      <c r="HF271" s="56"/>
      <c r="HG271" s="56"/>
      <c r="HH271" s="217"/>
    </row>
    <row r="272" spans="2:216" ht="15" customHeight="1" thickBot="1" x14ac:dyDescent="0.3">
      <c r="B272" s="221"/>
      <c r="C272" s="56"/>
      <c r="D272" s="102"/>
      <c r="E272" s="105"/>
      <c r="F272" s="105"/>
      <c r="G272" s="105"/>
      <c r="H272" s="105"/>
      <c r="I272" s="105"/>
      <c r="J272" s="105"/>
      <c r="K272" s="105"/>
      <c r="L272" s="105"/>
      <c r="M272" s="105"/>
      <c r="N272" s="105"/>
      <c r="O272" s="105"/>
      <c r="P272" s="105"/>
      <c r="Q272" s="105"/>
      <c r="R272" s="105"/>
      <c r="S272" s="105"/>
      <c r="T272" s="105"/>
      <c r="U272" s="105"/>
      <c r="V272" s="105"/>
      <c r="W272" s="105"/>
      <c r="X272" s="114"/>
      <c r="AT272" s="105"/>
      <c r="AU272" s="105"/>
      <c r="AV272" s="105"/>
      <c r="AW272" s="105"/>
      <c r="AX272" s="187"/>
      <c r="AY272" s="187"/>
      <c r="AZ272" s="187"/>
      <c r="BA272" s="187"/>
      <c r="BB272" s="187"/>
      <c r="BC272" s="187"/>
      <c r="BD272" s="187"/>
      <c r="BE272" s="187"/>
      <c r="BF272" s="187"/>
      <c r="BG272" s="188"/>
      <c r="BH272" s="144"/>
      <c r="BI272" s="145"/>
      <c r="BJ272" s="145"/>
      <c r="BK272" s="145"/>
      <c r="BL272" s="145"/>
      <c r="BM272" s="145"/>
      <c r="BN272" s="145"/>
      <c r="BO272" s="145"/>
      <c r="BP272" s="145"/>
      <c r="BQ272" s="145"/>
      <c r="BR272" s="146"/>
      <c r="BS272" s="147"/>
      <c r="BT272" s="147"/>
      <c r="BU272" s="147"/>
      <c r="BV272" s="147"/>
      <c r="BW272" s="147"/>
      <c r="BX272" s="147"/>
      <c r="BY272" s="147"/>
      <c r="BZ272" s="147"/>
      <c r="CA272" s="148"/>
      <c r="CB272" s="105"/>
      <c r="CC272" s="105"/>
      <c r="CD272" s="105"/>
      <c r="CE272" s="105"/>
      <c r="CF272" s="105"/>
      <c r="CG272" s="105"/>
      <c r="CH272" s="105"/>
      <c r="CI272" s="105"/>
      <c r="CJ272" s="105"/>
      <c r="CK272" s="105"/>
      <c r="CL272" s="105"/>
      <c r="CM272" s="105"/>
      <c r="CN272" s="105"/>
      <c r="CO272" s="105"/>
      <c r="CP272" s="105"/>
      <c r="CQ272" s="105"/>
      <c r="CR272" s="105"/>
      <c r="CS272" s="105"/>
      <c r="CT272" s="105"/>
      <c r="CU272" s="105"/>
      <c r="CV272" s="105"/>
      <c r="CW272" s="105"/>
      <c r="CX272" s="105"/>
      <c r="CY272" s="105"/>
      <c r="CZ272" s="105"/>
      <c r="DA272" s="105"/>
      <c r="DB272" s="92">
        <f>GETPIVOTDATA(" Florida",'Population Migration by State'!$B$5,"Year",'Population Migration by State'!$C$3)</f>
        <v>558786</v>
      </c>
      <c r="DC272" s="105">
        <f>GETPIVOTDATA(" Florida",'Population Migration by State'!$B$5,"Year",'Population Migration by State'!$C$3)</f>
        <v>558786</v>
      </c>
      <c r="DD272" s="105">
        <f>GETPIVOTDATA(" Florida",'Population Migration by State'!$B$5,"Year",'Population Migration by State'!$C$3)</f>
        <v>558786</v>
      </c>
      <c r="DE272" s="105">
        <f>GETPIVOTDATA(" Florida",'Population Migration by State'!$B$5,"Year",'Population Migration by State'!$C$3)</f>
        <v>558786</v>
      </c>
      <c r="DF272" s="105">
        <f>GETPIVOTDATA(" Florida",'Population Migration by State'!$B$5,"Year",'Population Migration by State'!$C$3)</f>
        <v>558786</v>
      </c>
      <c r="DG272" s="92"/>
      <c r="DH272" s="105"/>
      <c r="DI272" s="105"/>
      <c r="DJ272" s="105"/>
      <c r="DK272" s="105"/>
      <c r="DL272" s="105"/>
      <c r="DM272" s="105"/>
      <c r="DN272" s="105"/>
      <c r="DO272" s="105"/>
      <c r="DP272" s="105"/>
      <c r="DQ272" s="105"/>
      <c r="DR272" s="105"/>
      <c r="DS272" s="105"/>
      <c r="DT272" s="105"/>
      <c r="DU272" s="105"/>
      <c r="DV272" s="105"/>
      <c r="EM272" s="105"/>
      <c r="EN272" s="105"/>
      <c r="EO272" s="105"/>
      <c r="EP272" s="105"/>
      <c r="EQ272" s="56"/>
      <c r="ER272" s="56"/>
      <c r="ES272" s="56"/>
      <c r="ET272" s="56"/>
      <c r="EU272" s="56"/>
      <c r="EV272" s="56"/>
      <c r="EW272" s="105"/>
      <c r="EX272" s="105"/>
      <c r="EY272" s="105"/>
      <c r="EZ272" s="105"/>
      <c r="FA272" s="105"/>
      <c r="FB272" s="105"/>
      <c r="FC272" s="105"/>
      <c r="FD272" s="105"/>
      <c r="FE272" s="105"/>
      <c r="FF272" s="105"/>
      <c r="FG272" s="105"/>
      <c r="FH272" s="105"/>
      <c r="FI272" s="105"/>
      <c r="FJ272" s="105"/>
      <c r="FK272" s="105"/>
      <c r="FL272" s="105"/>
      <c r="FM272" s="105"/>
      <c r="FN272" s="105"/>
      <c r="FO272" s="105"/>
      <c r="FP272" s="56"/>
      <c r="FQ272" s="56"/>
      <c r="FR272" s="56"/>
      <c r="FS272" s="56"/>
      <c r="FT272" s="56"/>
      <c r="FU272" s="56"/>
      <c r="FV272" s="56"/>
      <c r="FW272" s="56"/>
      <c r="FX272" s="56"/>
      <c r="FY272" s="56"/>
      <c r="FZ272" s="56"/>
      <c r="GA272" s="56"/>
      <c r="GB272" s="56"/>
      <c r="GC272" s="56"/>
      <c r="GD272" s="56"/>
      <c r="GE272" s="56"/>
      <c r="GF272" s="56"/>
      <c r="GG272" s="56"/>
      <c r="GH272" s="56"/>
      <c r="GI272" s="56"/>
      <c r="GJ272" s="56"/>
      <c r="GK272" s="56"/>
      <c r="GL272" s="56"/>
      <c r="GM272" s="56"/>
      <c r="GN272" s="56"/>
      <c r="GO272" s="56"/>
      <c r="GP272" s="56"/>
      <c r="GQ272" s="56"/>
      <c r="GR272" s="56"/>
      <c r="GS272" s="56"/>
      <c r="GT272" s="56"/>
      <c r="GU272" s="56"/>
      <c r="GV272" s="56"/>
      <c r="GW272" s="56"/>
      <c r="GX272" s="56"/>
      <c r="GY272" s="56"/>
      <c r="GZ272" s="56"/>
      <c r="HA272" s="56"/>
      <c r="HB272" s="56"/>
      <c r="HC272" s="56"/>
      <c r="HD272" s="56"/>
      <c r="HE272" s="56"/>
      <c r="HF272" s="56"/>
      <c r="HG272" s="56"/>
      <c r="HH272" s="217"/>
    </row>
    <row r="273" spans="2:216" ht="15" customHeight="1" x14ac:dyDescent="0.25">
      <c r="B273" s="221"/>
      <c r="C273" s="56"/>
      <c r="D273" s="92"/>
      <c r="E273" s="105"/>
      <c r="F273" s="105"/>
      <c r="G273" s="105"/>
      <c r="H273" s="105"/>
      <c r="I273" s="105"/>
      <c r="J273" s="105"/>
      <c r="K273" s="105"/>
      <c r="L273" s="105"/>
      <c r="M273" s="105"/>
      <c r="N273" s="105"/>
      <c r="O273" s="105"/>
      <c r="P273" s="105"/>
      <c r="Q273" s="105"/>
      <c r="R273" s="105"/>
      <c r="S273" s="105"/>
      <c r="T273" s="105"/>
      <c r="U273" s="105"/>
      <c r="V273" s="105"/>
      <c r="W273" s="105"/>
      <c r="X273" s="114"/>
      <c r="AT273" s="105"/>
      <c r="AU273" s="105"/>
      <c r="AV273" s="105"/>
      <c r="AW273" s="105"/>
      <c r="AX273" s="105"/>
      <c r="AY273" s="105"/>
      <c r="AZ273" s="105"/>
      <c r="BA273" s="105"/>
      <c r="BB273" s="105"/>
      <c r="BC273" s="105"/>
      <c r="BD273" s="105"/>
      <c r="BE273" s="105"/>
      <c r="BF273" s="105"/>
      <c r="BG273" s="105"/>
      <c r="BH273" s="105"/>
      <c r="BI273" s="105"/>
      <c r="BJ273" s="105"/>
      <c r="BK273" s="105"/>
      <c r="BL273" s="105"/>
      <c r="BM273" s="105"/>
      <c r="BN273" s="105"/>
      <c r="BO273" s="105"/>
      <c r="BP273" s="105"/>
      <c r="BQ273" s="105"/>
      <c r="BR273" s="105"/>
      <c r="BS273" s="105"/>
      <c r="BT273" s="105"/>
      <c r="BU273" s="105"/>
      <c r="BV273" s="105"/>
      <c r="BW273" s="105"/>
      <c r="BX273" s="105"/>
      <c r="BY273" s="105"/>
      <c r="BZ273" s="105"/>
      <c r="CA273" s="105"/>
      <c r="CB273" s="105"/>
      <c r="CC273" s="105"/>
      <c r="CD273" s="105"/>
      <c r="CE273" s="105"/>
      <c r="CF273" s="105"/>
      <c r="CG273" s="105"/>
      <c r="CH273" s="105"/>
      <c r="CI273" s="105"/>
      <c r="CJ273" s="105"/>
      <c r="CK273" s="105"/>
      <c r="CL273" s="105"/>
      <c r="CM273" s="105"/>
      <c r="CN273" s="105"/>
      <c r="CO273" s="105"/>
      <c r="CP273" s="105"/>
      <c r="CQ273" s="105"/>
      <c r="CR273" s="105"/>
      <c r="CS273" s="105"/>
      <c r="CT273" s="105"/>
      <c r="CU273" s="105"/>
      <c r="CV273" s="105"/>
      <c r="CW273" s="105"/>
      <c r="CX273" s="105"/>
      <c r="CY273" s="105"/>
      <c r="CZ273" s="105"/>
      <c r="DA273" s="105"/>
      <c r="DB273" s="99"/>
      <c r="DC273" s="105">
        <f>GETPIVOTDATA(" Florida",'Population Migration by State'!$B$5,"Year",'Population Migration by State'!$C$3)</f>
        <v>558786</v>
      </c>
      <c r="DD273" s="105">
        <f>GETPIVOTDATA(" Florida",'Population Migration by State'!$B$5,"Year",'Population Migration by State'!$C$3)</f>
        <v>558786</v>
      </c>
      <c r="DE273" s="105">
        <f>GETPIVOTDATA(" Florida",'Population Migration by State'!$B$5,"Year",'Population Migration by State'!$C$3)</f>
        <v>558786</v>
      </c>
      <c r="DF273" s="105">
        <f>GETPIVOTDATA(" Florida",'Population Migration by State'!$B$5,"Year",'Population Migration by State'!$C$3)</f>
        <v>558786</v>
      </c>
      <c r="DG273" s="92"/>
      <c r="DH273" s="105"/>
      <c r="DI273" s="105"/>
      <c r="DJ273" s="105"/>
      <c r="DK273" s="105"/>
      <c r="DL273" s="105"/>
      <c r="DM273" s="105"/>
      <c r="DN273" s="105"/>
      <c r="DO273" s="105"/>
      <c r="DP273" s="105"/>
      <c r="DQ273" s="105"/>
      <c r="DR273" s="105"/>
      <c r="DS273" s="105"/>
      <c r="DT273" s="105"/>
      <c r="DU273" s="105"/>
      <c r="DV273" s="105"/>
      <c r="EM273" s="105"/>
      <c r="EN273" s="105"/>
      <c r="EO273" s="105"/>
      <c r="EP273" s="105"/>
      <c r="EQ273" s="56"/>
      <c r="ER273" s="56"/>
      <c r="ES273" s="56"/>
      <c r="ET273" s="56"/>
      <c r="EU273" s="56"/>
      <c r="EV273" s="56"/>
      <c r="EW273" s="105"/>
      <c r="EX273" s="105"/>
      <c r="EY273" s="105"/>
      <c r="EZ273" s="105"/>
      <c r="FA273" s="105"/>
      <c r="FB273" s="105"/>
      <c r="FC273" s="105"/>
      <c r="FD273" s="105"/>
      <c r="FE273" s="105"/>
      <c r="FF273" s="105"/>
      <c r="FG273" s="105"/>
      <c r="FH273" s="105"/>
      <c r="FI273" s="105"/>
      <c r="FJ273" s="105"/>
      <c r="FK273" s="105"/>
      <c r="FL273" s="105"/>
      <c r="FM273" s="105"/>
      <c r="FN273" s="105"/>
      <c r="FO273" s="105"/>
      <c r="FP273" s="56"/>
      <c r="FQ273" s="56"/>
      <c r="FR273" s="56"/>
      <c r="FS273" s="56"/>
      <c r="FT273" s="56"/>
      <c r="FU273" s="56"/>
      <c r="FV273" s="56"/>
      <c r="FW273" s="56"/>
      <c r="FX273" s="56"/>
      <c r="FY273" s="56"/>
      <c r="FZ273" s="56"/>
      <c r="GA273" s="56"/>
      <c r="GB273" s="56"/>
      <c r="GC273" s="56"/>
      <c r="GD273" s="56"/>
      <c r="GE273" s="56"/>
      <c r="GF273" s="56"/>
      <c r="GG273" s="56"/>
      <c r="GH273" s="56"/>
      <c r="GI273" s="56"/>
      <c r="GJ273" s="56"/>
      <c r="GK273" s="56"/>
      <c r="GL273" s="56"/>
      <c r="GM273" s="56"/>
      <c r="GN273" s="56"/>
      <c r="GO273" s="56"/>
      <c r="GP273" s="56"/>
      <c r="GQ273" s="56"/>
      <c r="GR273" s="56"/>
      <c r="GS273" s="56"/>
      <c r="GT273" s="56"/>
      <c r="GU273" s="56"/>
      <c r="GV273" s="56"/>
      <c r="GW273" s="56"/>
      <c r="GX273" s="56"/>
      <c r="GY273" s="56"/>
      <c r="GZ273" s="56"/>
      <c r="HA273" s="56"/>
      <c r="HB273" s="56"/>
      <c r="HC273" s="56"/>
      <c r="HD273" s="56"/>
      <c r="HE273" s="56"/>
      <c r="HF273" s="56"/>
      <c r="HG273" s="56"/>
      <c r="HH273" s="217"/>
    </row>
    <row r="274" spans="2:216" ht="15" customHeight="1" thickBot="1" x14ac:dyDescent="0.3">
      <c r="B274" s="221"/>
      <c r="C274" s="56"/>
      <c r="D274" s="92"/>
      <c r="E274" s="105"/>
      <c r="F274" s="105"/>
      <c r="G274" s="105"/>
      <c r="H274" s="105"/>
      <c r="I274" s="105"/>
      <c r="J274" s="105"/>
      <c r="K274" s="105"/>
      <c r="L274" s="105"/>
      <c r="M274" s="105"/>
      <c r="N274" s="105"/>
      <c r="O274" s="105"/>
      <c r="P274" s="105"/>
      <c r="Q274" s="105"/>
      <c r="R274" s="105"/>
      <c r="S274" s="105"/>
      <c r="T274" s="105"/>
      <c r="U274" s="105"/>
      <c r="V274" s="105"/>
      <c r="W274" s="105"/>
      <c r="X274" s="114"/>
      <c r="AT274" s="105"/>
      <c r="AU274" s="105"/>
      <c r="AV274" s="105"/>
      <c r="AW274" s="105"/>
      <c r="AX274" s="105"/>
      <c r="AY274" s="105"/>
      <c r="AZ274" s="105"/>
      <c r="BA274" s="105"/>
      <c r="BB274" s="105"/>
      <c r="BC274" s="105"/>
      <c r="BD274" s="105"/>
      <c r="BE274" s="105"/>
      <c r="BF274" s="105"/>
      <c r="BG274" s="105"/>
      <c r="BH274" s="105"/>
      <c r="BI274" s="105"/>
      <c r="BJ274" s="105"/>
      <c r="BK274" s="105"/>
      <c r="BL274" s="105"/>
      <c r="BM274" s="105"/>
      <c r="BN274" s="105"/>
      <c r="BO274" s="105"/>
      <c r="BP274" s="105"/>
      <c r="BQ274" s="105"/>
      <c r="BR274" s="105"/>
      <c r="BS274" s="105"/>
      <c r="BT274" s="105"/>
      <c r="BU274" s="105"/>
      <c r="BV274" s="105"/>
      <c r="BW274" s="105"/>
      <c r="BX274" s="105"/>
      <c r="BY274" s="105"/>
      <c r="BZ274" s="105"/>
      <c r="CA274" s="105"/>
      <c r="CB274" s="105"/>
      <c r="CC274" s="105"/>
      <c r="CD274" s="105"/>
      <c r="CE274" s="105"/>
      <c r="CF274" s="105"/>
      <c r="CG274" s="105"/>
      <c r="CH274" s="105"/>
      <c r="CI274" s="105"/>
      <c r="CJ274" s="105"/>
      <c r="CK274" s="105"/>
      <c r="CL274" s="105"/>
      <c r="CM274" s="105"/>
      <c r="CN274" s="105"/>
      <c r="CO274" s="105"/>
      <c r="CP274" s="105"/>
      <c r="CQ274" s="105"/>
      <c r="CR274" s="105"/>
      <c r="CS274" s="105"/>
      <c r="CT274" s="105"/>
      <c r="CU274" s="105"/>
      <c r="CV274" s="105"/>
      <c r="CW274" s="105"/>
      <c r="CX274" s="105"/>
      <c r="CY274" s="105"/>
      <c r="CZ274" s="105"/>
      <c r="DA274" s="105"/>
      <c r="DB274" s="105"/>
      <c r="DC274" s="92">
        <f>GETPIVOTDATA(" Florida",'Population Migration by State'!$B$5,"Year",'Population Migration by State'!$C$3)</f>
        <v>558786</v>
      </c>
      <c r="DD274" s="105">
        <f>GETPIVOTDATA(" Florida",'Population Migration by State'!$B$5,"Year",'Population Migration by State'!$C$3)</f>
        <v>558786</v>
      </c>
      <c r="DE274" s="105">
        <f>GETPIVOTDATA(" Florida",'Population Migration by State'!$B$5,"Year",'Population Migration by State'!$C$3)</f>
        <v>558786</v>
      </c>
      <c r="DF274" s="97"/>
      <c r="DG274" s="105"/>
      <c r="DH274" s="105"/>
      <c r="DI274" s="105"/>
      <c r="DJ274" s="105"/>
      <c r="DK274" s="105"/>
      <c r="DL274" s="105"/>
      <c r="DM274" s="105"/>
      <c r="DN274" s="105"/>
      <c r="DO274" s="105"/>
      <c r="DP274" s="105"/>
      <c r="DQ274" s="105"/>
      <c r="DR274" s="105"/>
      <c r="DS274" s="105"/>
      <c r="DT274" s="105"/>
      <c r="DU274" s="105"/>
      <c r="DV274" s="105"/>
      <c r="DW274" s="105"/>
      <c r="DX274" s="105"/>
      <c r="DY274" s="105"/>
      <c r="DZ274" s="105"/>
      <c r="EA274" s="105"/>
      <c r="EB274" s="105"/>
      <c r="EC274" s="105"/>
      <c r="ED274" s="105"/>
      <c r="EE274" s="105"/>
      <c r="EF274" s="105"/>
      <c r="EG274" s="105"/>
      <c r="EH274" s="105"/>
      <c r="EI274" s="105"/>
      <c r="EJ274" s="105"/>
      <c r="EK274" s="105"/>
      <c r="EL274" s="105"/>
      <c r="EM274" s="105"/>
      <c r="EN274" s="105"/>
      <c r="EO274" s="105"/>
      <c r="EP274" s="105"/>
      <c r="EQ274" s="56"/>
      <c r="ER274" s="56"/>
      <c r="ES274" s="56"/>
      <c r="ET274" s="56"/>
      <c r="EU274" s="56"/>
      <c r="EV274" s="56"/>
      <c r="EW274" s="105"/>
      <c r="EX274" s="105"/>
      <c r="EY274" s="105"/>
      <c r="EZ274" s="105"/>
      <c r="FA274" s="105"/>
      <c r="FB274" s="105"/>
      <c r="FC274" s="105"/>
      <c r="FD274" s="105"/>
      <c r="FE274" s="105"/>
      <c r="FF274" s="105"/>
      <c r="FG274" s="105"/>
      <c r="FH274" s="105"/>
      <c r="FI274" s="105"/>
      <c r="FJ274" s="105"/>
      <c r="FK274" s="105"/>
      <c r="FL274" s="105"/>
      <c r="FM274" s="105"/>
      <c r="FN274" s="105"/>
      <c r="FO274" s="105"/>
      <c r="FP274" s="56"/>
      <c r="FQ274" s="56"/>
      <c r="FR274" s="56"/>
      <c r="FS274" s="56"/>
      <c r="FT274" s="56"/>
      <c r="FU274" s="56"/>
      <c r="FV274" s="56"/>
      <c r="FW274" s="56"/>
      <c r="FX274" s="56"/>
      <c r="FY274" s="56"/>
      <c r="FZ274" s="56"/>
      <c r="GA274" s="56"/>
      <c r="GB274" s="56"/>
      <c r="GC274" s="56"/>
      <c r="GD274" s="56"/>
      <c r="GE274" s="56"/>
      <c r="GF274" s="56"/>
      <c r="GG274" s="56"/>
      <c r="GH274" s="56"/>
      <c r="GI274" s="56"/>
      <c r="GJ274" s="56"/>
      <c r="GK274" s="56"/>
      <c r="GL274" s="56"/>
      <c r="GM274" s="56"/>
      <c r="GN274" s="56"/>
      <c r="GO274" s="56"/>
      <c r="GP274" s="56"/>
      <c r="GQ274" s="56"/>
      <c r="GR274" s="56"/>
      <c r="GS274" s="56"/>
      <c r="GT274" s="56"/>
      <c r="GU274" s="56"/>
      <c r="GV274" s="56"/>
      <c r="GW274" s="56"/>
      <c r="GX274" s="56"/>
      <c r="GY274" s="56"/>
      <c r="GZ274" s="56"/>
      <c r="HA274" s="56"/>
      <c r="HB274" s="56"/>
      <c r="HC274" s="56"/>
      <c r="HD274" s="56"/>
      <c r="HE274" s="56"/>
      <c r="HF274" s="56"/>
      <c r="HG274" s="56"/>
      <c r="HH274" s="217"/>
    </row>
    <row r="275" spans="2:216" ht="15" customHeight="1" thickTop="1" x14ac:dyDescent="0.25">
      <c r="B275" s="221"/>
      <c r="C275" s="56"/>
      <c r="D275" s="92"/>
      <c r="E275" s="105"/>
      <c r="F275" s="105"/>
      <c r="G275" s="105"/>
      <c r="H275" s="105"/>
      <c r="I275" s="105"/>
      <c r="J275" s="105"/>
      <c r="K275" s="105"/>
      <c r="L275" s="105"/>
      <c r="M275" s="105"/>
      <c r="N275" s="105"/>
      <c r="O275" s="105"/>
      <c r="P275" s="105"/>
      <c r="Q275" s="105"/>
      <c r="R275" s="105"/>
      <c r="S275" s="105"/>
      <c r="T275" s="105"/>
      <c r="U275" s="105"/>
      <c r="V275" s="105"/>
      <c r="W275" s="105"/>
      <c r="X275" s="114"/>
      <c r="AT275" s="105"/>
      <c r="AU275" s="105"/>
      <c r="AV275" s="105"/>
      <c r="AW275" s="105"/>
      <c r="AX275" s="105"/>
      <c r="AY275" s="105"/>
      <c r="AZ275" s="105"/>
      <c r="BA275" s="105"/>
      <c r="BB275" s="105"/>
      <c r="BC275" s="105"/>
      <c r="BD275" s="105"/>
      <c r="BE275" s="105"/>
      <c r="BF275" s="105"/>
      <c r="BG275" s="105"/>
      <c r="BH275" s="105"/>
      <c r="BI275" s="105"/>
      <c r="BJ275" s="105"/>
      <c r="BK275" s="105"/>
      <c r="BL275" s="105"/>
      <c r="BM275" s="105"/>
      <c r="BN275" s="105"/>
      <c r="BO275" s="105"/>
      <c r="BP275" s="105"/>
      <c r="BQ275" s="105"/>
      <c r="BR275" s="105"/>
      <c r="BS275" s="105"/>
      <c r="BT275" s="105"/>
      <c r="BU275" s="105"/>
      <c r="BV275" s="105"/>
      <c r="BW275" s="105"/>
      <c r="BX275" s="105"/>
      <c r="BY275" s="105"/>
      <c r="BZ275" s="105"/>
      <c r="CA275" s="105"/>
      <c r="CB275" s="105"/>
      <c r="CC275" s="105"/>
      <c r="CD275" s="105"/>
      <c r="CE275" s="105"/>
      <c r="CF275" s="105"/>
      <c r="CG275" s="105"/>
      <c r="CH275" s="105"/>
      <c r="CI275" s="105"/>
      <c r="CJ275" s="105"/>
      <c r="CK275" s="105"/>
      <c r="CL275" s="105"/>
      <c r="CM275" s="105"/>
      <c r="CN275" s="105"/>
      <c r="CO275" s="105"/>
      <c r="CP275" s="105"/>
      <c r="CQ275" s="105"/>
      <c r="CR275" s="105"/>
      <c r="CS275" s="105"/>
      <c r="CT275" s="105"/>
      <c r="CU275" s="105"/>
      <c r="CV275" s="105"/>
      <c r="CW275" s="105"/>
      <c r="CX275" s="105"/>
      <c r="CY275" s="105"/>
      <c r="CZ275" s="105"/>
      <c r="DA275" s="105"/>
      <c r="DB275" s="105"/>
      <c r="DC275" s="101"/>
      <c r="DD275" s="99"/>
      <c r="DE275" s="105">
        <f>GETPIVOTDATA(" Florida",'Population Migration by State'!$B$5,"Year",'Population Migration by State'!$C$3)</f>
        <v>558786</v>
      </c>
      <c r="DF275" s="92"/>
      <c r="DG275" s="105"/>
      <c r="DH275" s="105"/>
      <c r="DI275" s="105"/>
      <c r="DJ275" s="105"/>
      <c r="DK275" s="105"/>
      <c r="DL275" s="105"/>
      <c r="DM275" s="105"/>
      <c r="DN275" s="105"/>
      <c r="DO275" s="105"/>
      <c r="DP275" s="105"/>
      <c r="DQ275" s="105"/>
      <c r="DR275" s="105"/>
      <c r="DS275" s="105"/>
      <c r="DT275" s="105"/>
      <c r="DU275" s="105"/>
      <c r="DV275" s="105"/>
      <c r="DW275" s="105"/>
      <c r="DX275" s="105"/>
      <c r="DY275" s="105"/>
      <c r="DZ275" s="105"/>
      <c r="EA275" s="105"/>
      <c r="EB275" s="105"/>
      <c r="EC275" s="105"/>
      <c r="ED275" s="105"/>
      <c r="EE275" s="105"/>
      <c r="EF275" s="105"/>
      <c r="EG275" s="105"/>
      <c r="EH275" s="105"/>
      <c r="EI275" s="105"/>
      <c r="EJ275" s="105"/>
      <c r="EK275" s="105"/>
      <c r="EL275" s="105"/>
      <c r="EM275" s="105"/>
      <c r="EN275" s="105"/>
      <c r="EO275" s="105"/>
      <c r="EP275" s="105"/>
      <c r="EQ275" s="56"/>
      <c r="ER275" s="56"/>
      <c r="ES275" s="56"/>
      <c r="ET275" s="56"/>
      <c r="EU275" s="56"/>
      <c r="EV275" s="56"/>
      <c r="EW275" s="105"/>
      <c r="EX275" s="105"/>
      <c r="EY275" s="105"/>
      <c r="EZ275" s="105"/>
      <c r="FA275" s="105"/>
      <c r="FB275" s="105"/>
      <c r="FC275" s="105"/>
      <c r="FD275" s="105"/>
      <c r="FE275" s="105"/>
      <c r="FF275" s="105"/>
      <c r="FG275" s="105"/>
      <c r="FH275" s="105"/>
      <c r="FI275" s="105"/>
      <c r="FJ275" s="105"/>
      <c r="FK275" s="105"/>
      <c r="FL275" s="105"/>
      <c r="FM275" s="105"/>
      <c r="FN275" s="105"/>
      <c r="FO275" s="105"/>
      <c r="FP275" s="56"/>
      <c r="FQ275" s="56"/>
      <c r="FR275" s="56"/>
      <c r="FS275" s="56"/>
      <c r="FT275" s="56"/>
      <c r="FU275" s="56"/>
      <c r="FV275" s="56"/>
      <c r="FW275" s="56"/>
      <c r="FX275" s="56"/>
      <c r="FY275" s="56"/>
      <c r="FZ275" s="56"/>
      <c r="GA275" s="56"/>
      <c r="GB275" s="56"/>
      <c r="GC275" s="56"/>
      <c r="GD275" s="56"/>
      <c r="GE275" s="56"/>
      <c r="GF275" s="56"/>
      <c r="GG275" s="56"/>
      <c r="GH275" s="56"/>
      <c r="GI275" s="56"/>
      <c r="GJ275" s="56"/>
      <c r="GK275" s="56"/>
      <c r="GL275" s="56"/>
      <c r="GM275" s="56"/>
      <c r="GN275" s="56"/>
      <c r="GO275" s="56"/>
      <c r="GP275" s="56"/>
      <c r="GQ275" s="56"/>
      <c r="GR275" s="56"/>
      <c r="GS275" s="56"/>
      <c r="GT275" s="56"/>
      <c r="GU275" s="56"/>
      <c r="GV275" s="56"/>
      <c r="GW275" s="56"/>
      <c r="GX275" s="56"/>
      <c r="GY275" s="56"/>
      <c r="GZ275" s="56"/>
      <c r="HA275" s="56"/>
      <c r="HB275" s="56"/>
      <c r="HC275" s="56"/>
      <c r="HD275" s="56"/>
      <c r="HE275" s="56"/>
      <c r="HF275" s="56"/>
      <c r="HG275" s="56"/>
      <c r="HH275" s="217"/>
    </row>
    <row r="276" spans="2:216" ht="15.75" customHeight="1" thickBot="1" x14ac:dyDescent="0.3">
      <c r="B276" s="221"/>
      <c r="C276" s="56"/>
      <c r="D276" s="107"/>
      <c r="E276" s="103"/>
      <c r="F276" s="103"/>
      <c r="G276" s="103"/>
      <c r="H276" s="103"/>
      <c r="I276" s="103"/>
      <c r="J276" s="103"/>
      <c r="K276" s="103"/>
      <c r="L276" s="103"/>
      <c r="M276" s="103"/>
      <c r="N276" s="103"/>
      <c r="O276" s="103"/>
      <c r="P276" s="103"/>
      <c r="Q276" s="103"/>
      <c r="R276" s="103"/>
      <c r="S276" s="103"/>
      <c r="T276" s="103"/>
      <c r="U276" s="103"/>
      <c r="V276" s="103"/>
      <c r="W276" s="103"/>
      <c r="X276" s="108"/>
      <c r="AT276" s="105"/>
      <c r="AU276" s="105"/>
      <c r="AV276" s="105"/>
      <c r="AW276" s="105"/>
      <c r="AX276" s="105"/>
      <c r="AY276" s="105"/>
      <c r="AZ276" s="105"/>
      <c r="BA276" s="105"/>
      <c r="BB276" s="105"/>
      <c r="BC276" s="105"/>
      <c r="BD276" s="105"/>
      <c r="BE276" s="105"/>
      <c r="BF276" s="105"/>
      <c r="BG276" s="105"/>
      <c r="BH276" s="105"/>
      <c r="BI276" s="105"/>
      <c r="BJ276" s="105"/>
      <c r="BK276" s="105"/>
      <c r="BL276" s="105"/>
      <c r="BM276" s="105"/>
      <c r="BN276" s="105"/>
      <c r="BO276" s="105"/>
      <c r="BP276" s="105"/>
      <c r="BQ276" s="105"/>
      <c r="BR276" s="105"/>
      <c r="BS276" s="105"/>
      <c r="BT276" s="105"/>
      <c r="BU276" s="105"/>
      <c r="BV276" s="105"/>
      <c r="BW276" s="105"/>
      <c r="BX276" s="105"/>
      <c r="BY276" s="105"/>
      <c r="BZ276" s="105"/>
      <c r="CA276" s="105"/>
      <c r="CB276" s="105"/>
      <c r="CC276" s="105"/>
      <c r="CD276" s="105"/>
      <c r="CE276" s="105"/>
      <c r="CF276" s="105"/>
      <c r="CG276" s="105"/>
      <c r="CH276" s="105"/>
      <c r="CI276" s="105"/>
      <c r="CJ276" s="105"/>
      <c r="CK276" s="105"/>
      <c r="CL276" s="105"/>
      <c r="CM276" s="105"/>
      <c r="CN276" s="105"/>
      <c r="CO276" s="105"/>
      <c r="CP276" s="105"/>
      <c r="CQ276" s="105"/>
      <c r="CR276" s="105"/>
      <c r="CS276" s="105"/>
      <c r="CT276" s="105"/>
      <c r="CU276" s="105"/>
      <c r="CV276" s="105"/>
      <c r="CW276" s="105"/>
      <c r="CX276" s="105"/>
      <c r="CY276" s="105"/>
      <c r="CZ276" s="105"/>
      <c r="DA276" s="105"/>
      <c r="DB276" s="105"/>
      <c r="DC276" s="105"/>
      <c r="DD276" s="105"/>
      <c r="DE276" s="96">
        <f>GETPIVOTDATA(" Florida",'Population Migration by State'!$B$5,"Year",'Population Migration by State'!$C$3)</f>
        <v>558786</v>
      </c>
      <c r="DF276" s="92"/>
      <c r="DG276" s="105"/>
      <c r="DH276" s="105"/>
      <c r="DI276" s="105"/>
      <c r="DJ276" s="105"/>
      <c r="DK276" s="105"/>
      <c r="DL276" s="105"/>
      <c r="DM276" s="105"/>
      <c r="DN276" s="105"/>
      <c r="DO276" s="105"/>
      <c r="DP276" s="105"/>
      <c r="DQ276" s="105"/>
      <c r="DR276" s="105"/>
      <c r="DS276" s="105"/>
      <c r="DT276" s="105"/>
      <c r="DU276" s="105"/>
      <c r="DV276" s="105"/>
      <c r="DW276" s="105"/>
      <c r="DX276" s="105"/>
      <c r="DY276" s="105"/>
      <c r="DZ276" s="105"/>
      <c r="EA276" s="105"/>
      <c r="EB276" s="105"/>
      <c r="EC276" s="105"/>
      <c r="ED276" s="105"/>
      <c r="EE276" s="105"/>
      <c r="EF276" s="105"/>
      <c r="EG276" s="105"/>
      <c r="EH276" s="105"/>
      <c r="EI276" s="105"/>
      <c r="EJ276" s="105"/>
      <c r="EK276" s="105"/>
      <c r="EL276" s="105"/>
      <c r="EM276" s="105"/>
      <c r="EN276" s="105"/>
      <c r="EO276" s="105"/>
      <c r="EP276" s="105"/>
      <c r="EQ276" s="56"/>
      <c r="ER276" s="56"/>
      <c r="ES276" s="56"/>
      <c r="ET276" s="56"/>
      <c r="EU276" s="56"/>
      <c r="EV276" s="56"/>
      <c r="EW276" s="105"/>
      <c r="EX276" s="105"/>
      <c r="EY276" s="105"/>
      <c r="EZ276" s="105"/>
      <c r="FA276" s="105"/>
      <c r="FB276" s="105"/>
      <c r="FC276" s="105"/>
      <c r="FD276" s="105"/>
      <c r="FE276" s="105"/>
      <c r="FF276" s="105"/>
      <c r="FG276" s="105"/>
      <c r="FH276" s="105"/>
      <c r="FI276" s="105"/>
      <c r="FJ276" s="105"/>
      <c r="FK276" s="105"/>
      <c r="FL276" s="105"/>
      <c r="FM276" s="105"/>
      <c r="FN276" s="105"/>
      <c r="FO276" s="105"/>
      <c r="FP276" s="56"/>
      <c r="FQ276" s="56"/>
      <c r="FR276" s="56"/>
      <c r="FS276" s="56"/>
      <c r="FT276" s="56"/>
      <c r="FU276" s="56"/>
      <c r="FV276" s="56"/>
      <c r="FW276" s="56"/>
      <c r="FX276" s="56"/>
      <c r="FY276" s="56"/>
      <c r="FZ276" s="56"/>
      <c r="GA276" s="56"/>
      <c r="GB276" s="56"/>
      <c r="GC276" s="56"/>
      <c r="GD276" s="56"/>
      <c r="GE276" s="56"/>
      <c r="GF276" s="56"/>
      <c r="GG276" s="56"/>
      <c r="GH276" s="56"/>
      <c r="GI276" s="56"/>
      <c r="GJ276" s="56"/>
      <c r="GK276" s="56"/>
      <c r="GL276" s="56"/>
      <c r="GM276" s="56"/>
      <c r="GN276" s="56"/>
      <c r="GO276" s="56"/>
      <c r="GP276" s="56"/>
      <c r="GQ276" s="56"/>
      <c r="GR276" s="56"/>
      <c r="GS276" s="56"/>
      <c r="GT276" s="56"/>
      <c r="GU276" s="56"/>
      <c r="GV276" s="56"/>
      <c r="GW276" s="56"/>
      <c r="GX276" s="56"/>
      <c r="GY276" s="56"/>
      <c r="GZ276" s="56"/>
      <c r="HA276" s="56"/>
      <c r="HB276" s="56"/>
      <c r="HC276" s="56"/>
      <c r="HD276" s="56"/>
      <c r="HE276" s="56"/>
      <c r="HF276" s="56"/>
      <c r="HG276" s="56"/>
      <c r="HH276" s="217"/>
    </row>
    <row r="277" spans="2:216" ht="15.75" thickTop="1" x14ac:dyDescent="0.25">
      <c r="B277" s="221"/>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105"/>
      <c r="AH277" s="105"/>
      <c r="AI277" s="105"/>
      <c r="AJ277" s="105"/>
      <c r="AK277" s="105"/>
      <c r="AL277" s="105"/>
      <c r="AM277" s="105"/>
      <c r="AN277" s="105"/>
      <c r="AO277" s="105"/>
      <c r="AP277" s="105"/>
      <c r="AQ277" s="105"/>
      <c r="AR277" s="105"/>
      <c r="AS277" s="105"/>
      <c r="AT277" s="105"/>
      <c r="AU277" s="105"/>
      <c r="AV277" s="105"/>
      <c r="AW277" s="105"/>
      <c r="AX277" s="105"/>
      <c r="AY277" s="105"/>
      <c r="AZ277" s="105"/>
      <c r="BA277" s="105"/>
      <c r="BB277" s="105"/>
      <c r="BC277" s="105"/>
      <c r="BD277" s="105"/>
      <c r="BE277" s="105"/>
      <c r="BF277" s="105"/>
      <c r="BG277" s="105"/>
      <c r="BH277" s="105"/>
      <c r="BI277" s="105"/>
      <c r="BJ277" s="105"/>
      <c r="BK277" s="105"/>
      <c r="BL277" s="105"/>
      <c r="BM277" s="105"/>
      <c r="BN277" s="105"/>
      <c r="BO277" s="105"/>
      <c r="BP277" s="105"/>
      <c r="BQ277" s="105"/>
      <c r="BR277" s="105"/>
      <c r="BS277" s="105"/>
      <c r="BT277" s="105"/>
      <c r="BU277" s="105"/>
      <c r="BV277" s="105"/>
      <c r="BW277" s="105"/>
      <c r="BX277" s="105"/>
      <c r="BY277" s="105"/>
      <c r="BZ277" s="105"/>
      <c r="CA277" s="105"/>
      <c r="CB277" s="105"/>
      <c r="CC277" s="105"/>
      <c r="CD277" s="105"/>
      <c r="CE277" s="105"/>
      <c r="CF277" s="105"/>
      <c r="CG277" s="105"/>
      <c r="CH277" s="105"/>
      <c r="CI277" s="105"/>
      <c r="CJ277" s="105"/>
      <c r="CK277" s="105"/>
      <c r="CL277" s="105"/>
      <c r="CM277" s="105"/>
      <c r="CN277" s="105"/>
      <c r="CO277" s="105"/>
      <c r="CP277" s="105"/>
      <c r="CQ277" s="105"/>
      <c r="CR277" s="105"/>
      <c r="CS277" s="105"/>
      <c r="CT277" s="105"/>
      <c r="CU277" s="105"/>
      <c r="CV277" s="105"/>
      <c r="CW277" s="105"/>
      <c r="CX277" s="105"/>
      <c r="CY277" s="105"/>
      <c r="CZ277" s="105"/>
      <c r="DA277" s="105"/>
      <c r="DB277" s="105"/>
      <c r="DC277" s="105"/>
      <c r="DD277" s="105"/>
      <c r="DE277" s="99"/>
      <c r="DF277" s="92"/>
      <c r="DG277" s="105"/>
      <c r="DH277" s="105"/>
      <c r="DI277" s="105"/>
      <c r="DJ277" s="105"/>
      <c r="DK277" s="105"/>
      <c r="DL277" s="105"/>
      <c r="DM277" s="105"/>
      <c r="DN277" s="105"/>
      <c r="DO277" s="105"/>
      <c r="DP277" s="105"/>
      <c r="DQ277" s="105"/>
      <c r="DR277" s="105"/>
      <c r="DS277" s="105"/>
      <c r="DT277" s="105"/>
      <c r="DU277" s="105"/>
      <c r="DV277" s="105"/>
      <c r="DW277" s="105"/>
      <c r="DX277" s="105"/>
      <c r="DY277" s="105"/>
      <c r="DZ277" s="105"/>
      <c r="EA277" s="105"/>
      <c r="EB277" s="105"/>
      <c r="EC277" s="105"/>
      <c r="ED277" s="105"/>
      <c r="EE277" s="105"/>
      <c r="EF277" s="105"/>
      <c r="EG277" s="105"/>
      <c r="EH277" s="105"/>
      <c r="EI277" s="105"/>
      <c r="EJ277" s="105"/>
      <c r="EK277" s="105"/>
      <c r="EL277" s="105"/>
      <c r="EM277" s="105"/>
      <c r="EN277" s="105"/>
      <c r="EO277" s="105"/>
      <c r="EP277" s="105"/>
      <c r="EQ277" s="56"/>
      <c r="ER277" s="56"/>
      <c r="ES277" s="56"/>
      <c r="ET277" s="56"/>
      <c r="EU277" s="56"/>
      <c r="EV277" s="56"/>
      <c r="EW277" s="105"/>
      <c r="EX277" s="105"/>
      <c r="EY277" s="105"/>
      <c r="EZ277" s="105"/>
      <c r="FA277" s="105"/>
      <c r="FB277" s="105"/>
      <c r="FC277" s="105"/>
      <c r="FD277" s="105"/>
      <c r="FE277" s="105"/>
      <c r="FF277" s="105"/>
      <c r="FG277" s="105"/>
      <c r="FH277" s="105"/>
      <c r="FI277" s="105"/>
      <c r="FJ277" s="105"/>
      <c r="FK277" s="105"/>
      <c r="FL277" s="105"/>
      <c r="FM277" s="105"/>
      <c r="FN277" s="105"/>
      <c r="FO277" s="105"/>
      <c r="FP277" s="56"/>
      <c r="FQ277" s="56"/>
      <c r="FR277" s="56"/>
      <c r="FS277" s="56"/>
      <c r="FT277" s="56"/>
      <c r="FU277" s="56"/>
      <c r="FV277" s="56"/>
      <c r="FW277" s="56"/>
      <c r="FX277" s="56"/>
      <c r="FY277" s="56"/>
      <c r="FZ277" s="56"/>
      <c r="GA277" s="56"/>
      <c r="GB277" s="56"/>
      <c r="GC277" s="56"/>
      <c r="GD277" s="56"/>
      <c r="GE277" s="56"/>
      <c r="GF277" s="56"/>
      <c r="GG277" s="56"/>
      <c r="GH277" s="56"/>
      <c r="GI277" s="56"/>
      <c r="GJ277" s="56"/>
      <c r="GK277" s="56"/>
      <c r="GL277" s="56"/>
      <c r="GM277" s="56"/>
      <c r="GN277" s="56"/>
      <c r="GO277" s="56"/>
      <c r="GP277" s="56"/>
      <c r="GQ277" s="56"/>
      <c r="GR277" s="56"/>
      <c r="GS277" s="56"/>
      <c r="GT277" s="56"/>
      <c r="GU277" s="56"/>
      <c r="GV277" s="56"/>
      <c r="GW277" s="56"/>
      <c r="GX277" s="56"/>
      <c r="GY277" s="56"/>
      <c r="GZ277" s="56"/>
      <c r="HA277" s="56"/>
      <c r="HB277" s="56"/>
      <c r="HC277" s="56"/>
      <c r="HD277" s="56"/>
      <c r="HE277" s="56"/>
      <c r="HF277" s="56"/>
      <c r="HG277" s="56"/>
      <c r="HH277" s="217"/>
    </row>
    <row r="278" spans="2:216" ht="15.75" thickBot="1" x14ac:dyDescent="0.3">
      <c r="B278" s="221"/>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c r="AS278" s="56"/>
      <c r="AT278" s="56"/>
      <c r="AU278" s="56"/>
      <c r="AV278" s="56"/>
      <c r="AW278" s="56"/>
      <c r="AX278" s="56"/>
      <c r="AY278" s="56"/>
      <c r="AZ278" s="56"/>
      <c r="BA278" s="56"/>
      <c r="BB278" s="56"/>
      <c r="BC278" s="56"/>
      <c r="BD278" s="56"/>
      <c r="BE278" s="56"/>
      <c r="BF278" s="56"/>
      <c r="BG278" s="56"/>
      <c r="BH278" s="56"/>
      <c r="BI278" s="56"/>
      <c r="BJ278" s="56"/>
      <c r="BK278" s="56"/>
      <c r="BL278" s="56"/>
      <c r="BM278" s="56"/>
      <c r="BN278" s="56"/>
      <c r="BO278" s="56"/>
      <c r="BP278" s="56"/>
      <c r="BQ278" s="56"/>
      <c r="BR278" s="56"/>
      <c r="BS278" s="56"/>
      <c r="BT278" s="56"/>
      <c r="BU278" s="56"/>
      <c r="BV278" s="56"/>
      <c r="BW278" s="56"/>
      <c r="BX278" s="56"/>
      <c r="BY278" s="56"/>
      <c r="BZ278" s="56"/>
      <c r="CA278" s="56"/>
      <c r="CB278" s="56"/>
      <c r="CC278" s="56"/>
      <c r="CD278" s="56"/>
      <c r="CE278" s="56"/>
      <c r="CF278" s="56"/>
      <c r="CG278" s="56"/>
      <c r="CH278" s="56"/>
      <c r="CI278" s="56"/>
      <c r="CJ278" s="56"/>
      <c r="CK278" s="56"/>
      <c r="CL278" s="56"/>
      <c r="CM278" s="56"/>
      <c r="CN278" s="56"/>
      <c r="CO278" s="56"/>
      <c r="CP278" s="56"/>
      <c r="CQ278" s="56"/>
      <c r="CR278" s="56"/>
      <c r="CS278" s="56"/>
      <c r="CT278" s="56"/>
      <c r="CU278" s="56"/>
      <c r="CV278" s="56"/>
      <c r="CW278" s="56"/>
      <c r="CX278" s="56"/>
      <c r="CY278" s="56"/>
      <c r="CZ278" s="56"/>
      <c r="DA278" s="56"/>
      <c r="DB278" s="56"/>
      <c r="DC278" s="56"/>
      <c r="DD278" s="56"/>
      <c r="DE278" s="56"/>
      <c r="DF278" s="56"/>
      <c r="DG278" s="56"/>
      <c r="DH278" s="56"/>
      <c r="DI278" s="56"/>
      <c r="DJ278" s="56"/>
      <c r="DK278" s="56"/>
      <c r="DL278" s="56"/>
      <c r="DM278" s="56"/>
      <c r="DN278" s="56"/>
      <c r="DO278" s="56"/>
      <c r="DP278" s="56"/>
      <c r="DQ278" s="56"/>
      <c r="DR278" s="56"/>
      <c r="DS278" s="56"/>
      <c r="DT278" s="56"/>
      <c r="DU278" s="56"/>
      <c r="DV278" s="56"/>
      <c r="DW278" s="56"/>
      <c r="DX278" s="56"/>
      <c r="DY278" s="56"/>
      <c r="DZ278" s="56"/>
      <c r="EA278" s="56"/>
      <c r="EB278" s="56"/>
      <c r="EC278" s="56"/>
      <c r="ED278" s="56"/>
      <c r="EE278" s="56"/>
      <c r="EF278" s="56"/>
      <c r="EG278" s="56"/>
      <c r="EH278" s="56"/>
      <c r="EI278" s="56"/>
      <c r="EJ278" s="56"/>
      <c r="EK278" s="56"/>
      <c r="EL278" s="56"/>
      <c r="EM278" s="56"/>
      <c r="EN278" s="56"/>
      <c r="EO278" s="56"/>
      <c r="EP278" s="56"/>
      <c r="EQ278" s="56"/>
      <c r="ER278" s="56"/>
      <c r="ES278" s="56"/>
      <c r="ET278" s="56"/>
      <c r="EU278" s="56"/>
      <c r="EV278" s="56"/>
      <c r="EW278" s="56"/>
      <c r="EX278" s="56"/>
      <c r="EY278" s="56"/>
      <c r="EZ278" s="56"/>
      <c r="FA278" s="56"/>
      <c r="FB278" s="56"/>
      <c r="FC278" s="56"/>
      <c r="FD278" s="56"/>
      <c r="FE278" s="56"/>
      <c r="FF278" s="56"/>
      <c r="FG278" s="56"/>
      <c r="FH278" s="56"/>
      <c r="FI278" s="56"/>
      <c r="FJ278" s="56"/>
      <c r="FK278" s="56"/>
      <c r="FL278" s="56"/>
      <c r="FM278" s="56"/>
      <c r="FN278" s="56"/>
      <c r="FO278" s="56"/>
      <c r="FP278" s="56"/>
      <c r="FQ278" s="56"/>
      <c r="FR278" s="56"/>
      <c r="FS278" s="56"/>
      <c r="FT278" s="56"/>
      <c r="FU278" s="56"/>
      <c r="FV278" s="56"/>
      <c r="FW278" s="56"/>
      <c r="FX278" s="56"/>
      <c r="FY278" s="56"/>
      <c r="FZ278" s="56"/>
      <c r="GA278" s="56"/>
      <c r="GB278" s="56"/>
      <c r="GC278" s="56"/>
      <c r="GD278" s="56"/>
      <c r="GE278" s="56"/>
      <c r="GF278" s="56"/>
      <c r="GG278" s="56"/>
      <c r="GH278" s="56"/>
      <c r="GI278" s="56"/>
      <c r="GJ278" s="56"/>
      <c r="GK278" s="56"/>
      <c r="GL278" s="56"/>
      <c r="GM278" s="56"/>
      <c r="GN278" s="56"/>
      <c r="GO278" s="56"/>
      <c r="GP278" s="56"/>
      <c r="GQ278" s="56"/>
      <c r="GR278" s="56"/>
      <c r="GS278" s="56"/>
      <c r="GT278" s="56"/>
      <c r="GU278" s="56"/>
      <c r="GV278" s="56"/>
      <c r="GW278" s="56"/>
      <c r="GX278" s="56"/>
      <c r="GY278" s="56"/>
      <c r="GZ278" s="56"/>
      <c r="HA278" s="56"/>
      <c r="HB278" s="56"/>
      <c r="HC278" s="56"/>
      <c r="HD278" s="56"/>
      <c r="HE278" s="56"/>
      <c r="HF278" s="56"/>
      <c r="HG278" s="56"/>
      <c r="HH278" s="217"/>
    </row>
    <row r="279" spans="2:216" ht="264.75" customHeight="1" thickBot="1" x14ac:dyDescent="2.35">
      <c r="B279" s="221"/>
      <c r="C279" s="56"/>
      <c r="D279" s="214">
        <f>C3</f>
        <v>2012</v>
      </c>
      <c r="E279" s="215"/>
      <c r="F279" s="215"/>
      <c r="G279" s="215"/>
      <c r="H279" s="215"/>
      <c r="I279" s="215"/>
      <c r="J279" s="215"/>
      <c r="K279" s="215"/>
      <c r="L279" s="215"/>
      <c r="M279" s="215"/>
      <c r="N279" s="215"/>
      <c r="O279" s="215"/>
      <c r="P279" s="215"/>
      <c r="Q279" s="215"/>
      <c r="R279" s="215"/>
      <c r="S279" s="239"/>
      <c r="T279" s="216" t="str">
        <f>'Data Table'!BF2&amp;" vs YA"</f>
        <v>GDP Growth vs YA</v>
      </c>
      <c r="U279" s="216"/>
      <c r="V279" s="216"/>
      <c r="W279" s="216"/>
      <c r="X279" s="216"/>
      <c r="Y279" s="216"/>
      <c r="Z279" s="216"/>
      <c r="AA279" s="216"/>
      <c r="AB279" s="216"/>
      <c r="AC279" s="216"/>
      <c r="AD279" s="216"/>
      <c r="AE279" s="216" t="str">
        <f>'Data Table'!BG2&amp;" vs YA"</f>
        <v>GDP per Capita Growth vs YA</v>
      </c>
      <c r="AF279" s="216"/>
      <c r="AG279" s="216"/>
      <c r="AH279" s="216"/>
      <c r="AI279" s="216"/>
      <c r="AJ279" s="216"/>
      <c r="AK279" s="216"/>
      <c r="AL279" s="216"/>
      <c r="AM279" s="216"/>
      <c r="AN279" s="216"/>
      <c r="AO279" s="216"/>
      <c r="AP279" s="216"/>
      <c r="AQ279" s="216"/>
      <c r="AR279" s="216"/>
      <c r="AS279" s="216"/>
      <c r="AT279" s="216"/>
      <c r="AU279" s="216"/>
      <c r="AV279" s="216"/>
      <c r="AW279" s="216"/>
      <c r="AX279" s="171" t="str">
        <f>'Data Table'!BH2</f>
        <v>Historical Avg Annual Temp 1971-2000 (F)</v>
      </c>
      <c r="AY279" s="171"/>
      <c r="AZ279" s="171"/>
      <c r="BA279" s="171"/>
      <c r="BB279" s="171"/>
      <c r="BC279" s="171"/>
      <c r="BD279" s="171"/>
      <c r="BE279" s="171"/>
      <c r="BF279" s="171"/>
      <c r="BG279" s="171"/>
      <c r="BH279" s="171"/>
      <c r="BI279" s="171"/>
      <c r="BJ279" s="171"/>
      <c r="BK279" s="171"/>
      <c r="BL279" s="171"/>
      <c r="BM279" s="171"/>
      <c r="BN279" s="171"/>
      <c r="BO279" s="171"/>
      <c r="BP279" s="171"/>
      <c r="BQ279" s="172" t="str">
        <f>'Data Table'!BI2</f>
        <v>Health Ranking</v>
      </c>
      <c r="BR279" s="172"/>
      <c r="BS279" s="172"/>
      <c r="BT279" s="172"/>
      <c r="BU279" s="172"/>
      <c r="BV279" s="172"/>
      <c r="BW279" s="172"/>
      <c r="BX279" s="172"/>
      <c r="BY279" s="172"/>
      <c r="BZ279" s="172"/>
      <c r="CA279" s="172"/>
      <c r="CB279" s="172" t="str">
        <f>'Data Table'!BJ2&amp;" vs YA"</f>
        <v>Health Ranking Chg vs YA</v>
      </c>
      <c r="CC279" s="172"/>
      <c r="CD279" s="172"/>
      <c r="CE279" s="172"/>
      <c r="CF279" s="172"/>
      <c r="CG279" s="172"/>
      <c r="CH279" s="172"/>
      <c r="CI279" s="172"/>
      <c r="CJ279" s="172"/>
      <c r="CK279" s="172"/>
      <c r="CL279" s="173"/>
      <c r="CM279" s="56"/>
      <c r="CN279" s="56"/>
      <c r="CO279" s="56"/>
      <c r="CP279" s="56"/>
      <c r="CQ279" s="193" t="s">
        <v>220</v>
      </c>
      <c r="CR279" s="194"/>
      <c r="CS279" s="194"/>
      <c r="CT279" s="194"/>
      <c r="CU279" s="194"/>
      <c r="CV279" s="194"/>
      <c r="CW279" s="194"/>
      <c r="CX279" s="194"/>
      <c r="CY279" s="194"/>
      <c r="CZ279" s="194"/>
      <c r="DA279" s="194"/>
      <c r="DB279" s="194"/>
      <c r="DC279" s="194"/>
      <c r="DD279" s="194"/>
      <c r="DE279" s="194"/>
      <c r="DF279" s="194"/>
      <c r="DG279" s="194"/>
      <c r="DH279" s="194"/>
      <c r="DI279" s="194"/>
      <c r="DJ279" s="194"/>
      <c r="DK279" s="194"/>
      <c r="DL279" s="194"/>
      <c r="DM279" s="194"/>
      <c r="DN279" s="194"/>
      <c r="DO279" s="194"/>
      <c r="DP279" s="194"/>
      <c r="DQ279" s="194"/>
      <c r="DR279" s="194"/>
      <c r="DS279" s="194"/>
      <c r="DT279" s="194"/>
      <c r="DU279" s="194"/>
      <c r="DV279" s="194"/>
      <c r="DW279" s="194"/>
      <c r="DX279" s="194"/>
      <c r="DY279" s="194"/>
      <c r="DZ279" s="194"/>
      <c r="EA279" s="194"/>
      <c r="EB279" s="194"/>
      <c r="EC279" s="194"/>
      <c r="ED279" s="194"/>
      <c r="EE279" s="194"/>
      <c r="EF279" s="194"/>
      <c r="EG279" s="194"/>
      <c r="EH279" s="194"/>
      <c r="EI279" s="194"/>
      <c r="EJ279" s="194"/>
      <c r="EK279" s="194"/>
      <c r="EL279" s="194"/>
      <c r="EM279" s="194"/>
      <c r="EN279" s="194"/>
      <c r="EO279" s="194"/>
      <c r="EP279" s="194"/>
      <c r="EQ279" s="194"/>
      <c r="ER279" s="194"/>
      <c r="ES279" s="194"/>
      <c r="ET279" s="194"/>
      <c r="EU279" s="194"/>
      <c r="EV279" s="194"/>
      <c r="EW279" s="194"/>
      <c r="EX279" s="194"/>
      <c r="EY279" s="194"/>
      <c r="EZ279" s="194"/>
      <c r="FA279" s="194"/>
      <c r="FB279" s="194"/>
      <c r="FC279" s="194"/>
      <c r="FD279" s="194"/>
      <c r="FE279" s="194"/>
      <c r="FF279" s="194"/>
      <c r="FG279" s="194"/>
      <c r="FH279" s="194"/>
      <c r="FI279" s="194"/>
      <c r="FJ279" s="194"/>
      <c r="FK279" s="194"/>
      <c r="FL279" s="194"/>
      <c r="FM279" s="194"/>
      <c r="FN279" s="194"/>
      <c r="FO279" s="194"/>
      <c r="FP279" s="194"/>
      <c r="FQ279" s="194"/>
      <c r="FR279" s="194"/>
      <c r="FS279" s="194"/>
      <c r="FT279" s="194"/>
      <c r="FU279" s="194"/>
      <c r="FV279" s="194"/>
      <c r="FW279" s="194"/>
      <c r="FX279" s="194"/>
      <c r="FY279" s="194"/>
      <c r="FZ279" s="194"/>
      <c r="GA279" s="194"/>
      <c r="GB279" s="194"/>
      <c r="GC279" s="194"/>
      <c r="GD279" s="194"/>
      <c r="GE279" s="194"/>
      <c r="GF279" s="194"/>
      <c r="GG279" s="194"/>
      <c r="GH279" s="194"/>
      <c r="GI279" s="194"/>
      <c r="GJ279" s="194"/>
      <c r="GK279" s="194"/>
      <c r="GL279" s="194"/>
      <c r="GM279" s="194"/>
      <c r="GN279" s="194"/>
      <c r="GO279" s="194"/>
      <c r="GP279" s="194"/>
      <c r="GQ279" s="194"/>
      <c r="GR279" s="194"/>
      <c r="GS279" s="194"/>
      <c r="GT279" s="194"/>
      <c r="GU279" s="194"/>
      <c r="GV279" s="194"/>
      <c r="GW279" s="194"/>
      <c r="GX279" s="194"/>
      <c r="GY279" s="194"/>
      <c r="GZ279" s="194"/>
      <c r="HA279" s="194"/>
      <c r="HB279" s="194"/>
      <c r="HC279" s="194"/>
      <c r="HD279" s="194"/>
      <c r="HE279" s="194"/>
      <c r="HF279" s="194"/>
      <c r="HG279" s="194"/>
      <c r="HH279" s="195"/>
    </row>
    <row r="280" spans="2:216" ht="92.25" x14ac:dyDescent="1.35">
      <c r="B280" s="221"/>
      <c r="C280" s="56"/>
      <c r="D280" s="178" t="str">
        <f>'Data Table'!A3</f>
        <v>Alabama</v>
      </c>
      <c r="E280" s="179"/>
      <c r="F280" s="179"/>
      <c r="G280" s="179"/>
      <c r="H280" s="179"/>
      <c r="I280" s="179"/>
      <c r="J280" s="179"/>
      <c r="K280" s="179"/>
      <c r="L280" s="179"/>
      <c r="M280" s="179"/>
      <c r="N280" s="179"/>
      <c r="O280" s="179"/>
      <c r="P280" s="179"/>
      <c r="Q280" s="179"/>
      <c r="R280" s="179"/>
      <c r="S280" s="179"/>
      <c r="T280" s="196">
        <f>VLOOKUP(CONCATENATE($D280,$C$3),'Data Table'!$BD$3:$BJ$158,3,FALSE)</f>
        <v>1.2</v>
      </c>
      <c r="U280" s="197"/>
      <c r="V280" s="197"/>
      <c r="W280" s="197"/>
      <c r="X280" s="197"/>
      <c r="Y280" s="197"/>
      <c r="Z280" s="197"/>
      <c r="AA280" s="197"/>
      <c r="AB280" s="197"/>
      <c r="AC280" s="197"/>
      <c r="AD280" s="197"/>
      <c r="AE280" s="196">
        <f>VLOOKUP(CONCATENATE($D280,$C$3),'Data Table'!$BD$3:$BJ$158,4,FALSE)</f>
        <v>2.135894495412844</v>
      </c>
      <c r="AF280" s="197"/>
      <c r="AG280" s="197"/>
      <c r="AH280" s="197"/>
      <c r="AI280" s="197"/>
      <c r="AJ280" s="197"/>
      <c r="AK280" s="197"/>
      <c r="AL280" s="197"/>
      <c r="AM280" s="197"/>
      <c r="AN280" s="197"/>
      <c r="AO280" s="197"/>
      <c r="AP280" s="197"/>
      <c r="AQ280" s="197"/>
      <c r="AR280" s="197"/>
      <c r="AS280" s="197"/>
      <c r="AT280" s="197"/>
      <c r="AU280" s="197"/>
      <c r="AV280" s="197"/>
      <c r="AW280" s="198"/>
      <c r="AX280" s="197">
        <f>VLOOKUP(CONCATENATE($D280,$C$3),'Data Table'!$BD$3:$BJ$158,5,FALSE)</f>
        <v>62.8</v>
      </c>
      <c r="AY280" s="197"/>
      <c r="AZ280" s="197"/>
      <c r="BA280" s="197"/>
      <c r="BB280" s="197"/>
      <c r="BC280" s="197"/>
      <c r="BD280" s="197"/>
      <c r="BE280" s="197"/>
      <c r="BF280" s="197"/>
      <c r="BG280" s="197"/>
      <c r="BH280" s="197"/>
      <c r="BI280" s="197"/>
      <c r="BJ280" s="197"/>
      <c r="BK280" s="197"/>
      <c r="BL280" s="197"/>
      <c r="BM280" s="197"/>
      <c r="BN280" s="197"/>
      <c r="BO280" s="197"/>
      <c r="BP280" s="197"/>
      <c r="BQ280" s="205">
        <f>VLOOKUP(CONCATENATE($D280,$C$3),'Data Table'!$BD$3:$BJ$158,6,FALSE)</f>
        <v>45</v>
      </c>
      <c r="BR280" s="206"/>
      <c r="BS280" s="206"/>
      <c r="BT280" s="206"/>
      <c r="BU280" s="206"/>
      <c r="BV280" s="206"/>
      <c r="BW280" s="206"/>
      <c r="BX280" s="206"/>
      <c r="BY280" s="206"/>
      <c r="BZ280" s="206"/>
      <c r="CA280" s="207"/>
      <c r="CB280" s="206">
        <f>VLOOKUP(CONCATENATE($D280,$C$3),'Data Table'!$BD$3:$BJ$158,7,FALSE)</f>
        <v>3</v>
      </c>
      <c r="CC280" s="206"/>
      <c r="CD280" s="206"/>
      <c r="CE280" s="206"/>
      <c r="CF280" s="206"/>
      <c r="CG280" s="206"/>
      <c r="CH280" s="206"/>
      <c r="CI280" s="206"/>
      <c r="CJ280" s="206"/>
      <c r="CK280" s="206"/>
      <c r="CL280" s="207"/>
      <c r="CM280" s="56"/>
      <c r="CN280" s="56"/>
      <c r="CO280" s="56"/>
      <c r="CP280" s="56"/>
      <c r="CQ280" s="189" t="s">
        <v>221</v>
      </c>
      <c r="CR280" s="56"/>
      <c r="CS280" s="56"/>
      <c r="CT280" s="56"/>
      <c r="CU280" s="56"/>
      <c r="CV280" s="56"/>
      <c r="CW280" s="56"/>
      <c r="CX280" s="56"/>
      <c r="CY280" s="56"/>
      <c r="CZ280" s="56"/>
      <c r="DA280" s="56"/>
      <c r="DB280" s="56"/>
      <c r="DC280" s="56"/>
      <c r="DD280" s="56"/>
      <c r="DE280" s="56"/>
      <c r="DF280" s="56"/>
      <c r="DG280" s="56"/>
      <c r="DH280" s="56"/>
      <c r="DI280" s="56"/>
      <c r="DJ280" s="56"/>
      <c r="DK280" s="56"/>
      <c r="DL280" s="56"/>
      <c r="DM280" s="190" t="s">
        <v>219</v>
      </c>
      <c r="DN280" s="56"/>
      <c r="DO280" s="56"/>
      <c r="DP280" s="56"/>
      <c r="DQ280" s="56"/>
      <c r="DR280" s="56"/>
      <c r="DS280" s="56"/>
      <c r="DT280" s="56"/>
      <c r="DU280" s="56"/>
      <c r="DV280" s="56"/>
      <c r="DW280" s="56"/>
      <c r="DX280" s="56"/>
      <c r="DY280" s="56"/>
      <c r="DZ280" s="56"/>
      <c r="EA280" s="56"/>
      <c r="EB280" s="56"/>
      <c r="EC280" s="56"/>
      <c r="ED280" s="56"/>
      <c r="EE280" s="56"/>
      <c r="EF280" s="56"/>
      <c r="EG280" s="56"/>
      <c r="EH280" s="56"/>
      <c r="EI280" s="56"/>
      <c r="EJ280" s="56"/>
      <c r="EK280" s="56"/>
      <c r="EL280" s="56"/>
      <c r="EM280" s="56"/>
      <c r="EN280" s="56"/>
      <c r="EO280" s="56"/>
      <c r="EP280" s="56"/>
      <c r="EQ280" s="56"/>
      <c r="ER280" s="56"/>
      <c r="ES280" s="56"/>
      <c r="ET280" s="190" t="s">
        <v>218</v>
      </c>
      <c r="EU280" s="56"/>
      <c r="EV280" s="56"/>
      <c r="EW280" s="56"/>
      <c r="EX280" s="56"/>
      <c r="EY280" s="56"/>
      <c r="EZ280" s="56"/>
      <c r="FA280" s="56"/>
      <c r="FB280" s="56"/>
      <c r="FC280" s="56"/>
      <c r="FD280" s="56"/>
      <c r="FE280" s="56"/>
      <c r="FF280" s="56"/>
      <c r="FG280" s="56"/>
      <c r="FH280" s="56"/>
      <c r="FI280" s="56"/>
      <c r="FJ280" s="56"/>
      <c r="FK280" s="56"/>
      <c r="FL280" s="56"/>
      <c r="FM280" s="56"/>
      <c r="FN280" s="56"/>
      <c r="FO280" s="56"/>
      <c r="FP280" s="56"/>
      <c r="FQ280" s="56"/>
      <c r="FR280" s="56"/>
      <c r="FS280" s="56"/>
      <c r="FT280" s="56"/>
      <c r="FU280" s="56"/>
      <c r="FV280" s="56"/>
      <c r="FW280" s="56"/>
      <c r="FX280" s="56"/>
      <c r="FY280" s="56"/>
      <c r="FZ280" s="56"/>
      <c r="GA280" s="56"/>
      <c r="GB280" s="56"/>
      <c r="GC280" s="56"/>
      <c r="GD280" s="56"/>
      <c r="GE280" s="56"/>
      <c r="GF280" s="56"/>
      <c r="GG280" s="56"/>
      <c r="GH280" s="56"/>
      <c r="GI280" s="56"/>
      <c r="GJ280" s="56"/>
      <c r="GK280" s="56"/>
      <c r="GL280" s="56"/>
      <c r="GM280" s="56"/>
      <c r="GN280" s="56"/>
      <c r="GO280" s="56"/>
      <c r="GP280" s="56"/>
      <c r="GQ280" s="56"/>
      <c r="GR280" s="56"/>
      <c r="GS280" s="56"/>
      <c r="GT280" s="56"/>
      <c r="GU280" s="56"/>
      <c r="GV280" s="56"/>
      <c r="GW280" s="56"/>
      <c r="GX280" s="56"/>
      <c r="GY280" s="56"/>
      <c r="GZ280" s="56"/>
      <c r="HA280" s="56"/>
      <c r="HB280" s="56"/>
      <c r="HC280" s="56"/>
      <c r="HD280" s="56"/>
      <c r="HE280" s="56"/>
      <c r="HF280" s="56"/>
      <c r="HG280" s="56"/>
      <c r="HH280" s="217"/>
    </row>
    <row r="281" spans="2:216" ht="92.25" x14ac:dyDescent="1.35">
      <c r="B281" s="221"/>
      <c r="C281" s="56"/>
      <c r="D281" s="174" t="str">
        <f>'Data Table'!A4</f>
        <v>Alaska</v>
      </c>
      <c r="E281" s="175"/>
      <c r="F281" s="175"/>
      <c r="G281" s="175"/>
      <c r="H281" s="175"/>
      <c r="I281" s="175"/>
      <c r="J281" s="175"/>
      <c r="K281" s="175"/>
      <c r="L281" s="175"/>
      <c r="M281" s="175"/>
      <c r="N281" s="175"/>
      <c r="O281" s="175"/>
      <c r="P281" s="175"/>
      <c r="Q281" s="175"/>
      <c r="R281" s="175"/>
      <c r="S281" s="175"/>
      <c r="T281" s="199">
        <f>VLOOKUP(CONCATENATE($D281,$C$3),'Data Table'!$BD$3:$BJ$158,3,FALSE)</f>
        <v>1.1000000000000001</v>
      </c>
      <c r="U281" s="200"/>
      <c r="V281" s="200"/>
      <c r="W281" s="200"/>
      <c r="X281" s="200"/>
      <c r="Y281" s="200"/>
      <c r="Z281" s="200"/>
      <c r="AA281" s="200"/>
      <c r="AB281" s="200"/>
      <c r="AC281" s="200"/>
      <c r="AD281" s="200"/>
      <c r="AE281" s="199">
        <f>VLOOKUP(CONCATENATE($D281,$C$3),'Data Table'!$BD$3:$BJ$158,4,FALSE)</f>
        <v>2.4373152304828642</v>
      </c>
      <c r="AF281" s="200"/>
      <c r="AG281" s="200"/>
      <c r="AH281" s="200"/>
      <c r="AI281" s="200"/>
      <c r="AJ281" s="200"/>
      <c r="AK281" s="200"/>
      <c r="AL281" s="200"/>
      <c r="AM281" s="200"/>
      <c r="AN281" s="200"/>
      <c r="AO281" s="200"/>
      <c r="AP281" s="200"/>
      <c r="AQ281" s="200"/>
      <c r="AR281" s="200"/>
      <c r="AS281" s="200"/>
      <c r="AT281" s="200"/>
      <c r="AU281" s="200"/>
      <c r="AV281" s="200"/>
      <c r="AW281" s="201"/>
      <c r="AX281" s="200">
        <f>VLOOKUP(CONCATENATE($D281,$C$3),'Data Table'!$BD$3:$BJ$158,5,FALSE)</f>
        <v>26.6</v>
      </c>
      <c r="AY281" s="200"/>
      <c r="AZ281" s="200"/>
      <c r="BA281" s="200"/>
      <c r="BB281" s="200"/>
      <c r="BC281" s="200"/>
      <c r="BD281" s="200"/>
      <c r="BE281" s="200"/>
      <c r="BF281" s="200"/>
      <c r="BG281" s="200"/>
      <c r="BH281" s="200"/>
      <c r="BI281" s="200"/>
      <c r="BJ281" s="200"/>
      <c r="BK281" s="200"/>
      <c r="BL281" s="200"/>
      <c r="BM281" s="200"/>
      <c r="BN281" s="200"/>
      <c r="BO281" s="200"/>
      <c r="BP281" s="200"/>
      <c r="BQ281" s="208">
        <f>VLOOKUP(CONCATENATE($D281,$C$3),'Data Table'!$BD$3:$BJ$158,6,FALSE)</f>
        <v>24</v>
      </c>
      <c r="BR281" s="209"/>
      <c r="BS281" s="209"/>
      <c r="BT281" s="209"/>
      <c r="BU281" s="209"/>
      <c r="BV281" s="209"/>
      <c r="BW281" s="209"/>
      <c r="BX281" s="209"/>
      <c r="BY281" s="209"/>
      <c r="BZ281" s="209"/>
      <c r="CA281" s="210"/>
      <c r="CB281" s="209">
        <f>VLOOKUP(CONCATENATE($D281,$C$3),'Data Table'!$BD$3:$BJ$158,7,FALSE)</f>
        <v>5</v>
      </c>
      <c r="CC281" s="209"/>
      <c r="CD281" s="209"/>
      <c r="CE281" s="209"/>
      <c r="CF281" s="209"/>
      <c r="CG281" s="209"/>
      <c r="CH281" s="209"/>
      <c r="CI281" s="209"/>
      <c r="CJ281" s="209"/>
      <c r="CK281" s="209"/>
      <c r="CL281" s="210"/>
      <c r="CM281" s="56"/>
      <c r="CN281" s="56"/>
      <c r="CO281" s="56"/>
      <c r="CP281" s="56"/>
      <c r="CQ281" s="189" t="s">
        <v>204</v>
      </c>
      <c r="CR281" s="56"/>
      <c r="CS281" s="56"/>
      <c r="CT281" s="56"/>
      <c r="CU281" s="56"/>
      <c r="CV281" s="56"/>
      <c r="CW281" s="56"/>
      <c r="CX281" s="56"/>
      <c r="CY281" s="56"/>
      <c r="CZ281" s="56"/>
      <c r="DA281" s="56"/>
      <c r="DB281" s="56"/>
      <c r="DC281" s="56"/>
      <c r="DD281" s="56"/>
      <c r="DE281" s="56"/>
      <c r="DF281" s="56"/>
      <c r="DG281" s="56"/>
      <c r="DH281" s="56"/>
      <c r="DI281" s="56"/>
      <c r="DJ281" s="56"/>
      <c r="DK281" s="56"/>
      <c r="DL281" s="56"/>
      <c r="DM281" s="190" t="s">
        <v>214</v>
      </c>
      <c r="DN281" s="56"/>
      <c r="DO281" s="56"/>
      <c r="DP281" s="56"/>
      <c r="DQ281" s="56"/>
      <c r="DR281" s="56"/>
      <c r="DS281" s="56"/>
      <c r="DT281" s="56"/>
      <c r="DU281" s="56"/>
      <c r="DV281" s="56"/>
      <c r="DW281" s="56"/>
      <c r="DX281" s="56"/>
      <c r="DY281" s="56"/>
      <c r="DZ281" s="56"/>
      <c r="EA281" s="56"/>
      <c r="EB281" s="56"/>
      <c r="EC281" s="56"/>
      <c r="ED281" s="56"/>
      <c r="EE281" s="56"/>
      <c r="EF281" s="56"/>
      <c r="EG281" s="56"/>
      <c r="EH281" s="56"/>
      <c r="EI281" s="56"/>
      <c r="EJ281" s="56"/>
      <c r="EK281" s="56"/>
      <c r="EL281" s="56"/>
      <c r="EM281" s="56"/>
      <c r="EN281" s="56"/>
      <c r="EO281" s="56"/>
      <c r="EP281" s="56"/>
      <c r="EQ281" s="56"/>
      <c r="ER281" s="56"/>
      <c r="ES281" s="56"/>
      <c r="ET281" s="190" t="s">
        <v>184</v>
      </c>
      <c r="EU281" s="56"/>
      <c r="EV281" s="56"/>
      <c r="EW281" s="56"/>
      <c r="EX281" s="56"/>
      <c r="EY281" s="56"/>
      <c r="EZ281" s="56"/>
      <c r="FA281" s="56"/>
      <c r="FB281" s="56"/>
      <c r="FC281" s="56"/>
      <c r="FD281" s="56"/>
      <c r="FE281" s="56"/>
      <c r="FF281" s="56"/>
      <c r="FG281" s="56"/>
      <c r="FH281" s="56"/>
      <c r="FI281" s="56"/>
      <c r="FJ281" s="56"/>
      <c r="FK281" s="56"/>
      <c r="FL281" s="56"/>
      <c r="FM281" s="56"/>
      <c r="FN281" s="56"/>
      <c r="FO281" s="56"/>
      <c r="FP281" s="56"/>
      <c r="FQ281" s="56"/>
      <c r="FR281" s="56"/>
      <c r="FS281" s="56"/>
      <c r="FT281" s="56"/>
      <c r="FU281" s="56"/>
      <c r="FV281" s="56"/>
      <c r="FW281" s="56"/>
      <c r="FX281" s="56"/>
      <c r="FY281" s="56"/>
      <c r="FZ281" s="56"/>
      <c r="GA281" s="56"/>
      <c r="GB281" s="56"/>
      <c r="GC281" s="56"/>
      <c r="GD281" s="56"/>
      <c r="GE281" s="56"/>
      <c r="GF281" s="56"/>
      <c r="GG281" s="56"/>
      <c r="GH281" s="56"/>
      <c r="GI281" s="56"/>
      <c r="GJ281" s="56"/>
      <c r="GK281" s="56"/>
      <c r="GL281" s="56"/>
      <c r="GM281" s="56"/>
      <c r="GN281" s="56"/>
      <c r="GO281" s="56"/>
      <c r="GP281" s="56"/>
      <c r="GQ281" s="56"/>
      <c r="GR281" s="56"/>
      <c r="GS281" s="56"/>
      <c r="GT281" s="56"/>
      <c r="GU281" s="56"/>
      <c r="GV281" s="56"/>
      <c r="GW281" s="56"/>
      <c r="GX281" s="56"/>
      <c r="GY281" s="56"/>
      <c r="GZ281" s="56"/>
      <c r="HA281" s="56"/>
      <c r="HB281" s="56"/>
      <c r="HC281" s="56"/>
      <c r="HD281" s="56"/>
      <c r="HE281" s="56"/>
      <c r="HF281" s="56"/>
      <c r="HG281" s="56"/>
      <c r="HH281" s="217"/>
    </row>
    <row r="282" spans="2:216" ht="92.25" x14ac:dyDescent="1.35">
      <c r="B282" s="221"/>
      <c r="C282" s="56"/>
      <c r="D282" s="178" t="str">
        <f>'Data Table'!A5</f>
        <v>Arizona</v>
      </c>
      <c r="E282" s="179"/>
      <c r="F282" s="179"/>
      <c r="G282" s="179"/>
      <c r="H282" s="179"/>
      <c r="I282" s="179"/>
      <c r="J282" s="179"/>
      <c r="K282" s="179"/>
      <c r="L282" s="179"/>
      <c r="M282" s="179"/>
      <c r="N282" s="179"/>
      <c r="O282" s="179"/>
      <c r="P282" s="179"/>
      <c r="Q282" s="179"/>
      <c r="R282" s="179"/>
      <c r="S282" s="179"/>
      <c r="T282" s="202">
        <f>VLOOKUP(CONCATENATE($D282,$C$3),'Data Table'!$BD$3:$BJ$158,3,FALSE)</f>
        <v>2.6</v>
      </c>
      <c r="U282" s="203"/>
      <c r="V282" s="203"/>
      <c r="W282" s="203"/>
      <c r="X282" s="203"/>
      <c r="Y282" s="203"/>
      <c r="Z282" s="203"/>
      <c r="AA282" s="203"/>
      <c r="AB282" s="203"/>
      <c r="AC282" s="203"/>
      <c r="AD282" s="203"/>
      <c r="AE282" s="202">
        <f>VLOOKUP(CONCATENATE($D282,$C$3),'Data Table'!$BD$3:$BJ$158,4,FALSE)</f>
        <v>2.6153670640579545</v>
      </c>
      <c r="AF282" s="203"/>
      <c r="AG282" s="203"/>
      <c r="AH282" s="203"/>
      <c r="AI282" s="203"/>
      <c r="AJ282" s="203"/>
      <c r="AK282" s="203"/>
      <c r="AL282" s="203"/>
      <c r="AM282" s="203"/>
      <c r="AN282" s="203"/>
      <c r="AO282" s="203"/>
      <c r="AP282" s="203"/>
      <c r="AQ282" s="203"/>
      <c r="AR282" s="203"/>
      <c r="AS282" s="203"/>
      <c r="AT282" s="203"/>
      <c r="AU282" s="203"/>
      <c r="AV282" s="203"/>
      <c r="AW282" s="204"/>
      <c r="AX282" s="203">
        <f>VLOOKUP(CONCATENATE($D282,$C$3),'Data Table'!$BD$3:$BJ$158,5,FALSE)</f>
        <v>60.3</v>
      </c>
      <c r="AY282" s="203"/>
      <c r="AZ282" s="203"/>
      <c r="BA282" s="203"/>
      <c r="BB282" s="203"/>
      <c r="BC282" s="203"/>
      <c r="BD282" s="203"/>
      <c r="BE282" s="203"/>
      <c r="BF282" s="203"/>
      <c r="BG282" s="203"/>
      <c r="BH282" s="203"/>
      <c r="BI282" s="203"/>
      <c r="BJ282" s="203"/>
      <c r="BK282" s="203"/>
      <c r="BL282" s="203"/>
      <c r="BM282" s="203"/>
      <c r="BN282" s="203"/>
      <c r="BO282" s="203"/>
      <c r="BP282" s="203"/>
      <c r="BQ282" s="211">
        <f>VLOOKUP(CONCATENATE($D282,$C$3),'Data Table'!$BD$3:$BJ$158,6,FALSE)</f>
        <v>26</v>
      </c>
      <c r="BR282" s="212"/>
      <c r="BS282" s="212"/>
      <c r="BT282" s="212"/>
      <c r="BU282" s="212"/>
      <c r="BV282" s="212"/>
      <c r="BW282" s="212"/>
      <c r="BX282" s="212"/>
      <c r="BY282" s="212"/>
      <c r="BZ282" s="212"/>
      <c r="CA282" s="213"/>
      <c r="CB282" s="212">
        <f>VLOOKUP(CONCATENATE($D282,$C$3),'Data Table'!$BD$3:$BJ$158,7,FALSE)</f>
        <v>1</v>
      </c>
      <c r="CC282" s="212"/>
      <c r="CD282" s="212"/>
      <c r="CE282" s="212"/>
      <c r="CF282" s="212"/>
      <c r="CG282" s="212"/>
      <c r="CH282" s="212"/>
      <c r="CI282" s="212"/>
      <c r="CJ282" s="212"/>
      <c r="CK282" s="212"/>
      <c r="CL282" s="213"/>
      <c r="CM282" s="56"/>
      <c r="CN282" s="56"/>
      <c r="CO282" s="56"/>
      <c r="CP282" s="56"/>
      <c r="CQ282" s="189" t="s">
        <v>205</v>
      </c>
      <c r="CR282" s="56"/>
      <c r="CS282" s="56"/>
      <c r="CT282" s="56"/>
      <c r="CU282" s="56"/>
      <c r="CV282" s="56"/>
      <c r="CW282" s="56"/>
      <c r="CX282" s="56"/>
      <c r="CY282" s="56"/>
      <c r="CZ282" s="56"/>
      <c r="DA282" s="56"/>
      <c r="DB282" s="56"/>
      <c r="DC282" s="56"/>
      <c r="DD282" s="56"/>
      <c r="DE282" s="56"/>
      <c r="DF282" s="56"/>
      <c r="DG282" s="56"/>
      <c r="DH282" s="56"/>
      <c r="DI282" s="56"/>
      <c r="DJ282" s="56"/>
      <c r="DK282" s="56"/>
      <c r="DL282" s="56"/>
      <c r="DM282" s="190" t="s">
        <v>217</v>
      </c>
      <c r="DN282" s="56"/>
      <c r="DO282" s="56"/>
      <c r="DP282" s="56"/>
      <c r="DQ282" s="56"/>
      <c r="DR282" s="56"/>
      <c r="DS282" s="56"/>
      <c r="DT282" s="56"/>
      <c r="DU282" s="56"/>
      <c r="DV282" s="56"/>
      <c r="DW282" s="56"/>
      <c r="DX282" s="56"/>
      <c r="DY282" s="56"/>
      <c r="DZ282" s="56"/>
      <c r="EA282" s="56"/>
      <c r="EB282" s="56"/>
      <c r="EC282" s="56"/>
      <c r="ED282" s="56"/>
      <c r="EE282" s="56"/>
      <c r="EF282" s="56"/>
      <c r="EG282" s="56"/>
      <c r="EH282" s="56"/>
      <c r="EI282" s="56"/>
      <c r="EJ282" s="56"/>
      <c r="EK282" s="56"/>
      <c r="EL282" s="56"/>
      <c r="EM282" s="56"/>
      <c r="EN282" s="56"/>
      <c r="EO282" s="56"/>
      <c r="EP282" s="56"/>
      <c r="EQ282" s="56"/>
      <c r="ER282" s="56"/>
      <c r="ES282" s="56"/>
      <c r="ET282" s="190" t="s">
        <v>207</v>
      </c>
      <c r="EU282" s="56"/>
      <c r="EV282" s="56"/>
      <c r="EW282" s="56"/>
      <c r="EX282" s="56"/>
      <c r="EY282" s="56"/>
      <c r="EZ282" s="56"/>
      <c r="FA282" s="56"/>
      <c r="FB282" s="56"/>
      <c r="FC282" s="56"/>
      <c r="FD282" s="56"/>
      <c r="FE282" s="56"/>
      <c r="FF282" s="56"/>
      <c r="FG282" s="56"/>
      <c r="FH282" s="56"/>
      <c r="FI282" s="56"/>
      <c r="FJ282" s="56"/>
      <c r="FK282" s="56"/>
      <c r="FL282" s="56"/>
      <c r="FM282" s="56"/>
      <c r="FN282" s="56"/>
      <c r="FO282" s="56"/>
      <c r="FP282" s="56"/>
      <c r="FQ282" s="56"/>
      <c r="FR282" s="56"/>
      <c r="FS282" s="56"/>
      <c r="FT282" s="56"/>
      <c r="FU282" s="56"/>
      <c r="FV282" s="56"/>
      <c r="FW282" s="56"/>
      <c r="FX282" s="56"/>
      <c r="FY282" s="56"/>
      <c r="FZ282" s="56"/>
      <c r="GA282" s="56"/>
      <c r="GB282" s="56"/>
      <c r="GC282" s="56"/>
      <c r="GD282" s="56"/>
      <c r="GE282" s="56"/>
      <c r="GF282" s="56"/>
      <c r="GG282" s="56"/>
      <c r="GH282" s="56"/>
      <c r="GI282" s="56"/>
      <c r="GJ282" s="56"/>
      <c r="GK282" s="56"/>
      <c r="GL282" s="56"/>
      <c r="GM282" s="56"/>
      <c r="GN282" s="56"/>
      <c r="GO282" s="56"/>
      <c r="GP282" s="56"/>
      <c r="GQ282" s="56"/>
      <c r="GR282" s="56"/>
      <c r="GS282" s="56"/>
      <c r="GT282" s="56"/>
      <c r="GU282" s="56"/>
      <c r="GV282" s="56"/>
      <c r="GW282" s="56"/>
      <c r="GX282" s="56"/>
      <c r="GY282" s="56"/>
      <c r="GZ282" s="56"/>
      <c r="HA282" s="56"/>
      <c r="HB282" s="56"/>
      <c r="HC282" s="56"/>
      <c r="HD282" s="56"/>
      <c r="HE282" s="56"/>
      <c r="HF282" s="56"/>
      <c r="HG282" s="56"/>
      <c r="HH282" s="217"/>
    </row>
    <row r="283" spans="2:216" ht="92.25" x14ac:dyDescent="1.35">
      <c r="B283" s="221"/>
      <c r="C283" s="56"/>
      <c r="D283" s="174" t="str">
        <f>'Data Table'!A6</f>
        <v>Arkansas</v>
      </c>
      <c r="E283" s="175"/>
      <c r="F283" s="175"/>
      <c r="G283" s="175"/>
      <c r="H283" s="175"/>
      <c r="I283" s="175"/>
      <c r="J283" s="175"/>
      <c r="K283" s="175"/>
      <c r="L283" s="175"/>
      <c r="M283" s="175"/>
      <c r="N283" s="175"/>
      <c r="O283" s="175"/>
      <c r="P283" s="175"/>
      <c r="Q283" s="175"/>
      <c r="R283" s="175"/>
      <c r="S283" s="175"/>
      <c r="T283" s="199">
        <f>VLOOKUP(CONCATENATE($D283,$C$3),'Data Table'!$BD$3:$BJ$158,3,FALSE)</f>
        <v>1.3</v>
      </c>
      <c r="U283" s="200"/>
      <c r="V283" s="200"/>
      <c r="W283" s="200"/>
      <c r="X283" s="200"/>
      <c r="Y283" s="200"/>
      <c r="Z283" s="200"/>
      <c r="AA283" s="200"/>
      <c r="AB283" s="200"/>
      <c r="AC283" s="200"/>
      <c r="AD283" s="200"/>
      <c r="AE283" s="199">
        <f>VLOOKUP(CONCATENATE($D283,$C$3),'Data Table'!$BD$3:$BJ$158,4,FALSE)</f>
        <v>2.9134558387670419</v>
      </c>
      <c r="AF283" s="200"/>
      <c r="AG283" s="200"/>
      <c r="AH283" s="200"/>
      <c r="AI283" s="200"/>
      <c r="AJ283" s="200"/>
      <c r="AK283" s="200"/>
      <c r="AL283" s="200"/>
      <c r="AM283" s="200"/>
      <c r="AN283" s="200"/>
      <c r="AO283" s="200"/>
      <c r="AP283" s="200"/>
      <c r="AQ283" s="200"/>
      <c r="AR283" s="200"/>
      <c r="AS283" s="200"/>
      <c r="AT283" s="200"/>
      <c r="AU283" s="200"/>
      <c r="AV283" s="200"/>
      <c r="AW283" s="201"/>
      <c r="AX283" s="200">
        <f>VLOOKUP(CONCATENATE($D283,$C$3),'Data Table'!$BD$3:$BJ$158,5,FALSE)</f>
        <v>60.4</v>
      </c>
      <c r="AY283" s="200"/>
      <c r="AZ283" s="200"/>
      <c r="BA283" s="200"/>
      <c r="BB283" s="200"/>
      <c r="BC283" s="200"/>
      <c r="BD283" s="200"/>
      <c r="BE283" s="200"/>
      <c r="BF283" s="200"/>
      <c r="BG283" s="200"/>
      <c r="BH283" s="200"/>
      <c r="BI283" s="200"/>
      <c r="BJ283" s="200"/>
      <c r="BK283" s="200"/>
      <c r="BL283" s="200"/>
      <c r="BM283" s="200"/>
      <c r="BN283" s="200"/>
      <c r="BO283" s="200"/>
      <c r="BP283" s="200"/>
      <c r="BQ283" s="208">
        <f>VLOOKUP(CONCATENATE($D283,$C$3),'Data Table'!$BD$3:$BJ$158,6,FALSE)</f>
        <v>48</v>
      </c>
      <c r="BR283" s="209"/>
      <c r="BS283" s="209"/>
      <c r="BT283" s="209"/>
      <c r="BU283" s="209"/>
      <c r="BV283" s="209"/>
      <c r="BW283" s="209"/>
      <c r="BX283" s="209"/>
      <c r="BY283" s="209"/>
      <c r="BZ283" s="209"/>
      <c r="CA283" s="210"/>
      <c r="CB283" s="209">
        <f>VLOOKUP(CONCATENATE($D283,$C$3),'Data Table'!$BD$3:$BJ$158,7,FALSE)</f>
        <v>-1</v>
      </c>
      <c r="CC283" s="209"/>
      <c r="CD283" s="209"/>
      <c r="CE283" s="209"/>
      <c r="CF283" s="209"/>
      <c r="CG283" s="209"/>
      <c r="CH283" s="209"/>
      <c r="CI283" s="209"/>
      <c r="CJ283" s="209"/>
      <c r="CK283" s="209"/>
      <c r="CL283" s="210"/>
      <c r="CM283" s="56"/>
      <c r="CN283" s="56"/>
      <c r="CO283" s="56"/>
      <c r="CP283" s="56"/>
      <c r="CQ283" s="189" t="s">
        <v>213</v>
      </c>
      <c r="CR283" s="56"/>
      <c r="CS283" s="56"/>
      <c r="CT283" s="56"/>
      <c r="CU283" s="56"/>
      <c r="CV283" s="56"/>
      <c r="CW283" s="56"/>
      <c r="CX283" s="56"/>
      <c r="CY283" s="56"/>
      <c r="CZ283" s="56"/>
      <c r="DA283" s="56"/>
      <c r="DB283" s="56"/>
      <c r="DC283" s="56"/>
      <c r="DD283" s="56"/>
      <c r="DE283" s="56"/>
      <c r="DF283" s="56"/>
      <c r="DG283" s="56"/>
      <c r="DH283" s="56"/>
      <c r="DI283" s="56"/>
      <c r="DJ283" s="56"/>
      <c r="DK283" s="56"/>
      <c r="DL283" s="56"/>
      <c r="DM283" s="190" t="s">
        <v>215</v>
      </c>
      <c r="DN283" s="190"/>
      <c r="DO283" s="56"/>
      <c r="DP283" s="56"/>
      <c r="DQ283" s="56"/>
      <c r="DR283" s="56"/>
      <c r="DS283" s="56"/>
      <c r="DT283" s="56"/>
      <c r="DU283" s="56"/>
      <c r="DV283" s="56"/>
      <c r="DW283" s="56"/>
      <c r="DX283" s="56"/>
      <c r="DY283" s="56"/>
      <c r="DZ283" s="56"/>
      <c r="EA283" s="56"/>
      <c r="EB283" s="56"/>
      <c r="EC283" s="56"/>
      <c r="ED283" s="56"/>
      <c r="EE283" s="56"/>
      <c r="EF283" s="56"/>
      <c r="EG283" s="56"/>
      <c r="EH283" s="56"/>
      <c r="EI283" s="56"/>
      <c r="EJ283" s="56"/>
      <c r="EK283" s="56"/>
      <c r="EL283" s="56"/>
      <c r="EM283" s="56"/>
      <c r="EN283" s="56"/>
      <c r="EO283" s="56"/>
      <c r="EP283" s="56"/>
      <c r="EQ283" s="56"/>
      <c r="ER283" s="56"/>
      <c r="ES283" s="56"/>
      <c r="ET283" s="190" t="s">
        <v>206</v>
      </c>
      <c r="EU283" s="56"/>
      <c r="EV283" s="56"/>
      <c r="EW283" s="56"/>
      <c r="EX283" s="56"/>
      <c r="EY283" s="56"/>
      <c r="EZ283" s="56"/>
      <c r="FA283" s="56"/>
      <c r="FB283" s="56"/>
      <c r="FC283" s="56"/>
      <c r="FD283" s="56"/>
      <c r="FE283" s="56"/>
      <c r="FF283" s="56"/>
      <c r="FG283" s="56"/>
      <c r="FH283" s="56"/>
      <c r="FI283" s="56"/>
      <c r="FJ283" s="56"/>
      <c r="FK283" s="56"/>
      <c r="FL283" s="56"/>
      <c r="FM283" s="56"/>
      <c r="FN283" s="56"/>
      <c r="FO283" s="56"/>
      <c r="FP283" s="56"/>
      <c r="FQ283" s="56"/>
      <c r="FR283" s="56"/>
      <c r="FS283" s="56"/>
      <c r="FT283" s="56"/>
      <c r="FU283" s="56"/>
      <c r="FV283" s="56"/>
      <c r="FW283" s="56"/>
      <c r="FX283" s="56"/>
      <c r="FY283" s="56"/>
      <c r="FZ283" s="56"/>
      <c r="GA283" s="56"/>
      <c r="GB283" s="56"/>
      <c r="GC283" s="56"/>
      <c r="GD283" s="56"/>
      <c r="GE283" s="56"/>
      <c r="GF283" s="56"/>
      <c r="GG283" s="56"/>
      <c r="GH283" s="56"/>
      <c r="GI283" s="56"/>
      <c r="GJ283" s="56"/>
      <c r="GK283" s="56"/>
      <c r="GL283" s="56"/>
      <c r="GM283" s="56"/>
      <c r="GN283" s="56"/>
      <c r="GO283" s="56"/>
      <c r="GP283" s="56"/>
      <c r="GQ283" s="56"/>
      <c r="GR283" s="56"/>
      <c r="GS283" s="56"/>
      <c r="GT283" s="56"/>
      <c r="GU283" s="56"/>
      <c r="GV283" s="56"/>
      <c r="GW283" s="56"/>
      <c r="GX283" s="56"/>
      <c r="GY283" s="56"/>
      <c r="GZ283" s="56"/>
      <c r="HA283" s="56"/>
      <c r="HB283" s="56"/>
      <c r="HC283" s="56"/>
      <c r="HD283" s="56"/>
      <c r="HE283" s="56"/>
      <c r="HF283" s="56"/>
      <c r="HG283" s="56"/>
      <c r="HH283" s="217"/>
    </row>
    <row r="284" spans="2:216" ht="93" thickBot="1" x14ac:dyDescent="1.4">
      <c r="B284" s="221"/>
      <c r="C284" s="56"/>
      <c r="D284" s="178" t="str">
        <f>'Data Table'!A7</f>
        <v>California</v>
      </c>
      <c r="E284" s="179"/>
      <c r="F284" s="179"/>
      <c r="G284" s="179"/>
      <c r="H284" s="179"/>
      <c r="I284" s="179"/>
      <c r="J284" s="179"/>
      <c r="K284" s="179"/>
      <c r="L284" s="179"/>
      <c r="M284" s="179"/>
      <c r="N284" s="179"/>
      <c r="O284" s="179"/>
      <c r="P284" s="179"/>
      <c r="Q284" s="179"/>
      <c r="R284" s="179"/>
      <c r="S284" s="182"/>
      <c r="T284" s="202">
        <f>VLOOKUP(CONCATENATE($D284,$C$3),'Data Table'!$BD$3:$BJ$158,3,FALSE)</f>
        <v>3.5</v>
      </c>
      <c r="U284" s="203"/>
      <c r="V284" s="203"/>
      <c r="W284" s="203"/>
      <c r="X284" s="203"/>
      <c r="Y284" s="203"/>
      <c r="Z284" s="203"/>
      <c r="AA284" s="203"/>
      <c r="AB284" s="203"/>
      <c r="AC284" s="203"/>
      <c r="AD284" s="203"/>
      <c r="AE284" s="202">
        <f>VLOOKUP(CONCATENATE($D284,$C$3),'Data Table'!$BD$3:$BJ$158,4,FALSE)</f>
        <v>3.0540472426512704</v>
      </c>
      <c r="AF284" s="203"/>
      <c r="AG284" s="203"/>
      <c r="AH284" s="203"/>
      <c r="AI284" s="203"/>
      <c r="AJ284" s="203"/>
      <c r="AK284" s="203"/>
      <c r="AL284" s="203"/>
      <c r="AM284" s="203"/>
      <c r="AN284" s="203"/>
      <c r="AO284" s="203"/>
      <c r="AP284" s="203"/>
      <c r="AQ284" s="203"/>
      <c r="AR284" s="203"/>
      <c r="AS284" s="203"/>
      <c r="AT284" s="203"/>
      <c r="AU284" s="203"/>
      <c r="AV284" s="203"/>
      <c r="AW284" s="204"/>
      <c r="AX284" s="203">
        <f>VLOOKUP(CONCATENATE($D284,$C$3),'Data Table'!$BD$3:$BJ$158,5,FALSE)</f>
        <v>59.4</v>
      </c>
      <c r="AY284" s="203"/>
      <c r="AZ284" s="203"/>
      <c r="BA284" s="203"/>
      <c r="BB284" s="203"/>
      <c r="BC284" s="203"/>
      <c r="BD284" s="203"/>
      <c r="BE284" s="203"/>
      <c r="BF284" s="203"/>
      <c r="BG284" s="203"/>
      <c r="BH284" s="203"/>
      <c r="BI284" s="203"/>
      <c r="BJ284" s="203"/>
      <c r="BK284" s="203"/>
      <c r="BL284" s="203"/>
      <c r="BM284" s="203"/>
      <c r="BN284" s="203"/>
      <c r="BO284" s="203"/>
      <c r="BP284" s="203"/>
      <c r="BQ284" s="211">
        <f>VLOOKUP(CONCATENATE($D284,$C$3),'Data Table'!$BD$3:$BJ$158,6,FALSE)</f>
        <v>21</v>
      </c>
      <c r="BR284" s="212"/>
      <c r="BS284" s="212"/>
      <c r="BT284" s="212"/>
      <c r="BU284" s="212"/>
      <c r="BV284" s="212"/>
      <c r="BW284" s="212"/>
      <c r="BX284" s="212"/>
      <c r="BY284" s="212"/>
      <c r="BZ284" s="212"/>
      <c r="CA284" s="213"/>
      <c r="CB284" s="212">
        <f>VLOOKUP(CONCATENATE($D284,$C$3),'Data Table'!$BD$3:$BJ$158,7,FALSE)</f>
        <v>1</v>
      </c>
      <c r="CC284" s="212"/>
      <c r="CD284" s="212"/>
      <c r="CE284" s="212"/>
      <c r="CF284" s="212"/>
      <c r="CG284" s="212"/>
      <c r="CH284" s="212"/>
      <c r="CI284" s="212"/>
      <c r="CJ284" s="212"/>
      <c r="CK284" s="212"/>
      <c r="CL284" s="213"/>
      <c r="CM284" s="56"/>
      <c r="CN284" s="56"/>
      <c r="CO284" s="56"/>
      <c r="CP284" s="56"/>
      <c r="CQ284" s="191" t="s">
        <v>202</v>
      </c>
      <c r="CR284" s="58"/>
      <c r="CS284" s="58"/>
      <c r="CT284" s="58"/>
      <c r="CU284" s="58"/>
      <c r="CV284" s="58"/>
      <c r="CW284" s="58"/>
      <c r="CX284" s="58"/>
      <c r="CY284" s="58"/>
      <c r="CZ284" s="58"/>
      <c r="DA284" s="58"/>
      <c r="DB284" s="58"/>
      <c r="DC284" s="58"/>
      <c r="DD284" s="58"/>
      <c r="DE284" s="58"/>
      <c r="DF284" s="58"/>
      <c r="DG284" s="58"/>
      <c r="DH284" s="58"/>
      <c r="DI284" s="58"/>
      <c r="DJ284" s="58"/>
      <c r="DK284" s="58"/>
      <c r="DL284" s="58"/>
      <c r="DM284" s="192" t="s">
        <v>216</v>
      </c>
      <c r="DN284" s="58"/>
      <c r="DO284" s="58"/>
      <c r="DP284" s="58"/>
      <c r="DQ284" s="58"/>
      <c r="DR284" s="58"/>
      <c r="DS284" s="58"/>
      <c r="DT284" s="58"/>
      <c r="DU284" s="58"/>
      <c r="DV284" s="58"/>
      <c r="DW284" s="58"/>
      <c r="DX284" s="58"/>
      <c r="DY284" s="58"/>
      <c r="DZ284" s="58"/>
      <c r="EA284" s="58"/>
      <c r="EB284" s="58"/>
      <c r="EC284" s="58"/>
      <c r="ED284" s="58"/>
      <c r="EE284" s="58"/>
      <c r="EF284" s="58"/>
      <c r="EG284" s="58"/>
      <c r="EH284" s="58"/>
      <c r="EI284" s="58"/>
      <c r="EJ284" s="58"/>
      <c r="EK284" s="58"/>
      <c r="EL284" s="58"/>
      <c r="EM284" s="58"/>
      <c r="EN284" s="58"/>
      <c r="EO284" s="58"/>
      <c r="EP284" s="58"/>
      <c r="EQ284" s="58"/>
      <c r="ER284" s="58"/>
      <c r="ES284" s="58"/>
      <c r="ET284" s="192" t="s">
        <v>208</v>
      </c>
      <c r="EU284" s="58"/>
      <c r="EV284" s="58"/>
      <c r="EW284" s="58"/>
      <c r="EX284" s="58"/>
      <c r="EY284" s="58"/>
      <c r="EZ284" s="58"/>
      <c r="FA284" s="58"/>
      <c r="FB284" s="58"/>
      <c r="FC284" s="58"/>
      <c r="FD284" s="58"/>
      <c r="FE284" s="58"/>
      <c r="FF284" s="58"/>
      <c r="FG284" s="58"/>
      <c r="FH284" s="58"/>
      <c r="FI284" s="58"/>
      <c r="FJ284" s="58"/>
      <c r="FK284" s="58"/>
      <c r="FL284" s="58"/>
      <c r="FM284" s="58"/>
      <c r="FN284" s="58"/>
      <c r="FO284" s="58"/>
      <c r="FP284" s="58"/>
      <c r="FQ284" s="58"/>
      <c r="FR284" s="58"/>
      <c r="FS284" s="58"/>
      <c r="FT284" s="58"/>
      <c r="FU284" s="58"/>
      <c r="FV284" s="58"/>
      <c r="FW284" s="58"/>
      <c r="FX284" s="58"/>
      <c r="FY284" s="58"/>
      <c r="FZ284" s="58"/>
      <c r="GA284" s="58"/>
      <c r="GB284" s="58"/>
      <c r="GC284" s="58"/>
      <c r="GD284" s="58"/>
      <c r="GE284" s="58"/>
      <c r="GF284" s="58"/>
      <c r="GG284" s="58"/>
      <c r="GH284" s="58"/>
      <c r="GI284" s="58"/>
      <c r="GJ284" s="58"/>
      <c r="GK284" s="58"/>
      <c r="GL284" s="58"/>
      <c r="GM284" s="58"/>
      <c r="GN284" s="58"/>
      <c r="GO284" s="58"/>
      <c r="GP284" s="58"/>
      <c r="GQ284" s="58"/>
      <c r="GR284" s="58"/>
      <c r="GS284" s="58"/>
      <c r="GT284" s="58"/>
      <c r="GU284" s="58"/>
      <c r="GV284" s="58"/>
      <c r="GW284" s="58"/>
      <c r="GX284" s="58"/>
      <c r="GY284" s="58"/>
      <c r="GZ284" s="58"/>
      <c r="HA284" s="58"/>
      <c r="HB284" s="58"/>
      <c r="HC284" s="58"/>
      <c r="HD284" s="58"/>
      <c r="HE284" s="58"/>
      <c r="HF284" s="58"/>
      <c r="HG284" s="58"/>
      <c r="HH284" s="222"/>
    </row>
    <row r="285" spans="2:216" ht="93" thickTop="1" x14ac:dyDescent="1.35">
      <c r="B285" s="221"/>
      <c r="C285" s="56"/>
      <c r="D285" s="174" t="str">
        <f>'Data Table'!A8</f>
        <v>Colorado</v>
      </c>
      <c r="E285" s="175"/>
      <c r="F285" s="175"/>
      <c r="G285" s="175"/>
      <c r="H285" s="175"/>
      <c r="I285" s="175"/>
      <c r="J285" s="175"/>
      <c r="K285" s="175"/>
      <c r="L285" s="175"/>
      <c r="M285" s="175"/>
      <c r="N285" s="175"/>
      <c r="O285" s="175"/>
      <c r="P285" s="175"/>
      <c r="Q285" s="175"/>
      <c r="R285" s="175"/>
      <c r="S285" s="175"/>
      <c r="T285" s="199">
        <f>VLOOKUP(CONCATENATE($D285,$C$3),'Data Table'!$BD$3:$BJ$158,3,FALSE)</f>
        <v>2.1</v>
      </c>
      <c r="U285" s="200"/>
      <c r="V285" s="200"/>
      <c r="W285" s="200"/>
      <c r="X285" s="200"/>
      <c r="Y285" s="200"/>
      <c r="Z285" s="200"/>
      <c r="AA285" s="200"/>
      <c r="AB285" s="200"/>
      <c r="AC285" s="200"/>
      <c r="AD285" s="200"/>
      <c r="AE285" s="199">
        <f>VLOOKUP(CONCATENATE($D285,$C$3),'Data Table'!$BD$3:$BJ$158,4,FALSE)</f>
        <v>2.4561323859896036</v>
      </c>
      <c r="AF285" s="200"/>
      <c r="AG285" s="200"/>
      <c r="AH285" s="200"/>
      <c r="AI285" s="200"/>
      <c r="AJ285" s="200"/>
      <c r="AK285" s="200"/>
      <c r="AL285" s="200"/>
      <c r="AM285" s="200"/>
      <c r="AN285" s="200"/>
      <c r="AO285" s="200"/>
      <c r="AP285" s="200"/>
      <c r="AQ285" s="200"/>
      <c r="AR285" s="200"/>
      <c r="AS285" s="200"/>
      <c r="AT285" s="200"/>
      <c r="AU285" s="200"/>
      <c r="AV285" s="200"/>
      <c r="AW285" s="201"/>
      <c r="AX285" s="200">
        <f>VLOOKUP(CONCATENATE($D285,$C$3),'Data Table'!$BD$3:$BJ$158,5,FALSE)</f>
        <v>45.1</v>
      </c>
      <c r="AY285" s="200"/>
      <c r="AZ285" s="200"/>
      <c r="BA285" s="200"/>
      <c r="BB285" s="200"/>
      <c r="BC285" s="200"/>
      <c r="BD285" s="200"/>
      <c r="BE285" s="200"/>
      <c r="BF285" s="200"/>
      <c r="BG285" s="200"/>
      <c r="BH285" s="200"/>
      <c r="BI285" s="200"/>
      <c r="BJ285" s="200"/>
      <c r="BK285" s="200"/>
      <c r="BL285" s="200"/>
      <c r="BM285" s="200"/>
      <c r="BN285" s="200"/>
      <c r="BO285" s="200"/>
      <c r="BP285" s="200"/>
      <c r="BQ285" s="208">
        <f>VLOOKUP(CONCATENATE($D285,$C$3),'Data Table'!$BD$3:$BJ$158,6,FALSE)</f>
        <v>9</v>
      </c>
      <c r="BR285" s="209"/>
      <c r="BS285" s="209"/>
      <c r="BT285" s="209"/>
      <c r="BU285" s="209"/>
      <c r="BV285" s="209"/>
      <c r="BW285" s="209"/>
      <c r="BX285" s="209"/>
      <c r="BY285" s="209"/>
      <c r="BZ285" s="209"/>
      <c r="CA285" s="210"/>
      <c r="CB285" s="209">
        <f>VLOOKUP(CONCATENATE($D285,$C$3),'Data Table'!$BD$3:$BJ$158,7,FALSE)</f>
        <v>5</v>
      </c>
      <c r="CC285" s="209"/>
      <c r="CD285" s="209"/>
      <c r="CE285" s="209"/>
      <c r="CF285" s="209"/>
      <c r="CG285" s="209"/>
      <c r="CH285" s="209"/>
      <c r="CI285" s="209"/>
      <c r="CJ285" s="209"/>
      <c r="CK285" s="209"/>
      <c r="CL285" s="210"/>
      <c r="CM285" s="56"/>
      <c r="CN285" s="56"/>
      <c r="CO285" s="56"/>
      <c r="CP285" s="56"/>
      <c r="CQ285" s="56"/>
      <c r="CR285" s="56"/>
      <c r="CS285" s="56"/>
      <c r="CT285" s="56"/>
      <c r="CU285" s="56"/>
      <c r="CV285" s="56"/>
      <c r="CW285" s="56"/>
      <c r="CX285" s="56"/>
      <c r="CY285" s="56"/>
      <c r="CZ285" s="56"/>
      <c r="DA285" s="56"/>
      <c r="DB285" s="56"/>
      <c r="DC285" s="56"/>
      <c r="DD285" s="56"/>
      <c r="DE285" s="56"/>
      <c r="DF285" s="56"/>
      <c r="DG285" s="56"/>
      <c r="DH285" s="56"/>
      <c r="DI285" s="56"/>
      <c r="DJ285" s="56"/>
      <c r="DK285" s="56"/>
      <c r="DL285" s="56"/>
      <c r="DM285" s="56"/>
      <c r="DN285" s="56"/>
      <c r="DO285" s="56"/>
      <c r="DP285" s="56"/>
      <c r="DQ285" s="56"/>
      <c r="DR285" s="56"/>
      <c r="DS285" s="56"/>
      <c r="DT285" s="56"/>
      <c r="DU285" s="56"/>
      <c r="DV285" s="56"/>
      <c r="DW285" s="56"/>
      <c r="DX285" s="56"/>
      <c r="DY285" s="56"/>
      <c r="DZ285" s="56"/>
      <c r="EA285" s="56"/>
      <c r="EB285" s="56"/>
      <c r="EC285" s="56"/>
      <c r="ED285" s="56"/>
      <c r="EE285" s="56"/>
      <c r="EF285" s="56"/>
      <c r="EG285" s="56"/>
      <c r="EH285" s="56"/>
      <c r="EI285" s="56"/>
      <c r="EJ285" s="56"/>
      <c r="EK285" s="56"/>
      <c r="EL285" s="56"/>
      <c r="EM285" s="56"/>
      <c r="EN285" s="56"/>
      <c r="EO285" s="56"/>
      <c r="EP285" s="56"/>
      <c r="EQ285" s="56"/>
      <c r="ER285" s="56"/>
      <c r="ES285" s="56"/>
      <c r="ET285" s="56"/>
      <c r="EU285" s="56"/>
      <c r="EV285" s="56"/>
      <c r="EW285" s="56"/>
      <c r="EX285" s="56"/>
      <c r="EY285" s="56"/>
      <c r="EZ285" s="56"/>
      <c r="FA285" s="56"/>
      <c r="FB285" s="56"/>
      <c r="FC285" s="56"/>
      <c r="FD285" s="56"/>
      <c r="FE285" s="56"/>
      <c r="FF285" s="56"/>
      <c r="FG285" s="56"/>
      <c r="FH285" s="56"/>
      <c r="FI285" s="56"/>
      <c r="FJ285" s="56"/>
      <c r="FK285" s="56"/>
      <c r="FL285" s="56"/>
      <c r="FM285" s="56"/>
      <c r="FN285" s="56"/>
      <c r="FO285" s="56"/>
      <c r="FP285" s="56"/>
      <c r="FQ285" s="56"/>
      <c r="FR285" s="56"/>
      <c r="FS285" s="56"/>
      <c r="FT285" s="56"/>
      <c r="FU285" s="56"/>
      <c r="FV285" s="56"/>
      <c r="FW285" s="56"/>
      <c r="FX285" s="56"/>
      <c r="FY285" s="56"/>
      <c r="FZ285" s="56"/>
      <c r="GA285" s="56"/>
      <c r="GB285" s="56"/>
      <c r="GC285" s="56"/>
      <c r="GD285" s="56"/>
      <c r="GE285" s="56"/>
      <c r="GF285" s="56"/>
      <c r="GG285" s="56"/>
      <c r="GH285" s="56"/>
      <c r="GI285" s="56"/>
      <c r="GJ285" s="56"/>
      <c r="GK285" s="56"/>
      <c r="GL285" s="56"/>
      <c r="GM285" s="56"/>
      <c r="GN285" s="56"/>
      <c r="GO285" s="56"/>
      <c r="GP285" s="56"/>
      <c r="GQ285" s="56"/>
      <c r="GR285" s="56"/>
      <c r="GS285" s="56"/>
      <c r="GT285" s="56"/>
      <c r="GU285" s="56"/>
      <c r="GV285" s="56"/>
      <c r="GW285" s="56"/>
      <c r="GX285" s="56"/>
      <c r="GY285" s="56"/>
      <c r="GZ285" s="56"/>
      <c r="HA285" s="56"/>
      <c r="HB285" s="56"/>
      <c r="HC285" s="56"/>
      <c r="HD285" s="56"/>
      <c r="HE285" s="56"/>
      <c r="HF285" s="56"/>
      <c r="HG285" s="56"/>
      <c r="HH285" s="217"/>
    </row>
    <row r="286" spans="2:216" ht="92.25" x14ac:dyDescent="1.35">
      <c r="B286" s="221"/>
      <c r="C286" s="56"/>
      <c r="D286" s="178" t="str">
        <f>'Data Table'!A9</f>
        <v>Connecticut</v>
      </c>
      <c r="E286" s="179"/>
      <c r="F286" s="179"/>
      <c r="G286" s="179"/>
      <c r="H286" s="179"/>
      <c r="I286" s="179"/>
      <c r="J286" s="179"/>
      <c r="K286" s="179"/>
      <c r="L286" s="179"/>
      <c r="M286" s="179"/>
      <c r="N286" s="179"/>
      <c r="O286" s="179"/>
      <c r="P286" s="179"/>
      <c r="Q286" s="179"/>
      <c r="R286" s="179"/>
      <c r="S286" s="179"/>
      <c r="T286" s="202">
        <f>VLOOKUP(CONCATENATE($D286,$C$3),'Data Table'!$BD$3:$BJ$158,3,FALSE)</f>
        <v>-0.1</v>
      </c>
      <c r="U286" s="203"/>
      <c r="V286" s="203"/>
      <c r="W286" s="203"/>
      <c r="X286" s="203"/>
      <c r="Y286" s="203"/>
      <c r="Z286" s="203"/>
      <c r="AA286" s="203"/>
      <c r="AB286" s="203"/>
      <c r="AC286" s="203"/>
      <c r="AD286" s="203"/>
      <c r="AE286" s="202">
        <f>VLOOKUP(CONCATENATE($D286,$C$3),'Data Table'!$BD$3:$BJ$158,4,FALSE)</f>
        <v>1.7374183966011536</v>
      </c>
      <c r="AF286" s="203"/>
      <c r="AG286" s="203"/>
      <c r="AH286" s="203"/>
      <c r="AI286" s="203"/>
      <c r="AJ286" s="203"/>
      <c r="AK286" s="203"/>
      <c r="AL286" s="203"/>
      <c r="AM286" s="203"/>
      <c r="AN286" s="203"/>
      <c r="AO286" s="203"/>
      <c r="AP286" s="203"/>
      <c r="AQ286" s="203"/>
      <c r="AR286" s="203"/>
      <c r="AS286" s="203"/>
      <c r="AT286" s="203"/>
      <c r="AU286" s="203"/>
      <c r="AV286" s="203"/>
      <c r="AW286" s="204"/>
      <c r="AX286" s="203">
        <f>VLOOKUP(CONCATENATE($D286,$C$3),'Data Table'!$BD$3:$BJ$158,5,FALSE)</f>
        <v>49</v>
      </c>
      <c r="AY286" s="203"/>
      <c r="AZ286" s="203"/>
      <c r="BA286" s="203"/>
      <c r="BB286" s="203"/>
      <c r="BC286" s="203"/>
      <c r="BD286" s="203"/>
      <c r="BE286" s="203"/>
      <c r="BF286" s="203"/>
      <c r="BG286" s="203"/>
      <c r="BH286" s="203"/>
      <c r="BI286" s="203"/>
      <c r="BJ286" s="203"/>
      <c r="BK286" s="203"/>
      <c r="BL286" s="203"/>
      <c r="BM286" s="203"/>
      <c r="BN286" s="203"/>
      <c r="BO286" s="203"/>
      <c r="BP286" s="203"/>
      <c r="BQ286" s="211">
        <f>VLOOKUP(CONCATENATE($D286,$C$3),'Data Table'!$BD$3:$BJ$158,6,FALSE)</f>
        <v>7</v>
      </c>
      <c r="BR286" s="212"/>
      <c r="BS286" s="212"/>
      <c r="BT286" s="212"/>
      <c r="BU286" s="212"/>
      <c r="BV286" s="212"/>
      <c r="BW286" s="212"/>
      <c r="BX286" s="212"/>
      <c r="BY286" s="212"/>
      <c r="BZ286" s="212"/>
      <c r="CA286" s="213"/>
      <c r="CB286" s="212">
        <f>VLOOKUP(CONCATENATE($D286,$C$3),'Data Table'!$BD$3:$BJ$158,7,FALSE)</f>
        <v>-3</v>
      </c>
      <c r="CC286" s="212"/>
      <c r="CD286" s="212"/>
      <c r="CE286" s="212"/>
      <c r="CF286" s="212"/>
      <c r="CG286" s="212"/>
      <c r="CH286" s="212"/>
      <c r="CI286" s="212"/>
      <c r="CJ286" s="212"/>
      <c r="CK286" s="212"/>
      <c r="CL286" s="213"/>
      <c r="CM286" s="56"/>
      <c r="CN286" s="56"/>
      <c r="CO286" s="56"/>
      <c r="CP286" s="56"/>
      <c r="CQ286" s="56"/>
      <c r="CR286" s="56"/>
      <c r="CS286" s="56"/>
      <c r="CT286" s="56"/>
      <c r="CU286" s="56"/>
      <c r="CV286" s="56"/>
      <c r="CW286" s="56"/>
      <c r="CX286" s="56"/>
      <c r="CY286" s="56"/>
      <c r="CZ286" s="56"/>
      <c r="DA286" s="56"/>
      <c r="DB286" s="56"/>
      <c r="DC286" s="56"/>
      <c r="DD286" s="56"/>
      <c r="DE286" s="56"/>
      <c r="DF286" s="56"/>
      <c r="DG286" s="56"/>
      <c r="DH286" s="56"/>
      <c r="DI286" s="56"/>
      <c r="DJ286" s="56"/>
      <c r="DK286" s="56"/>
      <c r="DL286" s="56"/>
      <c r="DM286" s="56"/>
      <c r="DN286" s="56"/>
      <c r="DO286" s="56"/>
      <c r="DP286" s="56"/>
      <c r="DQ286" s="56"/>
      <c r="DR286" s="56"/>
      <c r="DS286" s="56"/>
      <c r="DT286" s="56"/>
      <c r="DU286" s="56"/>
      <c r="DV286" s="56"/>
      <c r="DW286" s="56"/>
      <c r="DX286" s="56"/>
      <c r="DY286" s="56"/>
      <c r="DZ286" s="56"/>
      <c r="EA286" s="56"/>
      <c r="EB286" s="56"/>
      <c r="EC286" s="56"/>
      <c r="ED286" s="56"/>
      <c r="EE286" s="56"/>
      <c r="EF286" s="56"/>
      <c r="EG286" s="56"/>
      <c r="EH286" s="56"/>
      <c r="EI286" s="56"/>
      <c r="EJ286" s="56"/>
      <c r="EK286" s="56"/>
      <c r="EL286" s="56"/>
      <c r="EM286" s="56"/>
      <c r="EN286" s="56"/>
      <c r="EO286" s="56"/>
      <c r="EP286" s="56"/>
      <c r="EQ286" s="56"/>
      <c r="ER286" s="56"/>
      <c r="ES286" s="56"/>
      <c r="ET286" s="56"/>
      <c r="EU286" s="56"/>
      <c r="EV286" s="56"/>
      <c r="EW286" s="56"/>
      <c r="EX286" s="56"/>
      <c r="EY286" s="56"/>
      <c r="EZ286" s="56"/>
      <c r="FA286" s="56"/>
      <c r="FB286" s="56"/>
      <c r="FC286" s="56"/>
      <c r="FD286" s="56"/>
      <c r="FE286" s="56"/>
      <c r="FF286" s="56"/>
      <c r="FG286" s="56"/>
      <c r="FH286" s="56"/>
      <c r="FI286" s="56"/>
      <c r="FJ286" s="56"/>
      <c r="FK286" s="56"/>
      <c r="FL286" s="56"/>
      <c r="FM286" s="56"/>
      <c r="FN286" s="56"/>
      <c r="FO286" s="56"/>
      <c r="FP286" s="56"/>
      <c r="FQ286" s="56"/>
      <c r="FR286" s="56"/>
      <c r="FS286" s="56"/>
      <c r="FT286" s="56"/>
      <c r="FU286" s="56"/>
      <c r="FV286" s="56"/>
      <c r="FW286" s="56"/>
      <c r="FX286" s="56"/>
      <c r="FY286" s="56"/>
      <c r="FZ286" s="56"/>
      <c r="GA286" s="56"/>
      <c r="GB286" s="56"/>
      <c r="GC286" s="56"/>
      <c r="GD286" s="56"/>
      <c r="GE286" s="56"/>
      <c r="GF286" s="56"/>
      <c r="GG286" s="56"/>
      <c r="GH286" s="56"/>
      <c r="GI286" s="56"/>
      <c r="GJ286" s="56"/>
      <c r="GK286" s="56"/>
      <c r="GL286" s="56"/>
      <c r="GM286" s="56"/>
      <c r="GN286" s="56"/>
      <c r="GO286" s="56"/>
      <c r="GP286" s="56"/>
      <c r="GQ286" s="56"/>
      <c r="GR286" s="56"/>
      <c r="GS286" s="56"/>
      <c r="GT286" s="56"/>
      <c r="GU286" s="56"/>
      <c r="GV286" s="56"/>
      <c r="GW286" s="56"/>
      <c r="GX286" s="56"/>
      <c r="GY286" s="56"/>
      <c r="GZ286" s="56"/>
      <c r="HA286" s="56"/>
      <c r="HB286" s="56"/>
      <c r="HC286" s="56"/>
      <c r="HD286" s="56"/>
      <c r="HE286" s="56"/>
      <c r="HF286" s="56"/>
      <c r="HG286" s="56"/>
      <c r="HH286" s="217"/>
    </row>
    <row r="287" spans="2:216" ht="92.25" x14ac:dyDescent="1.35">
      <c r="B287" s="221"/>
      <c r="C287" s="56"/>
      <c r="D287" s="174" t="str">
        <f>'Data Table'!A10</f>
        <v>Delaware</v>
      </c>
      <c r="E287" s="175"/>
      <c r="F287" s="175"/>
      <c r="G287" s="175"/>
      <c r="H287" s="175"/>
      <c r="I287" s="175"/>
      <c r="J287" s="175"/>
      <c r="K287" s="175"/>
      <c r="L287" s="175"/>
      <c r="M287" s="175"/>
      <c r="N287" s="175"/>
      <c r="O287" s="175"/>
      <c r="P287" s="175"/>
      <c r="Q287" s="175"/>
      <c r="R287" s="175"/>
      <c r="S287" s="175"/>
      <c r="T287" s="199">
        <f>VLOOKUP(CONCATENATE($D287,$C$3),'Data Table'!$BD$3:$BJ$158,3,FALSE)</f>
        <v>0.2</v>
      </c>
      <c r="U287" s="200"/>
      <c r="V287" s="200"/>
      <c r="W287" s="200"/>
      <c r="X287" s="200"/>
      <c r="Y287" s="200"/>
      <c r="Z287" s="200"/>
      <c r="AA287" s="200"/>
      <c r="AB287" s="200"/>
      <c r="AC287" s="200"/>
      <c r="AD287" s="200"/>
      <c r="AE287" s="199">
        <f>VLOOKUP(CONCATENATE($D287,$C$3),'Data Table'!$BD$3:$BJ$158,4,FALSE)</f>
        <v>1.1845882892229005</v>
      </c>
      <c r="AF287" s="200"/>
      <c r="AG287" s="200"/>
      <c r="AH287" s="200"/>
      <c r="AI287" s="200"/>
      <c r="AJ287" s="200"/>
      <c r="AK287" s="200"/>
      <c r="AL287" s="200"/>
      <c r="AM287" s="200"/>
      <c r="AN287" s="200"/>
      <c r="AO287" s="200"/>
      <c r="AP287" s="200"/>
      <c r="AQ287" s="200"/>
      <c r="AR287" s="200"/>
      <c r="AS287" s="200"/>
      <c r="AT287" s="200"/>
      <c r="AU287" s="200"/>
      <c r="AV287" s="200"/>
      <c r="AW287" s="201"/>
      <c r="AX287" s="200">
        <f>VLOOKUP(CONCATENATE($D287,$C$3),'Data Table'!$BD$3:$BJ$158,5,FALSE)</f>
        <v>55.3</v>
      </c>
      <c r="AY287" s="200"/>
      <c r="AZ287" s="200"/>
      <c r="BA287" s="200"/>
      <c r="BB287" s="200"/>
      <c r="BC287" s="200"/>
      <c r="BD287" s="200"/>
      <c r="BE287" s="200"/>
      <c r="BF287" s="200"/>
      <c r="BG287" s="200"/>
      <c r="BH287" s="200"/>
      <c r="BI287" s="200"/>
      <c r="BJ287" s="200"/>
      <c r="BK287" s="200"/>
      <c r="BL287" s="200"/>
      <c r="BM287" s="200"/>
      <c r="BN287" s="200"/>
      <c r="BO287" s="200"/>
      <c r="BP287" s="200"/>
      <c r="BQ287" s="208">
        <f>VLOOKUP(CONCATENATE($D287,$C$3),'Data Table'!$BD$3:$BJ$158,6,FALSE)</f>
        <v>32</v>
      </c>
      <c r="BR287" s="209"/>
      <c r="BS287" s="209"/>
      <c r="BT287" s="209"/>
      <c r="BU287" s="209"/>
      <c r="BV287" s="209"/>
      <c r="BW287" s="209"/>
      <c r="BX287" s="209"/>
      <c r="BY287" s="209"/>
      <c r="BZ287" s="209"/>
      <c r="CA287" s="210"/>
      <c r="CB287" s="209">
        <f>VLOOKUP(CONCATENATE($D287,$C$3),'Data Table'!$BD$3:$BJ$158,7,FALSE)</f>
        <v>-1</v>
      </c>
      <c r="CC287" s="209"/>
      <c r="CD287" s="209"/>
      <c r="CE287" s="209"/>
      <c r="CF287" s="209"/>
      <c r="CG287" s="209"/>
      <c r="CH287" s="209"/>
      <c r="CI287" s="209"/>
      <c r="CJ287" s="209"/>
      <c r="CK287" s="209"/>
      <c r="CL287" s="210"/>
      <c r="CM287" s="56"/>
      <c r="CN287" s="56"/>
      <c r="CO287" s="56"/>
      <c r="CP287" s="56"/>
      <c r="CQ287" s="56"/>
      <c r="CR287" s="56"/>
      <c r="CS287" s="56"/>
      <c r="CT287" s="56"/>
      <c r="CU287" s="56"/>
      <c r="CV287" s="56"/>
      <c r="CW287" s="56"/>
      <c r="CX287" s="56"/>
      <c r="CY287" s="56"/>
      <c r="CZ287" s="56"/>
      <c r="DA287" s="56"/>
      <c r="DB287" s="56"/>
      <c r="DC287" s="56"/>
      <c r="DD287" s="56"/>
      <c r="DE287" s="56"/>
      <c r="DF287" s="56"/>
      <c r="DG287" s="56"/>
      <c r="DH287" s="56"/>
      <c r="DI287" s="56"/>
      <c r="DJ287" s="56"/>
      <c r="DK287" s="56"/>
      <c r="DL287" s="56"/>
      <c r="DM287" s="56"/>
      <c r="DN287" s="56"/>
      <c r="DO287" s="56"/>
      <c r="DP287" s="56"/>
      <c r="DQ287" s="56"/>
      <c r="DR287" s="56"/>
      <c r="DS287" s="56"/>
      <c r="DT287" s="56"/>
      <c r="DU287" s="56"/>
      <c r="DV287" s="56"/>
      <c r="DW287" s="56"/>
      <c r="DX287" s="56"/>
      <c r="DY287" s="56"/>
      <c r="DZ287" s="56"/>
      <c r="EA287" s="56"/>
      <c r="EB287" s="56"/>
      <c r="EC287" s="56"/>
      <c r="ED287" s="56"/>
      <c r="EE287" s="56"/>
      <c r="EF287" s="56"/>
      <c r="EG287" s="56"/>
      <c r="EH287" s="56"/>
      <c r="EI287" s="56"/>
      <c r="EJ287" s="56"/>
      <c r="EK287" s="56"/>
      <c r="EL287" s="56"/>
      <c r="EM287" s="56"/>
      <c r="EN287" s="56"/>
      <c r="EO287" s="56"/>
      <c r="EP287" s="56"/>
      <c r="EQ287" s="56"/>
      <c r="ER287" s="56"/>
      <c r="ES287" s="56"/>
      <c r="ET287" s="56"/>
      <c r="EU287" s="56"/>
      <c r="EV287" s="56"/>
      <c r="EW287" s="56"/>
      <c r="EX287" s="56"/>
      <c r="EY287" s="56"/>
      <c r="EZ287" s="56"/>
      <c r="FA287" s="56"/>
      <c r="FB287" s="56"/>
      <c r="FC287" s="56"/>
      <c r="FD287" s="56"/>
      <c r="FE287" s="56"/>
      <c r="FF287" s="56"/>
      <c r="FG287" s="56"/>
      <c r="FH287" s="56"/>
      <c r="FI287" s="56"/>
      <c r="FJ287" s="56"/>
      <c r="FK287" s="56"/>
      <c r="FL287" s="56"/>
      <c r="FM287" s="56"/>
      <c r="FN287" s="56"/>
      <c r="FO287" s="56"/>
      <c r="FP287" s="56"/>
      <c r="FQ287" s="56"/>
      <c r="FR287" s="56"/>
      <c r="FS287" s="56"/>
      <c r="FT287" s="56"/>
      <c r="FU287" s="56"/>
      <c r="FV287" s="56"/>
      <c r="FW287" s="56"/>
      <c r="FX287" s="56"/>
      <c r="FY287" s="56"/>
      <c r="FZ287" s="56"/>
      <c r="GA287" s="56"/>
      <c r="GB287" s="56"/>
      <c r="GC287" s="56"/>
      <c r="GD287" s="56"/>
      <c r="GE287" s="56"/>
      <c r="GF287" s="56"/>
      <c r="GG287" s="56"/>
      <c r="GH287" s="56"/>
      <c r="GI287" s="56"/>
      <c r="GJ287" s="56"/>
      <c r="GK287" s="56"/>
      <c r="GL287" s="56"/>
      <c r="GM287" s="56"/>
      <c r="GN287" s="56"/>
      <c r="GO287" s="56"/>
      <c r="GP287" s="56"/>
      <c r="GQ287" s="56"/>
      <c r="GR287" s="56"/>
      <c r="GS287" s="56"/>
      <c r="GT287" s="56"/>
      <c r="GU287" s="56"/>
      <c r="GV287" s="56"/>
      <c r="GW287" s="56"/>
      <c r="GX287" s="56"/>
      <c r="GY287" s="56"/>
      <c r="GZ287" s="56"/>
      <c r="HA287" s="56"/>
      <c r="HB287" s="56"/>
      <c r="HC287" s="56"/>
      <c r="HD287" s="56"/>
      <c r="HE287" s="56"/>
      <c r="HF287" s="56"/>
      <c r="HG287" s="56"/>
      <c r="HH287" s="217"/>
    </row>
    <row r="288" spans="2:216" ht="92.25" x14ac:dyDescent="1.35">
      <c r="B288" s="221"/>
      <c r="C288" s="56"/>
      <c r="D288" s="178" t="str">
        <f>'Data Table'!A11</f>
        <v xml:space="preserve">District of Columbia </v>
      </c>
      <c r="E288" s="179"/>
      <c r="F288" s="179"/>
      <c r="G288" s="179"/>
      <c r="H288" s="179"/>
      <c r="I288" s="179"/>
      <c r="J288" s="179"/>
      <c r="K288" s="179"/>
      <c r="L288" s="179"/>
      <c r="M288" s="179"/>
      <c r="N288" s="179"/>
      <c r="O288" s="179"/>
      <c r="P288" s="179"/>
      <c r="Q288" s="179"/>
      <c r="R288" s="179"/>
      <c r="S288" s="179"/>
      <c r="T288" s="202">
        <f>VLOOKUP(CONCATENATE($D288,$C$3),'Data Table'!$BD$3:$BJ$158,3,FALSE)</f>
        <v>0.7</v>
      </c>
      <c r="U288" s="203"/>
      <c r="V288" s="203"/>
      <c r="W288" s="203"/>
      <c r="X288" s="203"/>
      <c r="Y288" s="203"/>
      <c r="Z288" s="203"/>
      <c r="AA288" s="203"/>
      <c r="AB288" s="203"/>
      <c r="AC288" s="203"/>
      <c r="AD288" s="203"/>
      <c r="AE288" s="202">
        <f>VLOOKUP(CONCATENATE($D288,$C$3),'Data Table'!$BD$3:$BJ$158,4,FALSE)</f>
        <v>1.2563869726088666</v>
      </c>
      <c r="AF288" s="203"/>
      <c r="AG288" s="203"/>
      <c r="AH288" s="203"/>
      <c r="AI288" s="203"/>
      <c r="AJ288" s="203"/>
      <c r="AK288" s="203"/>
      <c r="AL288" s="203"/>
      <c r="AM288" s="203"/>
      <c r="AN288" s="203"/>
      <c r="AO288" s="203"/>
      <c r="AP288" s="203"/>
      <c r="AQ288" s="203"/>
      <c r="AR288" s="203"/>
      <c r="AS288" s="203"/>
      <c r="AT288" s="203"/>
      <c r="AU288" s="203"/>
      <c r="AV288" s="203"/>
      <c r="AW288" s="204"/>
      <c r="AX288" s="203" t="str">
        <f>VLOOKUP(CONCATENATE($D288,$C$3),'Data Table'!$BD$3:$BJ$158,5,FALSE)</f>
        <v>NA</v>
      </c>
      <c r="AY288" s="203"/>
      <c r="AZ288" s="203"/>
      <c r="BA288" s="203"/>
      <c r="BB288" s="203"/>
      <c r="BC288" s="203"/>
      <c r="BD288" s="203"/>
      <c r="BE288" s="203"/>
      <c r="BF288" s="203"/>
      <c r="BG288" s="203"/>
      <c r="BH288" s="203"/>
      <c r="BI288" s="203"/>
      <c r="BJ288" s="203"/>
      <c r="BK288" s="203"/>
      <c r="BL288" s="203"/>
      <c r="BM288" s="203"/>
      <c r="BN288" s="203"/>
      <c r="BO288" s="203"/>
      <c r="BP288" s="203"/>
      <c r="BQ288" s="211" t="str">
        <f>VLOOKUP(CONCATENATE($D288,$C$3),'Data Table'!$BD$3:$BJ$158,6,FALSE)</f>
        <v>NA</v>
      </c>
      <c r="BR288" s="212"/>
      <c r="BS288" s="212"/>
      <c r="BT288" s="212"/>
      <c r="BU288" s="212"/>
      <c r="BV288" s="212"/>
      <c r="BW288" s="212"/>
      <c r="BX288" s="212"/>
      <c r="BY288" s="212"/>
      <c r="BZ288" s="212"/>
      <c r="CA288" s="213"/>
      <c r="CB288" s="212" t="str">
        <f>VLOOKUP(CONCATENATE($D288,$C$3),'Data Table'!$BD$3:$BJ$158,7,FALSE)</f>
        <v>NA</v>
      </c>
      <c r="CC288" s="212"/>
      <c r="CD288" s="212"/>
      <c r="CE288" s="212"/>
      <c r="CF288" s="212"/>
      <c r="CG288" s="212"/>
      <c r="CH288" s="212"/>
      <c r="CI288" s="212"/>
      <c r="CJ288" s="212"/>
      <c r="CK288" s="212"/>
      <c r="CL288" s="213"/>
      <c r="CM288" s="56"/>
      <c r="CN288" s="56"/>
      <c r="CO288" s="56"/>
      <c r="CP288" s="56"/>
      <c r="CQ288" s="56"/>
      <c r="CR288" s="56"/>
      <c r="CS288" s="56"/>
      <c r="CT288" s="56"/>
      <c r="CU288" s="56"/>
      <c r="CV288" s="56"/>
      <c r="CW288" s="56"/>
      <c r="CX288" s="56"/>
      <c r="CY288" s="56"/>
      <c r="CZ288" s="56"/>
      <c r="DA288" s="56"/>
      <c r="DB288" s="56"/>
      <c r="DC288" s="56"/>
      <c r="DD288" s="56"/>
      <c r="DE288" s="56"/>
      <c r="DF288" s="56"/>
      <c r="DG288" s="56"/>
      <c r="DH288" s="56"/>
      <c r="DI288" s="56"/>
      <c r="DJ288" s="56"/>
      <c r="DK288" s="56"/>
      <c r="DL288" s="56"/>
      <c r="DM288" s="56"/>
      <c r="DN288" s="56"/>
      <c r="DO288" s="56"/>
      <c r="DP288" s="56"/>
      <c r="DQ288" s="56"/>
      <c r="DR288" s="56"/>
      <c r="DS288" s="56"/>
      <c r="DT288" s="56"/>
      <c r="DU288" s="56"/>
      <c r="DV288" s="56"/>
      <c r="DW288" s="56"/>
      <c r="DX288" s="56"/>
      <c r="DY288" s="56"/>
      <c r="DZ288" s="56"/>
      <c r="EA288" s="56"/>
      <c r="EB288" s="56"/>
      <c r="EC288" s="56"/>
      <c r="ED288" s="56"/>
      <c r="EE288" s="56"/>
      <c r="EF288" s="56"/>
      <c r="EG288" s="56"/>
      <c r="EH288" s="56"/>
      <c r="EI288" s="56"/>
      <c r="EJ288" s="56"/>
      <c r="EK288" s="56"/>
      <c r="EL288" s="56"/>
      <c r="EM288" s="56"/>
      <c r="EN288" s="56"/>
      <c r="EO288" s="56"/>
      <c r="EP288" s="56"/>
      <c r="EQ288" s="56"/>
      <c r="ER288" s="56"/>
      <c r="ES288" s="56"/>
      <c r="ET288" s="56"/>
      <c r="EU288" s="56"/>
      <c r="EV288" s="56"/>
      <c r="EW288" s="56"/>
      <c r="EX288" s="56"/>
      <c r="EY288" s="56"/>
      <c r="EZ288" s="56"/>
      <c r="FA288" s="56"/>
      <c r="FB288" s="56"/>
      <c r="FC288" s="56"/>
      <c r="FD288" s="56"/>
      <c r="FE288" s="56"/>
      <c r="FF288" s="56"/>
      <c r="FG288" s="56"/>
      <c r="FH288" s="56"/>
      <c r="FI288" s="56"/>
      <c r="FJ288" s="56"/>
      <c r="FK288" s="56"/>
      <c r="FL288" s="56"/>
      <c r="FM288" s="56"/>
      <c r="FN288" s="56"/>
      <c r="FO288" s="56"/>
      <c r="FP288" s="56"/>
      <c r="FQ288" s="56"/>
      <c r="FR288" s="56"/>
      <c r="FS288" s="56"/>
      <c r="FT288" s="56"/>
      <c r="FU288" s="56"/>
      <c r="FV288" s="56"/>
      <c r="FW288" s="56"/>
      <c r="FX288" s="56"/>
      <c r="FY288" s="56"/>
      <c r="FZ288" s="56"/>
      <c r="GA288" s="56"/>
      <c r="GB288" s="56"/>
      <c r="GC288" s="56"/>
      <c r="GD288" s="56"/>
      <c r="GE288" s="56"/>
      <c r="GF288" s="56"/>
      <c r="GG288" s="56"/>
      <c r="GH288" s="56"/>
      <c r="GI288" s="56"/>
      <c r="GJ288" s="56"/>
      <c r="GK288" s="56"/>
      <c r="GL288" s="56"/>
      <c r="GM288" s="56"/>
      <c r="GN288" s="56"/>
      <c r="GO288" s="56"/>
      <c r="GP288" s="56"/>
      <c r="GQ288" s="56"/>
      <c r="GR288" s="56"/>
      <c r="GS288" s="56"/>
      <c r="GT288" s="56"/>
      <c r="GU288" s="56"/>
      <c r="GV288" s="56"/>
      <c r="GW288" s="56"/>
      <c r="GX288" s="56"/>
      <c r="GY288" s="56"/>
      <c r="GZ288" s="56"/>
      <c r="HA288" s="56"/>
      <c r="HB288" s="56"/>
      <c r="HC288" s="56"/>
      <c r="HD288" s="56"/>
      <c r="HE288" s="56"/>
      <c r="HF288" s="56"/>
      <c r="HG288" s="56"/>
      <c r="HH288" s="217"/>
    </row>
    <row r="289" spans="2:216" ht="92.25" x14ac:dyDescent="1.35">
      <c r="B289" s="221"/>
      <c r="C289" s="56"/>
      <c r="D289" s="174" t="str">
        <f>'Data Table'!A12</f>
        <v>Florida</v>
      </c>
      <c r="E289" s="175"/>
      <c r="F289" s="175"/>
      <c r="G289" s="175"/>
      <c r="H289" s="175"/>
      <c r="I289" s="175"/>
      <c r="J289" s="175"/>
      <c r="K289" s="175"/>
      <c r="L289" s="175"/>
      <c r="M289" s="175"/>
      <c r="N289" s="175"/>
      <c r="O289" s="175"/>
      <c r="P289" s="175"/>
      <c r="Q289" s="175"/>
      <c r="R289" s="175"/>
      <c r="S289" s="175"/>
      <c r="T289" s="199">
        <f>VLOOKUP(CONCATENATE($D289,$C$3),'Data Table'!$BD$3:$BJ$158,3,FALSE)</f>
        <v>2.4</v>
      </c>
      <c r="U289" s="200"/>
      <c r="V289" s="200"/>
      <c r="W289" s="200"/>
      <c r="X289" s="200"/>
      <c r="Y289" s="200"/>
      <c r="Z289" s="200"/>
      <c r="AA289" s="200"/>
      <c r="AB289" s="200"/>
      <c r="AC289" s="200"/>
      <c r="AD289" s="200"/>
      <c r="AE289" s="199">
        <f>VLOOKUP(CONCATENATE($D289,$C$3),'Data Table'!$BD$3:$BJ$158,4,FALSE)</f>
        <v>1.786254919769906</v>
      </c>
      <c r="AF289" s="200"/>
      <c r="AG289" s="200"/>
      <c r="AH289" s="200"/>
      <c r="AI289" s="200"/>
      <c r="AJ289" s="200"/>
      <c r="AK289" s="200"/>
      <c r="AL289" s="200"/>
      <c r="AM289" s="200"/>
      <c r="AN289" s="200"/>
      <c r="AO289" s="200"/>
      <c r="AP289" s="200"/>
      <c r="AQ289" s="200"/>
      <c r="AR289" s="200"/>
      <c r="AS289" s="200"/>
      <c r="AT289" s="200"/>
      <c r="AU289" s="200"/>
      <c r="AV289" s="200"/>
      <c r="AW289" s="201"/>
      <c r="AX289" s="200">
        <f>VLOOKUP(CONCATENATE($D289,$C$3),'Data Table'!$BD$3:$BJ$158,5,FALSE)</f>
        <v>70.7</v>
      </c>
      <c r="AY289" s="200"/>
      <c r="AZ289" s="200"/>
      <c r="BA289" s="200"/>
      <c r="BB289" s="200"/>
      <c r="BC289" s="200"/>
      <c r="BD289" s="200"/>
      <c r="BE289" s="200"/>
      <c r="BF289" s="200"/>
      <c r="BG289" s="200"/>
      <c r="BH289" s="200"/>
      <c r="BI289" s="200"/>
      <c r="BJ289" s="200"/>
      <c r="BK289" s="200"/>
      <c r="BL289" s="200"/>
      <c r="BM289" s="200"/>
      <c r="BN289" s="200"/>
      <c r="BO289" s="200"/>
      <c r="BP289" s="200"/>
      <c r="BQ289" s="208">
        <f>VLOOKUP(CONCATENATE($D289,$C$3),'Data Table'!$BD$3:$BJ$158,6,FALSE)</f>
        <v>31</v>
      </c>
      <c r="BR289" s="209"/>
      <c r="BS289" s="209"/>
      <c r="BT289" s="209"/>
      <c r="BU289" s="209"/>
      <c r="BV289" s="209"/>
      <c r="BW289" s="209"/>
      <c r="BX289" s="209"/>
      <c r="BY289" s="209"/>
      <c r="BZ289" s="209"/>
      <c r="CA289" s="210"/>
      <c r="CB289" s="209">
        <f>VLOOKUP(CONCATENATE($D289,$C$3),'Data Table'!$BD$3:$BJ$158,7,FALSE)</f>
        <v>3</v>
      </c>
      <c r="CC289" s="209"/>
      <c r="CD289" s="209"/>
      <c r="CE289" s="209"/>
      <c r="CF289" s="209"/>
      <c r="CG289" s="209"/>
      <c r="CH289" s="209"/>
      <c r="CI289" s="209"/>
      <c r="CJ289" s="209"/>
      <c r="CK289" s="209"/>
      <c r="CL289" s="210"/>
      <c r="CM289" s="56"/>
      <c r="CN289" s="56"/>
      <c r="CO289" s="56"/>
      <c r="CP289" s="56"/>
      <c r="CQ289" s="56"/>
      <c r="CR289" s="56"/>
      <c r="CS289" s="56"/>
      <c r="CT289" s="56"/>
      <c r="CU289" s="56"/>
      <c r="CV289" s="56"/>
      <c r="CW289" s="56"/>
      <c r="CX289" s="56"/>
      <c r="CY289" s="56"/>
      <c r="CZ289" s="56"/>
      <c r="DA289" s="56"/>
      <c r="DB289" s="56"/>
      <c r="DC289" s="56"/>
      <c r="DD289" s="56"/>
      <c r="DE289" s="56"/>
      <c r="DF289" s="56"/>
      <c r="DG289" s="56"/>
      <c r="DH289" s="56"/>
      <c r="DI289" s="56"/>
      <c r="DJ289" s="56"/>
      <c r="DK289" s="56"/>
      <c r="DL289" s="56"/>
      <c r="DM289" s="56"/>
      <c r="DN289" s="56"/>
      <c r="DO289" s="56"/>
      <c r="DP289" s="56"/>
      <c r="DQ289" s="56"/>
      <c r="DR289" s="56"/>
      <c r="DS289" s="56"/>
      <c r="DT289" s="56"/>
      <c r="DU289" s="56"/>
      <c r="DV289" s="56"/>
      <c r="DW289" s="56"/>
      <c r="DX289" s="56"/>
      <c r="DY289" s="56"/>
      <c r="DZ289" s="56"/>
      <c r="EA289" s="56"/>
      <c r="EB289" s="56"/>
      <c r="EC289" s="56"/>
      <c r="ED289" s="56"/>
      <c r="EE289" s="56"/>
      <c r="EF289" s="56"/>
      <c r="EG289" s="56"/>
      <c r="EH289" s="56"/>
      <c r="EI289" s="56"/>
      <c r="EJ289" s="56"/>
      <c r="EK289" s="56"/>
      <c r="EL289" s="56"/>
      <c r="EM289" s="56"/>
      <c r="EN289" s="56"/>
      <c r="EO289" s="56"/>
      <c r="EP289" s="56"/>
      <c r="EQ289" s="56"/>
      <c r="ER289" s="56"/>
      <c r="ES289" s="56"/>
      <c r="ET289" s="56"/>
      <c r="EU289" s="56"/>
      <c r="EV289" s="56"/>
      <c r="EW289" s="56"/>
      <c r="EX289" s="56"/>
      <c r="EY289" s="56"/>
      <c r="EZ289" s="56"/>
      <c r="FA289" s="56"/>
      <c r="FB289" s="56"/>
      <c r="FC289" s="56"/>
      <c r="FD289" s="56"/>
      <c r="FE289" s="56"/>
      <c r="FF289" s="56"/>
      <c r="FG289" s="56"/>
      <c r="FH289" s="56"/>
      <c r="FI289" s="56"/>
      <c r="FJ289" s="56"/>
      <c r="FK289" s="56"/>
      <c r="FL289" s="56"/>
      <c r="FM289" s="56"/>
      <c r="FN289" s="56"/>
      <c r="FO289" s="56"/>
      <c r="FP289" s="56"/>
      <c r="FQ289" s="56"/>
      <c r="FR289" s="56"/>
      <c r="FS289" s="56"/>
      <c r="FT289" s="56"/>
      <c r="FU289" s="56"/>
      <c r="FV289" s="56"/>
      <c r="FW289" s="56"/>
      <c r="FX289" s="56"/>
      <c r="FY289" s="56"/>
      <c r="FZ289" s="56"/>
      <c r="GA289" s="56"/>
      <c r="GB289" s="56"/>
      <c r="GC289" s="56"/>
      <c r="GD289" s="56"/>
      <c r="GE289" s="56"/>
      <c r="GF289" s="56"/>
      <c r="GG289" s="56"/>
      <c r="GH289" s="56"/>
      <c r="GI289" s="56"/>
      <c r="GJ289" s="56"/>
      <c r="GK289" s="56"/>
      <c r="GL289" s="56"/>
      <c r="GM289" s="56"/>
      <c r="GN289" s="56"/>
      <c r="GO289" s="56"/>
      <c r="GP289" s="56"/>
      <c r="GQ289" s="56"/>
      <c r="GR289" s="56"/>
      <c r="GS289" s="56"/>
      <c r="GT289" s="56"/>
      <c r="GU289" s="56"/>
      <c r="GV289" s="56"/>
      <c r="GW289" s="56"/>
      <c r="GX289" s="56"/>
      <c r="GY289" s="56"/>
      <c r="GZ289" s="56"/>
      <c r="HA289" s="56"/>
      <c r="HB289" s="56"/>
      <c r="HC289" s="56"/>
      <c r="HD289" s="56"/>
      <c r="HE289" s="56"/>
      <c r="HF289" s="56"/>
      <c r="HG289" s="56"/>
      <c r="HH289" s="217"/>
    </row>
    <row r="290" spans="2:216" ht="92.25" x14ac:dyDescent="1.35">
      <c r="B290" s="221"/>
      <c r="C290" s="56"/>
      <c r="D290" s="178" t="str">
        <f>'Data Table'!A13</f>
        <v>Georgia</v>
      </c>
      <c r="E290" s="179"/>
      <c r="F290" s="179"/>
      <c r="G290" s="179"/>
      <c r="H290" s="179"/>
      <c r="I290" s="179"/>
      <c r="J290" s="179"/>
      <c r="K290" s="179"/>
      <c r="L290" s="179"/>
      <c r="M290" s="179"/>
      <c r="N290" s="179"/>
      <c r="O290" s="179"/>
      <c r="P290" s="179"/>
      <c r="Q290" s="179"/>
      <c r="R290" s="179"/>
      <c r="S290" s="179"/>
      <c r="T290" s="202">
        <f>VLOOKUP(CONCATENATE($D290,$C$3),'Data Table'!$BD$3:$BJ$158,3,FALSE)</f>
        <v>2.1</v>
      </c>
      <c r="U290" s="203"/>
      <c r="V290" s="203"/>
      <c r="W290" s="203"/>
      <c r="X290" s="203"/>
      <c r="Y290" s="203"/>
      <c r="Z290" s="203"/>
      <c r="AA290" s="203"/>
      <c r="AB290" s="203"/>
      <c r="AC290" s="203"/>
      <c r="AD290" s="203"/>
      <c r="AE290" s="202">
        <f>VLOOKUP(CONCATENATE($D290,$C$3),'Data Table'!$BD$3:$BJ$158,4,FALSE)</f>
        <v>2.4736651935851466</v>
      </c>
      <c r="AF290" s="203"/>
      <c r="AG290" s="203"/>
      <c r="AH290" s="203"/>
      <c r="AI290" s="203"/>
      <c r="AJ290" s="203"/>
      <c r="AK290" s="203"/>
      <c r="AL290" s="203"/>
      <c r="AM290" s="203"/>
      <c r="AN290" s="203"/>
      <c r="AO290" s="203"/>
      <c r="AP290" s="203"/>
      <c r="AQ290" s="203"/>
      <c r="AR290" s="203"/>
      <c r="AS290" s="203"/>
      <c r="AT290" s="203"/>
      <c r="AU290" s="203"/>
      <c r="AV290" s="203"/>
      <c r="AW290" s="204"/>
      <c r="AX290" s="203">
        <f>VLOOKUP(CONCATENATE($D290,$C$3),'Data Table'!$BD$3:$BJ$158,5,FALSE)</f>
        <v>63.5</v>
      </c>
      <c r="AY290" s="203"/>
      <c r="AZ290" s="203"/>
      <c r="BA290" s="203"/>
      <c r="BB290" s="203"/>
      <c r="BC290" s="203"/>
      <c r="BD290" s="203"/>
      <c r="BE290" s="203"/>
      <c r="BF290" s="203"/>
      <c r="BG290" s="203"/>
      <c r="BH290" s="203"/>
      <c r="BI290" s="203"/>
      <c r="BJ290" s="203"/>
      <c r="BK290" s="203"/>
      <c r="BL290" s="203"/>
      <c r="BM290" s="203"/>
      <c r="BN290" s="203"/>
      <c r="BO290" s="203"/>
      <c r="BP290" s="203"/>
      <c r="BQ290" s="211">
        <f>VLOOKUP(CONCATENATE($D290,$C$3),'Data Table'!$BD$3:$BJ$158,6,FALSE)</f>
        <v>39</v>
      </c>
      <c r="BR290" s="212"/>
      <c r="BS290" s="212"/>
      <c r="BT290" s="212"/>
      <c r="BU290" s="212"/>
      <c r="BV290" s="212"/>
      <c r="BW290" s="212"/>
      <c r="BX290" s="212"/>
      <c r="BY290" s="212"/>
      <c r="BZ290" s="212"/>
      <c r="CA290" s="213"/>
      <c r="CB290" s="212">
        <f>VLOOKUP(CONCATENATE($D290,$C$3),'Data Table'!$BD$3:$BJ$158,7,FALSE)</f>
        <v>-1</v>
      </c>
      <c r="CC290" s="212"/>
      <c r="CD290" s="212"/>
      <c r="CE290" s="212"/>
      <c r="CF290" s="212"/>
      <c r="CG290" s="212"/>
      <c r="CH290" s="212"/>
      <c r="CI290" s="212"/>
      <c r="CJ290" s="212"/>
      <c r="CK290" s="212"/>
      <c r="CL290" s="213"/>
      <c r="CM290" s="56"/>
      <c r="CN290" s="56"/>
      <c r="CO290" s="56"/>
      <c r="CP290" s="56"/>
      <c r="CQ290" s="56"/>
      <c r="CR290" s="56"/>
      <c r="CS290" s="56"/>
      <c r="CT290" s="56"/>
      <c r="CU290" s="56"/>
      <c r="CV290" s="56"/>
      <c r="CW290" s="56"/>
      <c r="CX290" s="56"/>
      <c r="CY290" s="56"/>
      <c r="CZ290" s="56"/>
      <c r="DA290" s="56"/>
      <c r="DB290" s="56"/>
      <c r="DC290" s="56"/>
      <c r="DD290" s="56"/>
      <c r="DE290" s="56"/>
      <c r="DF290" s="56"/>
      <c r="DG290" s="56"/>
      <c r="DH290" s="56"/>
      <c r="DI290" s="56"/>
      <c r="DJ290" s="56"/>
      <c r="DK290" s="56"/>
      <c r="DL290" s="56"/>
      <c r="DM290" s="56"/>
      <c r="DN290" s="56"/>
      <c r="DO290" s="56"/>
      <c r="DP290" s="56"/>
      <c r="DQ290" s="56"/>
      <c r="DR290" s="56"/>
      <c r="DS290" s="56"/>
      <c r="DT290" s="56"/>
      <c r="DU290" s="56"/>
      <c r="DV290" s="56"/>
      <c r="DW290" s="56"/>
      <c r="DX290" s="56"/>
      <c r="DY290" s="56"/>
      <c r="DZ290" s="56"/>
      <c r="EA290" s="56"/>
      <c r="EB290" s="56"/>
      <c r="EC290" s="56"/>
      <c r="ED290" s="56"/>
      <c r="EE290" s="56"/>
      <c r="EF290" s="56"/>
      <c r="EG290" s="56"/>
      <c r="EH290" s="56"/>
      <c r="EI290" s="56"/>
      <c r="EJ290" s="56"/>
      <c r="EK290" s="56"/>
      <c r="EL290" s="56"/>
      <c r="EM290" s="56"/>
      <c r="EN290" s="56"/>
      <c r="EO290" s="56"/>
      <c r="EP290" s="56"/>
      <c r="EQ290" s="56"/>
      <c r="ER290" s="56"/>
      <c r="ES290" s="56"/>
      <c r="ET290" s="56"/>
      <c r="EU290" s="56"/>
      <c r="EV290" s="56"/>
      <c r="EW290" s="56"/>
      <c r="EX290" s="56"/>
      <c r="EY290" s="56"/>
      <c r="EZ290" s="56"/>
      <c r="FA290" s="56"/>
      <c r="FB290" s="56"/>
      <c r="FC290" s="56"/>
      <c r="FD290" s="56"/>
      <c r="FE290" s="56"/>
      <c r="FF290" s="56"/>
      <c r="FG290" s="56"/>
      <c r="FH290" s="56"/>
      <c r="FI290" s="56"/>
      <c r="FJ290" s="56"/>
      <c r="FK290" s="56"/>
      <c r="FL290" s="56"/>
      <c r="FM290" s="56"/>
      <c r="FN290" s="56"/>
      <c r="FO290" s="56"/>
      <c r="FP290" s="56"/>
      <c r="FQ290" s="56"/>
      <c r="FR290" s="56"/>
      <c r="FS290" s="56"/>
      <c r="FT290" s="56"/>
      <c r="FU290" s="56"/>
      <c r="FV290" s="56"/>
      <c r="FW290" s="56"/>
      <c r="FX290" s="56"/>
      <c r="FY290" s="56"/>
      <c r="FZ290" s="56"/>
      <c r="GA290" s="56"/>
      <c r="GB290" s="56"/>
      <c r="GC290" s="56"/>
      <c r="GD290" s="56"/>
      <c r="GE290" s="56"/>
      <c r="GF290" s="56"/>
      <c r="GG290" s="56"/>
      <c r="GH290" s="56"/>
      <c r="GI290" s="56"/>
      <c r="GJ290" s="56"/>
      <c r="GK290" s="56"/>
      <c r="GL290" s="56"/>
      <c r="GM290" s="56"/>
      <c r="GN290" s="56"/>
      <c r="GO290" s="56"/>
      <c r="GP290" s="56"/>
      <c r="GQ290" s="56"/>
      <c r="GR290" s="56"/>
      <c r="GS290" s="56"/>
      <c r="GT290" s="56"/>
      <c r="GU290" s="56"/>
      <c r="GV290" s="56"/>
      <c r="GW290" s="56"/>
      <c r="GX290" s="56"/>
      <c r="GY290" s="56"/>
      <c r="GZ290" s="56"/>
      <c r="HA290" s="56"/>
      <c r="HB290" s="56"/>
      <c r="HC290" s="56"/>
      <c r="HD290" s="56"/>
      <c r="HE290" s="56"/>
      <c r="HF290" s="56"/>
      <c r="HG290" s="56"/>
      <c r="HH290" s="217"/>
    </row>
    <row r="291" spans="2:216" ht="92.25" x14ac:dyDescent="1.35">
      <c r="B291" s="221"/>
      <c r="C291" s="56"/>
      <c r="D291" s="174" t="str">
        <f>'Data Table'!A14</f>
        <v>Hawaii</v>
      </c>
      <c r="E291" s="175"/>
      <c r="F291" s="175"/>
      <c r="G291" s="175"/>
      <c r="H291" s="175"/>
      <c r="I291" s="175"/>
      <c r="J291" s="175"/>
      <c r="K291" s="175"/>
      <c r="L291" s="175"/>
      <c r="M291" s="175"/>
      <c r="N291" s="175"/>
      <c r="O291" s="175"/>
      <c r="P291" s="175"/>
      <c r="Q291" s="175"/>
      <c r="R291" s="175"/>
      <c r="S291" s="175"/>
      <c r="T291" s="199">
        <f>VLOOKUP(CONCATENATE($D291,$C$3),'Data Table'!$BD$3:$BJ$158,3,FALSE)</f>
        <v>1.6</v>
      </c>
      <c r="U291" s="200"/>
      <c r="V291" s="200"/>
      <c r="W291" s="200"/>
      <c r="X291" s="200"/>
      <c r="Y291" s="200"/>
      <c r="Z291" s="200"/>
      <c r="AA291" s="200"/>
      <c r="AB291" s="200"/>
      <c r="AC291" s="200"/>
      <c r="AD291" s="200"/>
      <c r="AE291" s="199">
        <f>VLOOKUP(CONCATENATE($D291,$C$3),'Data Table'!$BD$3:$BJ$158,4,FALSE)</f>
        <v>2.5602795573675015</v>
      </c>
      <c r="AF291" s="200"/>
      <c r="AG291" s="200"/>
      <c r="AH291" s="200"/>
      <c r="AI291" s="200"/>
      <c r="AJ291" s="200"/>
      <c r="AK291" s="200"/>
      <c r="AL291" s="200"/>
      <c r="AM291" s="200"/>
      <c r="AN291" s="200"/>
      <c r="AO291" s="200"/>
      <c r="AP291" s="200"/>
      <c r="AQ291" s="200"/>
      <c r="AR291" s="200"/>
      <c r="AS291" s="200"/>
      <c r="AT291" s="200"/>
      <c r="AU291" s="200"/>
      <c r="AV291" s="200"/>
      <c r="AW291" s="201"/>
      <c r="AX291" s="200">
        <f>VLOOKUP(CONCATENATE($D291,$C$3),'Data Table'!$BD$3:$BJ$158,5,FALSE)</f>
        <v>70</v>
      </c>
      <c r="AY291" s="200"/>
      <c r="AZ291" s="200"/>
      <c r="BA291" s="200"/>
      <c r="BB291" s="200"/>
      <c r="BC291" s="200"/>
      <c r="BD291" s="200"/>
      <c r="BE291" s="200"/>
      <c r="BF291" s="200"/>
      <c r="BG291" s="200"/>
      <c r="BH291" s="200"/>
      <c r="BI291" s="200"/>
      <c r="BJ291" s="200"/>
      <c r="BK291" s="200"/>
      <c r="BL291" s="200"/>
      <c r="BM291" s="200"/>
      <c r="BN291" s="200"/>
      <c r="BO291" s="200"/>
      <c r="BP291" s="200"/>
      <c r="BQ291" s="208">
        <f>VLOOKUP(CONCATENATE($D291,$C$3),'Data Table'!$BD$3:$BJ$158,6,FALSE)</f>
        <v>1</v>
      </c>
      <c r="BR291" s="209"/>
      <c r="BS291" s="209"/>
      <c r="BT291" s="209"/>
      <c r="BU291" s="209"/>
      <c r="BV291" s="209"/>
      <c r="BW291" s="209"/>
      <c r="BX291" s="209"/>
      <c r="BY291" s="209"/>
      <c r="BZ291" s="209"/>
      <c r="CA291" s="210"/>
      <c r="CB291" s="209">
        <f>VLOOKUP(CONCATENATE($D291,$C$3),'Data Table'!$BD$3:$BJ$158,7,FALSE)</f>
        <v>2</v>
      </c>
      <c r="CC291" s="209"/>
      <c r="CD291" s="209"/>
      <c r="CE291" s="209"/>
      <c r="CF291" s="209"/>
      <c r="CG291" s="209"/>
      <c r="CH291" s="209"/>
      <c r="CI291" s="209"/>
      <c r="CJ291" s="209"/>
      <c r="CK291" s="209"/>
      <c r="CL291" s="210"/>
      <c r="CM291" s="56"/>
      <c r="CN291" s="56"/>
      <c r="CO291" s="56"/>
      <c r="CP291" s="56"/>
      <c r="CQ291" s="56"/>
      <c r="CR291" s="56"/>
      <c r="CS291" s="56"/>
      <c r="CT291" s="56"/>
      <c r="CU291" s="56"/>
      <c r="CV291" s="56"/>
      <c r="CW291" s="56"/>
      <c r="CX291" s="56"/>
      <c r="CY291" s="56"/>
      <c r="CZ291" s="56"/>
      <c r="DA291" s="56"/>
      <c r="DB291" s="56"/>
      <c r="DC291" s="56"/>
      <c r="DD291" s="56"/>
      <c r="DE291" s="56"/>
      <c r="DF291" s="56"/>
      <c r="DG291" s="56"/>
      <c r="DH291" s="56"/>
      <c r="DI291" s="56"/>
      <c r="DJ291" s="56"/>
      <c r="DK291" s="56"/>
      <c r="DL291" s="56"/>
      <c r="DM291" s="56"/>
      <c r="DN291" s="56"/>
      <c r="DO291" s="56"/>
      <c r="DP291" s="56"/>
      <c r="DQ291" s="56"/>
      <c r="DR291" s="56"/>
      <c r="DS291" s="56"/>
      <c r="DT291" s="56"/>
      <c r="DU291" s="56"/>
      <c r="DV291" s="56"/>
      <c r="DW291" s="56"/>
      <c r="DX291" s="56"/>
      <c r="DY291" s="56"/>
      <c r="DZ291" s="56"/>
      <c r="EA291" s="56"/>
      <c r="EB291" s="56"/>
      <c r="EC291" s="56"/>
      <c r="ED291" s="56"/>
      <c r="EE291" s="56"/>
      <c r="EF291" s="56"/>
      <c r="EG291" s="56"/>
      <c r="EH291" s="56"/>
      <c r="EI291" s="56"/>
      <c r="EJ291" s="56"/>
      <c r="EK291" s="56"/>
      <c r="EL291" s="56"/>
      <c r="EM291" s="56"/>
      <c r="EN291" s="56"/>
      <c r="EO291" s="56"/>
      <c r="EP291" s="56"/>
      <c r="EQ291" s="56"/>
      <c r="ER291" s="56"/>
      <c r="ES291" s="56"/>
      <c r="ET291" s="56"/>
      <c r="EU291" s="56"/>
      <c r="EV291" s="56"/>
      <c r="EW291" s="56"/>
      <c r="EX291" s="56"/>
      <c r="EY291" s="56"/>
      <c r="EZ291" s="56"/>
      <c r="FA291" s="56"/>
      <c r="FB291" s="56"/>
      <c r="FC291" s="56"/>
      <c r="FD291" s="56"/>
      <c r="FE291" s="56"/>
      <c r="FF291" s="56"/>
      <c r="FG291" s="56"/>
      <c r="FH291" s="56"/>
      <c r="FI291" s="56"/>
      <c r="FJ291" s="56"/>
      <c r="FK291" s="56"/>
      <c r="FL291" s="56"/>
      <c r="FM291" s="56"/>
      <c r="FN291" s="56"/>
      <c r="FO291" s="56"/>
      <c r="FP291" s="56"/>
      <c r="FQ291" s="56"/>
      <c r="FR291" s="56"/>
      <c r="FS291" s="56"/>
      <c r="FT291" s="56"/>
      <c r="FU291" s="56"/>
      <c r="FV291" s="56"/>
      <c r="FW291" s="56"/>
      <c r="FX291" s="56"/>
      <c r="FY291" s="56"/>
      <c r="FZ291" s="56"/>
      <c r="GA291" s="56"/>
      <c r="GB291" s="56"/>
      <c r="GC291" s="56"/>
      <c r="GD291" s="56"/>
      <c r="GE291" s="56"/>
      <c r="GF291" s="56"/>
      <c r="GG291" s="56"/>
      <c r="GH291" s="56"/>
      <c r="GI291" s="56"/>
      <c r="GJ291" s="56"/>
      <c r="GK291" s="56"/>
      <c r="GL291" s="56"/>
      <c r="GM291" s="56"/>
      <c r="GN291" s="56"/>
      <c r="GO291" s="56"/>
      <c r="GP291" s="56"/>
      <c r="GQ291" s="56"/>
      <c r="GR291" s="56"/>
      <c r="GS291" s="56"/>
      <c r="GT291" s="56"/>
      <c r="GU291" s="56"/>
      <c r="GV291" s="56"/>
      <c r="GW291" s="56"/>
      <c r="GX291" s="56"/>
      <c r="GY291" s="56"/>
      <c r="GZ291" s="56"/>
      <c r="HA291" s="56"/>
      <c r="HB291" s="56"/>
      <c r="HC291" s="56"/>
      <c r="HD291" s="56"/>
      <c r="HE291" s="56"/>
      <c r="HF291" s="56"/>
      <c r="HG291" s="56"/>
      <c r="HH291" s="217"/>
    </row>
    <row r="292" spans="2:216" ht="92.25" x14ac:dyDescent="1.35">
      <c r="B292" s="221"/>
      <c r="C292" s="56"/>
      <c r="D292" s="178" t="str">
        <f>'Data Table'!A15</f>
        <v>Idaho</v>
      </c>
      <c r="E292" s="179"/>
      <c r="F292" s="179"/>
      <c r="G292" s="179"/>
      <c r="H292" s="179"/>
      <c r="I292" s="179"/>
      <c r="J292" s="179"/>
      <c r="K292" s="179"/>
      <c r="L292" s="179"/>
      <c r="M292" s="179"/>
      <c r="N292" s="179"/>
      <c r="O292" s="179"/>
      <c r="P292" s="179"/>
      <c r="Q292" s="179"/>
      <c r="R292" s="179"/>
      <c r="S292" s="179"/>
      <c r="T292" s="202">
        <f>VLOOKUP(CONCATENATE($D292,$C$3),'Data Table'!$BD$3:$BJ$158,3,FALSE)</f>
        <v>0.4</v>
      </c>
      <c r="U292" s="203"/>
      <c r="V292" s="203"/>
      <c r="W292" s="203"/>
      <c r="X292" s="203"/>
      <c r="Y292" s="203"/>
      <c r="Z292" s="203"/>
      <c r="AA292" s="203"/>
      <c r="AB292" s="203"/>
      <c r="AC292" s="203"/>
      <c r="AD292" s="203"/>
      <c r="AE292" s="202">
        <f>VLOOKUP(CONCATENATE($D292,$C$3),'Data Table'!$BD$3:$BJ$158,4,FALSE)</f>
        <v>2.6398223898299928</v>
      </c>
      <c r="AF292" s="203"/>
      <c r="AG292" s="203"/>
      <c r="AH292" s="203"/>
      <c r="AI292" s="203"/>
      <c r="AJ292" s="203"/>
      <c r="AK292" s="203"/>
      <c r="AL292" s="203"/>
      <c r="AM292" s="203"/>
      <c r="AN292" s="203"/>
      <c r="AO292" s="203"/>
      <c r="AP292" s="203"/>
      <c r="AQ292" s="203"/>
      <c r="AR292" s="203"/>
      <c r="AS292" s="203"/>
      <c r="AT292" s="203"/>
      <c r="AU292" s="203"/>
      <c r="AV292" s="203"/>
      <c r="AW292" s="204"/>
      <c r="AX292" s="203">
        <f>VLOOKUP(CONCATENATE($D292,$C$3),'Data Table'!$BD$3:$BJ$158,5,FALSE)</f>
        <v>44.4</v>
      </c>
      <c r="AY292" s="203"/>
      <c r="AZ292" s="203"/>
      <c r="BA292" s="203"/>
      <c r="BB292" s="203"/>
      <c r="BC292" s="203"/>
      <c r="BD292" s="203"/>
      <c r="BE292" s="203"/>
      <c r="BF292" s="203"/>
      <c r="BG292" s="203"/>
      <c r="BH292" s="203"/>
      <c r="BI292" s="203"/>
      <c r="BJ292" s="203"/>
      <c r="BK292" s="203"/>
      <c r="BL292" s="203"/>
      <c r="BM292" s="203"/>
      <c r="BN292" s="203"/>
      <c r="BO292" s="203"/>
      <c r="BP292" s="203"/>
      <c r="BQ292" s="211">
        <f>VLOOKUP(CONCATENATE($D292,$C$3),'Data Table'!$BD$3:$BJ$158,6,FALSE)</f>
        <v>19</v>
      </c>
      <c r="BR292" s="212"/>
      <c r="BS292" s="212"/>
      <c r="BT292" s="212"/>
      <c r="BU292" s="212"/>
      <c r="BV292" s="212"/>
      <c r="BW292" s="212"/>
      <c r="BX292" s="212"/>
      <c r="BY292" s="212"/>
      <c r="BZ292" s="212"/>
      <c r="CA292" s="213"/>
      <c r="CB292" s="212">
        <f>VLOOKUP(CONCATENATE($D292,$C$3),'Data Table'!$BD$3:$BJ$158,7,FALSE)</f>
        <v>-4</v>
      </c>
      <c r="CC292" s="212"/>
      <c r="CD292" s="212"/>
      <c r="CE292" s="212"/>
      <c r="CF292" s="212"/>
      <c r="CG292" s="212"/>
      <c r="CH292" s="212"/>
      <c r="CI292" s="212"/>
      <c r="CJ292" s="212"/>
      <c r="CK292" s="212"/>
      <c r="CL292" s="213"/>
      <c r="CM292" s="56"/>
      <c r="CN292" s="56"/>
      <c r="CO292" s="56"/>
      <c r="CP292" s="56"/>
      <c r="CQ292" s="56"/>
      <c r="CR292" s="56"/>
      <c r="CS292" s="56"/>
      <c r="CT292" s="56"/>
      <c r="CU292" s="56"/>
      <c r="CV292" s="56"/>
      <c r="CW292" s="56"/>
      <c r="CX292" s="56"/>
      <c r="CY292" s="56"/>
      <c r="CZ292" s="56"/>
      <c r="DA292" s="56"/>
      <c r="DB292" s="56"/>
      <c r="DC292" s="56"/>
      <c r="DD292" s="56"/>
      <c r="DE292" s="56"/>
      <c r="DF292" s="56"/>
      <c r="DG292" s="56"/>
      <c r="DH292" s="56"/>
      <c r="DI292" s="56"/>
      <c r="DJ292" s="56"/>
      <c r="DK292" s="56"/>
      <c r="DL292" s="56"/>
      <c r="DM292" s="56"/>
      <c r="DN292" s="56"/>
      <c r="DO292" s="56"/>
      <c r="DP292" s="56"/>
      <c r="DQ292" s="56"/>
      <c r="DR292" s="56"/>
      <c r="DS292" s="56"/>
      <c r="DT292" s="56"/>
      <c r="DU292" s="56"/>
      <c r="DV292" s="56"/>
      <c r="DW292" s="56"/>
      <c r="DX292" s="56"/>
      <c r="DY292" s="56"/>
      <c r="DZ292" s="56"/>
      <c r="EA292" s="56"/>
      <c r="EB292" s="56"/>
      <c r="EC292" s="56"/>
      <c r="ED292" s="56"/>
      <c r="EE292" s="56"/>
      <c r="EF292" s="56"/>
      <c r="EG292" s="56"/>
      <c r="EH292" s="56"/>
      <c r="EI292" s="56"/>
      <c r="EJ292" s="56"/>
      <c r="EK292" s="56"/>
      <c r="EL292" s="56"/>
      <c r="EM292" s="56"/>
      <c r="EN292" s="56"/>
      <c r="EO292" s="56"/>
      <c r="EP292" s="56"/>
      <c r="EQ292" s="56"/>
      <c r="ER292" s="56"/>
      <c r="ES292" s="56"/>
      <c r="ET292" s="56"/>
      <c r="EU292" s="56"/>
      <c r="EV292" s="56"/>
      <c r="EW292" s="56"/>
      <c r="EX292" s="56"/>
      <c r="EY292" s="56"/>
      <c r="EZ292" s="56"/>
      <c r="FA292" s="56"/>
      <c r="FB292" s="56"/>
      <c r="FC292" s="56"/>
      <c r="FD292" s="56"/>
      <c r="FE292" s="56"/>
      <c r="FF292" s="56"/>
      <c r="FG292" s="56"/>
      <c r="FH292" s="56"/>
      <c r="FI292" s="56"/>
      <c r="FJ292" s="56"/>
      <c r="FK292" s="56"/>
      <c r="FL292" s="56"/>
      <c r="FM292" s="56"/>
      <c r="FN292" s="56"/>
      <c r="FO292" s="56"/>
      <c r="FP292" s="56"/>
      <c r="FQ292" s="56"/>
      <c r="FR292" s="56"/>
      <c r="FS292" s="56"/>
      <c r="FT292" s="56"/>
      <c r="FU292" s="56"/>
      <c r="FV292" s="56"/>
      <c r="FW292" s="56"/>
      <c r="FX292" s="56"/>
      <c r="FY292" s="56"/>
      <c r="FZ292" s="56"/>
      <c r="GA292" s="56"/>
      <c r="GB292" s="56"/>
      <c r="GC292" s="56"/>
      <c r="GD292" s="56"/>
      <c r="GE292" s="56"/>
      <c r="GF292" s="56"/>
      <c r="GG292" s="56"/>
      <c r="GH292" s="56"/>
      <c r="GI292" s="56"/>
      <c r="GJ292" s="56"/>
      <c r="GK292" s="56"/>
      <c r="GL292" s="56"/>
      <c r="GM292" s="56"/>
      <c r="GN292" s="56"/>
      <c r="GO292" s="56"/>
      <c r="GP292" s="56"/>
      <c r="GQ292" s="56"/>
      <c r="GR292" s="56"/>
      <c r="GS292" s="56"/>
      <c r="GT292" s="56"/>
      <c r="GU292" s="56"/>
      <c r="GV292" s="56"/>
      <c r="GW292" s="56"/>
      <c r="GX292" s="56"/>
      <c r="GY292" s="56"/>
      <c r="GZ292" s="56"/>
      <c r="HA292" s="56"/>
      <c r="HB292" s="56"/>
      <c r="HC292" s="56"/>
      <c r="HD292" s="56"/>
      <c r="HE292" s="56"/>
      <c r="HF292" s="56"/>
      <c r="HG292" s="56"/>
      <c r="HH292" s="217"/>
    </row>
    <row r="293" spans="2:216" ht="92.25" x14ac:dyDescent="1.35">
      <c r="B293" s="221"/>
      <c r="C293" s="56"/>
      <c r="D293" s="174" t="str">
        <f>'Data Table'!A16</f>
        <v>Illinois</v>
      </c>
      <c r="E293" s="175"/>
      <c r="F293" s="175"/>
      <c r="G293" s="175"/>
      <c r="H293" s="175"/>
      <c r="I293" s="175"/>
      <c r="J293" s="175"/>
      <c r="K293" s="175"/>
      <c r="L293" s="175"/>
      <c r="M293" s="175"/>
      <c r="N293" s="175"/>
      <c r="O293" s="175"/>
      <c r="P293" s="175"/>
      <c r="Q293" s="175"/>
      <c r="R293" s="175"/>
      <c r="S293" s="175"/>
      <c r="T293" s="199">
        <f>VLOOKUP(CONCATENATE($D293,$C$3),'Data Table'!$BD$3:$BJ$158,3,FALSE)</f>
        <v>1.9</v>
      </c>
      <c r="U293" s="200"/>
      <c r="V293" s="200"/>
      <c r="W293" s="200"/>
      <c r="X293" s="200"/>
      <c r="Y293" s="200"/>
      <c r="Z293" s="200"/>
      <c r="AA293" s="200"/>
      <c r="AB293" s="200"/>
      <c r="AC293" s="200"/>
      <c r="AD293" s="200"/>
      <c r="AE293" s="199">
        <f>VLOOKUP(CONCATENATE($D293,$C$3),'Data Table'!$BD$3:$BJ$158,4,FALSE)</f>
        <v>2.5022300496328995</v>
      </c>
      <c r="AF293" s="200"/>
      <c r="AG293" s="200"/>
      <c r="AH293" s="200"/>
      <c r="AI293" s="200"/>
      <c r="AJ293" s="200"/>
      <c r="AK293" s="200"/>
      <c r="AL293" s="200"/>
      <c r="AM293" s="200"/>
      <c r="AN293" s="200"/>
      <c r="AO293" s="200"/>
      <c r="AP293" s="200"/>
      <c r="AQ293" s="200"/>
      <c r="AR293" s="200"/>
      <c r="AS293" s="200"/>
      <c r="AT293" s="200"/>
      <c r="AU293" s="200"/>
      <c r="AV293" s="200"/>
      <c r="AW293" s="201"/>
      <c r="AX293" s="200">
        <f>VLOOKUP(CONCATENATE($D293,$C$3),'Data Table'!$BD$3:$BJ$158,5,FALSE)</f>
        <v>51.8</v>
      </c>
      <c r="AY293" s="200"/>
      <c r="AZ293" s="200"/>
      <c r="BA293" s="200"/>
      <c r="BB293" s="200"/>
      <c r="BC293" s="200"/>
      <c r="BD293" s="200"/>
      <c r="BE293" s="200"/>
      <c r="BF293" s="200"/>
      <c r="BG293" s="200"/>
      <c r="BH293" s="200"/>
      <c r="BI293" s="200"/>
      <c r="BJ293" s="200"/>
      <c r="BK293" s="200"/>
      <c r="BL293" s="200"/>
      <c r="BM293" s="200"/>
      <c r="BN293" s="200"/>
      <c r="BO293" s="200"/>
      <c r="BP293" s="200"/>
      <c r="BQ293" s="208">
        <f>VLOOKUP(CONCATENATE($D293,$C$3),'Data Table'!$BD$3:$BJ$158,6,FALSE)</f>
        <v>30</v>
      </c>
      <c r="BR293" s="209"/>
      <c r="BS293" s="209"/>
      <c r="BT293" s="209"/>
      <c r="BU293" s="209"/>
      <c r="BV293" s="209"/>
      <c r="BW293" s="209"/>
      <c r="BX293" s="209"/>
      <c r="BY293" s="209"/>
      <c r="BZ293" s="209"/>
      <c r="CA293" s="210"/>
      <c r="CB293" s="209">
        <f>VLOOKUP(CONCATENATE($D293,$C$3),'Data Table'!$BD$3:$BJ$158,7,FALSE)</f>
        <v>0</v>
      </c>
      <c r="CC293" s="209"/>
      <c r="CD293" s="209"/>
      <c r="CE293" s="209"/>
      <c r="CF293" s="209"/>
      <c r="CG293" s="209"/>
      <c r="CH293" s="209"/>
      <c r="CI293" s="209"/>
      <c r="CJ293" s="209"/>
      <c r="CK293" s="209"/>
      <c r="CL293" s="210"/>
      <c r="CM293" s="56"/>
      <c r="CN293" s="56"/>
      <c r="CO293" s="56"/>
      <c r="CP293" s="56"/>
      <c r="CQ293" s="56"/>
      <c r="CR293" s="56"/>
      <c r="CS293" s="56"/>
      <c r="CT293" s="56"/>
      <c r="CU293" s="56"/>
      <c r="CV293" s="56"/>
      <c r="CW293" s="56"/>
      <c r="CX293" s="56"/>
      <c r="CY293" s="56"/>
      <c r="CZ293" s="56"/>
      <c r="DA293" s="56"/>
      <c r="DB293" s="56"/>
      <c r="DC293" s="56"/>
      <c r="DD293" s="56"/>
      <c r="DE293" s="56"/>
      <c r="DF293" s="56"/>
      <c r="DG293" s="56"/>
      <c r="DH293" s="56"/>
      <c r="DI293" s="56"/>
      <c r="DJ293" s="56"/>
      <c r="DK293" s="56"/>
      <c r="DL293" s="56"/>
      <c r="DM293" s="56"/>
      <c r="DN293" s="56"/>
      <c r="DO293" s="56"/>
      <c r="DP293" s="56"/>
      <c r="DQ293" s="56"/>
      <c r="DR293" s="56"/>
      <c r="DS293" s="56"/>
      <c r="DT293" s="56"/>
      <c r="DU293" s="56"/>
      <c r="DV293" s="56"/>
      <c r="DW293" s="56"/>
      <c r="DX293" s="56"/>
      <c r="DY293" s="56"/>
      <c r="DZ293" s="56"/>
      <c r="EA293" s="56"/>
      <c r="EB293" s="56"/>
      <c r="EC293" s="56"/>
      <c r="ED293" s="56"/>
      <c r="EE293" s="56"/>
      <c r="EF293" s="56"/>
      <c r="EG293" s="56"/>
      <c r="EH293" s="56"/>
      <c r="EI293" s="56"/>
      <c r="EJ293" s="56"/>
      <c r="EK293" s="56"/>
      <c r="EL293" s="56"/>
      <c r="EM293" s="56"/>
      <c r="EN293" s="56"/>
      <c r="EO293" s="56"/>
      <c r="EP293" s="56"/>
      <c r="EQ293" s="56"/>
      <c r="ER293" s="56"/>
      <c r="ES293" s="56"/>
      <c r="ET293" s="56"/>
      <c r="EU293" s="56"/>
      <c r="EV293" s="56"/>
      <c r="EW293" s="56"/>
      <c r="EX293" s="56"/>
      <c r="EY293" s="56"/>
      <c r="EZ293" s="56"/>
      <c r="FA293" s="56"/>
      <c r="FB293" s="56"/>
      <c r="FC293" s="56"/>
      <c r="FD293" s="56"/>
      <c r="FE293" s="56"/>
      <c r="FF293" s="56"/>
      <c r="FG293" s="56"/>
      <c r="FH293" s="56"/>
      <c r="FI293" s="56"/>
      <c r="FJ293" s="56"/>
      <c r="FK293" s="56"/>
      <c r="FL293" s="56"/>
      <c r="FM293" s="56"/>
      <c r="FN293" s="56"/>
      <c r="FO293" s="56"/>
      <c r="FP293" s="56"/>
      <c r="FQ293" s="56"/>
      <c r="FR293" s="56"/>
      <c r="FS293" s="56"/>
      <c r="FT293" s="56"/>
      <c r="FU293" s="56"/>
      <c r="FV293" s="56"/>
      <c r="FW293" s="56"/>
      <c r="FX293" s="56"/>
      <c r="FY293" s="56"/>
      <c r="FZ293" s="56"/>
      <c r="GA293" s="56"/>
      <c r="GB293" s="56"/>
      <c r="GC293" s="56"/>
      <c r="GD293" s="56"/>
      <c r="GE293" s="56"/>
      <c r="GF293" s="56"/>
      <c r="GG293" s="56"/>
      <c r="GH293" s="56"/>
      <c r="GI293" s="56"/>
      <c r="GJ293" s="56"/>
      <c r="GK293" s="56"/>
      <c r="GL293" s="56"/>
      <c r="GM293" s="56"/>
      <c r="GN293" s="56"/>
      <c r="GO293" s="56"/>
      <c r="GP293" s="56"/>
      <c r="GQ293" s="56"/>
      <c r="GR293" s="56"/>
      <c r="GS293" s="56"/>
      <c r="GT293" s="56"/>
      <c r="GU293" s="56"/>
      <c r="GV293" s="56"/>
      <c r="GW293" s="56"/>
      <c r="GX293" s="56"/>
      <c r="GY293" s="56"/>
      <c r="GZ293" s="56"/>
      <c r="HA293" s="56"/>
      <c r="HB293" s="56"/>
      <c r="HC293" s="56"/>
      <c r="HD293" s="56"/>
      <c r="HE293" s="56"/>
      <c r="HF293" s="56"/>
      <c r="HG293" s="56"/>
      <c r="HH293" s="217"/>
    </row>
    <row r="294" spans="2:216" ht="92.25" x14ac:dyDescent="1.35">
      <c r="B294" s="221"/>
      <c r="C294" s="56"/>
      <c r="D294" s="178" t="str">
        <f>'Data Table'!A17</f>
        <v>Indiana</v>
      </c>
      <c r="E294" s="179"/>
      <c r="F294" s="179"/>
      <c r="G294" s="179"/>
      <c r="H294" s="179"/>
      <c r="I294" s="179"/>
      <c r="J294" s="179"/>
      <c r="K294" s="179"/>
      <c r="L294" s="179"/>
      <c r="M294" s="179"/>
      <c r="N294" s="179"/>
      <c r="O294" s="179"/>
      <c r="P294" s="179"/>
      <c r="Q294" s="179"/>
      <c r="R294" s="179"/>
      <c r="S294" s="179"/>
      <c r="T294" s="202">
        <f>VLOOKUP(CONCATENATE($D294,$C$3),'Data Table'!$BD$3:$BJ$158,3,FALSE)</f>
        <v>3.3</v>
      </c>
      <c r="U294" s="203"/>
      <c r="V294" s="203"/>
      <c r="W294" s="203"/>
      <c r="X294" s="203"/>
      <c r="Y294" s="203"/>
      <c r="Z294" s="203"/>
      <c r="AA294" s="203"/>
      <c r="AB294" s="203"/>
      <c r="AC294" s="203"/>
      <c r="AD294" s="203"/>
      <c r="AE294" s="202">
        <f>VLOOKUP(CONCATENATE($D294,$C$3),'Data Table'!$BD$3:$BJ$158,4,FALSE)</f>
        <v>3.3988063548992682</v>
      </c>
      <c r="AF294" s="203"/>
      <c r="AG294" s="203"/>
      <c r="AH294" s="203"/>
      <c r="AI294" s="203"/>
      <c r="AJ294" s="203"/>
      <c r="AK294" s="203"/>
      <c r="AL294" s="203"/>
      <c r="AM294" s="203"/>
      <c r="AN294" s="203"/>
      <c r="AO294" s="203"/>
      <c r="AP294" s="203"/>
      <c r="AQ294" s="203"/>
      <c r="AR294" s="203"/>
      <c r="AS294" s="203"/>
      <c r="AT294" s="203"/>
      <c r="AU294" s="203"/>
      <c r="AV294" s="203"/>
      <c r="AW294" s="204"/>
      <c r="AX294" s="203">
        <f>VLOOKUP(CONCATENATE($D294,$C$3),'Data Table'!$BD$3:$BJ$158,5,FALSE)</f>
        <v>51.7</v>
      </c>
      <c r="AY294" s="203"/>
      <c r="AZ294" s="203"/>
      <c r="BA294" s="203"/>
      <c r="BB294" s="203"/>
      <c r="BC294" s="203"/>
      <c r="BD294" s="203"/>
      <c r="BE294" s="203"/>
      <c r="BF294" s="203"/>
      <c r="BG294" s="203"/>
      <c r="BH294" s="203"/>
      <c r="BI294" s="203"/>
      <c r="BJ294" s="203"/>
      <c r="BK294" s="203"/>
      <c r="BL294" s="203"/>
      <c r="BM294" s="203"/>
      <c r="BN294" s="203"/>
      <c r="BO294" s="203"/>
      <c r="BP294" s="203"/>
      <c r="BQ294" s="211">
        <f>VLOOKUP(CONCATENATE($D294,$C$3),'Data Table'!$BD$3:$BJ$158,6,FALSE)</f>
        <v>41</v>
      </c>
      <c r="BR294" s="212"/>
      <c r="BS294" s="212"/>
      <c r="BT294" s="212"/>
      <c r="BU294" s="212"/>
      <c r="BV294" s="212"/>
      <c r="BW294" s="212"/>
      <c r="BX294" s="212"/>
      <c r="BY294" s="212"/>
      <c r="BZ294" s="212"/>
      <c r="CA294" s="213"/>
      <c r="CB294" s="212">
        <f>VLOOKUP(CONCATENATE($D294,$C$3),'Data Table'!$BD$3:$BJ$158,7,FALSE)</f>
        <v>-4</v>
      </c>
      <c r="CC294" s="212"/>
      <c r="CD294" s="212"/>
      <c r="CE294" s="212"/>
      <c r="CF294" s="212"/>
      <c r="CG294" s="212"/>
      <c r="CH294" s="212"/>
      <c r="CI294" s="212"/>
      <c r="CJ294" s="212"/>
      <c r="CK294" s="212"/>
      <c r="CL294" s="213"/>
      <c r="CM294" s="56"/>
      <c r="CN294" s="56"/>
      <c r="CO294" s="56"/>
      <c r="CP294" s="56"/>
      <c r="CQ294" s="56"/>
      <c r="CR294" s="56"/>
      <c r="CS294" s="56"/>
      <c r="CT294" s="56"/>
      <c r="CU294" s="56"/>
      <c r="CV294" s="56"/>
      <c r="CW294" s="56"/>
      <c r="CX294" s="56"/>
      <c r="CY294" s="56"/>
      <c r="CZ294" s="56"/>
      <c r="DA294" s="56"/>
      <c r="DB294" s="56"/>
      <c r="DC294" s="56"/>
      <c r="DD294" s="56"/>
      <c r="DE294" s="56"/>
      <c r="DF294" s="56"/>
      <c r="DG294" s="56"/>
      <c r="DH294" s="56"/>
      <c r="DI294" s="56"/>
      <c r="DJ294" s="56"/>
      <c r="DK294" s="56"/>
      <c r="DL294" s="56"/>
      <c r="DM294" s="56"/>
      <c r="DN294" s="56"/>
      <c r="DO294" s="56"/>
      <c r="DP294" s="56"/>
      <c r="DQ294" s="56"/>
      <c r="DR294" s="56"/>
      <c r="DS294" s="56"/>
      <c r="DT294" s="56"/>
      <c r="DU294" s="56"/>
      <c r="DV294" s="56"/>
      <c r="DW294" s="56"/>
      <c r="DX294" s="56"/>
      <c r="DY294" s="56"/>
      <c r="DZ294" s="56"/>
      <c r="EA294" s="56"/>
      <c r="EB294" s="56"/>
      <c r="EC294" s="56"/>
      <c r="ED294" s="56"/>
      <c r="EE294" s="56"/>
      <c r="EF294" s="56"/>
      <c r="EG294" s="56"/>
      <c r="EH294" s="56"/>
      <c r="EI294" s="56"/>
      <c r="EJ294" s="56"/>
      <c r="EK294" s="56"/>
      <c r="EL294" s="56"/>
      <c r="EM294" s="56"/>
      <c r="EN294" s="56"/>
      <c r="EO294" s="56"/>
      <c r="EP294" s="56"/>
      <c r="EQ294" s="56"/>
      <c r="ER294" s="56"/>
      <c r="ES294" s="56"/>
      <c r="ET294" s="56"/>
      <c r="EU294" s="56"/>
      <c r="EV294" s="56"/>
      <c r="EW294" s="56"/>
      <c r="EX294" s="56"/>
      <c r="EY294" s="56"/>
      <c r="EZ294" s="56"/>
      <c r="FA294" s="56"/>
      <c r="FB294" s="56"/>
      <c r="FC294" s="56"/>
      <c r="FD294" s="56"/>
      <c r="FE294" s="56"/>
      <c r="FF294" s="56"/>
      <c r="FG294" s="56"/>
      <c r="FH294" s="56"/>
      <c r="FI294" s="56"/>
      <c r="FJ294" s="56"/>
      <c r="FK294" s="56"/>
      <c r="FL294" s="56"/>
      <c r="FM294" s="56"/>
      <c r="FN294" s="56"/>
      <c r="FO294" s="56"/>
      <c r="FP294" s="56"/>
      <c r="FQ294" s="56"/>
      <c r="FR294" s="56"/>
      <c r="FS294" s="56"/>
      <c r="FT294" s="56"/>
      <c r="FU294" s="56"/>
      <c r="FV294" s="56"/>
      <c r="FW294" s="56"/>
      <c r="FX294" s="56"/>
      <c r="FY294" s="56"/>
      <c r="FZ294" s="56"/>
      <c r="GA294" s="56"/>
      <c r="GB294" s="56"/>
      <c r="GC294" s="56"/>
      <c r="GD294" s="56"/>
      <c r="GE294" s="56"/>
      <c r="GF294" s="56"/>
      <c r="GG294" s="56"/>
      <c r="GH294" s="56"/>
      <c r="GI294" s="56"/>
      <c r="GJ294" s="56"/>
      <c r="GK294" s="56"/>
      <c r="GL294" s="56"/>
      <c r="GM294" s="56"/>
      <c r="GN294" s="56"/>
      <c r="GO294" s="56"/>
      <c r="GP294" s="56"/>
      <c r="GQ294" s="56"/>
      <c r="GR294" s="56"/>
      <c r="GS294" s="56"/>
      <c r="GT294" s="56"/>
      <c r="GU294" s="56"/>
      <c r="GV294" s="56"/>
      <c r="GW294" s="56"/>
      <c r="GX294" s="56"/>
      <c r="GY294" s="56"/>
      <c r="GZ294" s="56"/>
      <c r="HA294" s="56"/>
      <c r="HB294" s="56"/>
      <c r="HC294" s="56"/>
      <c r="HD294" s="56"/>
      <c r="HE294" s="56"/>
      <c r="HF294" s="56"/>
      <c r="HG294" s="56"/>
      <c r="HH294" s="217"/>
    </row>
    <row r="295" spans="2:216" ht="92.25" x14ac:dyDescent="1.35">
      <c r="B295" s="221"/>
      <c r="C295" s="56"/>
      <c r="D295" s="174" t="str">
        <f>'Data Table'!A18</f>
        <v>Iowa</v>
      </c>
      <c r="E295" s="175"/>
      <c r="F295" s="175"/>
      <c r="G295" s="175"/>
      <c r="H295" s="175"/>
      <c r="I295" s="175"/>
      <c r="J295" s="175"/>
      <c r="K295" s="175"/>
      <c r="L295" s="175"/>
      <c r="M295" s="175"/>
      <c r="N295" s="175"/>
      <c r="O295" s="175"/>
      <c r="P295" s="175"/>
      <c r="Q295" s="175"/>
      <c r="R295" s="175"/>
      <c r="S295" s="175"/>
      <c r="T295" s="199">
        <f>VLOOKUP(CONCATENATE($D295,$C$3),'Data Table'!$BD$3:$BJ$158,3,FALSE)</f>
        <v>2.4</v>
      </c>
      <c r="U295" s="200"/>
      <c r="V295" s="200"/>
      <c r="W295" s="200"/>
      <c r="X295" s="200"/>
      <c r="Y295" s="200"/>
      <c r="Z295" s="200"/>
      <c r="AA295" s="200"/>
      <c r="AB295" s="200"/>
      <c r="AC295" s="200"/>
      <c r="AD295" s="200"/>
      <c r="AE295" s="199">
        <f>VLOOKUP(CONCATENATE($D295,$C$3),'Data Table'!$BD$3:$BJ$158,4,FALSE)</f>
        <v>2.3568859947516763</v>
      </c>
      <c r="AF295" s="200"/>
      <c r="AG295" s="200"/>
      <c r="AH295" s="200"/>
      <c r="AI295" s="200"/>
      <c r="AJ295" s="200"/>
      <c r="AK295" s="200"/>
      <c r="AL295" s="200"/>
      <c r="AM295" s="200"/>
      <c r="AN295" s="200"/>
      <c r="AO295" s="200"/>
      <c r="AP295" s="200"/>
      <c r="AQ295" s="200"/>
      <c r="AR295" s="200"/>
      <c r="AS295" s="200"/>
      <c r="AT295" s="200"/>
      <c r="AU295" s="200"/>
      <c r="AV295" s="200"/>
      <c r="AW295" s="201"/>
      <c r="AX295" s="200">
        <f>VLOOKUP(CONCATENATE($D295,$C$3),'Data Table'!$BD$3:$BJ$158,5,FALSE)</f>
        <v>47.8</v>
      </c>
      <c r="AY295" s="200"/>
      <c r="AZ295" s="200"/>
      <c r="BA295" s="200"/>
      <c r="BB295" s="200"/>
      <c r="BC295" s="200"/>
      <c r="BD295" s="200"/>
      <c r="BE295" s="200"/>
      <c r="BF295" s="200"/>
      <c r="BG295" s="200"/>
      <c r="BH295" s="200"/>
      <c r="BI295" s="200"/>
      <c r="BJ295" s="200"/>
      <c r="BK295" s="200"/>
      <c r="BL295" s="200"/>
      <c r="BM295" s="200"/>
      <c r="BN295" s="200"/>
      <c r="BO295" s="200"/>
      <c r="BP295" s="200"/>
      <c r="BQ295" s="208">
        <f>VLOOKUP(CONCATENATE($D295,$C$3),'Data Table'!$BD$3:$BJ$158,6,FALSE)</f>
        <v>17</v>
      </c>
      <c r="BR295" s="209"/>
      <c r="BS295" s="209"/>
      <c r="BT295" s="209"/>
      <c r="BU295" s="209"/>
      <c r="BV295" s="209"/>
      <c r="BW295" s="209"/>
      <c r="BX295" s="209"/>
      <c r="BY295" s="209"/>
      <c r="BZ295" s="209"/>
      <c r="CA295" s="210"/>
      <c r="CB295" s="209">
        <f>VLOOKUP(CONCATENATE($D295,$C$3),'Data Table'!$BD$3:$BJ$158,7,FALSE)</f>
        <v>-1</v>
      </c>
      <c r="CC295" s="209"/>
      <c r="CD295" s="209"/>
      <c r="CE295" s="209"/>
      <c r="CF295" s="209"/>
      <c r="CG295" s="209"/>
      <c r="CH295" s="209"/>
      <c r="CI295" s="209"/>
      <c r="CJ295" s="209"/>
      <c r="CK295" s="209"/>
      <c r="CL295" s="210"/>
      <c r="CM295" s="56"/>
      <c r="CN295" s="56"/>
      <c r="CO295" s="56"/>
      <c r="CP295" s="56"/>
      <c r="CQ295" s="56"/>
      <c r="CR295" s="56"/>
      <c r="CS295" s="56"/>
      <c r="CT295" s="56"/>
      <c r="CU295" s="56"/>
      <c r="CV295" s="56"/>
      <c r="CW295" s="56"/>
      <c r="CX295" s="56"/>
      <c r="CY295" s="56"/>
      <c r="CZ295" s="56"/>
      <c r="DA295" s="56"/>
      <c r="DB295" s="56"/>
      <c r="DC295" s="56"/>
      <c r="DD295" s="56"/>
      <c r="DE295" s="56"/>
      <c r="DF295" s="56"/>
      <c r="DG295" s="56"/>
      <c r="DH295" s="56"/>
      <c r="DI295" s="56"/>
      <c r="DJ295" s="56"/>
      <c r="DK295" s="56"/>
      <c r="DL295" s="56"/>
      <c r="DM295" s="56"/>
      <c r="DN295" s="56"/>
      <c r="DO295" s="56"/>
      <c r="DP295" s="56"/>
      <c r="DQ295" s="56"/>
      <c r="DR295" s="56"/>
      <c r="DS295" s="56"/>
      <c r="DT295" s="56"/>
      <c r="DU295" s="56"/>
      <c r="DV295" s="56"/>
      <c r="DW295" s="56"/>
      <c r="DX295" s="56"/>
      <c r="DY295" s="56"/>
      <c r="DZ295" s="56"/>
      <c r="EA295" s="56"/>
      <c r="EB295" s="56"/>
      <c r="EC295" s="56"/>
      <c r="ED295" s="56"/>
      <c r="EE295" s="56"/>
      <c r="EF295" s="56"/>
      <c r="EG295" s="56"/>
      <c r="EH295" s="56"/>
      <c r="EI295" s="56"/>
      <c r="EJ295" s="56"/>
      <c r="EK295" s="56"/>
      <c r="EL295" s="56"/>
      <c r="EM295" s="56"/>
      <c r="EN295" s="56"/>
      <c r="EO295" s="56"/>
      <c r="EP295" s="56"/>
      <c r="EQ295" s="56"/>
      <c r="ER295" s="56"/>
      <c r="ES295" s="56"/>
      <c r="ET295" s="56"/>
      <c r="EU295" s="56"/>
      <c r="EV295" s="56"/>
      <c r="EW295" s="56"/>
      <c r="EX295" s="56"/>
      <c r="EY295" s="56"/>
      <c r="EZ295" s="56"/>
      <c r="FA295" s="56"/>
      <c r="FB295" s="56"/>
      <c r="FC295" s="56"/>
      <c r="FD295" s="56"/>
      <c r="FE295" s="56"/>
      <c r="FF295" s="56"/>
      <c r="FG295" s="56"/>
      <c r="FH295" s="56"/>
      <c r="FI295" s="56"/>
      <c r="FJ295" s="56"/>
      <c r="FK295" s="56"/>
      <c r="FL295" s="56"/>
      <c r="FM295" s="56"/>
      <c r="FN295" s="56"/>
      <c r="FO295" s="56"/>
      <c r="FP295" s="56"/>
      <c r="FQ295" s="56"/>
      <c r="FR295" s="56"/>
      <c r="FS295" s="56"/>
      <c r="FT295" s="56"/>
      <c r="FU295" s="56"/>
      <c r="FV295" s="56"/>
      <c r="FW295" s="56"/>
      <c r="FX295" s="56"/>
      <c r="FY295" s="56"/>
      <c r="FZ295" s="56"/>
      <c r="GA295" s="56"/>
      <c r="GB295" s="56"/>
      <c r="GC295" s="56"/>
      <c r="GD295" s="56"/>
      <c r="GE295" s="56"/>
      <c r="GF295" s="56"/>
      <c r="GG295" s="56"/>
      <c r="GH295" s="56"/>
      <c r="GI295" s="56"/>
      <c r="GJ295" s="56"/>
      <c r="GK295" s="56"/>
      <c r="GL295" s="56"/>
      <c r="GM295" s="56"/>
      <c r="GN295" s="56"/>
      <c r="GO295" s="56"/>
      <c r="GP295" s="56"/>
      <c r="GQ295" s="56"/>
      <c r="GR295" s="56"/>
      <c r="GS295" s="56"/>
      <c r="GT295" s="56"/>
      <c r="GU295" s="56"/>
      <c r="GV295" s="56"/>
      <c r="GW295" s="56"/>
      <c r="GX295" s="56"/>
      <c r="GY295" s="56"/>
      <c r="GZ295" s="56"/>
      <c r="HA295" s="56"/>
      <c r="HB295" s="56"/>
      <c r="HC295" s="56"/>
      <c r="HD295" s="56"/>
      <c r="HE295" s="56"/>
      <c r="HF295" s="56"/>
      <c r="HG295" s="56"/>
      <c r="HH295" s="217"/>
    </row>
    <row r="296" spans="2:216" ht="92.25" x14ac:dyDescent="1.35">
      <c r="B296" s="221"/>
      <c r="C296" s="56"/>
      <c r="D296" s="178" t="str">
        <f>'Data Table'!A19</f>
        <v>Kansas</v>
      </c>
      <c r="E296" s="179"/>
      <c r="F296" s="179"/>
      <c r="G296" s="179"/>
      <c r="H296" s="179"/>
      <c r="I296" s="179"/>
      <c r="J296" s="179"/>
      <c r="K296" s="179"/>
      <c r="L296" s="179"/>
      <c r="M296" s="179"/>
      <c r="N296" s="179"/>
      <c r="O296" s="179"/>
      <c r="P296" s="179"/>
      <c r="Q296" s="179"/>
      <c r="R296" s="179"/>
      <c r="S296" s="179"/>
      <c r="T296" s="202">
        <f>VLOOKUP(CONCATENATE($D296,$C$3),'Data Table'!$BD$3:$BJ$158,3,FALSE)</f>
        <v>1.4</v>
      </c>
      <c r="U296" s="203"/>
      <c r="V296" s="203"/>
      <c r="W296" s="203"/>
      <c r="X296" s="203"/>
      <c r="Y296" s="203"/>
      <c r="Z296" s="203"/>
      <c r="AA296" s="203"/>
      <c r="AB296" s="203"/>
      <c r="AC296" s="203"/>
      <c r="AD296" s="203"/>
      <c r="AE296" s="202">
        <f>VLOOKUP(CONCATENATE($D296,$C$3),'Data Table'!$BD$3:$BJ$158,4,FALSE)</f>
        <v>2.328596238045153</v>
      </c>
      <c r="AF296" s="203"/>
      <c r="AG296" s="203"/>
      <c r="AH296" s="203"/>
      <c r="AI296" s="203"/>
      <c r="AJ296" s="203"/>
      <c r="AK296" s="203"/>
      <c r="AL296" s="203"/>
      <c r="AM296" s="203"/>
      <c r="AN296" s="203"/>
      <c r="AO296" s="203"/>
      <c r="AP296" s="203"/>
      <c r="AQ296" s="203"/>
      <c r="AR296" s="203"/>
      <c r="AS296" s="203"/>
      <c r="AT296" s="203"/>
      <c r="AU296" s="203"/>
      <c r="AV296" s="203"/>
      <c r="AW296" s="204"/>
      <c r="AX296" s="203">
        <f>VLOOKUP(CONCATENATE($D296,$C$3),'Data Table'!$BD$3:$BJ$158,5,FALSE)</f>
        <v>54.3</v>
      </c>
      <c r="AY296" s="203"/>
      <c r="AZ296" s="203"/>
      <c r="BA296" s="203"/>
      <c r="BB296" s="203"/>
      <c r="BC296" s="203"/>
      <c r="BD296" s="203"/>
      <c r="BE296" s="203"/>
      <c r="BF296" s="203"/>
      <c r="BG296" s="203"/>
      <c r="BH296" s="203"/>
      <c r="BI296" s="203"/>
      <c r="BJ296" s="203"/>
      <c r="BK296" s="203"/>
      <c r="BL296" s="203"/>
      <c r="BM296" s="203"/>
      <c r="BN296" s="203"/>
      <c r="BO296" s="203"/>
      <c r="BP296" s="203"/>
      <c r="BQ296" s="211">
        <f>VLOOKUP(CONCATENATE($D296,$C$3),'Data Table'!$BD$3:$BJ$158,6,FALSE)</f>
        <v>27</v>
      </c>
      <c r="BR296" s="212"/>
      <c r="BS296" s="212"/>
      <c r="BT296" s="212"/>
      <c r="BU296" s="212"/>
      <c r="BV296" s="212"/>
      <c r="BW296" s="212"/>
      <c r="BX296" s="212"/>
      <c r="BY296" s="212"/>
      <c r="BZ296" s="212"/>
      <c r="CA296" s="213"/>
      <c r="CB296" s="212">
        <f>VLOOKUP(CONCATENATE($D296,$C$3),'Data Table'!$BD$3:$BJ$158,7,FALSE)</f>
        <v>-2</v>
      </c>
      <c r="CC296" s="212"/>
      <c r="CD296" s="212"/>
      <c r="CE296" s="212"/>
      <c r="CF296" s="212"/>
      <c r="CG296" s="212"/>
      <c r="CH296" s="212"/>
      <c r="CI296" s="212"/>
      <c r="CJ296" s="212"/>
      <c r="CK296" s="212"/>
      <c r="CL296" s="213"/>
      <c r="CM296" s="56"/>
      <c r="CN296" s="56"/>
      <c r="CO296" s="56"/>
      <c r="CP296" s="56"/>
      <c r="CQ296" s="56"/>
      <c r="CR296" s="56"/>
      <c r="CS296" s="56"/>
      <c r="CT296" s="56"/>
      <c r="CU296" s="56"/>
      <c r="CV296" s="56"/>
      <c r="CW296" s="56"/>
      <c r="CX296" s="56"/>
      <c r="CY296" s="56"/>
      <c r="CZ296" s="56"/>
      <c r="DA296" s="56"/>
      <c r="DB296" s="56"/>
      <c r="DC296" s="56"/>
      <c r="DD296" s="56"/>
      <c r="DE296" s="56"/>
      <c r="DF296" s="56"/>
      <c r="DG296" s="56"/>
      <c r="DH296" s="56"/>
      <c r="DI296" s="56"/>
      <c r="DJ296" s="56"/>
      <c r="DK296" s="56"/>
      <c r="DL296" s="56"/>
      <c r="DM296" s="56"/>
      <c r="DN296" s="56"/>
      <c r="DO296" s="56"/>
      <c r="DP296" s="56"/>
      <c r="DQ296" s="56"/>
      <c r="DR296" s="56"/>
      <c r="DS296" s="56"/>
      <c r="DT296" s="56"/>
      <c r="DU296" s="56"/>
      <c r="DV296" s="56"/>
      <c r="DW296" s="56"/>
      <c r="DX296" s="56"/>
      <c r="DY296" s="56"/>
      <c r="DZ296" s="56"/>
      <c r="EA296" s="56"/>
      <c r="EB296" s="56"/>
      <c r="EC296" s="56"/>
      <c r="ED296" s="56"/>
      <c r="EE296" s="56"/>
      <c r="EF296" s="56"/>
      <c r="EG296" s="56"/>
      <c r="EH296" s="56"/>
      <c r="EI296" s="56"/>
      <c r="EJ296" s="56"/>
      <c r="EK296" s="56"/>
      <c r="EL296" s="56"/>
      <c r="EM296" s="56"/>
      <c r="EN296" s="56"/>
      <c r="EO296" s="56"/>
      <c r="EP296" s="56"/>
      <c r="EQ296" s="56"/>
      <c r="ER296" s="56"/>
      <c r="ES296" s="56"/>
      <c r="ET296" s="56"/>
      <c r="EU296" s="56"/>
      <c r="EV296" s="56"/>
      <c r="EW296" s="56"/>
      <c r="EX296" s="56"/>
      <c r="EY296" s="56"/>
      <c r="EZ296" s="56"/>
      <c r="FA296" s="56"/>
      <c r="FB296" s="56"/>
      <c r="FC296" s="56"/>
      <c r="FD296" s="56"/>
      <c r="FE296" s="56"/>
      <c r="FF296" s="56"/>
      <c r="FG296" s="56"/>
      <c r="FH296" s="56"/>
      <c r="FI296" s="56"/>
      <c r="FJ296" s="56"/>
      <c r="FK296" s="56"/>
      <c r="FL296" s="56"/>
      <c r="FM296" s="56"/>
      <c r="FN296" s="56"/>
      <c r="FO296" s="56"/>
      <c r="FP296" s="56"/>
      <c r="FQ296" s="56"/>
      <c r="FR296" s="56"/>
      <c r="FS296" s="56"/>
      <c r="FT296" s="56"/>
      <c r="FU296" s="56"/>
      <c r="FV296" s="56"/>
      <c r="FW296" s="56"/>
      <c r="FX296" s="56"/>
      <c r="FY296" s="56"/>
      <c r="FZ296" s="56"/>
      <c r="GA296" s="56"/>
      <c r="GB296" s="56"/>
      <c r="GC296" s="56"/>
      <c r="GD296" s="56"/>
      <c r="GE296" s="56"/>
      <c r="GF296" s="56"/>
      <c r="GG296" s="56"/>
      <c r="GH296" s="56"/>
      <c r="GI296" s="56"/>
      <c r="GJ296" s="56"/>
      <c r="GK296" s="56"/>
      <c r="GL296" s="56"/>
      <c r="GM296" s="56"/>
      <c r="GN296" s="56"/>
      <c r="GO296" s="56"/>
      <c r="GP296" s="56"/>
      <c r="GQ296" s="56"/>
      <c r="GR296" s="56"/>
      <c r="GS296" s="56"/>
      <c r="GT296" s="56"/>
      <c r="GU296" s="56"/>
      <c r="GV296" s="56"/>
      <c r="GW296" s="56"/>
      <c r="GX296" s="56"/>
      <c r="GY296" s="56"/>
      <c r="GZ296" s="56"/>
      <c r="HA296" s="56"/>
      <c r="HB296" s="56"/>
      <c r="HC296" s="56"/>
      <c r="HD296" s="56"/>
      <c r="HE296" s="56"/>
      <c r="HF296" s="56"/>
      <c r="HG296" s="56"/>
      <c r="HH296" s="217"/>
    </row>
    <row r="297" spans="2:216" ht="92.25" x14ac:dyDescent="1.35">
      <c r="B297" s="221"/>
      <c r="C297" s="56"/>
      <c r="D297" s="174" t="str">
        <f>'Data Table'!A20</f>
        <v>Kentucky</v>
      </c>
      <c r="E297" s="175"/>
      <c r="F297" s="175"/>
      <c r="G297" s="175"/>
      <c r="H297" s="175"/>
      <c r="I297" s="175"/>
      <c r="J297" s="175"/>
      <c r="K297" s="175"/>
      <c r="L297" s="175"/>
      <c r="M297" s="175"/>
      <c r="N297" s="175"/>
      <c r="O297" s="175"/>
      <c r="P297" s="175"/>
      <c r="Q297" s="175"/>
      <c r="R297" s="175"/>
      <c r="S297" s="175"/>
      <c r="T297" s="199">
        <f>VLOOKUP(CONCATENATE($D297,$C$3),'Data Table'!$BD$3:$BJ$158,3,FALSE)</f>
        <v>1.4</v>
      </c>
      <c r="U297" s="200"/>
      <c r="V297" s="200"/>
      <c r="W297" s="200"/>
      <c r="X297" s="200"/>
      <c r="Y297" s="200"/>
      <c r="Z297" s="200"/>
      <c r="AA297" s="200"/>
      <c r="AB297" s="200"/>
      <c r="AC297" s="200"/>
      <c r="AD297" s="200"/>
      <c r="AE297" s="199">
        <f>VLOOKUP(CONCATENATE($D297,$C$3),'Data Table'!$BD$3:$BJ$158,4,FALSE)</f>
        <v>3.0951190090911762</v>
      </c>
      <c r="AF297" s="200"/>
      <c r="AG297" s="200"/>
      <c r="AH297" s="200"/>
      <c r="AI297" s="200"/>
      <c r="AJ297" s="200"/>
      <c r="AK297" s="200"/>
      <c r="AL297" s="200"/>
      <c r="AM297" s="200"/>
      <c r="AN297" s="200"/>
      <c r="AO297" s="200"/>
      <c r="AP297" s="200"/>
      <c r="AQ297" s="200"/>
      <c r="AR297" s="200"/>
      <c r="AS297" s="200"/>
      <c r="AT297" s="200"/>
      <c r="AU297" s="200"/>
      <c r="AV297" s="200"/>
      <c r="AW297" s="201"/>
      <c r="AX297" s="200">
        <f>VLOOKUP(CONCATENATE($D297,$C$3),'Data Table'!$BD$3:$BJ$158,5,FALSE)</f>
        <v>55.6</v>
      </c>
      <c r="AY297" s="200"/>
      <c r="AZ297" s="200"/>
      <c r="BA297" s="200"/>
      <c r="BB297" s="200"/>
      <c r="BC297" s="200"/>
      <c r="BD297" s="200"/>
      <c r="BE297" s="200"/>
      <c r="BF297" s="200"/>
      <c r="BG297" s="200"/>
      <c r="BH297" s="200"/>
      <c r="BI297" s="200"/>
      <c r="BJ297" s="200"/>
      <c r="BK297" s="200"/>
      <c r="BL297" s="200"/>
      <c r="BM297" s="200"/>
      <c r="BN297" s="200"/>
      <c r="BO297" s="200"/>
      <c r="BP297" s="200"/>
      <c r="BQ297" s="208">
        <f>VLOOKUP(CONCATENATE($D297,$C$3),'Data Table'!$BD$3:$BJ$158,6,FALSE)</f>
        <v>43</v>
      </c>
      <c r="BR297" s="209"/>
      <c r="BS297" s="209"/>
      <c r="BT297" s="209"/>
      <c r="BU297" s="209"/>
      <c r="BV297" s="209"/>
      <c r="BW297" s="209"/>
      <c r="BX297" s="209"/>
      <c r="BY297" s="209"/>
      <c r="BZ297" s="209"/>
      <c r="CA297" s="210"/>
      <c r="CB297" s="209">
        <f>VLOOKUP(CONCATENATE($D297,$C$3),'Data Table'!$BD$3:$BJ$158,7,FALSE)</f>
        <v>1</v>
      </c>
      <c r="CC297" s="209"/>
      <c r="CD297" s="209"/>
      <c r="CE297" s="209"/>
      <c r="CF297" s="209"/>
      <c r="CG297" s="209"/>
      <c r="CH297" s="209"/>
      <c r="CI297" s="209"/>
      <c r="CJ297" s="209"/>
      <c r="CK297" s="209"/>
      <c r="CL297" s="210"/>
      <c r="CM297" s="56"/>
      <c r="CN297" s="56"/>
      <c r="CO297" s="56"/>
      <c r="CP297" s="56"/>
      <c r="CQ297" s="56"/>
      <c r="CR297" s="56"/>
      <c r="CS297" s="56"/>
      <c r="CT297" s="56"/>
      <c r="CU297" s="56"/>
      <c r="CV297" s="56"/>
      <c r="CW297" s="56"/>
      <c r="CX297" s="56"/>
      <c r="CY297" s="56"/>
      <c r="CZ297" s="56"/>
      <c r="DA297" s="56"/>
      <c r="DB297" s="56"/>
      <c r="DC297" s="56"/>
      <c r="DD297" s="56"/>
      <c r="DE297" s="56"/>
      <c r="DF297" s="56"/>
      <c r="DG297" s="56"/>
      <c r="DH297" s="56"/>
      <c r="DI297" s="56"/>
      <c r="DJ297" s="56"/>
      <c r="DK297" s="56"/>
      <c r="DL297" s="56"/>
      <c r="DM297" s="56"/>
      <c r="DN297" s="56"/>
      <c r="DO297" s="56"/>
      <c r="DP297" s="56"/>
      <c r="DQ297" s="56"/>
      <c r="DR297" s="56"/>
      <c r="DS297" s="56"/>
      <c r="DT297" s="56"/>
      <c r="DU297" s="56"/>
      <c r="DV297" s="56"/>
      <c r="DW297" s="56"/>
      <c r="DX297" s="56"/>
      <c r="DY297" s="56"/>
      <c r="DZ297" s="56"/>
      <c r="EA297" s="56"/>
      <c r="EB297" s="56"/>
      <c r="EC297" s="56"/>
      <c r="ED297" s="56"/>
      <c r="EE297" s="56"/>
      <c r="EF297" s="56"/>
      <c r="EG297" s="56"/>
      <c r="EH297" s="56"/>
      <c r="EI297" s="56"/>
      <c r="EJ297" s="56"/>
      <c r="EK297" s="56"/>
      <c r="EL297" s="56"/>
      <c r="EM297" s="56"/>
      <c r="EN297" s="56"/>
      <c r="EO297" s="56"/>
      <c r="EP297" s="56"/>
      <c r="EQ297" s="56"/>
      <c r="ER297" s="56"/>
      <c r="ES297" s="56"/>
      <c r="ET297" s="56"/>
      <c r="EU297" s="56"/>
      <c r="EV297" s="56"/>
      <c r="EW297" s="56"/>
      <c r="EX297" s="56"/>
      <c r="EY297" s="56"/>
      <c r="EZ297" s="56"/>
      <c r="FA297" s="56"/>
      <c r="FB297" s="56"/>
      <c r="FC297" s="56"/>
      <c r="FD297" s="56"/>
      <c r="FE297" s="56"/>
      <c r="FF297" s="56"/>
      <c r="FG297" s="56"/>
      <c r="FH297" s="56"/>
      <c r="FI297" s="56"/>
      <c r="FJ297" s="56"/>
      <c r="FK297" s="56"/>
      <c r="FL297" s="56"/>
      <c r="FM297" s="56"/>
      <c r="FN297" s="56"/>
      <c r="FO297" s="56"/>
      <c r="FP297" s="56"/>
      <c r="FQ297" s="56"/>
      <c r="FR297" s="56"/>
      <c r="FS297" s="56"/>
      <c r="FT297" s="56"/>
      <c r="FU297" s="56"/>
      <c r="FV297" s="56"/>
      <c r="FW297" s="56"/>
      <c r="FX297" s="56"/>
      <c r="FY297" s="56"/>
      <c r="FZ297" s="56"/>
      <c r="GA297" s="56"/>
      <c r="GB297" s="56"/>
      <c r="GC297" s="56"/>
      <c r="GD297" s="56"/>
      <c r="GE297" s="56"/>
      <c r="GF297" s="56"/>
      <c r="GG297" s="56"/>
      <c r="GH297" s="56"/>
      <c r="GI297" s="56"/>
      <c r="GJ297" s="56"/>
      <c r="GK297" s="56"/>
      <c r="GL297" s="56"/>
      <c r="GM297" s="56"/>
      <c r="GN297" s="56"/>
      <c r="GO297" s="56"/>
      <c r="GP297" s="56"/>
      <c r="GQ297" s="56"/>
      <c r="GR297" s="56"/>
      <c r="GS297" s="56"/>
      <c r="GT297" s="56"/>
      <c r="GU297" s="56"/>
      <c r="GV297" s="56"/>
      <c r="GW297" s="56"/>
      <c r="GX297" s="56"/>
      <c r="GY297" s="56"/>
      <c r="GZ297" s="56"/>
      <c r="HA297" s="56"/>
      <c r="HB297" s="56"/>
      <c r="HC297" s="56"/>
      <c r="HD297" s="56"/>
      <c r="HE297" s="56"/>
      <c r="HF297" s="56"/>
      <c r="HG297" s="56"/>
      <c r="HH297" s="217"/>
    </row>
    <row r="298" spans="2:216" ht="92.25" x14ac:dyDescent="1.35">
      <c r="B298" s="221"/>
      <c r="C298" s="56"/>
      <c r="D298" s="178" t="str">
        <f>'Data Table'!A21</f>
        <v>Louisiana</v>
      </c>
      <c r="E298" s="179"/>
      <c r="F298" s="179"/>
      <c r="G298" s="179"/>
      <c r="H298" s="179"/>
      <c r="I298" s="179"/>
      <c r="J298" s="179"/>
      <c r="K298" s="179"/>
      <c r="L298" s="179"/>
      <c r="M298" s="179"/>
      <c r="N298" s="179"/>
      <c r="O298" s="179"/>
      <c r="P298" s="179"/>
      <c r="Q298" s="179"/>
      <c r="R298" s="179"/>
      <c r="S298" s="179"/>
      <c r="T298" s="202">
        <f>VLOOKUP(CONCATENATE($D298,$C$3),'Data Table'!$BD$3:$BJ$158,3,FALSE)</f>
        <v>1.5</v>
      </c>
      <c r="U298" s="203"/>
      <c r="V298" s="203"/>
      <c r="W298" s="203"/>
      <c r="X298" s="203"/>
      <c r="Y298" s="203"/>
      <c r="Z298" s="203"/>
      <c r="AA298" s="203"/>
      <c r="AB298" s="203"/>
      <c r="AC298" s="203"/>
      <c r="AD298" s="203"/>
      <c r="AE298" s="202">
        <f>VLOOKUP(CONCATENATE($D298,$C$3),'Data Table'!$BD$3:$BJ$158,4,FALSE)</f>
        <v>2.2413032763495813</v>
      </c>
      <c r="AF298" s="203"/>
      <c r="AG298" s="203"/>
      <c r="AH298" s="203"/>
      <c r="AI298" s="203"/>
      <c r="AJ298" s="203"/>
      <c r="AK298" s="203"/>
      <c r="AL298" s="203"/>
      <c r="AM298" s="203"/>
      <c r="AN298" s="203"/>
      <c r="AO298" s="203"/>
      <c r="AP298" s="203"/>
      <c r="AQ298" s="203"/>
      <c r="AR298" s="203"/>
      <c r="AS298" s="203"/>
      <c r="AT298" s="203"/>
      <c r="AU298" s="203"/>
      <c r="AV298" s="203"/>
      <c r="AW298" s="204"/>
      <c r="AX298" s="203">
        <f>VLOOKUP(CONCATENATE($D298,$C$3),'Data Table'!$BD$3:$BJ$158,5,FALSE)</f>
        <v>66.400000000000006</v>
      </c>
      <c r="AY298" s="203"/>
      <c r="AZ298" s="203"/>
      <c r="BA298" s="203"/>
      <c r="BB298" s="203"/>
      <c r="BC298" s="203"/>
      <c r="BD298" s="203"/>
      <c r="BE298" s="203"/>
      <c r="BF298" s="203"/>
      <c r="BG298" s="203"/>
      <c r="BH298" s="203"/>
      <c r="BI298" s="203"/>
      <c r="BJ298" s="203"/>
      <c r="BK298" s="203"/>
      <c r="BL298" s="203"/>
      <c r="BM298" s="203"/>
      <c r="BN298" s="203"/>
      <c r="BO298" s="203"/>
      <c r="BP298" s="203"/>
      <c r="BQ298" s="211">
        <f>VLOOKUP(CONCATENATE($D298,$C$3),'Data Table'!$BD$3:$BJ$158,6,FALSE)</f>
        <v>49</v>
      </c>
      <c r="BR298" s="212"/>
      <c r="BS298" s="212"/>
      <c r="BT298" s="212"/>
      <c r="BU298" s="212"/>
      <c r="BV298" s="212"/>
      <c r="BW298" s="212"/>
      <c r="BX298" s="212"/>
      <c r="BY298" s="212"/>
      <c r="BZ298" s="212"/>
      <c r="CA298" s="213"/>
      <c r="CB298" s="212">
        <f>VLOOKUP(CONCATENATE($D298,$C$3),'Data Table'!$BD$3:$BJ$158,7,FALSE)</f>
        <v>1</v>
      </c>
      <c r="CC298" s="212"/>
      <c r="CD298" s="212"/>
      <c r="CE298" s="212"/>
      <c r="CF298" s="212"/>
      <c r="CG298" s="212"/>
      <c r="CH298" s="212"/>
      <c r="CI298" s="212"/>
      <c r="CJ298" s="212"/>
      <c r="CK298" s="212"/>
      <c r="CL298" s="213"/>
      <c r="CM298" s="56"/>
      <c r="CN298" s="56"/>
      <c r="CO298" s="56"/>
      <c r="CP298" s="56"/>
      <c r="CQ298" s="56"/>
      <c r="CR298" s="56"/>
      <c r="CS298" s="56"/>
      <c r="CT298" s="56"/>
      <c r="CU298" s="56"/>
      <c r="CV298" s="56"/>
      <c r="CW298" s="56"/>
      <c r="CX298" s="56"/>
      <c r="CY298" s="56"/>
      <c r="CZ298" s="56"/>
      <c r="DA298" s="56"/>
      <c r="DB298" s="56"/>
      <c r="DC298" s="56"/>
      <c r="DD298" s="56"/>
      <c r="DE298" s="56"/>
      <c r="DF298" s="56"/>
      <c r="DG298" s="56"/>
      <c r="DH298" s="56"/>
      <c r="DI298" s="56"/>
      <c r="DJ298" s="56"/>
      <c r="DK298" s="56"/>
      <c r="DL298" s="56"/>
      <c r="DM298" s="56"/>
      <c r="DN298" s="56"/>
      <c r="DO298" s="56"/>
      <c r="DP298" s="56"/>
      <c r="DQ298" s="56"/>
      <c r="DR298" s="56"/>
      <c r="DS298" s="56"/>
      <c r="DT298" s="56"/>
      <c r="DU298" s="56"/>
      <c r="DV298" s="56"/>
      <c r="DW298" s="56"/>
      <c r="DX298" s="56"/>
      <c r="DY298" s="56"/>
      <c r="DZ298" s="56"/>
      <c r="EA298" s="56"/>
      <c r="EB298" s="56"/>
      <c r="EC298" s="56"/>
      <c r="ED298" s="56"/>
      <c r="EE298" s="56"/>
      <c r="EF298" s="56"/>
      <c r="EG298" s="56"/>
      <c r="EH298" s="56"/>
      <c r="EI298" s="56"/>
      <c r="EJ298" s="56"/>
      <c r="EK298" s="56"/>
      <c r="EL298" s="56"/>
      <c r="EM298" s="56"/>
      <c r="EN298" s="56"/>
      <c r="EO298" s="56"/>
      <c r="EP298" s="56"/>
      <c r="EQ298" s="56"/>
      <c r="ER298" s="56"/>
      <c r="ES298" s="56"/>
      <c r="ET298" s="56"/>
      <c r="EU298" s="56"/>
      <c r="EV298" s="56"/>
      <c r="EW298" s="56"/>
      <c r="EX298" s="56"/>
      <c r="EY298" s="56"/>
      <c r="EZ298" s="56"/>
      <c r="FA298" s="56"/>
      <c r="FB298" s="56"/>
      <c r="FC298" s="56"/>
      <c r="FD298" s="56"/>
      <c r="FE298" s="56"/>
      <c r="FF298" s="56"/>
      <c r="FG298" s="56"/>
      <c r="FH298" s="56"/>
      <c r="FI298" s="56"/>
      <c r="FJ298" s="56"/>
      <c r="FK298" s="56"/>
      <c r="FL298" s="56"/>
      <c r="FM298" s="56"/>
      <c r="FN298" s="56"/>
      <c r="FO298" s="56"/>
      <c r="FP298" s="56"/>
      <c r="FQ298" s="56"/>
      <c r="FR298" s="56"/>
      <c r="FS298" s="56"/>
      <c r="FT298" s="56"/>
      <c r="FU298" s="56"/>
      <c r="FV298" s="56"/>
      <c r="FW298" s="56"/>
      <c r="FX298" s="56"/>
      <c r="FY298" s="56"/>
      <c r="FZ298" s="56"/>
      <c r="GA298" s="56"/>
      <c r="GB298" s="56"/>
      <c r="GC298" s="56"/>
      <c r="GD298" s="56"/>
      <c r="GE298" s="56"/>
      <c r="GF298" s="56"/>
      <c r="GG298" s="56"/>
      <c r="GH298" s="56"/>
      <c r="GI298" s="56"/>
      <c r="GJ298" s="56"/>
      <c r="GK298" s="56"/>
      <c r="GL298" s="56"/>
      <c r="GM298" s="56"/>
      <c r="GN298" s="56"/>
      <c r="GO298" s="56"/>
      <c r="GP298" s="56"/>
      <c r="GQ298" s="56"/>
      <c r="GR298" s="56"/>
      <c r="GS298" s="56"/>
      <c r="GT298" s="56"/>
      <c r="GU298" s="56"/>
      <c r="GV298" s="56"/>
      <c r="GW298" s="56"/>
      <c r="GX298" s="56"/>
      <c r="GY298" s="56"/>
      <c r="GZ298" s="56"/>
      <c r="HA298" s="56"/>
      <c r="HB298" s="56"/>
      <c r="HC298" s="56"/>
      <c r="HD298" s="56"/>
      <c r="HE298" s="56"/>
      <c r="HF298" s="56"/>
      <c r="HG298" s="56"/>
      <c r="HH298" s="217"/>
    </row>
    <row r="299" spans="2:216" ht="92.25" x14ac:dyDescent="1.35">
      <c r="B299" s="221"/>
      <c r="C299" s="56"/>
      <c r="D299" s="174" t="str">
        <f>'Data Table'!A22</f>
        <v>Maine</v>
      </c>
      <c r="E299" s="175"/>
      <c r="F299" s="175"/>
      <c r="G299" s="175"/>
      <c r="H299" s="175"/>
      <c r="I299" s="175"/>
      <c r="J299" s="175"/>
      <c r="K299" s="175"/>
      <c r="L299" s="175"/>
      <c r="M299" s="175"/>
      <c r="N299" s="175"/>
      <c r="O299" s="175"/>
      <c r="P299" s="175"/>
      <c r="Q299" s="175"/>
      <c r="R299" s="175"/>
      <c r="S299" s="175"/>
      <c r="T299" s="199">
        <f>VLOOKUP(CONCATENATE($D299,$C$3),'Data Table'!$BD$3:$BJ$158,3,FALSE)</f>
        <v>0.5</v>
      </c>
      <c r="U299" s="200"/>
      <c r="V299" s="200"/>
      <c r="W299" s="200"/>
      <c r="X299" s="200"/>
      <c r="Y299" s="200"/>
      <c r="Z299" s="200"/>
      <c r="AA299" s="200"/>
      <c r="AB299" s="200"/>
      <c r="AC299" s="200"/>
      <c r="AD299" s="200"/>
      <c r="AE299" s="199">
        <f>VLOOKUP(CONCATENATE($D299,$C$3),'Data Table'!$BD$3:$BJ$158,4,FALSE)</f>
        <v>3.0862424606386591</v>
      </c>
      <c r="AF299" s="200"/>
      <c r="AG299" s="200"/>
      <c r="AH299" s="200"/>
      <c r="AI299" s="200"/>
      <c r="AJ299" s="200"/>
      <c r="AK299" s="200"/>
      <c r="AL299" s="200"/>
      <c r="AM299" s="200"/>
      <c r="AN299" s="200"/>
      <c r="AO299" s="200"/>
      <c r="AP299" s="200"/>
      <c r="AQ299" s="200"/>
      <c r="AR299" s="200"/>
      <c r="AS299" s="200"/>
      <c r="AT299" s="200"/>
      <c r="AU299" s="200"/>
      <c r="AV299" s="200"/>
      <c r="AW299" s="201"/>
      <c r="AX299" s="200">
        <f>VLOOKUP(CONCATENATE($D299,$C$3),'Data Table'!$BD$3:$BJ$158,5,FALSE)</f>
        <v>41</v>
      </c>
      <c r="AY299" s="200"/>
      <c r="AZ299" s="200"/>
      <c r="BA299" s="200"/>
      <c r="BB299" s="200"/>
      <c r="BC299" s="200"/>
      <c r="BD299" s="200"/>
      <c r="BE299" s="200"/>
      <c r="BF299" s="200"/>
      <c r="BG299" s="200"/>
      <c r="BH299" s="200"/>
      <c r="BI299" s="200"/>
      <c r="BJ299" s="200"/>
      <c r="BK299" s="200"/>
      <c r="BL299" s="200"/>
      <c r="BM299" s="200"/>
      <c r="BN299" s="200"/>
      <c r="BO299" s="200"/>
      <c r="BP299" s="200"/>
      <c r="BQ299" s="208">
        <f>VLOOKUP(CONCATENATE($D299,$C$3),'Data Table'!$BD$3:$BJ$158,6,FALSE)</f>
        <v>15</v>
      </c>
      <c r="BR299" s="209"/>
      <c r="BS299" s="209"/>
      <c r="BT299" s="209"/>
      <c r="BU299" s="209"/>
      <c r="BV299" s="209"/>
      <c r="BW299" s="209"/>
      <c r="BX299" s="209"/>
      <c r="BY299" s="209"/>
      <c r="BZ299" s="209"/>
      <c r="CA299" s="210"/>
      <c r="CB299" s="209">
        <f>VLOOKUP(CONCATENATE($D299,$C$3),'Data Table'!$BD$3:$BJ$158,7,FALSE)</f>
        <v>-5</v>
      </c>
      <c r="CC299" s="209"/>
      <c r="CD299" s="209"/>
      <c r="CE299" s="209"/>
      <c r="CF299" s="209"/>
      <c r="CG299" s="209"/>
      <c r="CH299" s="209"/>
      <c r="CI299" s="209"/>
      <c r="CJ299" s="209"/>
      <c r="CK299" s="209"/>
      <c r="CL299" s="210"/>
      <c r="CM299" s="56"/>
      <c r="CN299" s="56"/>
      <c r="CO299" s="56"/>
      <c r="CP299" s="56"/>
      <c r="CQ299" s="56"/>
      <c r="CR299" s="56"/>
      <c r="CS299" s="56"/>
      <c r="CT299" s="56"/>
      <c r="CU299" s="56"/>
      <c r="CV299" s="56"/>
      <c r="CW299" s="56"/>
      <c r="CX299" s="56"/>
      <c r="CY299" s="56"/>
      <c r="CZ299" s="56"/>
      <c r="DA299" s="56"/>
      <c r="DB299" s="56"/>
      <c r="DC299" s="56"/>
      <c r="DD299" s="56"/>
      <c r="DE299" s="56"/>
      <c r="DF299" s="56"/>
      <c r="DG299" s="56"/>
      <c r="DH299" s="56"/>
      <c r="DI299" s="56"/>
      <c r="DJ299" s="56"/>
      <c r="DK299" s="56"/>
      <c r="DL299" s="56"/>
      <c r="DM299" s="56"/>
      <c r="DN299" s="56"/>
      <c r="DO299" s="56"/>
      <c r="DP299" s="56"/>
      <c r="DQ299" s="56"/>
      <c r="DR299" s="56"/>
      <c r="DS299" s="56"/>
      <c r="DT299" s="56"/>
      <c r="DU299" s="56"/>
      <c r="DV299" s="56"/>
      <c r="DW299" s="56"/>
      <c r="DX299" s="56"/>
      <c r="DY299" s="56"/>
      <c r="DZ299" s="56"/>
      <c r="EA299" s="56"/>
      <c r="EB299" s="56"/>
      <c r="EC299" s="56"/>
      <c r="ED299" s="56"/>
      <c r="EE299" s="56"/>
      <c r="EF299" s="56"/>
      <c r="EG299" s="56"/>
      <c r="EH299" s="56"/>
      <c r="EI299" s="56"/>
      <c r="EJ299" s="56"/>
      <c r="EK299" s="56"/>
      <c r="EL299" s="56"/>
      <c r="EM299" s="56"/>
      <c r="EN299" s="56"/>
      <c r="EO299" s="56"/>
      <c r="EP299" s="56"/>
      <c r="EQ299" s="56"/>
      <c r="ER299" s="56"/>
      <c r="ES299" s="56"/>
      <c r="ET299" s="56"/>
      <c r="EU299" s="56"/>
      <c r="EV299" s="56"/>
      <c r="EW299" s="56"/>
      <c r="EX299" s="56"/>
      <c r="EY299" s="56"/>
      <c r="EZ299" s="56"/>
      <c r="FA299" s="56"/>
      <c r="FB299" s="56"/>
      <c r="FC299" s="56"/>
      <c r="FD299" s="56"/>
      <c r="FE299" s="56"/>
      <c r="FF299" s="56"/>
      <c r="FG299" s="56"/>
      <c r="FH299" s="56"/>
      <c r="FI299" s="56"/>
      <c r="FJ299" s="56"/>
      <c r="FK299" s="56"/>
      <c r="FL299" s="56"/>
      <c r="FM299" s="56"/>
      <c r="FN299" s="56"/>
      <c r="FO299" s="56"/>
      <c r="FP299" s="56"/>
      <c r="FQ299" s="56"/>
      <c r="FR299" s="56"/>
      <c r="FS299" s="56"/>
      <c r="FT299" s="56"/>
      <c r="FU299" s="56"/>
      <c r="FV299" s="56"/>
      <c r="FW299" s="56"/>
      <c r="FX299" s="56"/>
      <c r="FY299" s="56"/>
      <c r="FZ299" s="56"/>
      <c r="GA299" s="56"/>
      <c r="GB299" s="56"/>
      <c r="GC299" s="56"/>
      <c r="GD299" s="56"/>
      <c r="GE299" s="56"/>
      <c r="GF299" s="56"/>
      <c r="GG299" s="56"/>
      <c r="GH299" s="56"/>
      <c r="GI299" s="56"/>
      <c r="GJ299" s="56"/>
      <c r="GK299" s="56"/>
      <c r="GL299" s="56"/>
      <c r="GM299" s="56"/>
      <c r="GN299" s="56"/>
      <c r="GO299" s="56"/>
      <c r="GP299" s="56"/>
      <c r="GQ299" s="56"/>
      <c r="GR299" s="56"/>
      <c r="GS299" s="56"/>
      <c r="GT299" s="56"/>
      <c r="GU299" s="56"/>
      <c r="GV299" s="56"/>
      <c r="GW299" s="56"/>
      <c r="GX299" s="56"/>
      <c r="GY299" s="56"/>
      <c r="GZ299" s="56"/>
      <c r="HA299" s="56"/>
      <c r="HB299" s="56"/>
      <c r="HC299" s="56"/>
      <c r="HD299" s="56"/>
      <c r="HE299" s="56"/>
      <c r="HF299" s="56"/>
      <c r="HG299" s="56"/>
      <c r="HH299" s="217"/>
    </row>
    <row r="300" spans="2:216" ht="92.25" x14ac:dyDescent="1.35">
      <c r="B300" s="221"/>
      <c r="C300" s="56"/>
      <c r="D300" s="178" t="str">
        <f>'Data Table'!A23</f>
        <v>Maryland</v>
      </c>
      <c r="E300" s="179"/>
      <c r="F300" s="179"/>
      <c r="G300" s="179"/>
      <c r="H300" s="179"/>
      <c r="I300" s="179"/>
      <c r="J300" s="179"/>
      <c r="K300" s="179"/>
      <c r="L300" s="179"/>
      <c r="M300" s="179"/>
      <c r="N300" s="179"/>
      <c r="O300" s="179"/>
      <c r="P300" s="179"/>
      <c r="Q300" s="179"/>
      <c r="R300" s="179"/>
      <c r="S300" s="179"/>
      <c r="T300" s="202">
        <f>VLOOKUP(CONCATENATE($D300,$C$3),'Data Table'!$BD$3:$BJ$158,3,FALSE)</f>
        <v>2.4</v>
      </c>
      <c r="U300" s="203"/>
      <c r="V300" s="203"/>
      <c r="W300" s="203"/>
      <c r="X300" s="203"/>
      <c r="Y300" s="203"/>
      <c r="Z300" s="203"/>
      <c r="AA300" s="203"/>
      <c r="AB300" s="203"/>
      <c r="AC300" s="203"/>
      <c r="AD300" s="203"/>
      <c r="AE300" s="202">
        <f>VLOOKUP(CONCATENATE($D300,$C$3),'Data Table'!$BD$3:$BJ$158,4,FALSE)</f>
        <v>2.59594125078964</v>
      </c>
      <c r="AF300" s="203"/>
      <c r="AG300" s="203"/>
      <c r="AH300" s="203"/>
      <c r="AI300" s="203"/>
      <c r="AJ300" s="203"/>
      <c r="AK300" s="203"/>
      <c r="AL300" s="203"/>
      <c r="AM300" s="203"/>
      <c r="AN300" s="203"/>
      <c r="AO300" s="203"/>
      <c r="AP300" s="203"/>
      <c r="AQ300" s="203"/>
      <c r="AR300" s="203"/>
      <c r="AS300" s="203"/>
      <c r="AT300" s="203"/>
      <c r="AU300" s="203"/>
      <c r="AV300" s="203"/>
      <c r="AW300" s="204"/>
      <c r="AX300" s="203">
        <f>VLOOKUP(CONCATENATE($D300,$C$3),'Data Table'!$BD$3:$BJ$158,5,FALSE)</f>
        <v>54.2</v>
      </c>
      <c r="AY300" s="203"/>
      <c r="AZ300" s="203"/>
      <c r="BA300" s="203"/>
      <c r="BB300" s="203"/>
      <c r="BC300" s="203"/>
      <c r="BD300" s="203"/>
      <c r="BE300" s="203"/>
      <c r="BF300" s="203"/>
      <c r="BG300" s="203"/>
      <c r="BH300" s="203"/>
      <c r="BI300" s="203"/>
      <c r="BJ300" s="203"/>
      <c r="BK300" s="203"/>
      <c r="BL300" s="203"/>
      <c r="BM300" s="203"/>
      <c r="BN300" s="203"/>
      <c r="BO300" s="203"/>
      <c r="BP300" s="203"/>
      <c r="BQ300" s="211">
        <f>VLOOKUP(CONCATENATE($D300,$C$3),'Data Table'!$BD$3:$BJ$158,6,FALSE)</f>
        <v>20</v>
      </c>
      <c r="BR300" s="212"/>
      <c r="BS300" s="212"/>
      <c r="BT300" s="212"/>
      <c r="BU300" s="212"/>
      <c r="BV300" s="212"/>
      <c r="BW300" s="212"/>
      <c r="BX300" s="212"/>
      <c r="BY300" s="212"/>
      <c r="BZ300" s="212"/>
      <c r="CA300" s="213"/>
      <c r="CB300" s="212">
        <f>VLOOKUP(CONCATENATE($D300,$C$3),'Data Table'!$BD$3:$BJ$158,7,FALSE)</f>
        <v>4</v>
      </c>
      <c r="CC300" s="212"/>
      <c r="CD300" s="212"/>
      <c r="CE300" s="212"/>
      <c r="CF300" s="212"/>
      <c r="CG300" s="212"/>
      <c r="CH300" s="212"/>
      <c r="CI300" s="212"/>
      <c r="CJ300" s="212"/>
      <c r="CK300" s="212"/>
      <c r="CL300" s="213"/>
      <c r="CM300" s="56"/>
      <c r="CN300" s="56"/>
      <c r="CO300" s="56"/>
      <c r="CP300" s="56"/>
      <c r="CQ300" s="56"/>
      <c r="CR300" s="56"/>
      <c r="CS300" s="56"/>
      <c r="CT300" s="56"/>
      <c r="CU300" s="56"/>
      <c r="CV300" s="56"/>
      <c r="CW300" s="56"/>
      <c r="CX300" s="56"/>
      <c r="CY300" s="56"/>
      <c r="CZ300" s="56"/>
      <c r="DA300" s="56"/>
      <c r="DB300" s="56"/>
      <c r="DC300" s="56"/>
      <c r="DD300" s="56"/>
      <c r="DE300" s="56"/>
      <c r="DF300" s="56"/>
      <c r="DG300" s="56"/>
      <c r="DH300" s="56"/>
      <c r="DI300" s="56"/>
      <c r="DJ300" s="56"/>
      <c r="DK300" s="56"/>
      <c r="DL300" s="56"/>
      <c r="DM300" s="56"/>
      <c r="DN300" s="56"/>
      <c r="DO300" s="56"/>
      <c r="DP300" s="56"/>
      <c r="DQ300" s="56"/>
      <c r="DR300" s="56"/>
      <c r="DS300" s="56"/>
      <c r="DT300" s="56"/>
      <c r="DU300" s="56"/>
      <c r="DV300" s="56"/>
      <c r="DW300" s="56"/>
      <c r="DX300" s="56"/>
      <c r="DY300" s="56"/>
      <c r="DZ300" s="56"/>
      <c r="EA300" s="56"/>
      <c r="EB300" s="56"/>
      <c r="EC300" s="56"/>
      <c r="ED300" s="56"/>
      <c r="EE300" s="56"/>
      <c r="EF300" s="56"/>
      <c r="EG300" s="56"/>
      <c r="EH300" s="56"/>
      <c r="EI300" s="56"/>
      <c r="EJ300" s="56"/>
      <c r="EK300" s="56"/>
      <c r="EL300" s="56"/>
      <c r="EM300" s="56"/>
      <c r="EN300" s="56"/>
      <c r="EO300" s="56"/>
      <c r="EP300" s="56"/>
      <c r="EQ300" s="56"/>
      <c r="ER300" s="56"/>
      <c r="ES300" s="56"/>
      <c r="ET300" s="56"/>
      <c r="EU300" s="56"/>
      <c r="EV300" s="56"/>
      <c r="EW300" s="56"/>
      <c r="EX300" s="56"/>
      <c r="EY300" s="56"/>
      <c r="EZ300" s="56"/>
      <c r="FA300" s="56"/>
      <c r="FB300" s="56"/>
      <c r="FC300" s="56"/>
      <c r="FD300" s="56"/>
      <c r="FE300" s="56"/>
      <c r="FF300" s="56"/>
      <c r="FG300" s="56"/>
      <c r="FH300" s="56"/>
      <c r="FI300" s="56"/>
      <c r="FJ300" s="56"/>
      <c r="FK300" s="56"/>
      <c r="FL300" s="56"/>
      <c r="FM300" s="56"/>
      <c r="FN300" s="56"/>
      <c r="FO300" s="56"/>
      <c r="FP300" s="56"/>
      <c r="FQ300" s="56"/>
      <c r="FR300" s="56"/>
      <c r="FS300" s="56"/>
      <c r="FT300" s="56"/>
      <c r="FU300" s="56"/>
      <c r="FV300" s="56"/>
      <c r="FW300" s="56"/>
      <c r="FX300" s="56"/>
      <c r="FY300" s="56"/>
      <c r="FZ300" s="56"/>
      <c r="GA300" s="56"/>
      <c r="GB300" s="56"/>
      <c r="GC300" s="56"/>
      <c r="GD300" s="56"/>
      <c r="GE300" s="56"/>
      <c r="GF300" s="56"/>
      <c r="GG300" s="56"/>
      <c r="GH300" s="56"/>
      <c r="GI300" s="56"/>
      <c r="GJ300" s="56"/>
      <c r="GK300" s="56"/>
      <c r="GL300" s="56"/>
      <c r="GM300" s="56"/>
      <c r="GN300" s="56"/>
      <c r="GO300" s="56"/>
      <c r="GP300" s="56"/>
      <c r="GQ300" s="56"/>
      <c r="GR300" s="56"/>
      <c r="GS300" s="56"/>
      <c r="GT300" s="56"/>
      <c r="GU300" s="56"/>
      <c r="GV300" s="56"/>
      <c r="GW300" s="56"/>
      <c r="GX300" s="56"/>
      <c r="GY300" s="56"/>
      <c r="GZ300" s="56"/>
      <c r="HA300" s="56"/>
      <c r="HB300" s="56"/>
      <c r="HC300" s="56"/>
      <c r="HD300" s="56"/>
      <c r="HE300" s="56"/>
      <c r="HF300" s="56"/>
      <c r="HG300" s="56"/>
      <c r="HH300" s="217"/>
    </row>
    <row r="301" spans="2:216" ht="92.25" x14ac:dyDescent="1.35">
      <c r="B301" s="221"/>
      <c r="C301" s="56"/>
      <c r="D301" s="174" t="str">
        <f>'Data Table'!A24</f>
        <v>Massachusetts</v>
      </c>
      <c r="E301" s="175"/>
      <c r="F301" s="175"/>
      <c r="G301" s="175"/>
      <c r="H301" s="175"/>
      <c r="I301" s="175"/>
      <c r="J301" s="175"/>
      <c r="K301" s="175"/>
      <c r="L301" s="175"/>
      <c r="M301" s="175"/>
      <c r="N301" s="175"/>
      <c r="O301" s="175"/>
      <c r="P301" s="175"/>
      <c r="Q301" s="175"/>
      <c r="R301" s="175"/>
      <c r="S301" s="175"/>
      <c r="T301" s="199">
        <f>VLOOKUP(CONCATENATE($D301,$C$3),'Data Table'!$BD$3:$BJ$158,3,FALSE)</f>
        <v>2.2000000000000002</v>
      </c>
      <c r="U301" s="200"/>
      <c r="V301" s="200"/>
      <c r="W301" s="200"/>
      <c r="X301" s="200"/>
      <c r="Y301" s="200"/>
      <c r="Z301" s="200"/>
      <c r="AA301" s="200"/>
      <c r="AB301" s="200"/>
      <c r="AC301" s="200"/>
      <c r="AD301" s="200"/>
      <c r="AE301" s="199">
        <f>VLOOKUP(CONCATENATE($D301,$C$3),'Data Table'!$BD$3:$BJ$158,4,FALSE)</f>
        <v>2.2741299021899719</v>
      </c>
      <c r="AF301" s="200"/>
      <c r="AG301" s="200"/>
      <c r="AH301" s="200"/>
      <c r="AI301" s="200"/>
      <c r="AJ301" s="200"/>
      <c r="AK301" s="200"/>
      <c r="AL301" s="200"/>
      <c r="AM301" s="200"/>
      <c r="AN301" s="200"/>
      <c r="AO301" s="200"/>
      <c r="AP301" s="200"/>
      <c r="AQ301" s="200"/>
      <c r="AR301" s="200"/>
      <c r="AS301" s="200"/>
      <c r="AT301" s="200"/>
      <c r="AU301" s="200"/>
      <c r="AV301" s="200"/>
      <c r="AW301" s="201"/>
      <c r="AX301" s="200">
        <f>VLOOKUP(CONCATENATE($D301,$C$3),'Data Table'!$BD$3:$BJ$158,5,FALSE)</f>
        <v>47.9</v>
      </c>
      <c r="AY301" s="200"/>
      <c r="AZ301" s="200"/>
      <c r="BA301" s="200"/>
      <c r="BB301" s="200"/>
      <c r="BC301" s="200"/>
      <c r="BD301" s="200"/>
      <c r="BE301" s="200"/>
      <c r="BF301" s="200"/>
      <c r="BG301" s="200"/>
      <c r="BH301" s="200"/>
      <c r="BI301" s="200"/>
      <c r="BJ301" s="200"/>
      <c r="BK301" s="200"/>
      <c r="BL301" s="200"/>
      <c r="BM301" s="200"/>
      <c r="BN301" s="200"/>
      <c r="BO301" s="200"/>
      <c r="BP301" s="200"/>
      <c r="BQ301" s="208">
        <f>VLOOKUP(CONCATENATE($D301,$C$3),'Data Table'!$BD$3:$BJ$158,6,FALSE)</f>
        <v>4</v>
      </c>
      <c r="BR301" s="209"/>
      <c r="BS301" s="209"/>
      <c r="BT301" s="209"/>
      <c r="BU301" s="209"/>
      <c r="BV301" s="209"/>
      <c r="BW301" s="209"/>
      <c r="BX301" s="209"/>
      <c r="BY301" s="209"/>
      <c r="BZ301" s="209"/>
      <c r="CA301" s="210"/>
      <c r="CB301" s="209">
        <f>VLOOKUP(CONCATENATE($D301,$C$3),'Data Table'!$BD$3:$BJ$158,7,FALSE)</f>
        <v>3</v>
      </c>
      <c r="CC301" s="209"/>
      <c r="CD301" s="209"/>
      <c r="CE301" s="209"/>
      <c r="CF301" s="209"/>
      <c r="CG301" s="209"/>
      <c r="CH301" s="209"/>
      <c r="CI301" s="209"/>
      <c r="CJ301" s="209"/>
      <c r="CK301" s="209"/>
      <c r="CL301" s="210"/>
      <c r="CM301" s="56"/>
      <c r="CN301" s="56"/>
      <c r="CO301" s="56"/>
      <c r="CP301" s="56"/>
      <c r="CQ301" s="56"/>
      <c r="CR301" s="56"/>
      <c r="CS301" s="56"/>
      <c r="CT301" s="56"/>
      <c r="CU301" s="56"/>
      <c r="CV301" s="56"/>
      <c r="CW301" s="56"/>
      <c r="CX301" s="56"/>
      <c r="CY301" s="56"/>
      <c r="CZ301" s="56"/>
      <c r="DA301" s="56"/>
      <c r="DB301" s="56"/>
      <c r="DC301" s="56"/>
      <c r="DD301" s="56"/>
      <c r="DE301" s="56"/>
      <c r="DF301" s="56"/>
      <c r="DG301" s="56"/>
      <c r="DH301" s="56"/>
      <c r="DI301" s="56"/>
      <c r="DJ301" s="56"/>
      <c r="DK301" s="56"/>
      <c r="DL301" s="56"/>
      <c r="DM301" s="56"/>
      <c r="DN301" s="56"/>
      <c r="DO301" s="56"/>
      <c r="DP301" s="56"/>
      <c r="DQ301" s="56"/>
      <c r="DR301" s="56"/>
      <c r="DS301" s="56"/>
      <c r="DT301" s="56"/>
      <c r="DU301" s="56"/>
      <c r="DV301" s="56"/>
      <c r="DW301" s="56"/>
      <c r="DX301" s="56"/>
      <c r="DY301" s="56"/>
      <c r="DZ301" s="56"/>
      <c r="EA301" s="56"/>
      <c r="EB301" s="56"/>
      <c r="EC301" s="56"/>
      <c r="ED301" s="56"/>
      <c r="EE301" s="56"/>
      <c r="EF301" s="56"/>
      <c r="EG301" s="56"/>
      <c r="EH301" s="56"/>
      <c r="EI301" s="56"/>
      <c r="EJ301" s="56"/>
      <c r="EK301" s="56"/>
      <c r="EL301" s="56"/>
      <c r="EM301" s="56"/>
      <c r="EN301" s="56"/>
      <c r="EO301" s="56"/>
      <c r="EP301" s="56"/>
      <c r="EQ301" s="56"/>
      <c r="ER301" s="56"/>
      <c r="ES301" s="56"/>
      <c r="ET301" s="56"/>
      <c r="EU301" s="56"/>
      <c r="EV301" s="56"/>
      <c r="EW301" s="56"/>
      <c r="EX301" s="56"/>
      <c r="EY301" s="56"/>
      <c r="EZ301" s="56"/>
      <c r="FA301" s="56"/>
      <c r="FB301" s="56"/>
      <c r="FC301" s="56"/>
      <c r="FD301" s="56"/>
      <c r="FE301" s="56"/>
      <c r="FF301" s="56"/>
      <c r="FG301" s="56"/>
      <c r="FH301" s="56"/>
      <c r="FI301" s="56"/>
      <c r="FJ301" s="56"/>
      <c r="FK301" s="56"/>
      <c r="FL301" s="56"/>
      <c r="FM301" s="56"/>
      <c r="FN301" s="56"/>
      <c r="FO301" s="56"/>
      <c r="FP301" s="56"/>
      <c r="FQ301" s="56"/>
      <c r="FR301" s="56"/>
      <c r="FS301" s="56"/>
      <c r="FT301" s="56"/>
      <c r="FU301" s="56"/>
      <c r="FV301" s="56"/>
      <c r="FW301" s="56"/>
      <c r="FX301" s="56"/>
      <c r="FY301" s="56"/>
      <c r="FZ301" s="56"/>
      <c r="GA301" s="56"/>
      <c r="GB301" s="56"/>
      <c r="GC301" s="56"/>
      <c r="GD301" s="56"/>
      <c r="GE301" s="56"/>
      <c r="GF301" s="56"/>
      <c r="GG301" s="56"/>
      <c r="GH301" s="56"/>
      <c r="GI301" s="56"/>
      <c r="GJ301" s="56"/>
      <c r="GK301" s="56"/>
      <c r="GL301" s="56"/>
      <c r="GM301" s="56"/>
      <c r="GN301" s="56"/>
      <c r="GO301" s="56"/>
      <c r="GP301" s="56"/>
      <c r="GQ301" s="56"/>
      <c r="GR301" s="56"/>
      <c r="GS301" s="56"/>
      <c r="GT301" s="56"/>
      <c r="GU301" s="56"/>
      <c r="GV301" s="56"/>
      <c r="GW301" s="56"/>
      <c r="GX301" s="56"/>
      <c r="GY301" s="56"/>
      <c r="GZ301" s="56"/>
      <c r="HA301" s="56"/>
      <c r="HB301" s="56"/>
      <c r="HC301" s="56"/>
      <c r="HD301" s="56"/>
      <c r="HE301" s="56"/>
      <c r="HF301" s="56"/>
      <c r="HG301" s="56"/>
      <c r="HH301" s="217"/>
    </row>
    <row r="302" spans="2:216" ht="92.25" x14ac:dyDescent="1.35">
      <c r="B302" s="221"/>
      <c r="C302" s="56"/>
      <c r="D302" s="178" t="str">
        <f>'Data Table'!A25</f>
        <v>Michigan</v>
      </c>
      <c r="E302" s="179"/>
      <c r="F302" s="179"/>
      <c r="G302" s="179"/>
      <c r="H302" s="179"/>
      <c r="I302" s="179"/>
      <c r="J302" s="179"/>
      <c r="K302" s="179"/>
      <c r="L302" s="179"/>
      <c r="M302" s="179"/>
      <c r="N302" s="179"/>
      <c r="O302" s="179"/>
      <c r="P302" s="179"/>
      <c r="Q302" s="179"/>
      <c r="R302" s="179"/>
      <c r="S302" s="179"/>
      <c r="T302" s="202">
        <f>VLOOKUP(CONCATENATE($D302,$C$3),'Data Table'!$BD$3:$BJ$158,3,FALSE)</f>
        <v>2.2000000000000002</v>
      </c>
      <c r="U302" s="203"/>
      <c r="V302" s="203"/>
      <c r="W302" s="203"/>
      <c r="X302" s="203"/>
      <c r="Y302" s="203"/>
      <c r="Z302" s="203"/>
      <c r="AA302" s="203"/>
      <c r="AB302" s="203"/>
      <c r="AC302" s="203"/>
      <c r="AD302" s="203"/>
      <c r="AE302" s="202">
        <f>VLOOKUP(CONCATENATE($D302,$C$3),'Data Table'!$BD$3:$BJ$158,4,FALSE)</f>
        <v>3.4000661813368631</v>
      </c>
      <c r="AF302" s="203"/>
      <c r="AG302" s="203"/>
      <c r="AH302" s="203"/>
      <c r="AI302" s="203"/>
      <c r="AJ302" s="203"/>
      <c r="AK302" s="203"/>
      <c r="AL302" s="203"/>
      <c r="AM302" s="203"/>
      <c r="AN302" s="203"/>
      <c r="AO302" s="203"/>
      <c r="AP302" s="203"/>
      <c r="AQ302" s="203"/>
      <c r="AR302" s="203"/>
      <c r="AS302" s="203"/>
      <c r="AT302" s="203"/>
      <c r="AU302" s="203"/>
      <c r="AV302" s="203"/>
      <c r="AW302" s="204"/>
      <c r="AX302" s="203">
        <f>VLOOKUP(CONCATENATE($D302,$C$3),'Data Table'!$BD$3:$BJ$158,5,FALSE)</f>
        <v>44.4</v>
      </c>
      <c r="AY302" s="203"/>
      <c r="AZ302" s="203"/>
      <c r="BA302" s="203"/>
      <c r="BB302" s="203"/>
      <c r="BC302" s="203"/>
      <c r="BD302" s="203"/>
      <c r="BE302" s="203"/>
      <c r="BF302" s="203"/>
      <c r="BG302" s="203"/>
      <c r="BH302" s="203"/>
      <c r="BI302" s="203"/>
      <c r="BJ302" s="203"/>
      <c r="BK302" s="203"/>
      <c r="BL302" s="203"/>
      <c r="BM302" s="203"/>
      <c r="BN302" s="203"/>
      <c r="BO302" s="203"/>
      <c r="BP302" s="203"/>
      <c r="BQ302" s="211">
        <f>VLOOKUP(CONCATENATE($D302,$C$3),'Data Table'!$BD$3:$BJ$158,6,FALSE)</f>
        <v>38</v>
      </c>
      <c r="BR302" s="212"/>
      <c r="BS302" s="212"/>
      <c r="BT302" s="212"/>
      <c r="BU302" s="212"/>
      <c r="BV302" s="212"/>
      <c r="BW302" s="212"/>
      <c r="BX302" s="212"/>
      <c r="BY302" s="212"/>
      <c r="BZ302" s="212"/>
      <c r="CA302" s="213"/>
      <c r="CB302" s="212">
        <f>VLOOKUP(CONCATENATE($D302,$C$3),'Data Table'!$BD$3:$BJ$158,7,FALSE)</f>
        <v>-5</v>
      </c>
      <c r="CC302" s="212"/>
      <c r="CD302" s="212"/>
      <c r="CE302" s="212"/>
      <c r="CF302" s="212"/>
      <c r="CG302" s="212"/>
      <c r="CH302" s="212"/>
      <c r="CI302" s="212"/>
      <c r="CJ302" s="212"/>
      <c r="CK302" s="212"/>
      <c r="CL302" s="213"/>
      <c r="CM302" s="56"/>
      <c r="CN302" s="56"/>
      <c r="CO302" s="56"/>
      <c r="CP302" s="56"/>
      <c r="CQ302" s="56"/>
      <c r="CR302" s="56"/>
      <c r="CS302" s="56"/>
      <c r="CT302" s="56"/>
      <c r="CU302" s="56"/>
      <c r="CV302" s="56"/>
      <c r="CW302" s="56"/>
      <c r="CX302" s="56"/>
      <c r="CY302" s="56"/>
      <c r="CZ302" s="56"/>
      <c r="DA302" s="56"/>
      <c r="DB302" s="56"/>
      <c r="DC302" s="56"/>
      <c r="DD302" s="56"/>
      <c r="DE302" s="56"/>
      <c r="DF302" s="56"/>
      <c r="DG302" s="56"/>
      <c r="DH302" s="56"/>
      <c r="DI302" s="56"/>
      <c r="DJ302" s="56"/>
      <c r="DK302" s="56"/>
      <c r="DL302" s="56"/>
      <c r="DM302" s="56"/>
      <c r="DN302" s="56"/>
      <c r="DO302" s="56"/>
      <c r="DP302" s="56"/>
      <c r="DQ302" s="56"/>
      <c r="DR302" s="56"/>
      <c r="DS302" s="56"/>
      <c r="DT302" s="56"/>
      <c r="DU302" s="56"/>
      <c r="DV302" s="56"/>
      <c r="DW302" s="56"/>
      <c r="DX302" s="56"/>
      <c r="DY302" s="56"/>
      <c r="DZ302" s="56"/>
      <c r="EA302" s="56"/>
      <c r="EB302" s="56"/>
      <c r="EC302" s="56"/>
      <c r="ED302" s="56"/>
      <c r="EE302" s="56"/>
      <c r="EF302" s="56"/>
      <c r="EG302" s="56"/>
      <c r="EH302" s="56"/>
      <c r="EI302" s="56"/>
      <c r="EJ302" s="56"/>
      <c r="EK302" s="56"/>
      <c r="EL302" s="56"/>
      <c r="EM302" s="56"/>
      <c r="EN302" s="56"/>
      <c r="EO302" s="56"/>
      <c r="EP302" s="56"/>
      <c r="EQ302" s="56"/>
      <c r="ER302" s="56"/>
      <c r="ES302" s="56"/>
      <c r="ET302" s="56"/>
      <c r="EU302" s="56"/>
      <c r="EV302" s="56"/>
      <c r="EW302" s="56"/>
      <c r="EX302" s="56"/>
      <c r="EY302" s="56"/>
      <c r="EZ302" s="56"/>
      <c r="FA302" s="56"/>
      <c r="FB302" s="56"/>
      <c r="FC302" s="56"/>
      <c r="FD302" s="56"/>
      <c r="FE302" s="56"/>
      <c r="FF302" s="56"/>
      <c r="FG302" s="56"/>
      <c r="FH302" s="56"/>
      <c r="FI302" s="56"/>
      <c r="FJ302" s="56"/>
      <c r="FK302" s="56"/>
      <c r="FL302" s="56"/>
      <c r="FM302" s="56"/>
      <c r="FN302" s="56"/>
      <c r="FO302" s="56"/>
      <c r="FP302" s="56"/>
      <c r="FQ302" s="56"/>
      <c r="FR302" s="56"/>
      <c r="FS302" s="56"/>
      <c r="FT302" s="56"/>
      <c r="FU302" s="56"/>
      <c r="FV302" s="56"/>
      <c r="FW302" s="56"/>
      <c r="FX302" s="56"/>
      <c r="FY302" s="56"/>
      <c r="FZ302" s="56"/>
      <c r="GA302" s="56"/>
      <c r="GB302" s="56"/>
      <c r="GC302" s="56"/>
      <c r="GD302" s="56"/>
      <c r="GE302" s="56"/>
      <c r="GF302" s="56"/>
      <c r="GG302" s="56"/>
      <c r="GH302" s="56"/>
      <c r="GI302" s="56"/>
      <c r="GJ302" s="56"/>
      <c r="GK302" s="56"/>
      <c r="GL302" s="56"/>
      <c r="GM302" s="56"/>
      <c r="GN302" s="56"/>
      <c r="GO302" s="56"/>
      <c r="GP302" s="56"/>
      <c r="GQ302" s="56"/>
      <c r="GR302" s="56"/>
      <c r="GS302" s="56"/>
      <c r="GT302" s="56"/>
      <c r="GU302" s="56"/>
      <c r="GV302" s="56"/>
      <c r="GW302" s="56"/>
      <c r="GX302" s="56"/>
      <c r="GY302" s="56"/>
      <c r="GZ302" s="56"/>
      <c r="HA302" s="56"/>
      <c r="HB302" s="56"/>
      <c r="HC302" s="56"/>
      <c r="HD302" s="56"/>
      <c r="HE302" s="56"/>
      <c r="HF302" s="56"/>
      <c r="HG302" s="56"/>
      <c r="HH302" s="217"/>
    </row>
    <row r="303" spans="2:216" ht="92.25" x14ac:dyDescent="1.35">
      <c r="B303" s="221"/>
      <c r="C303" s="56"/>
      <c r="D303" s="174" t="str">
        <f>'Data Table'!A26</f>
        <v>Minnesota</v>
      </c>
      <c r="E303" s="175"/>
      <c r="F303" s="175"/>
      <c r="G303" s="175"/>
      <c r="H303" s="175"/>
      <c r="I303" s="175"/>
      <c r="J303" s="175"/>
      <c r="K303" s="175"/>
      <c r="L303" s="175"/>
      <c r="M303" s="175"/>
      <c r="N303" s="175"/>
      <c r="O303" s="175"/>
      <c r="P303" s="175"/>
      <c r="Q303" s="175"/>
      <c r="R303" s="175"/>
      <c r="S303" s="175"/>
      <c r="T303" s="199">
        <f>VLOOKUP(CONCATENATE($D303,$C$3),'Data Table'!$BD$3:$BJ$158,3,FALSE)</f>
        <v>3.5</v>
      </c>
      <c r="U303" s="200"/>
      <c r="V303" s="200"/>
      <c r="W303" s="200"/>
      <c r="X303" s="200"/>
      <c r="Y303" s="200"/>
      <c r="Z303" s="200"/>
      <c r="AA303" s="200"/>
      <c r="AB303" s="200"/>
      <c r="AC303" s="200"/>
      <c r="AD303" s="200"/>
      <c r="AE303" s="199">
        <f>VLOOKUP(CONCATENATE($D303,$C$3),'Data Table'!$BD$3:$BJ$158,4,FALSE)</f>
        <v>3.7410233393177736</v>
      </c>
      <c r="AF303" s="200"/>
      <c r="AG303" s="200"/>
      <c r="AH303" s="200"/>
      <c r="AI303" s="200"/>
      <c r="AJ303" s="200"/>
      <c r="AK303" s="200"/>
      <c r="AL303" s="200"/>
      <c r="AM303" s="200"/>
      <c r="AN303" s="200"/>
      <c r="AO303" s="200"/>
      <c r="AP303" s="200"/>
      <c r="AQ303" s="200"/>
      <c r="AR303" s="200"/>
      <c r="AS303" s="200"/>
      <c r="AT303" s="200"/>
      <c r="AU303" s="200"/>
      <c r="AV303" s="200"/>
      <c r="AW303" s="201"/>
      <c r="AX303" s="200">
        <f>VLOOKUP(CONCATENATE($D303,$C$3),'Data Table'!$BD$3:$BJ$158,5,FALSE)</f>
        <v>41.2</v>
      </c>
      <c r="AY303" s="200"/>
      <c r="AZ303" s="200"/>
      <c r="BA303" s="200"/>
      <c r="BB303" s="200"/>
      <c r="BC303" s="200"/>
      <c r="BD303" s="200"/>
      <c r="BE303" s="200"/>
      <c r="BF303" s="200"/>
      <c r="BG303" s="200"/>
      <c r="BH303" s="200"/>
      <c r="BI303" s="200"/>
      <c r="BJ303" s="200"/>
      <c r="BK303" s="200"/>
      <c r="BL303" s="200"/>
      <c r="BM303" s="200"/>
      <c r="BN303" s="200"/>
      <c r="BO303" s="200"/>
      <c r="BP303" s="200"/>
      <c r="BQ303" s="208">
        <f>VLOOKUP(CONCATENATE($D303,$C$3),'Data Table'!$BD$3:$BJ$158,6,FALSE)</f>
        <v>3</v>
      </c>
      <c r="BR303" s="209"/>
      <c r="BS303" s="209"/>
      <c r="BT303" s="209"/>
      <c r="BU303" s="209"/>
      <c r="BV303" s="209"/>
      <c r="BW303" s="209"/>
      <c r="BX303" s="209"/>
      <c r="BY303" s="209"/>
      <c r="BZ303" s="209"/>
      <c r="CA303" s="210"/>
      <c r="CB303" s="209">
        <f>VLOOKUP(CONCATENATE($D303,$C$3),'Data Table'!$BD$3:$BJ$158,7,FALSE)</f>
        <v>3</v>
      </c>
      <c r="CC303" s="209"/>
      <c r="CD303" s="209"/>
      <c r="CE303" s="209"/>
      <c r="CF303" s="209"/>
      <c r="CG303" s="209"/>
      <c r="CH303" s="209"/>
      <c r="CI303" s="209"/>
      <c r="CJ303" s="209"/>
      <c r="CK303" s="209"/>
      <c r="CL303" s="210"/>
      <c r="CM303" s="56"/>
      <c r="CN303" s="56"/>
      <c r="CO303" s="56"/>
      <c r="CP303" s="56"/>
      <c r="CQ303" s="56"/>
      <c r="CR303" s="56"/>
      <c r="CS303" s="56"/>
      <c r="CT303" s="56"/>
      <c r="CU303" s="56"/>
      <c r="CV303" s="56"/>
      <c r="CW303" s="56"/>
      <c r="CX303" s="56"/>
      <c r="CY303" s="56"/>
      <c r="CZ303" s="56"/>
      <c r="DA303" s="56"/>
      <c r="DB303" s="56"/>
      <c r="DC303" s="56"/>
      <c r="DD303" s="56"/>
      <c r="DE303" s="56"/>
      <c r="DF303" s="56"/>
      <c r="DG303" s="56"/>
      <c r="DH303" s="56"/>
      <c r="DI303" s="56"/>
      <c r="DJ303" s="56"/>
      <c r="DK303" s="56"/>
      <c r="DL303" s="56"/>
      <c r="DM303" s="56"/>
      <c r="DN303" s="56"/>
      <c r="DO303" s="56"/>
      <c r="DP303" s="56"/>
      <c r="DQ303" s="56"/>
      <c r="DR303" s="56"/>
      <c r="DS303" s="56"/>
      <c r="DT303" s="56"/>
      <c r="DU303" s="56"/>
      <c r="DV303" s="56"/>
      <c r="DW303" s="56"/>
      <c r="DX303" s="56"/>
      <c r="DY303" s="56"/>
      <c r="DZ303" s="56"/>
      <c r="EA303" s="56"/>
      <c r="EB303" s="56"/>
      <c r="EC303" s="56"/>
      <c r="ED303" s="56"/>
      <c r="EE303" s="56"/>
      <c r="EF303" s="56"/>
      <c r="EG303" s="56"/>
      <c r="EH303" s="56"/>
      <c r="EI303" s="56"/>
      <c r="EJ303" s="56"/>
      <c r="EK303" s="56"/>
      <c r="EL303" s="56"/>
      <c r="EM303" s="56"/>
      <c r="EN303" s="56"/>
      <c r="EO303" s="56"/>
      <c r="EP303" s="56"/>
      <c r="EQ303" s="56"/>
      <c r="ER303" s="56"/>
      <c r="ES303" s="56"/>
      <c r="ET303" s="56"/>
      <c r="EU303" s="56"/>
      <c r="EV303" s="56"/>
      <c r="EW303" s="56"/>
      <c r="EX303" s="56"/>
      <c r="EY303" s="56"/>
      <c r="EZ303" s="56"/>
      <c r="FA303" s="56"/>
      <c r="FB303" s="56"/>
      <c r="FC303" s="56"/>
      <c r="FD303" s="56"/>
      <c r="FE303" s="56"/>
      <c r="FF303" s="56"/>
      <c r="FG303" s="56"/>
      <c r="FH303" s="56"/>
      <c r="FI303" s="56"/>
      <c r="FJ303" s="56"/>
      <c r="FK303" s="56"/>
      <c r="FL303" s="56"/>
      <c r="FM303" s="56"/>
      <c r="FN303" s="56"/>
      <c r="FO303" s="56"/>
      <c r="FP303" s="56"/>
      <c r="FQ303" s="56"/>
      <c r="FR303" s="56"/>
      <c r="FS303" s="56"/>
      <c r="FT303" s="56"/>
      <c r="FU303" s="56"/>
      <c r="FV303" s="56"/>
      <c r="FW303" s="56"/>
      <c r="FX303" s="56"/>
      <c r="FY303" s="56"/>
      <c r="FZ303" s="56"/>
      <c r="GA303" s="56"/>
      <c r="GB303" s="56"/>
      <c r="GC303" s="56"/>
      <c r="GD303" s="56"/>
      <c r="GE303" s="56"/>
      <c r="GF303" s="56"/>
      <c r="GG303" s="56"/>
      <c r="GH303" s="56"/>
      <c r="GI303" s="56"/>
      <c r="GJ303" s="56"/>
      <c r="GK303" s="56"/>
      <c r="GL303" s="56"/>
      <c r="GM303" s="56"/>
      <c r="GN303" s="56"/>
      <c r="GO303" s="56"/>
      <c r="GP303" s="56"/>
      <c r="GQ303" s="56"/>
      <c r="GR303" s="56"/>
      <c r="GS303" s="56"/>
      <c r="GT303" s="56"/>
      <c r="GU303" s="56"/>
      <c r="GV303" s="56"/>
      <c r="GW303" s="56"/>
      <c r="GX303" s="56"/>
      <c r="GY303" s="56"/>
      <c r="GZ303" s="56"/>
      <c r="HA303" s="56"/>
      <c r="HB303" s="56"/>
      <c r="HC303" s="56"/>
      <c r="HD303" s="56"/>
      <c r="HE303" s="56"/>
      <c r="HF303" s="56"/>
      <c r="HG303" s="56"/>
      <c r="HH303" s="217"/>
    </row>
    <row r="304" spans="2:216" ht="92.25" x14ac:dyDescent="1.35">
      <c r="B304" s="221"/>
      <c r="C304" s="56"/>
      <c r="D304" s="178" t="str">
        <f>'Data Table'!A27</f>
        <v>Mississippi</v>
      </c>
      <c r="E304" s="179"/>
      <c r="F304" s="179"/>
      <c r="G304" s="179"/>
      <c r="H304" s="179"/>
      <c r="I304" s="179"/>
      <c r="J304" s="179"/>
      <c r="K304" s="179"/>
      <c r="L304" s="179"/>
      <c r="M304" s="179"/>
      <c r="N304" s="179"/>
      <c r="O304" s="179"/>
      <c r="P304" s="179"/>
      <c r="Q304" s="179"/>
      <c r="R304" s="179"/>
      <c r="S304" s="179"/>
      <c r="T304" s="202">
        <f>VLOOKUP(CONCATENATE($D304,$C$3),'Data Table'!$BD$3:$BJ$158,3,FALSE)</f>
        <v>2.4</v>
      </c>
      <c r="U304" s="203"/>
      <c r="V304" s="203"/>
      <c r="W304" s="203"/>
      <c r="X304" s="203"/>
      <c r="Y304" s="203"/>
      <c r="Z304" s="203"/>
      <c r="AA304" s="203"/>
      <c r="AB304" s="203"/>
      <c r="AC304" s="203"/>
      <c r="AD304" s="203"/>
      <c r="AE304" s="202">
        <f>VLOOKUP(CONCATENATE($D304,$C$3),'Data Table'!$BD$3:$BJ$158,4,FALSE)</f>
        <v>3.3531249999999999</v>
      </c>
      <c r="AF304" s="203"/>
      <c r="AG304" s="203"/>
      <c r="AH304" s="203"/>
      <c r="AI304" s="203"/>
      <c r="AJ304" s="203"/>
      <c r="AK304" s="203"/>
      <c r="AL304" s="203"/>
      <c r="AM304" s="203"/>
      <c r="AN304" s="203"/>
      <c r="AO304" s="203"/>
      <c r="AP304" s="203"/>
      <c r="AQ304" s="203"/>
      <c r="AR304" s="203"/>
      <c r="AS304" s="203"/>
      <c r="AT304" s="203"/>
      <c r="AU304" s="203"/>
      <c r="AV304" s="203"/>
      <c r="AW304" s="204"/>
      <c r="AX304" s="203">
        <f>VLOOKUP(CONCATENATE($D304,$C$3),'Data Table'!$BD$3:$BJ$158,5,FALSE)</f>
        <v>63.4</v>
      </c>
      <c r="AY304" s="203"/>
      <c r="AZ304" s="203"/>
      <c r="BA304" s="203"/>
      <c r="BB304" s="203"/>
      <c r="BC304" s="203"/>
      <c r="BD304" s="203"/>
      <c r="BE304" s="203"/>
      <c r="BF304" s="203"/>
      <c r="BG304" s="203"/>
      <c r="BH304" s="203"/>
      <c r="BI304" s="203"/>
      <c r="BJ304" s="203"/>
      <c r="BK304" s="203"/>
      <c r="BL304" s="203"/>
      <c r="BM304" s="203"/>
      <c r="BN304" s="203"/>
      <c r="BO304" s="203"/>
      <c r="BP304" s="203"/>
      <c r="BQ304" s="211">
        <f>VLOOKUP(CONCATENATE($D304,$C$3),'Data Table'!$BD$3:$BJ$158,6,FALSE)</f>
        <v>50</v>
      </c>
      <c r="BR304" s="212"/>
      <c r="BS304" s="212"/>
      <c r="BT304" s="212"/>
      <c r="BU304" s="212"/>
      <c r="BV304" s="212"/>
      <c r="BW304" s="212"/>
      <c r="BX304" s="212"/>
      <c r="BY304" s="212"/>
      <c r="BZ304" s="212"/>
      <c r="CA304" s="213"/>
      <c r="CB304" s="212">
        <f>VLOOKUP(CONCATENATE($D304,$C$3),'Data Table'!$BD$3:$BJ$158,7,FALSE)</f>
        <v>-1</v>
      </c>
      <c r="CC304" s="212"/>
      <c r="CD304" s="212"/>
      <c r="CE304" s="212"/>
      <c r="CF304" s="212"/>
      <c r="CG304" s="212"/>
      <c r="CH304" s="212"/>
      <c r="CI304" s="212"/>
      <c r="CJ304" s="212"/>
      <c r="CK304" s="212"/>
      <c r="CL304" s="213"/>
      <c r="CM304" s="56"/>
      <c r="CN304" s="56"/>
      <c r="CO304" s="56"/>
      <c r="CP304" s="56"/>
      <c r="CQ304" s="56"/>
      <c r="CR304" s="56"/>
      <c r="CS304" s="56"/>
      <c r="CT304" s="56"/>
      <c r="CU304" s="56"/>
      <c r="CV304" s="56"/>
      <c r="CW304" s="56"/>
      <c r="CX304" s="56"/>
      <c r="CY304" s="56"/>
      <c r="CZ304" s="56"/>
      <c r="DA304" s="56"/>
      <c r="DB304" s="56"/>
      <c r="DC304" s="56"/>
      <c r="DD304" s="56"/>
      <c r="DE304" s="56"/>
      <c r="DF304" s="56"/>
      <c r="DG304" s="56"/>
      <c r="DH304" s="56"/>
      <c r="DI304" s="56"/>
      <c r="DJ304" s="56"/>
      <c r="DK304" s="56"/>
      <c r="DL304" s="56"/>
      <c r="DM304" s="56"/>
      <c r="DN304" s="56"/>
      <c r="DO304" s="56"/>
      <c r="DP304" s="56"/>
      <c r="DQ304" s="56"/>
      <c r="DR304" s="56"/>
      <c r="DS304" s="56"/>
      <c r="DT304" s="56"/>
      <c r="DU304" s="56"/>
      <c r="DV304" s="56"/>
      <c r="DW304" s="56"/>
      <c r="DX304" s="56"/>
      <c r="DY304" s="56"/>
      <c r="DZ304" s="56"/>
      <c r="EA304" s="56"/>
      <c r="EB304" s="56"/>
      <c r="EC304" s="56"/>
      <c r="ED304" s="56"/>
      <c r="EE304" s="56"/>
      <c r="EF304" s="56"/>
      <c r="EG304" s="56"/>
      <c r="EH304" s="56"/>
      <c r="EI304" s="56"/>
      <c r="EJ304" s="56"/>
      <c r="EK304" s="56"/>
      <c r="EL304" s="56"/>
      <c r="EM304" s="56"/>
      <c r="EN304" s="56"/>
      <c r="EO304" s="56"/>
      <c r="EP304" s="56"/>
      <c r="EQ304" s="56"/>
      <c r="ER304" s="56"/>
      <c r="ES304" s="56"/>
      <c r="ET304" s="56"/>
      <c r="EU304" s="56"/>
      <c r="EV304" s="56"/>
      <c r="EW304" s="56"/>
      <c r="EX304" s="56"/>
      <c r="EY304" s="56"/>
      <c r="EZ304" s="56"/>
      <c r="FA304" s="56"/>
      <c r="FB304" s="56"/>
      <c r="FC304" s="56"/>
      <c r="FD304" s="56"/>
      <c r="FE304" s="56"/>
      <c r="FF304" s="56"/>
      <c r="FG304" s="56"/>
      <c r="FH304" s="56"/>
      <c r="FI304" s="56"/>
      <c r="FJ304" s="56"/>
      <c r="FK304" s="56"/>
      <c r="FL304" s="56"/>
      <c r="FM304" s="56"/>
      <c r="FN304" s="56"/>
      <c r="FO304" s="56"/>
      <c r="FP304" s="56"/>
      <c r="FQ304" s="56"/>
      <c r="FR304" s="56"/>
      <c r="FS304" s="56"/>
      <c r="FT304" s="56"/>
      <c r="FU304" s="56"/>
      <c r="FV304" s="56"/>
      <c r="FW304" s="56"/>
      <c r="FX304" s="56"/>
      <c r="FY304" s="56"/>
      <c r="FZ304" s="56"/>
      <c r="GA304" s="56"/>
      <c r="GB304" s="56"/>
      <c r="GC304" s="56"/>
      <c r="GD304" s="56"/>
      <c r="GE304" s="56"/>
      <c r="GF304" s="56"/>
      <c r="GG304" s="56"/>
      <c r="GH304" s="56"/>
      <c r="GI304" s="56"/>
      <c r="GJ304" s="56"/>
      <c r="GK304" s="56"/>
      <c r="GL304" s="56"/>
      <c r="GM304" s="56"/>
      <c r="GN304" s="56"/>
      <c r="GO304" s="56"/>
      <c r="GP304" s="56"/>
      <c r="GQ304" s="56"/>
      <c r="GR304" s="56"/>
      <c r="GS304" s="56"/>
      <c r="GT304" s="56"/>
      <c r="GU304" s="56"/>
      <c r="GV304" s="56"/>
      <c r="GW304" s="56"/>
      <c r="GX304" s="56"/>
      <c r="GY304" s="56"/>
      <c r="GZ304" s="56"/>
      <c r="HA304" s="56"/>
      <c r="HB304" s="56"/>
      <c r="HC304" s="56"/>
      <c r="HD304" s="56"/>
      <c r="HE304" s="56"/>
      <c r="HF304" s="56"/>
      <c r="HG304" s="56"/>
      <c r="HH304" s="217"/>
    </row>
    <row r="305" spans="2:216" ht="92.25" x14ac:dyDescent="1.35">
      <c r="B305" s="221"/>
      <c r="C305" s="56"/>
      <c r="D305" s="174" t="str">
        <f>'Data Table'!A28</f>
        <v>Missouri</v>
      </c>
      <c r="E305" s="175"/>
      <c r="F305" s="175"/>
      <c r="G305" s="175"/>
      <c r="H305" s="175"/>
      <c r="I305" s="175"/>
      <c r="J305" s="175"/>
      <c r="K305" s="175"/>
      <c r="L305" s="175"/>
      <c r="M305" s="175"/>
      <c r="N305" s="175"/>
      <c r="O305" s="175"/>
      <c r="P305" s="175"/>
      <c r="Q305" s="175"/>
      <c r="R305" s="175"/>
      <c r="S305" s="175"/>
      <c r="T305" s="199">
        <f>VLOOKUP(CONCATENATE($D305,$C$3),'Data Table'!$BD$3:$BJ$158,3,FALSE)</f>
        <v>2</v>
      </c>
      <c r="U305" s="200"/>
      <c r="V305" s="200"/>
      <c r="W305" s="200"/>
      <c r="X305" s="200"/>
      <c r="Y305" s="200"/>
      <c r="Z305" s="200"/>
      <c r="AA305" s="200"/>
      <c r="AB305" s="200"/>
      <c r="AC305" s="200"/>
      <c r="AD305" s="200"/>
      <c r="AE305" s="199">
        <f>VLOOKUP(CONCATENATE($D305,$C$3),'Data Table'!$BD$3:$BJ$158,4,FALSE)</f>
        <v>2.844425715715452</v>
      </c>
      <c r="AF305" s="200"/>
      <c r="AG305" s="200"/>
      <c r="AH305" s="200"/>
      <c r="AI305" s="200"/>
      <c r="AJ305" s="200"/>
      <c r="AK305" s="200"/>
      <c r="AL305" s="200"/>
      <c r="AM305" s="200"/>
      <c r="AN305" s="200"/>
      <c r="AO305" s="200"/>
      <c r="AP305" s="200"/>
      <c r="AQ305" s="200"/>
      <c r="AR305" s="200"/>
      <c r="AS305" s="200"/>
      <c r="AT305" s="200"/>
      <c r="AU305" s="200"/>
      <c r="AV305" s="200"/>
      <c r="AW305" s="201"/>
      <c r="AX305" s="200">
        <f>VLOOKUP(CONCATENATE($D305,$C$3),'Data Table'!$BD$3:$BJ$158,5,FALSE)</f>
        <v>54.5</v>
      </c>
      <c r="AY305" s="200"/>
      <c r="AZ305" s="200"/>
      <c r="BA305" s="200"/>
      <c r="BB305" s="200"/>
      <c r="BC305" s="200"/>
      <c r="BD305" s="200"/>
      <c r="BE305" s="200"/>
      <c r="BF305" s="200"/>
      <c r="BG305" s="200"/>
      <c r="BH305" s="200"/>
      <c r="BI305" s="200"/>
      <c r="BJ305" s="200"/>
      <c r="BK305" s="200"/>
      <c r="BL305" s="200"/>
      <c r="BM305" s="200"/>
      <c r="BN305" s="200"/>
      <c r="BO305" s="200"/>
      <c r="BP305" s="200"/>
      <c r="BQ305" s="208">
        <f>VLOOKUP(CONCATENATE($D305,$C$3),'Data Table'!$BD$3:$BJ$158,6,FALSE)</f>
        <v>40</v>
      </c>
      <c r="BR305" s="209"/>
      <c r="BS305" s="209"/>
      <c r="BT305" s="209"/>
      <c r="BU305" s="209"/>
      <c r="BV305" s="209"/>
      <c r="BW305" s="209"/>
      <c r="BX305" s="209"/>
      <c r="BY305" s="209"/>
      <c r="BZ305" s="209"/>
      <c r="CA305" s="210"/>
      <c r="CB305" s="209">
        <f>VLOOKUP(CONCATENATE($D305,$C$3),'Data Table'!$BD$3:$BJ$158,7,FALSE)</f>
        <v>0</v>
      </c>
      <c r="CC305" s="209"/>
      <c r="CD305" s="209"/>
      <c r="CE305" s="209"/>
      <c r="CF305" s="209"/>
      <c r="CG305" s="209"/>
      <c r="CH305" s="209"/>
      <c r="CI305" s="209"/>
      <c r="CJ305" s="209"/>
      <c r="CK305" s="209"/>
      <c r="CL305" s="210"/>
      <c r="CM305" s="56"/>
      <c r="CN305" s="56"/>
      <c r="CO305" s="56"/>
      <c r="CP305" s="56"/>
      <c r="CQ305" s="56"/>
      <c r="CR305" s="56"/>
      <c r="CS305" s="56"/>
      <c r="CT305" s="56"/>
      <c r="CU305" s="56"/>
      <c r="CV305" s="56"/>
      <c r="CW305" s="56"/>
      <c r="CX305" s="56"/>
      <c r="CY305" s="56"/>
      <c r="CZ305" s="56"/>
      <c r="DA305" s="56"/>
      <c r="DB305" s="56"/>
      <c r="DC305" s="56"/>
      <c r="DD305" s="56"/>
      <c r="DE305" s="56"/>
      <c r="DF305" s="56"/>
      <c r="DG305" s="56"/>
      <c r="DH305" s="56"/>
      <c r="DI305" s="56"/>
      <c r="DJ305" s="56"/>
      <c r="DK305" s="56"/>
      <c r="DL305" s="56"/>
      <c r="DM305" s="56"/>
      <c r="DN305" s="56"/>
      <c r="DO305" s="56"/>
      <c r="DP305" s="56"/>
      <c r="DQ305" s="56"/>
      <c r="DR305" s="56"/>
      <c r="DS305" s="56"/>
      <c r="DT305" s="56"/>
      <c r="DU305" s="56"/>
      <c r="DV305" s="56"/>
      <c r="DW305" s="56"/>
      <c r="DX305" s="56"/>
      <c r="DY305" s="56"/>
      <c r="DZ305" s="56"/>
      <c r="EA305" s="56"/>
      <c r="EB305" s="56"/>
      <c r="EC305" s="56"/>
      <c r="ED305" s="56"/>
      <c r="EE305" s="56"/>
      <c r="EF305" s="56"/>
      <c r="EG305" s="56"/>
      <c r="EH305" s="56"/>
      <c r="EI305" s="56"/>
      <c r="EJ305" s="56"/>
      <c r="EK305" s="56"/>
      <c r="EL305" s="56"/>
      <c r="EM305" s="56"/>
      <c r="EN305" s="56"/>
      <c r="EO305" s="56"/>
      <c r="EP305" s="56"/>
      <c r="EQ305" s="56"/>
      <c r="ER305" s="56"/>
      <c r="ES305" s="56"/>
      <c r="ET305" s="56"/>
      <c r="EU305" s="56"/>
      <c r="EV305" s="56"/>
      <c r="EW305" s="56"/>
      <c r="EX305" s="56"/>
      <c r="EY305" s="56"/>
      <c r="EZ305" s="56"/>
      <c r="FA305" s="56"/>
      <c r="FB305" s="56"/>
      <c r="FC305" s="56"/>
      <c r="FD305" s="56"/>
      <c r="FE305" s="56"/>
      <c r="FF305" s="56"/>
      <c r="FG305" s="56"/>
      <c r="FH305" s="56"/>
      <c r="FI305" s="56"/>
      <c r="FJ305" s="56"/>
      <c r="FK305" s="56"/>
      <c r="FL305" s="56"/>
      <c r="FM305" s="56"/>
      <c r="FN305" s="56"/>
      <c r="FO305" s="56"/>
      <c r="FP305" s="56"/>
      <c r="FQ305" s="56"/>
      <c r="FR305" s="56"/>
      <c r="FS305" s="56"/>
      <c r="FT305" s="56"/>
      <c r="FU305" s="56"/>
      <c r="FV305" s="56"/>
      <c r="FW305" s="56"/>
      <c r="FX305" s="56"/>
      <c r="FY305" s="56"/>
      <c r="FZ305" s="56"/>
      <c r="GA305" s="56"/>
      <c r="GB305" s="56"/>
      <c r="GC305" s="56"/>
      <c r="GD305" s="56"/>
      <c r="GE305" s="56"/>
      <c r="GF305" s="56"/>
      <c r="GG305" s="56"/>
      <c r="GH305" s="56"/>
      <c r="GI305" s="56"/>
      <c r="GJ305" s="56"/>
      <c r="GK305" s="56"/>
      <c r="GL305" s="56"/>
      <c r="GM305" s="56"/>
      <c r="GN305" s="56"/>
      <c r="GO305" s="56"/>
      <c r="GP305" s="56"/>
      <c r="GQ305" s="56"/>
      <c r="GR305" s="56"/>
      <c r="GS305" s="56"/>
      <c r="GT305" s="56"/>
      <c r="GU305" s="56"/>
      <c r="GV305" s="56"/>
      <c r="GW305" s="56"/>
      <c r="GX305" s="56"/>
      <c r="GY305" s="56"/>
      <c r="GZ305" s="56"/>
      <c r="HA305" s="56"/>
      <c r="HB305" s="56"/>
      <c r="HC305" s="56"/>
      <c r="HD305" s="56"/>
      <c r="HE305" s="56"/>
      <c r="HF305" s="56"/>
      <c r="HG305" s="56"/>
      <c r="HH305" s="217"/>
    </row>
    <row r="306" spans="2:216" ht="92.25" x14ac:dyDescent="1.35">
      <c r="B306" s="221"/>
      <c r="C306" s="56"/>
      <c r="D306" s="178" t="str">
        <f>'Data Table'!A29</f>
        <v>Montana</v>
      </c>
      <c r="E306" s="179"/>
      <c r="F306" s="179"/>
      <c r="G306" s="179"/>
      <c r="H306" s="179"/>
      <c r="I306" s="179"/>
      <c r="J306" s="179"/>
      <c r="K306" s="179"/>
      <c r="L306" s="179"/>
      <c r="M306" s="179"/>
      <c r="N306" s="179"/>
      <c r="O306" s="179"/>
      <c r="P306" s="179"/>
      <c r="Q306" s="179"/>
      <c r="R306" s="179"/>
      <c r="S306" s="179"/>
      <c r="T306" s="202">
        <f>VLOOKUP(CONCATENATE($D306,$C$3),'Data Table'!$BD$3:$BJ$158,3,FALSE)</f>
        <v>2.1</v>
      </c>
      <c r="U306" s="203"/>
      <c r="V306" s="203"/>
      <c r="W306" s="203"/>
      <c r="X306" s="203"/>
      <c r="Y306" s="203"/>
      <c r="Z306" s="203"/>
      <c r="AA306" s="203"/>
      <c r="AB306" s="203"/>
      <c r="AC306" s="203"/>
      <c r="AD306" s="203"/>
      <c r="AE306" s="202">
        <f>VLOOKUP(CONCATENATE($D306,$C$3),'Data Table'!$BD$3:$BJ$158,4,FALSE)</f>
        <v>3.7594402487783207</v>
      </c>
      <c r="AF306" s="203"/>
      <c r="AG306" s="203"/>
      <c r="AH306" s="203"/>
      <c r="AI306" s="203"/>
      <c r="AJ306" s="203"/>
      <c r="AK306" s="203"/>
      <c r="AL306" s="203"/>
      <c r="AM306" s="203"/>
      <c r="AN306" s="203"/>
      <c r="AO306" s="203"/>
      <c r="AP306" s="203"/>
      <c r="AQ306" s="203"/>
      <c r="AR306" s="203"/>
      <c r="AS306" s="203"/>
      <c r="AT306" s="203"/>
      <c r="AU306" s="203"/>
      <c r="AV306" s="203"/>
      <c r="AW306" s="204"/>
      <c r="AX306" s="203">
        <f>VLOOKUP(CONCATENATE($D306,$C$3),'Data Table'!$BD$3:$BJ$158,5,FALSE)</f>
        <v>42.7</v>
      </c>
      <c r="AY306" s="203"/>
      <c r="AZ306" s="203"/>
      <c r="BA306" s="203"/>
      <c r="BB306" s="203"/>
      <c r="BC306" s="203"/>
      <c r="BD306" s="203"/>
      <c r="BE306" s="203"/>
      <c r="BF306" s="203"/>
      <c r="BG306" s="203"/>
      <c r="BH306" s="203"/>
      <c r="BI306" s="203"/>
      <c r="BJ306" s="203"/>
      <c r="BK306" s="203"/>
      <c r="BL306" s="203"/>
      <c r="BM306" s="203"/>
      <c r="BN306" s="203"/>
      <c r="BO306" s="203"/>
      <c r="BP306" s="203"/>
      <c r="BQ306" s="211">
        <f>VLOOKUP(CONCATENATE($D306,$C$3),'Data Table'!$BD$3:$BJ$158,6,FALSE)</f>
        <v>28</v>
      </c>
      <c r="BR306" s="212"/>
      <c r="BS306" s="212"/>
      <c r="BT306" s="212"/>
      <c r="BU306" s="212"/>
      <c r="BV306" s="212"/>
      <c r="BW306" s="212"/>
      <c r="BX306" s="212"/>
      <c r="BY306" s="212"/>
      <c r="BZ306" s="212"/>
      <c r="CA306" s="213"/>
      <c r="CB306" s="212">
        <f>VLOOKUP(CONCATENATE($D306,$C$3),'Data Table'!$BD$3:$BJ$158,7,FALSE)</f>
        <v>-2</v>
      </c>
      <c r="CC306" s="212"/>
      <c r="CD306" s="212"/>
      <c r="CE306" s="212"/>
      <c r="CF306" s="212"/>
      <c r="CG306" s="212"/>
      <c r="CH306" s="212"/>
      <c r="CI306" s="212"/>
      <c r="CJ306" s="212"/>
      <c r="CK306" s="212"/>
      <c r="CL306" s="213"/>
      <c r="CM306" s="56"/>
      <c r="CN306" s="56"/>
      <c r="CO306" s="56"/>
      <c r="CP306" s="56"/>
      <c r="CQ306" s="56"/>
      <c r="CR306" s="56"/>
      <c r="CS306" s="56"/>
      <c r="CT306" s="56"/>
      <c r="CU306" s="56"/>
      <c r="CV306" s="56"/>
      <c r="CW306" s="56"/>
      <c r="CX306" s="56"/>
      <c r="CY306" s="56"/>
      <c r="CZ306" s="56"/>
      <c r="DA306" s="56"/>
      <c r="DB306" s="56"/>
      <c r="DC306" s="56"/>
      <c r="DD306" s="56"/>
      <c r="DE306" s="56"/>
      <c r="DF306" s="56"/>
      <c r="DG306" s="56"/>
      <c r="DH306" s="56"/>
      <c r="DI306" s="56"/>
      <c r="DJ306" s="56"/>
      <c r="DK306" s="56"/>
      <c r="DL306" s="56"/>
      <c r="DM306" s="56"/>
      <c r="DN306" s="56"/>
      <c r="DO306" s="56"/>
      <c r="DP306" s="56"/>
      <c r="DQ306" s="56"/>
      <c r="DR306" s="56"/>
      <c r="DS306" s="56"/>
      <c r="DT306" s="56"/>
      <c r="DU306" s="56"/>
      <c r="DV306" s="56"/>
      <c r="DW306" s="56"/>
      <c r="DX306" s="56"/>
      <c r="DY306" s="56"/>
      <c r="DZ306" s="56"/>
      <c r="EA306" s="56"/>
      <c r="EB306" s="56"/>
      <c r="EC306" s="56"/>
      <c r="ED306" s="56"/>
      <c r="EE306" s="56"/>
      <c r="EF306" s="56"/>
      <c r="EG306" s="56"/>
      <c r="EH306" s="56"/>
      <c r="EI306" s="56"/>
      <c r="EJ306" s="56"/>
      <c r="EK306" s="56"/>
      <c r="EL306" s="56"/>
      <c r="EM306" s="56"/>
      <c r="EN306" s="56"/>
      <c r="EO306" s="56"/>
      <c r="EP306" s="56"/>
      <c r="EQ306" s="56"/>
      <c r="ER306" s="56"/>
      <c r="ES306" s="56"/>
      <c r="ET306" s="56"/>
      <c r="EU306" s="56"/>
      <c r="EV306" s="56"/>
      <c r="EW306" s="56"/>
      <c r="EX306" s="56"/>
      <c r="EY306" s="56"/>
      <c r="EZ306" s="56"/>
      <c r="FA306" s="56"/>
      <c r="FB306" s="56"/>
      <c r="FC306" s="56"/>
      <c r="FD306" s="56"/>
      <c r="FE306" s="56"/>
      <c r="FF306" s="56"/>
      <c r="FG306" s="56"/>
      <c r="FH306" s="56"/>
      <c r="FI306" s="56"/>
      <c r="FJ306" s="56"/>
      <c r="FK306" s="56"/>
      <c r="FL306" s="56"/>
      <c r="FM306" s="56"/>
      <c r="FN306" s="56"/>
      <c r="FO306" s="56"/>
      <c r="FP306" s="56"/>
      <c r="FQ306" s="56"/>
      <c r="FR306" s="56"/>
      <c r="FS306" s="56"/>
      <c r="FT306" s="56"/>
      <c r="FU306" s="56"/>
      <c r="FV306" s="56"/>
      <c r="FW306" s="56"/>
      <c r="FX306" s="56"/>
      <c r="FY306" s="56"/>
      <c r="FZ306" s="56"/>
      <c r="GA306" s="56"/>
      <c r="GB306" s="56"/>
      <c r="GC306" s="56"/>
      <c r="GD306" s="56"/>
      <c r="GE306" s="56"/>
      <c r="GF306" s="56"/>
      <c r="GG306" s="56"/>
      <c r="GH306" s="56"/>
      <c r="GI306" s="56"/>
      <c r="GJ306" s="56"/>
      <c r="GK306" s="56"/>
      <c r="GL306" s="56"/>
      <c r="GM306" s="56"/>
      <c r="GN306" s="56"/>
      <c r="GO306" s="56"/>
      <c r="GP306" s="56"/>
      <c r="GQ306" s="56"/>
      <c r="GR306" s="56"/>
      <c r="GS306" s="56"/>
      <c r="GT306" s="56"/>
      <c r="GU306" s="56"/>
      <c r="GV306" s="56"/>
      <c r="GW306" s="56"/>
      <c r="GX306" s="56"/>
      <c r="GY306" s="56"/>
      <c r="GZ306" s="56"/>
      <c r="HA306" s="56"/>
      <c r="HB306" s="56"/>
      <c r="HC306" s="56"/>
      <c r="HD306" s="56"/>
      <c r="HE306" s="56"/>
      <c r="HF306" s="56"/>
      <c r="HG306" s="56"/>
      <c r="HH306" s="217"/>
    </row>
    <row r="307" spans="2:216" ht="92.25" x14ac:dyDescent="1.35">
      <c r="B307" s="221"/>
      <c r="C307" s="56"/>
      <c r="D307" s="174" t="str">
        <f>'Data Table'!A30</f>
        <v>Nebraska</v>
      </c>
      <c r="E307" s="175"/>
      <c r="F307" s="175"/>
      <c r="G307" s="175"/>
      <c r="H307" s="175"/>
      <c r="I307" s="175"/>
      <c r="J307" s="175"/>
      <c r="K307" s="175"/>
      <c r="L307" s="175"/>
      <c r="M307" s="175"/>
      <c r="N307" s="175"/>
      <c r="O307" s="175"/>
      <c r="P307" s="175"/>
      <c r="Q307" s="175"/>
      <c r="R307" s="175"/>
      <c r="S307" s="175"/>
      <c r="T307" s="199">
        <f>VLOOKUP(CONCATENATE($D307,$C$3),'Data Table'!$BD$3:$BJ$158,3,FALSE)</f>
        <v>1.5</v>
      </c>
      <c r="U307" s="200"/>
      <c r="V307" s="200"/>
      <c r="W307" s="200"/>
      <c r="X307" s="200"/>
      <c r="Y307" s="200"/>
      <c r="Z307" s="200"/>
      <c r="AA307" s="200"/>
      <c r="AB307" s="200"/>
      <c r="AC307" s="200"/>
      <c r="AD307" s="200"/>
      <c r="AE307" s="199">
        <f>VLOOKUP(CONCATENATE($D307,$C$3),'Data Table'!$BD$3:$BJ$158,4,FALSE)</f>
        <v>1.6325088339222613</v>
      </c>
      <c r="AF307" s="200"/>
      <c r="AG307" s="200"/>
      <c r="AH307" s="200"/>
      <c r="AI307" s="200"/>
      <c r="AJ307" s="200"/>
      <c r="AK307" s="200"/>
      <c r="AL307" s="200"/>
      <c r="AM307" s="200"/>
      <c r="AN307" s="200"/>
      <c r="AO307" s="200"/>
      <c r="AP307" s="200"/>
      <c r="AQ307" s="200"/>
      <c r="AR307" s="200"/>
      <c r="AS307" s="200"/>
      <c r="AT307" s="200"/>
      <c r="AU307" s="200"/>
      <c r="AV307" s="200"/>
      <c r="AW307" s="201"/>
      <c r="AX307" s="200">
        <f>VLOOKUP(CONCATENATE($D307,$C$3),'Data Table'!$BD$3:$BJ$158,5,FALSE)</f>
        <v>48.8</v>
      </c>
      <c r="AY307" s="200"/>
      <c r="AZ307" s="200"/>
      <c r="BA307" s="200"/>
      <c r="BB307" s="200"/>
      <c r="BC307" s="200"/>
      <c r="BD307" s="200"/>
      <c r="BE307" s="200"/>
      <c r="BF307" s="200"/>
      <c r="BG307" s="200"/>
      <c r="BH307" s="200"/>
      <c r="BI307" s="200"/>
      <c r="BJ307" s="200"/>
      <c r="BK307" s="200"/>
      <c r="BL307" s="200"/>
      <c r="BM307" s="200"/>
      <c r="BN307" s="200"/>
      <c r="BO307" s="200"/>
      <c r="BP307" s="200"/>
      <c r="BQ307" s="208">
        <f>VLOOKUP(CONCATENATE($D307,$C$3),'Data Table'!$BD$3:$BJ$158,6,FALSE)</f>
        <v>11</v>
      </c>
      <c r="BR307" s="209"/>
      <c r="BS307" s="209"/>
      <c r="BT307" s="209"/>
      <c r="BU307" s="209"/>
      <c r="BV307" s="209"/>
      <c r="BW307" s="209"/>
      <c r="BX307" s="209"/>
      <c r="BY307" s="209"/>
      <c r="BZ307" s="209"/>
      <c r="CA307" s="210"/>
      <c r="CB307" s="209">
        <f>VLOOKUP(CONCATENATE($D307,$C$3),'Data Table'!$BD$3:$BJ$158,7,FALSE)</f>
        <v>7</v>
      </c>
      <c r="CC307" s="209"/>
      <c r="CD307" s="209"/>
      <c r="CE307" s="209"/>
      <c r="CF307" s="209"/>
      <c r="CG307" s="209"/>
      <c r="CH307" s="209"/>
      <c r="CI307" s="209"/>
      <c r="CJ307" s="209"/>
      <c r="CK307" s="209"/>
      <c r="CL307" s="210"/>
      <c r="CM307" s="56"/>
      <c r="CN307" s="56"/>
      <c r="CO307" s="56"/>
      <c r="CP307" s="56"/>
      <c r="CQ307" s="56"/>
      <c r="CR307" s="56"/>
      <c r="CS307" s="56"/>
      <c r="CT307" s="56"/>
      <c r="CU307" s="56"/>
      <c r="CV307" s="56"/>
      <c r="CW307" s="56"/>
      <c r="CX307" s="56"/>
      <c r="CY307" s="56"/>
      <c r="CZ307" s="56"/>
      <c r="DA307" s="56"/>
      <c r="DB307" s="56"/>
      <c r="DC307" s="56"/>
      <c r="DD307" s="56"/>
      <c r="DE307" s="56"/>
      <c r="DF307" s="56"/>
      <c r="DG307" s="56"/>
      <c r="DH307" s="56"/>
      <c r="DI307" s="56"/>
      <c r="DJ307" s="56"/>
      <c r="DK307" s="56"/>
      <c r="DL307" s="56"/>
      <c r="DM307" s="56"/>
      <c r="DN307" s="56"/>
      <c r="DO307" s="56"/>
      <c r="DP307" s="56"/>
      <c r="DQ307" s="56"/>
      <c r="DR307" s="56"/>
      <c r="DS307" s="56"/>
      <c r="DT307" s="56"/>
      <c r="DU307" s="56"/>
      <c r="DV307" s="56"/>
      <c r="DW307" s="56"/>
      <c r="DX307" s="56"/>
      <c r="DY307" s="56"/>
      <c r="DZ307" s="56"/>
      <c r="EA307" s="56"/>
      <c r="EB307" s="56"/>
      <c r="EC307" s="56"/>
      <c r="ED307" s="56"/>
      <c r="EE307" s="56"/>
      <c r="EF307" s="56"/>
      <c r="EG307" s="56"/>
      <c r="EH307" s="56"/>
      <c r="EI307" s="56"/>
      <c r="EJ307" s="56"/>
      <c r="EK307" s="56"/>
      <c r="EL307" s="56"/>
      <c r="EM307" s="56"/>
      <c r="EN307" s="56"/>
      <c r="EO307" s="56"/>
      <c r="EP307" s="56"/>
      <c r="EQ307" s="56"/>
      <c r="ER307" s="56"/>
      <c r="ES307" s="56"/>
      <c r="ET307" s="56"/>
      <c r="EU307" s="56"/>
      <c r="EV307" s="56"/>
      <c r="EW307" s="56"/>
      <c r="EX307" s="56"/>
      <c r="EY307" s="56"/>
      <c r="EZ307" s="56"/>
      <c r="FA307" s="56"/>
      <c r="FB307" s="56"/>
      <c r="FC307" s="56"/>
      <c r="FD307" s="56"/>
      <c r="FE307" s="56"/>
      <c r="FF307" s="56"/>
      <c r="FG307" s="56"/>
      <c r="FH307" s="56"/>
      <c r="FI307" s="56"/>
      <c r="FJ307" s="56"/>
      <c r="FK307" s="56"/>
      <c r="FL307" s="56"/>
      <c r="FM307" s="56"/>
      <c r="FN307" s="56"/>
      <c r="FO307" s="56"/>
      <c r="FP307" s="56"/>
      <c r="FQ307" s="56"/>
      <c r="FR307" s="56"/>
      <c r="FS307" s="56"/>
      <c r="FT307" s="56"/>
      <c r="FU307" s="56"/>
      <c r="FV307" s="56"/>
      <c r="FW307" s="56"/>
      <c r="FX307" s="56"/>
      <c r="FY307" s="56"/>
      <c r="FZ307" s="56"/>
      <c r="GA307" s="56"/>
      <c r="GB307" s="56"/>
      <c r="GC307" s="56"/>
      <c r="GD307" s="56"/>
      <c r="GE307" s="56"/>
      <c r="GF307" s="56"/>
      <c r="GG307" s="56"/>
      <c r="GH307" s="56"/>
      <c r="GI307" s="56"/>
      <c r="GJ307" s="56"/>
      <c r="GK307" s="56"/>
      <c r="GL307" s="56"/>
      <c r="GM307" s="56"/>
      <c r="GN307" s="56"/>
      <c r="GO307" s="56"/>
      <c r="GP307" s="56"/>
      <c r="GQ307" s="56"/>
      <c r="GR307" s="56"/>
      <c r="GS307" s="56"/>
      <c r="GT307" s="56"/>
      <c r="GU307" s="56"/>
      <c r="GV307" s="56"/>
      <c r="GW307" s="56"/>
      <c r="GX307" s="56"/>
      <c r="GY307" s="56"/>
      <c r="GZ307" s="56"/>
      <c r="HA307" s="56"/>
      <c r="HB307" s="56"/>
      <c r="HC307" s="56"/>
      <c r="HD307" s="56"/>
      <c r="HE307" s="56"/>
      <c r="HF307" s="56"/>
      <c r="HG307" s="56"/>
      <c r="HH307" s="217"/>
    </row>
    <row r="308" spans="2:216" ht="92.25" x14ac:dyDescent="1.35">
      <c r="B308" s="221"/>
      <c r="C308" s="56"/>
      <c r="D308" s="178" t="str">
        <f>'Data Table'!A31</f>
        <v>Nevada</v>
      </c>
      <c r="E308" s="179"/>
      <c r="F308" s="179"/>
      <c r="G308" s="179"/>
      <c r="H308" s="179"/>
      <c r="I308" s="179"/>
      <c r="J308" s="179"/>
      <c r="K308" s="179"/>
      <c r="L308" s="179"/>
      <c r="M308" s="179"/>
      <c r="N308" s="179"/>
      <c r="O308" s="179"/>
      <c r="P308" s="179"/>
      <c r="Q308" s="179"/>
      <c r="R308" s="179"/>
      <c r="S308" s="179"/>
      <c r="T308" s="202">
        <f>VLOOKUP(CONCATENATE($D308,$C$3),'Data Table'!$BD$3:$BJ$158,3,FALSE)</f>
        <v>1.5</v>
      </c>
      <c r="U308" s="203"/>
      <c r="V308" s="203"/>
      <c r="W308" s="203"/>
      <c r="X308" s="203"/>
      <c r="Y308" s="203"/>
      <c r="Z308" s="203"/>
      <c r="AA308" s="203"/>
      <c r="AB308" s="203"/>
      <c r="AC308" s="203"/>
      <c r="AD308" s="203"/>
      <c r="AE308" s="202">
        <f>VLOOKUP(CONCATENATE($D308,$C$3),'Data Table'!$BD$3:$BJ$158,4,FALSE)</f>
        <v>1.074017963423872</v>
      </c>
      <c r="AF308" s="203"/>
      <c r="AG308" s="203"/>
      <c r="AH308" s="203"/>
      <c r="AI308" s="203"/>
      <c r="AJ308" s="203"/>
      <c r="AK308" s="203"/>
      <c r="AL308" s="203"/>
      <c r="AM308" s="203"/>
      <c r="AN308" s="203"/>
      <c r="AO308" s="203"/>
      <c r="AP308" s="203"/>
      <c r="AQ308" s="203"/>
      <c r="AR308" s="203"/>
      <c r="AS308" s="203"/>
      <c r="AT308" s="203"/>
      <c r="AU308" s="203"/>
      <c r="AV308" s="203"/>
      <c r="AW308" s="204"/>
      <c r="AX308" s="203">
        <f>VLOOKUP(CONCATENATE($D308,$C$3),'Data Table'!$BD$3:$BJ$158,5,FALSE)</f>
        <v>49.9</v>
      </c>
      <c r="AY308" s="203"/>
      <c r="AZ308" s="203"/>
      <c r="BA308" s="203"/>
      <c r="BB308" s="203"/>
      <c r="BC308" s="203"/>
      <c r="BD308" s="203"/>
      <c r="BE308" s="203"/>
      <c r="BF308" s="203"/>
      <c r="BG308" s="203"/>
      <c r="BH308" s="203"/>
      <c r="BI308" s="203"/>
      <c r="BJ308" s="203"/>
      <c r="BK308" s="203"/>
      <c r="BL308" s="203"/>
      <c r="BM308" s="203"/>
      <c r="BN308" s="203"/>
      <c r="BO308" s="203"/>
      <c r="BP308" s="203"/>
      <c r="BQ308" s="211">
        <f>VLOOKUP(CONCATENATE($D308,$C$3),'Data Table'!$BD$3:$BJ$158,6,FALSE)</f>
        <v>37</v>
      </c>
      <c r="BR308" s="212"/>
      <c r="BS308" s="212"/>
      <c r="BT308" s="212"/>
      <c r="BU308" s="212"/>
      <c r="BV308" s="212"/>
      <c r="BW308" s="212"/>
      <c r="BX308" s="212"/>
      <c r="BY308" s="212"/>
      <c r="BZ308" s="212"/>
      <c r="CA308" s="213"/>
      <c r="CB308" s="212">
        <f>VLOOKUP(CONCATENATE($D308,$C$3),'Data Table'!$BD$3:$BJ$158,7,FALSE)</f>
        <v>2</v>
      </c>
      <c r="CC308" s="212"/>
      <c r="CD308" s="212"/>
      <c r="CE308" s="212"/>
      <c r="CF308" s="212"/>
      <c r="CG308" s="212"/>
      <c r="CH308" s="212"/>
      <c r="CI308" s="212"/>
      <c r="CJ308" s="212"/>
      <c r="CK308" s="212"/>
      <c r="CL308" s="213"/>
      <c r="CM308" s="56"/>
      <c r="CN308" s="56"/>
      <c r="CO308" s="56"/>
      <c r="CP308" s="56"/>
      <c r="CQ308" s="56"/>
      <c r="CR308" s="56"/>
      <c r="CS308" s="56"/>
      <c r="CT308" s="56"/>
      <c r="CU308" s="56"/>
      <c r="CV308" s="56"/>
      <c r="CW308" s="56"/>
      <c r="CX308" s="56"/>
      <c r="CY308" s="56"/>
      <c r="CZ308" s="56"/>
      <c r="DA308" s="56"/>
      <c r="DB308" s="56"/>
      <c r="DC308" s="56"/>
      <c r="DD308" s="56"/>
      <c r="DE308" s="56"/>
      <c r="DF308" s="56"/>
      <c r="DG308" s="56"/>
      <c r="DH308" s="56"/>
      <c r="DI308" s="56"/>
      <c r="DJ308" s="56"/>
      <c r="DK308" s="56"/>
      <c r="DL308" s="56"/>
      <c r="DM308" s="56"/>
      <c r="DN308" s="56"/>
      <c r="DO308" s="56"/>
      <c r="DP308" s="56"/>
      <c r="DQ308" s="56"/>
      <c r="DR308" s="56"/>
      <c r="DS308" s="56"/>
      <c r="DT308" s="56"/>
      <c r="DU308" s="56"/>
      <c r="DV308" s="56"/>
      <c r="DW308" s="56"/>
      <c r="DX308" s="56"/>
      <c r="DY308" s="56"/>
      <c r="DZ308" s="56"/>
      <c r="EA308" s="56"/>
      <c r="EB308" s="56"/>
      <c r="EC308" s="56"/>
      <c r="ED308" s="56"/>
      <c r="EE308" s="56"/>
      <c r="EF308" s="56"/>
      <c r="EG308" s="56"/>
      <c r="EH308" s="56"/>
      <c r="EI308" s="56"/>
      <c r="EJ308" s="56"/>
      <c r="EK308" s="56"/>
      <c r="EL308" s="56"/>
      <c r="EM308" s="56"/>
      <c r="EN308" s="56"/>
      <c r="EO308" s="56"/>
      <c r="EP308" s="56"/>
      <c r="EQ308" s="56"/>
      <c r="ER308" s="56"/>
      <c r="ES308" s="56"/>
      <c r="ET308" s="56"/>
      <c r="EU308" s="56"/>
      <c r="EV308" s="56"/>
      <c r="EW308" s="56"/>
      <c r="EX308" s="56"/>
      <c r="EY308" s="56"/>
      <c r="EZ308" s="56"/>
      <c r="FA308" s="56"/>
      <c r="FB308" s="56"/>
      <c r="FC308" s="56"/>
      <c r="FD308" s="56"/>
      <c r="FE308" s="56"/>
      <c r="FF308" s="56"/>
      <c r="FG308" s="56"/>
      <c r="FH308" s="56"/>
      <c r="FI308" s="56"/>
      <c r="FJ308" s="56"/>
      <c r="FK308" s="56"/>
      <c r="FL308" s="56"/>
      <c r="FM308" s="56"/>
      <c r="FN308" s="56"/>
      <c r="FO308" s="56"/>
      <c r="FP308" s="56"/>
      <c r="FQ308" s="56"/>
      <c r="FR308" s="56"/>
      <c r="FS308" s="56"/>
      <c r="FT308" s="56"/>
      <c r="FU308" s="56"/>
      <c r="FV308" s="56"/>
      <c r="FW308" s="56"/>
      <c r="FX308" s="56"/>
      <c r="FY308" s="56"/>
      <c r="FZ308" s="56"/>
      <c r="GA308" s="56"/>
      <c r="GB308" s="56"/>
      <c r="GC308" s="56"/>
      <c r="GD308" s="56"/>
      <c r="GE308" s="56"/>
      <c r="GF308" s="56"/>
      <c r="GG308" s="56"/>
      <c r="GH308" s="56"/>
      <c r="GI308" s="56"/>
      <c r="GJ308" s="56"/>
      <c r="GK308" s="56"/>
      <c r="GL308" s="56"/>
      <c r="GM308" s="56"/>
      <c r="GN308" s="56"/>
      <c r="GO308" s="56"/>
      <c r="GP308" s="56"/>
      <c r="GQ308" s="56"/>
      <c r="GR308" s="56"/>
      <c r="GS308" s="56"/>
      <c r="GT308" s="56"/>
      <c r="GU308" s="56"/>
      <c r="GV308" s="56"/>
      <c r="GW308" s="56"/>
      <c r="GX308" s="56"/>
      <c r="GY308" s="56"/>
      <c r="GZ308" s="56"/>
      <c r="HA308" s="56"/>
      <c r="HB308" s="56"/>
      <c r="HC308" s="56"/>
      <c r="HD308" s="56"/>
      <c r="HE308" s="56"/>
      <c r="HF308" s="56"/>
      <c r="HG308" s="56"/>
      <c r="HH308" s="217"/>
    </row>
    <row r="309" spans="2:216" ht="92.25" x14ac:dyDescent="1.35">
      <c r="B309" s="221"/>
      <c r="C309" s="56"/>
      <c r="D309" s="174" t="str">
        <f>'Data Table'!A32</f>
        <v>New Hampshire</v>
      </c>
      <c r="E309" s="175"/>
      <c r="F309" s="175"/>
      <c r="G309" s="175"/>
      <c r="H309" s="175"/>
      <c r="I309" s="175"/>
      <c r="J309" s="175"/>
      <c r="K309" s="175"/>
      <c r="L309" s="175"/>
      <c r="M309" s="175"/>
      <c r="N309" s="175"/>
      <c r="O309" s="175"/>
      <c r="P309" s="175"/>
      <c r="Q309" s="175"/>
      <c r="R309" s="175"/>
      <c r="S309" s="175"/>
      <c r="T309" s="199">
        <f>VLOOKUP(CONCATENATE($D309,$C$3),'Data Table'!$BD$3:$BJ$158,3,FALSE)</f>
        <v>0.5</v>
      </c>
      <c r="U309" s="200"/>
      <c r="V309" s="200"/>
      <c r="W309" s="200"/>
      <c r="X309" s="200"/>
      <c r="Y309" s="200"/>
      <c r="Z309" s="200"/>
      <c r="AA309" s="200"/>
      <c r="AB309" s="200"/>
      <c r="AC309" s="200"/>
      <c r="AD309" s="200"/>
      <c r="AE309" s="199">
        <f>VLOOKUP(CONCATENATE($D309,$C$3),'Data Table'!$BD$3:$BJ$158,4,FALSE)</f>
        <v>2.5653320546631506</v>
      </c>
      <c r="AF309" s="200"/>
      <c r="AG309" s="200"/>
      <c r="AH309" s="200"/>
      <c r="AI309" s="200"/>
      <c r="AJ309" s="200"/>
      <c r="AK309" s="200"/>
      <c r="AL309" s="200"/>
      <c r="AM309" s="200"/>
      <c r="AN309" s="200"/>
      <c r="AO309" s="200"/>
      <c r="AP309" s="200"/>
      <c r="AQ309" s="200"/>
      <c r="AR309" s="200"/>
      <c r="AS309" s="200"/>
      <c r="AT309" s="200"/>
      <c r="AU309" s="200"/>
      <c r="AV309" s="200"/>
      <c r="AW309" s="201"/>
      <c r="AX309" s="200">
        <f>VLOOKUP(CONCATENATE($D309,$C$3),'Data Table'!$BD$3:$BJ$158,5,FALSE)</f>
        <v>43.8</v>
      </c>
      <c r="AY309" s="200"/>
      <c r="AZ309" s="200"/>
      <c r="BA309" s="200"/>
      <c r="BB309" s="200"/>
      <c r="BC309" s="200"/>
      <c r="BD309" s="200"/>
      <c r="BE309" s="200"/>
      <c r="BF309" s="200"/>
      <c r="BG309" s="200"/>
      <c r="BH309" s="200"/>
      <c r="BI309" s="200"/>
      <c r="BJ309" s="200"/>
      <c r="BK309" s="200"/>
      <c r="BL309" s="200"/>
      <c r="BM309" s="200"/>
      <c r="BN309" s="200"/>
      <c r="BO309" s="200"/>
      <c r="BP309" s="200"/>
      <c r="BQ309" s="208">
        <f>VLOOKUP(CONCATENATE($D309,$C$3),'Data Table'!$BD$3:$BJ$158,6,FALSE)</f>
        <v>5</v>
      </c>
      <c r="BR309" s="209"/>
      <c r="BS309" s="209"/>
      <c r="BT309" s="209"/>
      <c r="BU309" s="209"/>
      <c r="BV309" s="209"/>
      <c r="BW309" s="209"/>
      <c r="BX309" s="209"/>
      <c r="BY309" s="209"/>
      <c r="BZ309" s="209"/>
      <c r="CA309" s="210"/>
      <c r="CB309" s="209">
        <f>VLOOKUP(CONCATENATE($D309,$C$3),'Data Table'!$BD$3:$BJ$158,7,FALSE)</f>
        <v>-3</v>
      </c>
      <c r="CC309" s="209"/>
      <c r="CD309" s="209"/>
      <c r="CE309" s="209"/>
      <c r="CF309" s="209"/>
      <c r="CG309" s="209"/>
      <c r="CH309" s="209"/>
      <c r="CI309" s="209"/>
      <c r="CJ309" s="209"/>
      <c r="CK309" s="209"/>
      <c r="CL309" s="210"/>
      <c r="CM309" s="56"/>
      <c r="CN309" s="56"/>
      <c r="CO309" s="56"/>
      <c r="CP309" s="56"/>
      <c r="CQ309" s="56"/>
      <c r="CR309" s="56"/>
      <c r="CS309" s="56"/>
      <c r="CT309" s="56"/>
      <c r="CU309" s="56"/>
      <c r="CV309" s="56"/>
      <c r="CW309" s="56"/>
      <c r="CX309" s="56"/>
      <c r="CY309" s="56"/>
      <c r="CZ309" s="56"/>
      <c r="DA309" s="56"/>
      <c r="DB309" s="56"/>
      <c r="DC309" s="56"/>
      <c r="DD309" s="56"/>
      <c r="DE309" s="56"/>
      <c r="DF309" s="56"/>
      <c r="DG309" s="56"/>
      <c r="DH309" s="56"/>
      <c r="DI309" s="56"/>
      <c r="DJ309" s="56"/>
      <c r="DK309" s="56"/>
      <c r="DL309" s="56"/>
      <c r="DM309" s="56"/>
      <c r="DN309" s="56"/>
      <c r="DO309" s="56"/>
      <c r="DP309" s="56"/>
      <c r="DQ309" s="56"/>
      <c r="DR309" s="56"/>
      <c r="DS309" s="56"/>
      <c r="DT309" s="56"/>
      <c r="DU309" s="56"/>
      <c r="DV309" s="56"/>
      <c r="DW309" s="56"/>
      <c r="DX309" s="56"/>
      <c r="DY309" s="56"/>
      <c r="DZ309" s="56"/>
      <c r="EA309" s="56"/>
      <c r="EB309" s="56"/>
      <c r="EC309" s="56"/>
      <c r="ED309" s="56"/>
      <c r="EE309" s="56"/>
      <c r="EF309" s="56"/>
      <c r="EG309" s="56"/>
      <c r="EH309" s="56"/>
      <c r="EI309" s="56"/>
      <c r="EJ309" s="56"/>
      <c r="EK309" s="56"/>
      <c r="EL309" s="56"/>
      <c r="EM309" s="56"/>
      <c r="EN309" s="56"/>
      <c r="EO309" s="56"/>
      <c r="EP309" s="56"/>
      <c r="EQ309" s="56"/>
      <c r="ER309" s="56"/>
      <c r="ES309" s="56"/>
      <c r="ET309" s="56"/>
      <c r="EU309" s="56"/>
      <c r="EV309" s="56"/>
      <c r="EW309" s="56"/>
      <c r="EX309" s="56"/>
      <c r="EY309" s="56"/>
      <c r="EZ309" s="56"/>
      <c r="FA309" s="56"/>
      <c r="FB309" s="56"/>
      <c r="FC309" s="56"/>
      <c r="FD309" s="56"/>
      <c r="FE309" s="56"/>
      <c r="FF309" s="56"/>
      <c r="FG309" s="56"/>
      <c r="FH309" s="56"/>
      <c r="FI309" s="56"/>
      <c r="FJ309" s="56"/>
      <c r="FK309" s="56"/>
      <c r="FL309" s="56"/>
      <c r="FM309" s="56"/>
      <c r="FN309" s="56"/>
      <c r="FO309" s="56"/>
      <c r="FP309" s="56"/>
      <c r="FQ309" s="56"/>
      <c r="FR309" s="56"/>
      <c r="FS309" s="56"/>
      <c r="FT309" s="56"/>
      <c r="FU309" s="56"/>
      <c r="FV309" s="56"/>
      <c r="FW309" s="56"/>
      <c r="FX309" s="56"/>
      <c r="FY309" s="56"/>
      <c r="FZ309" s="56"/>
      <c r="GA309" s="56"/>
      <c r="GB309" s="56"/>
      <c r="GC309" s="56"/>
      <c r="GD309" s="56"/>
      <c r="GE309" s="56"/>
      <c r="GF309" s="56"/>
      <c r="GG309" s="56"/>
      <c r="GH309" s="56"/>
      <c r="GI309" s="56"/>
      <c r="GJ309" s="56"/>
      <c r="GK309" s="56"/>
      <c r="GL309" s="56"/>
      <c r="GM309" s="56"/>
      <c r="GN309" s="56"/>
      <c r="GO309" s="56"/>
      <c r="GP309" s="56"/>
      <c r="GQ309" s="56"/>
      <c r="GR309" s="56"/>
      <c r="GS309" s="56"/>
      <c r="GT309" s="56"/>
      <c r="GU309" s="56"/>
      <c r="GV309" s="56"/>
      <c r="GW309" s="56"/>
      <c r="GX309" s="56"/>
      <c r="GY309" s="56"/>
      <c r="GZ309" s="56"/>
      <c r="HA309" s="56"/>
      <c r="HB309" s="56"/>
      <c r="HC309" s="56"/>
      <c r="HD309" s="56"/>
      <c r="HE309" s="56"/>
      <c r="HF309" s="56"/>
      <c r="HG309" s="56"/>
      <c r="HH309" s="217"/>
    </row>
    <row r="310" spans="2:216" ht="92.25" x14ac:dyDescent="1.35">
      <c r="B310" s="221"/>
      <c r="C310" s="56"/>
      <c r="D310" s="178" t="str">
        <f>'Data Table'!A33</f>
        <v>New Jersey</v>
      </c>
      <c r="E310" s="179"/>
      <c r="F310" s="179"/>
      <c r="G310" s="179"/>
      <c r="H310" s="179"/>
      <c r="I310" s="179"/>
      <c r="J310" s="179"/>
      <c r="K310" s="179"/>
      <c r="L310" s="179"/>
      <c r="M310" s="179"/>
      <c r="N310" s="179"/>
      <c r="O310" s="179"/>
      <c r="P310" s="179"/>
      <c r="Q310" s="179"/>
      <c r="R310" s="179"/>
      <c r="S310" s="179"/>
      <c r="T310" s="202">
        <f>VLOOKUP(CONCATENATE($D310,$C$3),'Data Table'!$BD$3:$BJ$158,3,FALSE)</f>
        <v>1.3</v>
      </c>
      <c r="U310" s="203"/>
      <c r="V310" s="203"/>
      <c r="W310" s="203"/>
      <c r="X310" s="203"/>
      <c r="Y310" s="203"/>
      <c r="Z310" s="203"/>
      <c r="AA310" s="203"/>
      <c r="AB310" s="203"/>
      <c r="AC310" s="203"/>
      <c r="AD310" s="203"/>
      <c r="AE310" s="202">
        <f>VLOOKUP(CONCATENATE($D310,$C$3),'Data Table'!$BD$3:$BJ$158,4,FALSE)</f>
        <v>2.2849513637230592</v>
      </c>
      <c r="AF310" s="203"/>
      <c r="AG310" s="203"/>
      <c r="AH310" s="203"/>
      <c r="AI310" s="203"/>
      <c r="AJ310" s="203"/>
      <c r="AK310" s="203"/>
      <c r="AL310" s="203"/>
      <c r="AM310" s="203"/>
      <c r="AN310" s="203"/>
      <c r="AO310" s="203"/>
      <c r="AP310" s="203"/>
      <c r="AQ310" s="203"/>
      <c r="AR310" s="203"/>
      <c r="AS310" s="203"/>
      <c r="AT310" s="203"/>
      <c r="AU310" s="203"/>
      <c r="AV310" s="203"/>
      <c r="AW310" s="204"/>
      <c r="AX310" s="203">
        <f>VLOOKUP(CONCATENATE($D310,$C$3),'Data Table'!$BD$3:$BJ$158,5,FALSE)</f>
        <v>52.7</v>
      </c>
      <c r="AY310" s="203"/>
      <c r="AZ310" s="203"/>
      <c r="BA310" s="203"/>
      <c r="BB310" s="203"/>
      <c r="BC310" s="203"/>
      <c r="BD310" s="203"/>
      <c r="BE310" s="203"/>
      <c r="BF310" s="203"/>
      <c r="BG310" s="203"/>
      <c r="BH310" s="203"/>
      <c r="BI310" s="203"/>
      <c r="BJ310" s="203"/>
      <c r="BK310" s="203"/>
      <c r="BL310" s="203"/>
      <c r="BM310" s="203"/>
      <c r="BN310" s="203"/>
      <c r="BO310" s="203"/>
      <c r="BP310" s="203"/>
      <c r="BQ310" s="211">
        <f>VLOOKUP(CONCATENATE($D310,$C$3),'Data Table'!$BD$3:$BJ$158,6,FALSE)</f>
        <v>10</v>
      </c>
      <c r="BR310" s="212"/>
      <c r="BS310" s="212"/>
      <c r="BT310" s="212"/>
      <c r="BU310" s="212"/>
      <c r="BV310" s="212"/>
      <c r="BW310" s="212"/>
      <c r="BX310" s="212"/>
      <c r="BY310" s="212"/>
      <c r="BZ310" s="212"/>
      <c r="CA310" s="213"/>
      <c r="CB310" s="212">
        <f>VLOOKUP(CONCATENATE($D310,$C$3),'Data Table'!$BD$3:$BJ$158,7,FALSE)</f>
        <v>7</v>
      </c>
      <c r="CC310" s="212"/>
      <c r="CD310" s="212"/>
      <c r="CE310" s="212"/>
      <c r="CF310" s="212"/>
      <c r="CG310" s="212"/>
      <c r="CH310" s="212"/>
      <c r="CI310" s="212"/>
      <c r="CJ310" s="212"/>
      <c r="CK310" s="212"/>
      <c r="CL310" s="213"/>
      <c r="CM310" s="56"/>
      <c r="CN310" s="56"/>
      <c r="CO310" s="56"/>
      <c r="CP310" s="56"/>
      <c r="CQ310" s="56"/>
      <c r="CR310" s="56"/>
      <c r="CS310" s="56"/>
      <c r="CT310" s="56"/>
      <c r="CU310" s="56"/>
      <c r="CV310" s="56"/>
      <c r="CW310" s="56"/>
      <c r="CX310" s="56"/>
      <c r="CY310" s="56"/>
      <c r="CZ310" s="56"/>
      <c r="DA310" s="56"/>
      <c r="DB310" s="56"/>
      <c r="DC310" s="56"/>
      <c r="DD310" s="56"/>
      <c r="DE310" s="56"/>
      <c r="DF310" s="56"/>
      <c r="DG310" s="56"/>
      <c r="DH310" s="56"/>
      <c r="DI310" s="56"/>
      <c r="DJ310" s="56"/>
      <c r="DK310" s="56"/>
      <c r="DL310" s="56"/>
      <c r="DM310" s="56"/>
      <c r="DN310" s="56"/>
      <c r="DO310" s="56"/>
      <c r="DP310" s="56"/>
      <c r="DQ310" s="56"/>
      <c r="DR310" s="56"/>
      <c r="DS310" s="56"/>
      <c r="DT310" s="56"/>
      <c r="DU310" s="56"/>
      <c r="DV310" s="56"/>
      <c r="DW310" s="56"/>
      <c r="DX310" s="56"/>
      <c r="DY310" s="56"/>
      <c r="DZ310" s="56"/>
      <c r="EA310" s="56"/>
      <c r="EB310" s="56"/>
      <c r="EC310" s="56"/>
      <c r="ED310" s="56"/>
      <c r="EE310" s="56"/>
      <c r="EF310" s="56"/>
      <c r="EG310" s="56"/>
      <c r="EH310" s="56"/>
      <c r="EI310" s="56"/>
      <c r="EJ310" s="56"/>
      <c r="EK310" s="56"/>
      <c r="EL310" s="56"/>
      <c r="EM310" s="56"/>
      <c r="EN310" s="56"/>
      <c r="EO310" s="56"/>
      <c r="EP310" s="56"/>
      <c r="EQ310" s="56"/>
      <c r="ER310" s="56"/>
      <c r="ES310" s="56"/>
      <c r="ET310" s="56"/>
      <c r="EU310" s="56"/>
      <c r="EV310" s="56"/>
      <c r="EW310" s="56"/>
      <c r="EX310" s="56"/>
      <c r="EY310" s="56"/>
      <c r="EZ310" s="56"/>
      <c r="FA310" s="56"/>
      <c r="FB310" s="56"/>
      <c r="FC310" s="56"/>
      <c r="FD310" s="56"/>
      <c r="FE310" s="56"/>
      <c r="FF310" s="56"/>
      <c r="FG310" s="56"/>
      <c r="FH310" s="56"/>
      <c r="FI310" s="56"/>
      <c r="FJ310" s="56"/>
      <c r="FK310" s="56"/>
      <c r="FL310" s="56"/>
      <c r="FM310" s="56"/>
      <c r="FN310" s="56"/>
      <c r="FO310" s="56"/>
      <c r="FP310" s="56"/>
      <c r="FQ310" s="56"/>
      <c r="FR310" s="56"/>
      <c r="FS310" s="56"/>
      <c r="FT310" s="56"/>
      <c r="FU310" s="56"/>
      <c r="FV310" s="56"/>
      <c r="FW310" s="56"/>
      <c r="FX310" s="56"/>
      <c r="FY310" s="56"/>
      <c r="FZ310" s="56"/>
      <c r="GA310" s="56"/>
      <c r="GB310" s="56"/>
      <c r="GC310" s="56"/>
      <c r="GD310" s="56"/>
      <c r="GE310" s="56"/>
      <c r="GF310" s="56"/>
      <c r="GG310" s="56"/>
      <c r="GH310" s="56"/>
      <c r="GI310" s="56"/>
      <c r="GJ310" s="56"/>
      <c r="GK310" s="56"/>
      <c r="GL310" s="56"/>
      <c r="GM310" s="56"/>
      <c r="GN310" s="56"/>
      <c r="GO310" s="56"/>
      <c r="GP310" s="56"/>
      <c r="GQ310" s="56"/>
      <c r="GR310" s="56"/>
      <c r="GS310" s="56"/>
      <c r="GT310" s="56"/>
      <c r="GU310" s="56"/>
      <c r="GV310" s="56"/>
      <c r="GW310" s="56"/>
      <c r="GX310" s="56"/>
      <c r="GY310" s="56"/>
      <c r="GZ310" s="56"/>
      <c r="HA310" s="56"/>
      <c r="HB310" s="56"/>
      <c r="HC310" s="56"/>
      <c r="HD310" s="56"/>
      <c r="HE310" s="56"/>
      <c r="HF310" s="56"/>
      <c r="HG310" s="56"/>
      <c r="HH310" s="217"/>
    </row>
    <row r="311" spans="2:216" ht="92.25" x14ac:dyDescent="1.35">
      <c r="B311" s="221"/>
      <c r="C311" s="56"/>
      <c r="D311" s="174" t="str">
        <f>'Data Table'!A34</f>
        <v>New Mexico</v>
      </c>
      <c r="E311" s="175"/>
      <c r="F311" s="175"/>
      <c r="G311" s="175"/>
      <c r="H311" s="175"/>
      <c r="I311" s="175"/>
      <c r="J311" s="175"/>
      <c r="K311" s="175"/>
      <c r="L311" s="175"/>
      <c r="M311" s="175"/>
      <c r="N311" s="175"/>
      <c r="O311" s="175"/>
      <c r="P311" s="175"/>
      <c r="Q311" s="175"/>
      <c r="R311" s="175"/>
      <c r="S311" s="175"/>
      <c r="T311" s="199">
        <f>VLOOKUP(CONCATENATE($D311,$C$3),'Data Table'!$BD$3:$BJ$158,3,FALSE)</f>
        <v>0.2</v>
      </c>
      <c r="U311" s="200"/>
      <c r="V311" s="200"/>
      <c r="W311" s="200"/>
      <c r="X311" s="200"/>
      <c r="Y311" s="200"/>
      <c r="Z311" s="200"/>
      <c r="AA311" s="200"/>
      <c r="AB311" s="200"/>
      <c r="AC311" s="200"/>
      <c r="AD311" s="200"/>
      <c r="AE311" s="199">
        <f>VLOOKUP(CONCATENATE($D311,$C$3),'Data Table'!$BD$3:$BJ$158,4,FALSE)</f>
        <v>2.7715114405414116</v>
      </c>
      <c r="AF311" s="200"/>
      <c r="AG311" s="200"/>
      <c r="AH311" s="200"/>
      <c r="AI311" s="200"/>
      <c r="AJ311" s="200"/>
      <c r="AK311" s="200"/>
      <c r="AL311" s="200"/>
      <c r="AM311" s="200"/>
      <c r="AN311" s="200"/>
      <c r="AO311" s="200"/>
      <c r="AP311" s="200"/>
      <c r="AQ311" s="200"/>
      <c r="AR311" s="200"/>
      <c r="AS311" s="200"/>
      <c r="AT311" s="200"/>
      <c r="AU311" s="200"/>
      <c r="AV311" s="200"/>
      <c r="AW311" s="201"/>
      <c r="AX311" s="200">
        <f>VLOOKUP(CONCATENATE($D311,$C$3),'Data Table'!$BD$3:$BJ$158,5,FALSE)</f>
        <v>53.4</v>
      </c>
      <c r="AY311" s="200"/>
      <c r="AZ311" s="200"/>
      <c r="BA311" s="200"/>
      <c r="BB311" s="200"/>
      <c r="BC311" s="200"/>
      <c r="BD311" s="200"/>
      <c r="BE311" s="200"/>
      <c r="BF311" s="200"/>
      <c r="BG311" s="200"/>
      <c r="BH311" s="200"/>
      <c r="BI311" s="200"/>
      <c r="BJ311" s="200"/>
      <c r="BK311" s="200"/>
      <c r="BL311" s="200"/>
      <c r="BM311" s="200"/>
      <c r="BN311" s="200"/>
      <c r="BO311" s="200"/>
      <c r="BP311" s="200"/>
      <c r="BQ311" s="208">
        <f>VLOOKUP(CONCATENATE($D311,$C$3),'Data Table'!$BD$3:$BJ$158,6,FALSE)</f>
        <v>36</v>
      </c>
      <c r="BR311" s="209"/>
      <c r="BS311" s="209"/>
      <c r="BT311" s="209"/>
      <c r="BU311" s="209"/>
      <c r="BV311" s="209"/>
      <c r="BW311" s="209"/>
      <c r="BX311" s="209"/>
      <c r="BY311" s="209"/>
      <c r="BZ311" s="209"/>
      <c r="CA311" s="210"/>
      <c r="CB311" s="209">
        <f>VLOOKUP(CONCATENATE($D311,$C$3),'Data Table'!$BD$3:$BJ$158,7,FALSE)</f>
        <v>-4</v>
      </c>
      <c r="CC311" s="209"/>
      <c r="CD311" s="209"/>
      <c r="CE311" s="209"/>
      <c r="CF311" s="209"/>
      <c r="CG311" s="209"/>
      <c r="CH311" s="209"/>
      <c r="CI311" s="209"/>
      <c r="CJ311" s="209"/>
      <c r="CK311" s="209"/>
      <c r="CL311" s="210"/>
      <c r="CM311" s="56"/>
      <c r="CN311" s="56"/>
      <c r="CO311" s="56"/>
      <c r="CP311" s="56"/>
      <c r="CQ311" s="56"/>
      <c r="CR311" s="56"/>
      <c r="CS311" s="56"/>
      <c r="CT311" s="56"/>
      <c r="CU311" s="56"/>
      <c r="CV311" s="56"/>
      <c r="CW311" s="56"/>
      <c r="CX311" s="56"/>
      <c r="CY311" s="56"/>
      <c r="CZ311" s="56"/>
      <c r="DA311" s="56"/>
      <c r="DB311" s="56"/>
      <c r="DC311" s="56"/>
      <c r="DD311" s="56"/>
      <c r="DE311" s="56"/>
      <c r="DF311" s="56"/>
      <c r="DG311" s="56"/>
      <c r="DH311" s="56"/>
      <c r="DI311" s="56"/>
      <c r="DJ311" s="56"/>
      <c r="DK311" s="56"/>
      <c r="DL311" s="56"/>
      <c r="DM311" s="56"/>
      <c r="DN311" s="56"/>
      <c r="DO311" s="56"/>
      <c r="DP311" s="56"/>
      <c r="DQ311" s="56"/>
      <c r="DR311" s="56"/>
      <c r="DS311" s="56"/>
      <c r="DT311" s="56"/>
      <c r="DU311" s="56"/>
      <c r="DV311" s="56"/>
      <c r="DW311" s="56"/>
      <c r="DX311" s="56"/>
      <c r="DY311" s="56"/>
      <c r="DZ311" s="56"/>
      <c r="EA311" s="56"/>
      <c r="EB311" s="56"/>
      <c r="EC311" s="56"/>
      <c r="ED311" s="56"/>
      <c r="EE311" s="56"/>
      <c r="EF311" s="56"/>
      <c r="EG311" s="56"/>
      <c r="EH311" s="56"/>
      <c r="EI311" s="56"/>
      <c r="EJ311" s="56"/>
      <c r="EK311" s="56"/>
      <c r="EL311" s="56"/>
      <c r="EM311" s="56"/>
      <c r="EN311" s="56"/>
      <c r="EO311" s="56"/>
      <c r="EP311" s="56"/>
      <c r="EQ311" s="56"/>
      <c r="ER311" s="56"/>
      <c r="ES311" s="56"/>
      <c r="ET311" s="56"/>
      <c r="EU311" s="56"/>
      <c r="EV311" s="56"/>
      <c r="EW311" s="56"/>
      <c r="EX311" s="56"/>
      <c r="EY311" s="56"/>
      <c r="EZ311" s="56"/>
      <c r="FA311" s="56"/>
      <c r="FB311" s="56"/>
      <c r="FC311" s="56"/>
      <c r="FD311" s="56"/>
      <c r="FE311" s="56"/>
      <c r="FF311" s="56"/>
      <c r="FG311" s="56"/>
      <c r="FH311" s="56"/>
      <c r="FI311" s="56"/>
      <c r="FJ311" s="56"/>
      <c r="FK311" s="56"/>
      <c r="FL311" s="56"/>
      <c r="FM311" s="56"/>
      <c r="FN311" s="56"/>
      <c r="FO311" s="56"/>
      <c r="FP311" s="56"/>
      <c r="FQ311" s="56"/>
      <c r="FR311" s="56"/>
      <c r="FS311" s="56"/>
      <c r="FT311" s="56"/>
      <c r="FU311" s="56"/>
      <c r="FV311" s="56"/>
      <c r="FW311" s="56"/>
      <c r="FX311" s="56"/>
      <c r="FY311" s="56"/>
      <c r="FZ311" s="56"/>
      <c r="GA311" s="56"/>
      <c r="GB311" s="56"/>
      <c r="GC311" s="56"/>
      <c r="GD311" s="56"/>
      <c r="GE311" s="56"/>
      <c r="GF311" s="56"/>
      <c r="GG311" s="56"/>
      <c r="GH311" s="56"/>
      <c r="GI311" s="56"/>
      <c r="GJ311" s="56"/>
      <c r="GK311" s="56"/>
      <c r="GL311" s="56"/>
      <c r="GM311" s="56"/>
      <c r="GN311" s="56"/>
      <c r="GO311" s="56"/>
      <c r="GP311" s="56"/>
      <c r="GQ311" s="56"/>
      <c r="GR311" s="56"/>
      <c r="GS311" s="56"/>
      <c r="GT311" s="56"/>
      <c r="GU311" s="56"/>
      <c r="GV311" s="56"/>
      <c r="GW311" s="56"/>
      <c r="GX311" s="56"/>
      <c r="GY311" s="56"/>
      <c r="GZ311" s="56"/>
      <c r="HA311" s="56"/>
      <c r="HB311" s="56"/>
      <c r="HC311" s="56"/>
      <c r="HD311" s="56"/>
      <c r="HE311" s="56"/>
      <c r="HF311" s="56"/>
      <c r="HG311" s="56"/>
      <c r="HH311" s="217"/>
    </row>
    <row r="312" spans="2:216" ht="92.25" x14ac:dyDescent="1.35">
      <c r="B312" s="221"/>
      <c r="C312" s="56"/>
      <c r="D312" s="178" t="str">
        <f>'Data Table'!A35</f>
        <v>New York</v>
      </c>
      <c r="E312" s="179"/>
      <c r="F312" s="179"/>
      <c r="G312" s="179"/>
      <c r="H312" s="179"/>
      <c r="I312" s="179"/>
      <c r="J312" s="179"/>
      <c r="K312" s="179"/>
      <c r="L312" s="179"/>
      <c r="M312" s="179"/>
      <c r="N312" s="179"/>
      <c r="O312" s="179"/>
      <c r="P312" s="179"/>
      <c r="Q312" s="179"/>
      <c r="R312" s="179"/>
      <c r="S312" s="179"/>
      <c r="T312" s="202">
        <f>VLOOKUP(CONCATENATE($D312,$C$3),'Data Table'!$BD$3:$BJ$158,3,FALSE)</f>
        <v>1.3</v>
      </c>
      <c r="U312" s="203"/>
      <c r="V312" s="203"/>
      <c r="W312" s="203"/>
      <c r="X312" s="203"/>
      <c r="Y312" s="203"/>
      <c r="Z312" s="203"/>
      <c r="AA312" s="203"/>
      <c r="AB312" s="203"/>
      <c r="AC312" s="203"/>
      <c r="AD312" s="203"/>
      <c r="AE312" s="202">
        <f>VLOOKUP(CONCATENATE($D312,$C$3),'Data Table'!$BD$3:$BJ$158,4,FALSE)</f>
        <v>1.8953174510034032</v>
      </c>
      <c r="AF312" s="203"/>
      <c r="AG312" s="203"/>
      <c r="AH312" s="203"/>
      <c r="AI312" s="203"/>
      <c r="AJ312" s="203"/>
      <c r="AK312" s="203"/>
      <c r="AL312" s="203"/>
      <c r="AM312" s="203"/>
      <c r="AN312" s="203"/>
      <c r="AO312" s="203"/>
      <c r="AP312" s="203"/>
      <c r="AQ312" s="203"/>
      <c r="AR312" s="203"/>
      <c r="AS312" s="203"/>
      <c r="AT312" s="203"/>
      <c r="AU312" s="203"/>
      <c r="AV312" s="203"/>
      <c r="AW312" s="204"/>
      <c r="AX312" s="203">
        <f>VLOOKUP(CONCATENATE($D312,$C$3),'Data Table'!$BD$3:$BJ$158,5,FALSE)</f>
        <v>45.4</v>
      </c>
      <c r="AY312" s="203"/>
      <c r="AZ312" s="203"/>
      <c r="BA312" s="203"/>
      <c r="BB312" s="203"/>
      <c r="BC312" s="203"/>
      <c r="BD312" s="203"/>
      <c r="BE312" s="203"/>
      <c r="BF312" s="203"/>
      <c r="BG312" s="203"/>
      <c r="BH312" s="203"/>
      <c r="BI312" s="203"/>
      <c r="BJ312" s="203"/>
      <c r="BK312" s="203"/>
      <c r="BL312" s="203"/>
      <c r="BM312" s="203"/>
      <c r="BN312" s="203"/>
      <c r="BO312" s="203"/>
      <c r="BP312" s="203"/>
      <c r="BQ312" s="211">
        <f>VLOOKUP(CONCATENATE($D312,$C$3),'Data Table'!$BD$3:$BJ$158,6,FALSE)</f>
        <v>18</v>
      </c>
      <c r="BR312" s="212"/>
      <c r="BS312" s="212"/>
      <c r="BT312" s="212"/>
      <c r="BU312" s="212"/>
      <c r="BV312" s="212"/>
      <c r="BW312" s="212"/>
      <c r="BX312" s="212"/>
      <c r="BY312" s="212"/>
      <c r="BZ312" s="212"/>
      <c r="CA312" s="213"/>
      <c r="CB312" s="212">
        <f>VLOOKUP(CONCATENATE($D312,$C$3),'Data Table'!$BD$3:$BJ$158,7,FALSE)</f>
        <v>2</v>
      </c>
      <c r="CC312" s="212"/>
      <c r="CD312" s="212"/>
      <c r="CE312" s="212"/>
      <c r="CF312" s="212"/>
      <c r="CG312" s="212"/>
      <c r="CH312" s="212"/>
      <c r="CI312" s="212"/>
      <c r="CJ312" s="212"/>
      <c r="CK312" s="212"/>
      <c r="CL312" s="213"/>
      <c r="CM312" s="56"/>
      <c r="CN312" s="56"/>
      <c r="CO312" s="56"/>
      <c r="CP312" s="56"/>
      <c r="CQ312" s="56"/>
      <c r="CR312" s="56"/>
      <c r="CS312" s="56"/>
      <c r="CT312" s="56"/>
      <c r="CU312" s="56"/>
      <c r="CV312" s="56"/>
      <c r="CW312" s="56"/>
      <c r="CX312" s="56"/>
      <c r="CY312" s="56"/>
      <c r="CZ312" s="56"/>
      <c r="DA312" s="56"/>
      <c r="DB312" s="56"/>
      <c r="DC312" s="56"/>
      <c r="DD312" s="56"/>
      <c r="DE312" s="56"/>
      <c r="DF312" s="56"/>
      <c r="DG312" s="56"/>
      <c r="DH312" s="56"/>
      <c r="DI312" s="56"/>
      <c r="DJ312" s="56"/>
      <c r="DK312" s="56"/>
      <c r="DL312" s="56"/>
      <c r="DM312" s="56"/>
      <c r="DN312" s="56"/>
      <c r="DO312" s="56"/>
      <c r="DP312" s="56"/>
      <c r="DQ312" s="56"/>
      <c r="DR312" s="56"/>
      <c r="DS312" s="56"/>
      <c r="DT312" s="56"/>
      <c r="DU312" s="56"/>
      <c r="DV312" s="56"/>
      <c r="DW312" s="56"/>
      <c r="DX312" s="56"/>
      <c r="DY312" s="56"/>
      <c r="DZ312" s="56"/>
      <c r="EA312" s="56"/>
      <c r="EB312" s="56"/>
      <c r="EC312" s="56"/>
      <c r="ED312" s="56"/>
      <c r="EE312" s="56"/>
      <c r="EF312" s="56"/>
      <c r="EG312" s="56"/>
      <c r="EH312" s="56"/>
      <c r="EI312" s="56"/>
      <c r="EJ312" s="56"/>
      <c r="EK312" s="56"/>
      <c r="EL312" s="56"/>
      <c r="EM312" s="56"/>
      <c r="EN312" s="56"/>
      <c r="EO312" s="56"/>
      <c r="EP312" s="56"/>
      <c r="EQ312" s="56"/>
      <c r="ER312" s="56"/>
      <c r="ES312" s="56"/>
      <c r="ET312" s="56"/>
      <c r="EU312" s="56"/>
      <c r="EV312" s="56"/>
      <c r="EW312" s="56"/>
      <c r="EX312" s="56"/>
      <c r="EY312" s="56"/>
      <c r="EZ312" s="56"/>
      <c r="FA312" s="56"/>
      <c r="FB312" s="56"/>
      <c r="FC312" s="56"/>
      <c r="FD312" s="56"/>
      <c r="FE312" s="56"/>
      <c r="FF312" s="56"/>
      <c r="FG312" s="56"/>
      <c r="FH312" s="56"/>
      <c r="FI312" s="56"/>
      <c r="FJ312" s="56"/>
      <c r="FK312" s="56"/>
      <c r="FL312" s="56"/>
      <c r="FM312" s="56"/>
      <c r="FN312" s="56"/>
      <c r="FO312" s="56"/>
      <c r="FP312" s="56"/>
      <c r="FQ312" s="56"/>
      <c r="FR312" s="56"/>
      <c r="FS312" s="56"/>
      <c r="FT312" s="56"/>
      <c r="FU312" s="56"/>
      <c r="FV312" s="56"/>
      <c r="FW312" s="56"/>
      <c r="FX312" s="56"/>
      <c r="FY312" s="56"/>
      <c r="FZ312" s="56"/>
      <c r="GA312" s="56"/>
      <c r="GB312" s="56"/>
      <c r="GC312" s="56"/>
      <c r="GD312" s="56"/>
      <c r="GE312" s="56"/>
      <c r="GF312" s="56"/>
      <c r="GG312" s="56"/>
      <c r="GH312" s="56"/>
      <c r="GI312" s="56"/>
      <c r="GJ312" s="56"/>
      <c r="GK312" s="56"/>
      <c r="GL312" s="56"/>
      <c r="GM312" s="56"/>
      <c r="GN312" s="56"/>
      <c r="GO312" s="56"/>
      <c r="GP312" s="56"/>
      <c r="GQ312" s="56"/>
      <c r="GR312" s="56"/>
      <c r="GS312" s="56"/>
      <c r="GT312" s="56"/>
      <c r="GU312" s="56"/>
      <c r="GV312" s="56"/>
      <c r="GW312" s="56"/>
      <c r="GX312" s="56"/>
      <c r="GY312" s="56"/>
      <c r="GZ312" s="56"/>
      <c r="HA312" s="56"/>
      <c r="HB312" s="56"/>
      <c r="HC312" s="56"/>
      <c r="HD312" s="56"/>
      <c r="HE312" s="56"/>
      <c r="HF312" s="56"/>
      <c r="HG312" s="56"/>
      <c r="HH312" s="217"/>
    </row>
    <row r="313" spans="2:216" ht="92.25" x14ac:dyDescent="1.35">
      <c r="B313" s="221"/>
      <c r="C313" s="56"/>
      <c r="D313" s="174" t="str">
        <f>'Data Table'!A36</f>
        <v>North Carolina</v>
      </c>
      <c r="E313" s="175"/>
      <c r="F313" s="175"/>
      <c r="G313" s="175"/>
      <c r="H313" s="175"/>
      <c r="I313" s="175"/>
      <c r="J313" s="175"/>
      <c r="K313" s="175"/>
      <c r="L313" s="175"/>
      <c r="M313" s="175"/>
      <c r="N313" s="175"/>
      <c r="O313" s="175"/>
      <c r="P313" s="175"/>
      <c r="Q313" s="175"/>
      <c r="R313" s="175"/>
      <c r="S313" s="175"/>
      <c r="T313" s="199">
        <f>VLOOKUP(CONCATENATE($D313,$C$3),'Data Table'!$BD$3:$BJ$158,3,FALSE)</f>
        <v>2.7</v>
      </c>
      <c r="U313" s="200"/>
      <c r="V313" s="200"/>
      <c r="W313" s="200"/>
      <c r="X313" s="200"/>
      <c r="Y313" s="200"/>
      <c r="Z313" s="200"/>
      <c r="AA313" s="200"/>
      <c r="AB313" s="200"/>
      <c r="AC313" s="200"/>
      <c r="AD313" s="200"/>
      <c r="AE313" s="199">
        <f>VLOOKUP(CONCATENATE($D313,$C$3),'Data Table'!$BD$3:$BJ$158,4,FALSE)</f>
        <v>2.8339069612523593</v>
      </c>
      <c r="AF313" s="200"/>
      <c r="AG313" s="200"/>
      <c r="AH313" s="200"/>
      <c r="AI313" s="200"/>
      <c r="AJ313" s="200"/>
      <c r="AK313" s="200"/>
      <c r="AL313" s="200"/>
      <c r="AM313" s="200"/>
      <c r="AN313" s="200"/>
      <c r="AO313" s="200"/>
      <c r="AP313" s="200"/>
      <c r="AQ313" s="200"/>
      <c r="AR313" s="200"/>
      <c r="AS313" s="200"/>
      <c r="AT313" s="200"/>
      <c r="AU313" s="200"/>
      <c r="AV313" s="200"/>
      <c r="AW313" s="201"/>
      <c r="AX313" s="200">
        <f>VLOOKUP(CONCATENATE($D313,$C$3),'Data Table'!$BD$3:$BJ$158,5,FALSE)</f>
        <v>59</v>
      </c>
      <c r="AY313" s="200"/>
      <c r="AZ313" s="200"/>
      <c r="BA313" s="200"/>
      <c r="BB313" s="200"/>
      <c r="BC313" s="200"/>
      <c r="BD313" s="200"/>
      <c r="BE313" s="200"/>
      <c r="BF313" s="200"/>
      <c r="BG313" s="200"/>
      <c r="BH313" s="200"/>
      <c r="BI313" s="200"/>
      <c r="BJ313" s="200"/>
      <c r="BK313" s="200"/>
      <c r="BL313" s="200"/>
      <c r="BM313" s="200"/>
      <c r="BN313" s="200"/>
      <c r="BO313" s="200"/>
      <c r="BP313" s="200"/>
      <c r="BQ313" s="208">
        <f>VLOOKUP(CONCATENATE($D313,$C$3),'Data Table'!$BD$3:$BJ$158,6,FALSE)</f>
        <v>34</v>
      </c>
      <c r="BR313" s="209"/>
      <c r="BS313" s="209"/>
      <c r="BT313" s="209"/>
      <c r="BU313" s="209"/>
      <c r="BV313" s="209"/>
      <c r="BW313" s="209"/>
      <c r="BX313" s="209"/>
      <c r="BY313" s="209"/>
      <c r="BZ313" s="209"/>
      <c r="CA313" s="210"/>
      <c r="CB313" s="209">
        <f>VLOOKUP(CONCATENATE($D313,$C$3),'Data Table'!$BD$3:$BJ$158,7,FALSE)</f>
        <v>1</v>
      </c>
      <c r="CC313" s="209"/>
      <c r="CD313" s="209"/>
      <c r="CE313" s="209"/>
      <c r="CF313" s="209"/>
      <c r="CG313" s="209"/>
      <c r="CH313" s="209"/>
      <c r="CI313" s="209"/>
      <c r="CJ313" s="209"/>
      <c r="CK313" s="209"/>
      <c r="CL313" s="210"/>
      <c r="CM313" s="56"/>
      <c r="CN313" s="56"/>
      <c r="CO313" s="56"/>
      <c r="CP313" s="56"/>
      <c r="CQ313" s="56"/>
      <c r="CR313" s="56"/>
      <c r="CS313" s="56"/>
      <c r="CT313" s="56"/>
      <c r="CU313" s="56"/>
      <c r="CV313" s="56"/>
      <c r="CW313" s="56"/>
      <c r="CX313" s="56"/>
      <c r="CY313" s="56"/>
      <c r="CZ313" s="56"/>
      <c r="DA313" s="56"/>
      <c r="DB313" s="56"/>
      <c r="DC313" s="56"/>
      <c r="DD313" s="56"/>
      <c r="DE313" s="56"/>
      <c r="DF313" s="56"/>
      <c r="DG313" s="56"/>
      <c r="DH313" s="56"/>
      <c r="DI313" s="56"/>
      <c r="DJ313" s="56"/>
      <c r="DK313" s="56"/>
      <c r="DL313" s="56"/>
      <c r="DM313" s="56"/>
      <c r="DN313" s="56"/>
      <c r="DO313" s="56"/>
      <c r="DP313" s="56"/>
      <c r="DQ313" s="56"/>
      <c r="DR313" s="56"/>
      <c r="DS313" s="56"/>
      <c r="DT313" s="56"/>
      <c r="DU313" s="56"/>
      <c r="DV313" s="56"/>
      <c r="DW313" s="56"/>
      <c r="DX313" s="56"/>
      <c r="DY313" s="56"/>
      <c r="DZ313" s="56"/>
      <c r="EA313" s="56"/>
      <c r="EB313" s="56"/>
      <c r="EC313" s="56"/>
      <c r="ED313" s="56"/>
      <c r="EE313" s="56"/>
      <c r="EF313" s="56"/>
      <c r="EG313" s="56"/>
      <c r="EH313" s="56"/>
      <c r="EI313" s="56"/>
      <c r="EJ313" s="56"/>
      <c r="EK313" s="56"/>
      <c r="EL313" s="56"/>
      <c r="EM313" s="56"/>
      <c r="EN313" s="56"/>
      <c r="EO313" s="56"/>
      <c r="EP313" s="56"/>
      <c r="EQ313" s="56"/>
      <c r="ER313" s="56"/>
      <c r="ES313" s="56"/>
      <c r="ET313" s="56"/>
      <c r="EU313" s="56"/>
      <c r="EV313" s="56"/>
      <c r="EW313" s="56"/>
      <c r="EX313" s="56"/>
      <c r="EY313" s="56"/>
      <c r="EZ313" s="56"/>
      <c r="FA313" s="56"/>
      <c r="FB313" s="56"/>
      <c r="FC313" s="56"/>
      <c r="FD313" s="56"/>
      <c r="FE313" s="56"/>
      <c r="FF313" s="56"/>
      <c r="FG313" s="56"/>
      <c r="FH313" s="56"/>
      <c r="FI313" s="56"/>
      <c r="FJ313" s="56"/>
      <c r="FK313" s="56"/>
      <c r="FL313" s="56"/>
      <c r="FM313" s="56"/>
      <c r="FN313" s="56"/>
      <c r="FO313" s="56"/>
      <c r="FP313" s="56"/>
      <c r="FQ313" s="56"/>
      <c r="FR313" s="56"/>
      <c r="FS313" s="56"/>
      <c r="FT313" s="56"/>
      <c r="FU313" s="56"/>
      <c r="FV313" s="56"/>
      <c r="FW313" s="56"/>
      <c r="FX313" s="56"/>
      <c r="FY313" s="56"/>
      <c r="FZ313" s="56"/>
      <c r="GA313" s="56"/>
      <c r="GB313" s="56"/>
      <c r="GC313" s="56"/>
      <c r="GD313" s="56"/>
      <c r="GE313" s="56"/>
      <c r="GF313" s="56"/>
      <c r="GG313" s="56"/>
      <c r="GH313" s="56"/>
      <c r="GI313" s="56"/>
      <c r="GJ313" s="56"/>
      <c r="GK313" s="56"/>
      <c r="GL313" s="56"/>
      <c r="GM313" s="56"/>
      <c r="GN313" s="56"/>
      <c r="GO313" s="56"/>
      <c r="GP313" s="56"/>
      <c r="GQ313" s="56"/>
      <c r="GR313" s="56"/>
      <c r="GS313" s="56"/>
      <c r="GT313" s="56"/>
      <c r="GU313" s="56"/>
      <c r="GV313" s="56"/>
      <c r="GW313" s="56"/>
      <c r="GX313" s="56"/>
      <c r="GY313" s="56"/>
      <c r="GZ313" s="56"/>
      <c r="HA313" s="56"/>
      <c r="HB313" s="56"/>
      <c r="HC313" s="56"/>
      <c r="HD313" s="56"/>
      <c r="HE313" s="56"/>
      <c r="HF313" s="56"/>
      <c r="HG313" s="56"/>
      <c r="HH313" s="217"/>
    </row>
    <row r="314" spans="2:216" ht="92.25" x14ac:dyDescent="1.35">
      <c r="B314" s="221"/>
      <c r="C314" s="56"/>
      <c r="D314" s="178" t="str">
        <f>'Data Table'!A37</f>
        <v>North Dakota</v>
      </c>
      <c r="E314" s="179"/>
      <c r="F314" s="179"/>
      <c r="G314" s="179"/>
      <c r="H314" s="179"/>
      <c r="I314" s="179"/>
      <c r="J314" s="179"/>
      <c r="K314" s="179"/>
      <c r="L314" s="179"/>
      <c r="M314" s="179"/>
      <c r="N314" s="179"/>
      <c r="O314" s="179"/>
      <c r="P314" s="179"/>
      <c r="Q314" s="179"/>
      <c r="R314" s="179"/>
      <c r="S314" s="179"/>
      <c r="T314" s="202">
        <f>VLOOKUP(CONCATENATE($D314,$C$3),'Data Table'!$BD$3:$BJ$158,3,FALSE)</f>
        <v>13.4</v>
      </c>
      <c r="U314" s="203"/>
      <c r="V314" s="203"/>
      <c r="W314" s="203"/>
      <c r="X314" s="203"/>
      <c r="Y314" s="203"/>
      <c r="Z314" s="203"/>
      <c r="AA314" s="203"/>
      <c r="AB314" s="203"/>
      <c r="AC314" s="203"/>
      <c r="AD314" s="203"/>
      <c r="AE314" s="202">
        <f>VLOOKUP(CONCATENATE($D314,$C$3),'Data Table'!$BD$3:$BJ$158,4,FALSE)</f>
        <v>9.8590058430010998</v>
      </c>
      <c r="AF314" s="203"/>
      <c r="AG314" s="203"/>
      <c r="AH314" s="203"/>
      <c r="AI314" s="203"/>
      <c r="AJ314" s="203"/>
      <c r="AK314" s="203"/>
      <c r="AL314" s="203"/>
      <c r="AM314" s="203"/>
      <c r="AN314" s="203"/>
      <c r="AO314" s="203"/>
      <c r="AP314" s="203"/>
      <c r="AQ314" s="203"/>
      <c r="AR314" s="203"/>
      <c r="AS314" s="203"/>
      <c r="AT314" s="203"/>
      <c r="AU314" s="203"/>
      <c r="AV314" s="203"/>
      <c r="AW314" s="204"/>
      <c r="AX314" s="203">
        <f>VLOOKUP(CONCATENATE($D314,$C$3),'Data Table'!$BD$3:$BJ$158,5,FALSE)</f>
        <v>40.4</v>
      </c>
      <c r="AY314" s="203"/>
      <c r="AZ314" s="203"/>
      <c r="BA314" s="203"/>
      <c r="BB314" s="203"/>
      <c r="BC314" s="203"/>
      <c r="BD314" s="203"/>
      <c r="BE314" s="203"/>
      <c r="BF314" s="203"/>
      <c r="BG314" s="203"/>
      <c r="BH314" s="203"/>
      <c r="BI314" s="203"/>
      <c r="BJ314" s="203"/>
      <c r="BK314" s="203"/>
      <c r="BL314" s="203"/>
      <c r="BM314" s="203"/>
      <c r="BN314" s="203"/>
      <c r="BO314" s="203"/>
      <c r="BP314" s="203"/>
      <c r="BQ314" s="211">
        <f>VLOOKUP(CONCATENATE($D314,$C$3),'Data Table'!$BD$3:$BJ$158,6,FALSE)</f>
        <v>8</v>
      </c>
      <c r="BR314" s="212"/>
      <c r="BS314" s="212"/>
      <c r="BT314" s="212"/>
      <c r="BU314" s="212"/>
      <c r="BV314" s="212"/>
      <c r="BW314" s="212"/>
      <c r="BX314" s="212"/>
      <c r="BY314" s="212"/>
      <c r="BZ314" s="212"/>
      <c r="CA314" s="213"/>
      <c r="CB314" s="212">
        <f>VLOOKUP(CONCATENATE($D314,$C$3),'Data Table'!$BD$3:$BJ$158,7,FALSE)</f>
        <v>3</v>
      </c>
      <c r="CC314" s="212"/>
      <c r="CD314" s="212"/>
      <c r="CE314" s="212"/>
      <c r="CF314" s="212"/>
      <c r="CG314" s="212"/>
      <c r="CH314" s="212"/>
      <c r="CI314" s="212"/>
      <c r="CJ314" s="212"/>
      <c r="CK314" s="212"/>
      <c r="CL314" s="213"/>
      <c r="CM314" s="56"/>
      <c r="CN314" s="56"/>
      <c r="CO314" s="56"/>
      <c r="CP314" s="56"/>
      <c r="CQ314" s="56"/>
      <c r="CR314" s="56"/>
      <c r="CS314" s="56"/>
      <c r="CT314" s="56"/>
      <c r="CU314" s="56"/>
      <c r="CV314" s="56"/>
      <c r="CW314" s="56"/>
      <c r="CX314" s="56"/>
      <c r="CY314" s="56"/>
      <c r="CZ314" s="56"/>
      <c r="DA314" s="56"/>
      <c r="DB314" s="56"/>
      <c r="DC314" s="56"/>
      <c r="DD314" s="56"/>
      <c r="DE314" s="56"/>
      <c r="DF314" s="56"/>
      <c r="DG314" s="56"/>
      <c r="DH314" s="56"/>
      <c r="DI314" s="56"/>
      <c r="DJ314" s="56"/>
      <c r="DK314" s="56"/>
      <c r="DL314" s="56"/>
      <c r="DM314" s="56"/>
      <c r="DN314" s="56"/>
      <c r="DO314" s="56"/>
      <c r="DP314" s="56"/>
      <c r="DQ314" s="56"/>
      <c r="DR314" s="56"/>
      <c r="DS314" s="56"/>
      <c r="DT314" s="56"/>
      <c r="DU314" s="56"/>
      <c r="DV314" s="56"/>
      <c r="DW314" s="56"/>
      <c r="DX314" s="56"/>
      <c r="DY314" s="56"/>
      <c r="DZ314" s="56"/>
      <c r="EA314" s="56"/>
      <c r="EB314" s="56"/>
      <c r="EC314" s="56"/>
      <c r="ED314" s="56"/>
      <c r="EE314" s="56"/>
      <c r="EF314" s="56"/>
      <c r="EG314" s="56"/>
      <c r="EH314" s="56"/>
      <c r="EI314" s="56"/>
      <c r="EJ314" s="56"/>
      <c r="EK314" s="56"/>
      <c r="EL314" s="56"/>
      <c r="EM314" s="56"/>
      <c r="EN314" s="56"/>
      <c r="EO314" s="56"/>
      <c r="EP314" s="56"/>
      <c r="EQ314" s="56"/>
      <c r="ER314" s="56"/>
      <c r="ES314" s="56"/>
      <c r="ET314" s="56"/>
      <c r="EU314" s="56"/>
      <c r="EV314" s="56"/>
      <c r="EW314" s="56"/>
      <c r="EX314" s="56"/>
      <c r="EY314" s="56"/>
      <c r="EZ314" s="56"/>
      <c r="FA314" s="56"/>
      <c r="FB314" s="56"/>
      <c r="FC314" s="56"/>
      <c r="FD314" s="56"/>
      <c r="FE314" s="56"/>
      <c r="FF314" s="56"/>
      <c r="FG314" s="56"/>
      <c r="FH314" s="56"/>
      <c r="FI314" s="56"/>
      <c r="FJ314" s="56"/>
      <c r="FK314" s="56"/>
      <c r="FL314" s="56"/>
      <c r="FM314" s="56"/>
      <c r="FN314" s="56"/>
      <c r="FO314" s="56"/>
      <c r="FP314" s="56"/>
      <c r="FQ314" s="56"/>
      <c r="FR314" s="56"/>
      <c r="FS314" s="56"/>
      <c r="FT314" s="56"/>
      <c r="FU314" s="56"/>
      <c r="FV314" s="56"/>
      <c r="FW314" s="56"/>
      <c r="FX314" s="56"/>
      <c r="FY314" s="56"/>
      <c r="FZ314" s="56"/>
      <c r="GA314" s="56"/>
      <c r="GB314" s="56"/>
      <c r="GC314" s="56"/>
      <c r="GD314" s="56"/>
      <c r="GE314" s="56"/>
      <c r="GF314" s="56"/>
      <c r="GG314" s="56"/>
      <c r="GH314" s="56"/>
      <c r="GI314" s="56"/>
      <c r="GJ314" s="56"/>
      <c r="GK314" s="56"/>
      <c r="GL314" s="56"/>
      <c r="GM314" s="56"/>
      <c r="GN314" s="56"/>
      <c r="GO314" s="56"/>
      <c r="GP314" s="56"/>
      <c r="GQ314" s="56"/>
      <c r="GR314" s="56"/>
      <c r="GS314" s="56"/>
      <c r="GT314" s="56"/>
      <c r="GU314" s="56"/>
      <c r="GV314" s="56"/>
      <c r="GW314" s="56"/>
      <c r="GX314" s="56"/>
      <c r="GY314" s="56"/>
      <c r="GZ314" s="56"/>
      <c r="HA314" s="56"/>
      <c r="HB314" s="56"/>
      <c r="HC314" s="56"/>
      <c r="HD314" s="56"/>
      <c r="HE314" s="56"/>
      <c r="HF314" s="56"/>
      <c r="HG314" s="56"/>
      <c r="HH314" s="217"/>
    </row>
    <row r="315" spans="2:216" ht="92.25" x14ac:dyDescent="1.35">
      <c r="B315" s="221"/>
      <c r="C315" s="56"/>
      <c r="D315" s="174" t="str">
        <f>'Data Table'!A38</f>
        <v>Ohio</v>
      </c>
      <c r="E315" s="175"/>
      <c r="F315" s="175"/>
      <c r="G315" s="175"/>
      <c r="H315" s="175"/>
      <c r="I315" s="175"/>
      <c r="J315" s="175"/>
      <c r="K315" s="175"/>
      <c r="L315" s="175"/>
      <c r="M315" s="175"/>
      <c r="N315" s="175"/>
      <c r="O315" s="175"/>
      <c r="P315" s="175"/>
      <c r="Q315" s="175"/>
      <c r="R315" s="175"/>
      <c r="S315" s="175"/>
      <c r="T315" s="199">
        <f>VLOOKUP(CONCATENATE($D315,$C$3),'Data Table'!$BD$3:$BJ$158,3,FALSE)</f>
        <v>2.2000000000000002</v>
      </c>
      <c r="U315" s="200"/>
      <c r="V315" s="200"/>
      <c r="W315" s="200"/>
      <c r="X315" s="200"/>
      <c r="Y315" s="200"/>
      <c r="Z315" s="200"/>
      <c r="AA315" s="200"/>
      <c r="AB315" s="200"/>
      <c r="AC315" s="200"/>
      <c r="AD315" s="200"/>
      <c r="AE315" s="199">
        <f>VLOOKUP(CONCATENATE($D315,$C$3),'Data Table'!$BD$3:$BJ$158,4,FALSE)</f>
        <v>3.8402579553864045</v>
      </c>
      <c r="AF315" s="200"/>
      <c r="AG315" s="200"/>
      <c r="AH315" s="200"/>
      <c r="AI315" s="200"/>
      <c r="AJ315" s="200"/>
      <c r="AK315" s="200"/>
      <c r="AL315" s="200"/>
      <c r="AM315" s="200"/>
      <c r="AN315" s="200"/>
      <c r="AO315" s="200"/>
      <c r="AP315" s="200"/>
      <c r="AQ315" s="200"/>
      <c r="AR315" s="200"/>
      <c r="AS315" s="200"/>
      <c r="AT315" s="200"/>
      <c r="AU315" s="200"/>
      <c r="AV315" s="200"/>
      <c r="AW315" s="201"/>
      <c r="AX315" s="200">
        <f>VLOOKUP(CONCATENATE($D315,$C$3),'Data Table'!$BD$3:$BJ$158,5,FALSE)</f>
        <v>50.7</v>
      </c>
      <c r="AY315" s="200"/>
      <c r="AZ315" s="200"/>
      <c r="BA315" s="200"/>
      <c r="BB315" s="200"/>
      <c r="BC315" s="200"/>
      <c r="BD315" s="200"/>
      <c r="BE315" s="200"/>
      <c r="BF315" s="200"/>
      <c r="BG315" s="200"/>
      <c r="BH315" s="200"/>
      <c r="BI315" s="200"/>
      <c r="BJ315" s="200"/>
      <c r="BK315" s="200"/>
      <c r="BL315" s="200"/>
      <c r="BM315" s="200"/>
      <c r="BN315" s="200"/>
      <c r="BO315" s="200"/>
      <c r="BP315" s="200"/>
      <c r="BQ315" s="208">
        <f>VLOOKUP(CONCATENATE($D315,$C$3),'Data Table'!$BD$3:$BJ$158,6,FALSE)</f>
        <v>38</v>
      </c>
      <c r="BR315" s="209"/>
      <c r="BS315" s="209"/>
      <c r="BT315" s="209"/>
      <c r="BU315" s="209"/>
      <c r="BV315" s="209"/>
      <c r="BW315" s="209"/>
      <c r="BX315" s="209"/>
      <c r="BY315" s="209"/>
      <c r="BZ315" s="209"/>
      <c r="CA315" s="210"/>
      <c r="CB315" s="209">
        <f>VLOOKUP(CONCATENATE($D315,$C$3),'Data Table'!$BD$3:$BJ$158,7,FALSE)</f>
        <v>-2</v>
      </c>
      <c r="CC315" s="209"/>
      <c r="CD315" s="209"/>
      <c r="CE315" s="209"/>
      <c r="CF315" s="209"/>
      <c r="CG315" s="209"/>
      <c r="CH315" s="209"/>
      <c r="CI315" s="209"/>
      <c r="CJ315" s="209"/>
      <c r="CK315" s="209"/>
      <c r="CL315" s="210"/>
      <c r="CM315" s="56"/>
      <c r="CN315" s="56"/>
      <c r="CO315" s="56"/>
      <c r="CP315" s="56"/>
      <c r="CQ315" s="56"/>
      <c r="CR315" s="56"/>
      <c r="CS315" s="56"/>
      <c r="CT315" s="56"/>
      <c r="CU315" s="56"/>
      <c r="CV315" s="56"/>
      <c r="CW315" s="56"/>
      <c r="CX315" s="56"/>
      <c r="CY315" s="56"/>
      <c r="CZ315" s="56"/>
      <c r="DA315" s="56"/>
      <c r="DB315" s="56"/>
      <c r="DC315" s="56"/>
      <c r="DD315" s="56"/>
      <c r="DE315" s="56"/>
      <c r="DF315" s="56"/>
      <c r="DG315" s="56"/>
      <c r="DH315" s="56"/>
      <c r="DI315" s="56"/>
      <c r="DJ315" s="56"/>
      <c r="DK315" s="56"/>
      <c r="DL315" s="56"/>
      <c r="DM315" s="56"/>
      <c r="DN315" s="56"/>
      <c r="DO315" s="56"/>
      <c r="DP315" s="56"/>
      <c r="DQ315" s="56"/>
      <c r="DR315" s="56"/>
      <c r="DS315" s="56"/>
      <c r="DT315" s="56"/>
      <c r="DU315" s="56"/>
      <c r="DV315" s="56"/>
      <c r="DW315" s="56"/>
      <c r="DX315" s="56"/>
      <c r="DY315" s="56"/>
      <c r="DZ315" s="56"/>
      <c r="EA315" s="56"/>
      <c r="EB315" s="56"/>
      <c r="EC315" s="56"/>
      <c r="ED315" s="56"/>
      <c r="EE315" s="56"/>
      <c r="EF315" s="56"/>
      <c r="EG315" s="56"/>
      <c r="EH315" s="56"/>
      <c r="EI315" s="56"/>
      <c r="EJ315" s="56"/>
      <c r="EK315" s="56"/>
      <c r="EL315" s="56"/>
      <c r="EM315" s="56"/>
      <c r="EN315" s="56"/>
      <c r="EO315" s="56"/>
      <c r="EP315" s="56"/>
      <c r="EQ315" s="56"/>
      <c r="ER315" s="56"/>
      <c r="ES315" s="56"/>
      <c r="ET315" s="56"/>
      <c r="EU315" s="56"/>
      <c r="EV315" s="56"/>
      <c r="EW315" s="56"/>
      <c r="EX315" s="56"/>
      <c r="EY315" s="56"/>
      <c r="EZ315" s="56"/>
      <c r="FA315" s="56"/>
      <c r="FB315" s="56"/>
      <c r="FC315" s="56"/>
      <c r="FD315" s="56"/>
      <c r="FE315" s="56"/>
      <c r="FF315" s="56"/>
      <c r="FG315" s="56"/>
      <c r="FH315" s="56"/>
      <c r="FI315" s="56"/>
      <c r="FJ315" s="56"/>
      <c r="FK315" s="56"/>
      <c r="FL315" s="56"/>
      <c r="FM315" s="56"/>
      <c r="FN315" s="56"/>
      <c r="FO315" s="56"/>
      <c r="FP315" s="56"/>
      <c r="FQ315" s="56"/>
      <c r="FR315" s="56"/>
      <c r="FS315" s="56"/>
      <c r="FT315" s="56"/>
      <c r="FU315" s="56"/>
      <c r="FV315" s="56"/>
      <c r="FW315" s="56"/>
      <c r="FX315" s="56"/>
      <c r="FY315" s="56"/>
      <c r="FZ315" s="56"/>
      <c r="GA315" s="56"/>
      <c r="GB315" s="56"/>
      <c r="GC315" s="56"/>
      <c r="GD315" s="56"/>
      <c r="GE315" s="56"/>
      <c r="GF315" s="56"/>
      <c r="GG315" s="56"/>
      <c r="GH315" s="56"/>
      <c r="GI315" s="56"/>
      <c r="GJ315" s="56"/>
      <c r="GK315" s="56"/>
      <c r="GL315" s="56"/>
      <c r="GM315" s="56"/>
      <c r="GN315" s="56"/>
      <c r="GO315" s="56"/>
      <c r="GP315" s="56"/>
      <c r="GQ315" s="56"/>
      <c r="GR315" s="56"/>
      <c r="GS315" s="56"/>
      <c r="GT315" s="56"/>
      <c r="GU315" s="56"/>
      <c r="GV315" s="56"/>
      <c r="GW315" s="56"/>
      <c r="GX315" s="56"/>
      <c r="GY315" s="56"/>
      <c r="GZ315" s="56"/>
      <c r="HA315" s="56"/>
      <c r="HB315" s="56"/>
      <c r="HC315" s="56"/>
      <c r="HD315" s="56"/>
      <c r="HE315" s="56"/>
      <c r="HF315" s="56"/>
      <c r="HG315" s="56"/>
      <c r="HH315" s="217"/>
    </row>
    <row r="316" spans="2:216" ht="92.25" x14ac:dyDescent="1.35">
      <c r="B316" s="221"/>
      <c r="C316" s="56"/>
      <c r="D316" s="178" t="str">
        <f>'Data Table'!A39</f>
        <v>Oklahoma</v>
      </c>
      <c r="E316" s="179"/>
      <c r="F316" s="179"/>
      <c r="G316" s="179"/>
      <c r="H316" s="179"/>
      <c r="I316" s="179"/>
      <c r="J316" s="179"/>
      <c r="K316" s="179"/>
      <c r="L316" s="179"/>
      <c r="M316" s="179"/>
      <c r="N316" s="179"/>
      <c r="O316" s="179"/>
      <c r="P316" s="179"/>
      <c r="Q316" s="179"/>
      <c r="R316" s="179"/>
      <c r="S316" s="179"/>
      <c r="T316" s="202">
        <f>VLOOKUP(CONCATENATE($D316,$C$3),'Data Table'!$BD$3:$BJ$158,3,FALSE)</f>
        <v>2.1</v>
      </c>
      <c r="U316" s="203"/>
      <c r="V316" s="203"/>
      <c r="W316" s="203"/>
      <c r="X316" s="203"/>
      <c r="Y316" s="203"/>
      <c r="Z316" s="203"/>
      <c r="AA316" s="203"/>
      <c r="AB316" s="203"/>
      <c r="AC316" s="203"/>
      <c r="AD316" s="203"/>
      <c r="AE316" s="202">
        <f>VLOOKUP(CONCATENATE($D316,$C$3),'Data Table'!$BD$3:$BJ$158,4,FALSE)</f>
        <v>3.5218556755752544</v>
      </c>
      <c r="AF316" s="203"/>
      <c r="AG316" s="203"/>
      <c r="AH316" s="203"/>
      <c r="AI316" s="203"/>
      <c r="AJ316" s="203"/>
      <c r="AK316" s="203"/>
      <c r="AL316" s="203"/>
      <c r="AM316" s="203"/>
      <c r="AN316" s="203"/>
      <c r="AO316" s="203"/>
      <c r="AP316" s="203"/>
      <c r="AQ316" s="203"/>
      <c r="AR316" s="203"/>
      <c r="AS316" s="203"/>
      <c r="AT316" s="203"/>
      <c r="AU316" s="203"/>
      <c r="AV316" s="203"/>
      <c r="AW316" s="204"/>
      <c r="AX316" s="203">
        <f>VLOOKUP(CONCATENATE($D316,$C$3),'Data Table'!$BD$3:$BJ$158,5,FALSE)</f>
        <v>59.6</v>
      </c>
      <c r="AY316" s="203"/>
      <c r="AZ316" s="203"/>
      <c r="BA316" s="203"/>
      <c r="BB316" s="203"/>
      <c r="BC316" s="203"/>
      <c r="BD316" s="203"/>
      <c r="BE316" s="203"/>
      <c r="BF316" s="203"/>
      <c r="BG316" s="203"/>
      <c r="BH316" s="203"/>
      <c r="BI316" s="203"/>
      <c r="BJ316" s="203"/>
      <c r="BK316" s="203"/>
      <c r="BL316" s="203"/>
      <c r="BM316" s="203"/>
      <c r="BN316" s="203"/>
      <c r="BO316" s="203"/>
      <c r="BP316" s="203"/>
      <c r="BQ316" s="211">
        <f>VLOOKUP(CONCATENATE($D316,$C$3),'Data Table'!$BD$3:$BJ$158,6,FALSE)</f>
        <v>46</v>
      </c>
      <c r="BR316" s="212"/>
      <c r="BS316" s="212"/>
      <c r="BT316" s="212"/>
      <c r="BU316" s="212"/>
      <c r="BV316" s="212"/>
      <c r="BW316" s="212"/>
      <c r="BX316" s="212"/>
      <c r="BY316" s="212"/>
      <c r="BZ316" s="212"/>
      <c r="CA316" s="213"/>
      <c r="CB316" s="212">
        <f>VLOOKUP(CONCATENATE($D316,$C$3),'Data Table'!$BD$3:$BJ$158,7,FALSE)</f>
        <v>0</v>
      </c>
      <c r="CC316" s="212"/>
      <c r="CD316" s="212"/>
      <c r="CE316" s="212"/>
      <c r="CF316" s="212"/>
      <c r="CG316" s="212"/>
      <c r="CH316" s="212"/>
      <c r="CI316" s="212"/>
      <c r="CJ316" s="212"/>
      <c r="CK316" s="212"/>
      <c r="CL316" s="213"/>
      <c r="CM316" s="56"/>
      <c r="CN316" s="56"/>
      <c r="CO316" s="56"/>
      <c r="CP316" s="56"/>
      <c r="CQ316" s="56"/>
      <c r="CR316" s="56"/>
      <c r="CS316" s="56"/>
      <c r="CT316" s="56"/>
      <c r="CU316" s="56"/>
      <c r="CV316" s="56"/>
      <c r="CW316" s="56"/>
      <c r="CX316" s="56"/>
      <c r="CY316" s="56"/>
      <c r="CZ316" s="56"/>
      <c r="DA316" s="56"/>
      <c r="DB316" s="56"/>
      <c r="DC316" s="56"/>
      <c r="DD316" s="56"/>
      <c r="DE316" s="56"/>
      <c r="DF316" s="56"/>
      <c r="DG316" s="56"/>
      <c r="DH316" s="56"/>
      <c r="DI316" s="56"/>
      <c r="DJ316" s="56"/>
      <c r="DK316" s="56"/>
      <c r="DL316" s="56"/>
      <c r="DM316" s="56"/>
      <c r="DN316" s="56"/>
      <c r="DO316" s="56"/>
      <c r="DP316" s="56"/>
      <c r="DQ316" s="56"/>
      <c r="DR316" s="56"/>
      <c r="DS316" s="56"/>
      <c r="DT316" s="56"/>
      <c r="DU316" s="56"/>
      <c r="DV316" s="56"/>
      <c r="DW316" s="56"/>
      <c r="DX316" s="56"/>
      <c r="DY316" s="56"/>
      <c r="DZ316" s="56"/>
      <c r="EA316" s="56"/>
      <c r="EB316" s="56"/>
      <c r="EC316" s="56"/>
      <c r="ED316" s="56"/>
      <c r="EE316" s="56"/>
      <c r="EF316" s="56"/>
      <c r="EG316" s="56"/>
      <c r="EH316" s="56"/>
      <c r="EI316" s="56"/>
      <c r="EJ316" s="56"/>
      <c r="EK316" s="56"/>
      <c r="EL316" s="56"/>
      <c r="EM316" s="56"/>
      <c r="EN316" s="56"/>
      <c r="EO316" s="56"/>
      <c r="EP316" s="56"/>
      <c r="EQ316" s="56"/>
      <c r="ER316" s="56"/>
      <c r="ES316" s="56"/>
      <c r="ET316" s="56"/>
      <c r="EU316" s="56"/>
      <c r="EV316" s="56"/>
      <c r="EW316" s="56"/>
      <c r="EX316" s="56"/>
      <c r="EY316" s="56"/>
      <c r="EZ316" s="56"/>
      <c r="FA316" s="56"/>
      <c r="FB316" s="56"/>
      <c r="FC316" s="56"/>
      <c r="FD316" s="56"/>
      <c r="FE316" s="56"/>
      <c r="FF316" s="56"/>
      <c r="FG316" s="56"/>
      <c r="FH316" s="56"/>
      <c r="FI316" s="56"/>
      <c r="FJ316" s="56"/>
      <c r="FK316" s="56"/>
      <c r="FL316" s="56"/>
      <c r="FM316" s="56"/>
      <c r="FN316" s="56"/>
      <c r="FO316" s="56"/>
      <c r="FP316" s="56"/>
      <c r="FQ316" s="56"/>
      <c r="FR316" s="56"/>
      <c r="FS316" s="56"/>
      <c r="FT316" s="56"/>
      <c r="FU316" s="56"/>
      <c r="FV316" s="56"/>
      <c r="FW316" s="56"/>
      <c r="FX316" s="56"/>
      <c r="FY316" s="56"/>
      <c r="FZ316" s="56"/>
      <c r="GA316" s="56"/>
      <c r="GB316" s="56"/>
      <c r="GC316" s="56"/>
      <c r="GD316" s="56"/>
      <c r="GE316" s="56"/>
      <c r="GF316" s="56"/>
      <c r="GG316" s="56"/>
      <c r="GH316" s="56"/>
      <c r="GI316" s="56"/>
      <c r="GJ316" s="56"/>
      <c r="GK316" s="56"/>
      <c r="GL316" s="56"/>
      <c r="GM316" s="56"/>
      <c r="GN316" s="56"/>
      <c r="GO316" s="56"/>
      <c r="GP316" s="56"/>
      <c r="GQ316" s="56"/>
      <c r="GR316" s="56"/>
      <c r="GS316" s="56"/>
      <c r="GT316" s="56"/>
      <c r="GU316" s="56"/>
      <c r="GV316" s="56"/>
      <c r="GW316" s="56"/>
      <c r="GX316" s="56"/>
      <c r="GY316" s="56"/>
      <c r="GZ316" s="56"/>
      <c r="HA316" s="56"/>
      <c r="HB316" s="56"/>
      <c r="HC316" s="56"/>
      <c r="HD316" s="56"/>
      <c r="HE316" s="56"/>
      <c r="HF316" s="56"/>
      <c r="HG316" s="56"/>
      <c r="HH316" s="217"/>
    </row>
    <row r="317" spans="2:216" ht="92.25" x14ac:dyDescent="1.35">
      <c r="B317" s="221"/>
      <c r="C317" s="56"/>
      <c r="D317" s="174" t="str">
        <f>'Data Table'!A40</f>
        <v>Oregon</v>
      </c>
      <c r="E317" s="175"/>
      <c r="F317" s="175"/>
      <c r="G317" s="175"/>
      <c r="H317" s="175"/>
      <c r="I317" s="175"/>
      <c r="J317" s="175"/>
      <c r="K317" s="175"/>
      <c r="L317" s="175"/>
      <c r="M317" s="175"/>
      <c r="N317" s="175"/>
      <c r="O317" s="175"/>
      <c r="P317" s="175"/>
      <c r="Q317" s="175"/>
      <c r="R317" s="175"/>
      <c r="S317" s="175"/>
      <c r="T317" s="199">
        <f>VLOOKUP(CONCATENATE($D317,$C$3),'Data Table'!$BD$3:$BJ$158,3,FALSE)</f>
        <v>3.9</v>
      </c>
      <c r="U317" s="200"/>
      <c r="V317" s="200"/>
      <c r="W317" s="200"/>
      <c r="X317" s="200"/>
      <c r="Y317" s="200"/>
      <c r="Z317" s="200"/>
      <c r="AA317" s="200"/>
      <c r="AB317" s="200"/>
      <c r="AC317" s="200"/>
      <c r="AD317" s="200"/>
      <c r="AE317" s="199">
        <f>VLOOKUP(CONCATENATE($D317,$C$3),'Data Table'!$BD$3:$BJ$158,4,FALSE)</f>
        <v>3.3549177925227172</v>
      </c>
      <c r="AF317" s="200"/>
      <c r="AG317" s="200"/>
      <c r="AH317" s="200"/>
      <c r="AI317" s="200"/>
      <c r="AJ317" s="200"/>
      <c r="AK317" s="200"/>
      <c r="AL317" s="200"/>
      <c r="AM317" s="200"/>
      <c r="AN317" s="200"/>
      <c r="AO317" s="200"/>
      <c r="AP317" s="200"/>
      <c r="AQ317" s="200"/>
      <c r="AR317" s="200"/>
      <c r="AS317" s="200"/>
      <c r="AT317" s="200"/>
      <c r="AU317" s="200"/>
      <c r="AV317" s="200"/>
      <c r="AW317" s="201"/>
      <c r="AX317" s="200">
        <f>VLOOKUP(CONCATENATE($D317,$C$3),'Data Table'!$BD$3:$BJ$158,5,FALSE)</f>
        <v>48.4</v>
      </c>
      <c r="AY317" s="200"/>
      <c r="AZ317" s="200"/>
      <c r="BA317" s="200"/>
      <c r="BB317" s="200"/>
      <c r="BC317" s="200"/>
      <c r="BD317" s="200"/>
      <c r="BE317" s="200"/>
      <c r="BF317" s="200"/>
      <c r="BG317" s="200"/>
      <c r="BH317" s="200"/>
      <c r="BI317" s="200"/>
      <c r="BJ317" s="200"/>
      <c r="BK317" s="200"/>
      <c r="BL317" s="200"/>
      <c r="BM317" s="200"/>
      <c r="BN317" s="200"/>
      <c r="BO317" s="200"/>
      <c r="BP317" s="200"/>
      <c r="BQ317" s="208">
        <f>VLOOKUP(CONCATENATE($D317,$C$3),'Data Table'!$BD$3:$BJ$158,6,FALSE)</f>
        <v>14</v>
      </c>
      <c r="BR317" s="209"/>
      <c r="BS317" s="209"/>
      <c r="BT317" s="209"/>
      <c r="BU317" s="209"/>
      <c r="BV317" s="209"/>
      <c r="BW317" s="209"/>
      <c r="BX317" s="209"/>
      <c r="BY317" s="209"/>
      <c r="BZ317" s="209"/>
      <c r="CA317" s="210"/>
      <c r="CB317" s="209">
        <f>VLOOKUP(CONCATENATE($D317,$C$3),'Data Table'!$BD$3:$BJ$158,7,FALSE)</f>
        <v>-6</v>
      </c>
      <c r="CC317" s="209"/>
      <c r="CD317" s="209"/>
      <c r="CE317" s="209"/>
      <c r="CF317" s="209"/>
      <c r="CG317" s="209"/>
      <c r="CH317" s="209"/>
      <c r="CI317" s="209"/>
      <c r="CJ317" s="209"/>
      <c r="CK317" s="209"/>
      <c r="CL317" s="210"/>
      <c r="CM317" s="56"/>
      <c r="CN317" s="56"/>
      <c r="CO317" s="56"/>
      <c r="CP317" s="56"/>
      <c r="CQ317" s="56"/>
      <c r="CR317" s="56"/>
      <c r="CS317" s="56"/>
      <c r="CT317" s="56"/>
      <c r="CU317" s="56"/>
      <c r="CV317" s="56"/>
      <c r="CW317" s="56"/>
      <c r="CX317" s="56"/>
      <c r="CY317" s="56"/>
      <c r="CZ317" s="56"/>
      <c r="DA317" s="56"/>
      <c r="DB317" s="56"/>
      <c r="DC317" s="56"/>
      <c r="DD317" s="56"/>
      <c r="DE317" s="56"/>
      <c r="DF317" s="56"/>
      <c r="DG317" s="56"/>
      <c r="DH317" s="56"/>
      <c r="DI317" s="56"/>
      <c r="DJ317" s="56"/>
      <c r="DK317" s="56"/>
      <c r="DL317" s="56"/>
      <c r="DM317" s="56"/>
      <c r="DN317" s="56"/>
      <c r="DO317" s="56"/>
      <c r="DP317" s="56"/>
      <c r="DQ317" s="56"/>
      <c r="DR317" s="56"/>
      <c r="DS317" s="56"/>
      <c r="DT317" s="56"/>
      <c r="DU317" s="56"/>
      <c r="DV317" s="56"/>
      <c r="DW317" s="56"/>
      <c r="DX317" s="56"/>
      <c r="DY317" s="56"/>
      <c r="DZ317" s="56"/>
      <c r="EA317" s="56"/>
      <c r="EB317" s="56"/>
      <c r="EC317" s="56"/>
      <c r="ED317" s="56"/>
      <c r="EE317" s="56"/>
      <c r="EF317" s="56"/>
      <c r="EG317" s="56"/>
      <c r="EH317" s="56"/>
      <c r="EI317" s="56"/>
      <c r="EJ317" s="56"/>
      <c r="EK317" s="56"/>
      <c r="EL317" s="56"/>
      <c r="EM317" s="56"/>
      <c r="EN317" s="56"/>
      <c r="EO317" s="56"/>
      <c r="EP317" s="56"/>
      <c r="EQ317" s="56"/>
      <c r="ER317" s="56"/>
      <c r="ES317" s="56"/>
      <c r="ET317" s="56"/>
      <c r="EU317" s="56"/>
      <c r="EV317" s="56"/>
      <c r="EW317" s="56"/>
      <c r="EX317" s="56"/>
      <c r="EY317" s="56"/>
      <c r="EZ317" s="56"/>
      <c r="FA317" s="56"/>
      <c r="FB317" s="56"/>
      <c r="FC317" s="56"/>
      <c r="FD317" s="56"/>
      <c r="FE317" s="56"/>
      <c r="FF317" s="56"/>
      <c r="FG317" s="56"/>
      <c r="FH317" s="56"/>
      <c r="FI317" s="56"/>
      <c r="FJ317" s="56"/>
      <c r="FK317" s="56"/>
      <c r="FL317" s="56"/>
      <c r="FM317" s="56"/>
      <c r="FN317" s="56"/>
      <c r="FO317" s="56"/>
      <c r="FP317" s="56"/>
      <c r="FQ317" s="56"/>
      <c r="FR317" s="56"/>
      <c r="FS317" s="56"/>
      <c r="FT317" s="56"/>
      <c r="FU317" s="56"/>
      <c r="FV317" s="56"/>
      <c r="FW317" s="56"/>
      <c r="FX317" s="56"/>
      <c r="FY317" s="56"/>
      <c r="FZ317" s="56"/>
      <c r="GA317" s="56"/>
      <c r="GB317" s="56"/>
      <c r="GC317" s="56"/>
      <c r="GD317" s="56"/>
      <c r="GE317" s="56"/>
      <c r="GF317" s="56"/>
      <c r="GG317" s="56"/>
      <c r="GH317" s="56"/>
      <c r="GI317" s="56"/>
      <c r="GJ317" s="56"/>
      <c r="GK317" s="56"/>
      <c r="GL317" s="56"/>
      <c r="GM317" s="56"/>
      <c r="GN317" s="56"/>
      <c r="GO317" s="56"/>
      <c r="GP317" s="56"/>
      <c r="GQ317" s="56"/>
      <c r="GR317" s="56"/>
      <c r="GS317" s="56"/>
      <c r="GT317" s="56"/>
      <c r="GU317" s="56"/>
      <c r="GV317" s="56"/>
      <c r="GW317" s="56"/>
      <c r="GX317" s="56"/>
      <c r="GY317" s="56"/>
      <c r="GZ317" s="56"/>
      <c r="HA317" s="56"/>
      <c r="HB317" s="56"/>
      <c r="HC317" s="56"/>
      <c r="HD317" s="56"/>
      <c r="HE317" s="56"/>
      <c r="HF317" s="56"/>
      <c r="HG317" s="56"/>
      <c r="HH317" s="217"/>
    </row>
    <row r="318" spans="2:216" ht="92.25" x14ac:dyDescent="1.35">
      <c r="B318" s="221"/>
      <c r="C318" s="56"/>
      <c r="D318" s="178" t="str">
        <f>'Data Table'!A41</f>
        <v>Pennsylvania</v>
      </c>
      <c r="E318" s="179"/>
      <c r="F318" s="179"/>
      <c r="G318" s="179"/>
      <c r="H318" s="179"/>
      <c r="I318" s="179"/>
      <c r="J318" s="179"/>
      <c r="K318" s="179"/>
      <c r="L318" s="179"/>
      <c r="M318" s="179"/>
      <c r="N318" s="179"/>
      <c r="O318" s="179"/>
      <c r="P318" s="179"/>
      <c r="Q318" s="179"/>
      <c r="R318" s="179"/>
      <c r="S318" s="179"/>
      <c r="T318" s="202">
        <f>VLOOKUP(CONCATENATE($D318,$C$3),'Data Table'!$BD$3:$BJ$158,3,FALSE)</f>
        <v>1.7</v>
      </c>
      <c r="U318" s="203"/>
      <c r="V318" s="203"/>
      <c r="W318" s="203"/>
      <c r="X318" s="203"/>
      <c r="Y318" s="203"/>
      <c r="Z318" s="203"/>
      <c r="AA318" s="203"/>
      <c r="AB318" s="203"/>
      <c r="AC318" s="203"/>
      <c r="AD318" s="203"/>
      <c r="AE318" s="202">
        <f>VLOOKUP(CONCATENATE($D318,$C$3),'Data Table'!$BD$3:$BJ$158,4,FALSE)</f>
        <v>3.1330543141566762</v>
      </c>
      <c r="AF318" s="203"/>
      <c r="AG318" s="203"/>
      <c r="AH318" s="203"/>
      <c r="AI318" s="203"/>
      <c r="AJ318" s="203"/>
      <c r="AK318" s="203"/>
      <c r="AL318" s="203"/>
      <c r="AM318" s="203"/>
      <c r="AN318" s="203"/>
      <c r="AO318" s="203"/>
      <c r="AP318" s="203"/>
      <c r="AQ318" s="203"/>
      <c r="AR318" s="203"/>
      <c r="AS318" s="203"/>
      <c r="AT318" s="203"/>
      <c r="AU318" s="203"/>
      <c r="AV318" s="203"/>
      <c r="AW318" s="204"/>
      <c r="AX318" s="203">
        <f>VLOOKUP(CONCATENATE($D318,$C$3),'Data Table'!$BD$3:$BJ$158,5,FALSE)</f>
        <v>48.8</v>
      </c>
      <c r="AY318" s="203"/>
      <c r="AZ318" s="203"/>
      <c r="BA318" s="203"/>
      <c r="BB318" s="203"/>
      <c r="BC318" s="203"/>
      <c r="BD318" s="203"/>
      <c r="BE318" s="203"/>
      <c r="BF318" s="203"/>
      <c r="BG318" s="203"/>
      <c r="BH318" s="203"/>
      <c r="BI318" s="203"/>
      <c r="BJ318" s="203"/>
      <c r="BK318" s="203"/>
      <c r="BL318" s="203"/>
      <c r="BM318" s="203"/>
      <c r="BN318" s="203"/>
      <c r="BO318" s="203"/>
      <c r="BP318" s="203"/>
      <c r="BQ318" s="211">
        <f>VLOOKUP(CONCATENATE($D318,$C$3),'Data Table'!$BD$3:$BJ$158,6,FALSE)</f>
        <v>29</v>
      </c>
      <c r="BR318" s="212"/>
      <c r="BS318" s="212"/>
      <c r="BT318" s="212"/>
      <c r="BU318" s="212"/>
      <c r="BV318" s="212"/>
      <c r="BW318" s="212"/>
      <c r="BX318" s="212"/>
      <c r="BY318" s="212"/>
      <c r="BZ318" s="212"/>
      <c r="CA318" s="213"/>
      <c r="CB318" s="212">
        <f>VLOOKUP(CONCATENATE($D318,$C$3),'Data Table'!$BD$3:$BJ$158,7,FALSE)</f>
        <v>-1</v>
      </c>
      <c r="CC318" s="212"/>
      <c r="CD318" s="212"/>
      <c r="CE318" s="212"/>
      <c r="CF318" s="212"/>
      <c r="CG318" s="212"/>
      <c r="CH318" s="212"/>
      <c r="CI318" s="212"/>
      <c r="CJ318" s="212"/>
      <c r="CK318" s="212"/>
      <c r="CL318" s="213"/>
      <c r="CM318" s="56"/>
      <c r="CN318" s="56"/>
      <c r="CO318" s="56"/>
      <c r="CP318" s="56"/>
      <c r="CQ318" s="56"/>
      <c r="CR318" s="56"/>
      <c r="CS318" s="56"/>
      <c r="CT318" s="56"/>
      <c r="CU318" s="56"/>
      <c r="CV318" s="56"/>
      <c r="CW318" s="56"/>
      <c r="CX318" s="56"/>
      <c r="CY318" s="56"/>
      <c r="CZ318" s="56"/>
      <c r="DA318" s="56"/>
      <c r="DB318" s="56"/>
      <c r="DC318" s="56"/>
      <c r="DD318" s="56"/>
      <c r="DE318" s="56"/>
      <c r="DF318" s="56"/>
      <c r="DG318" s="56"/>
      <c r="DH318" s="56"/>
      <c r="DI318" s="56"/>
      <c r="DJ318" s="56"/>
      <c r="DK318" s="56"/>
      <c r="DL318" s="56"/>
      <c r="DM318" s="56"/>
      <c r="DN318" s="56"/>
      <c r="DO318" s="56"/>
      <c r="DP318" s="56"/>
      <c r="DQ318" s="56"/>
      <c r="DR318" s="56"/>
      <c r="DS318" s="56"/>
      <c r="DT318" s="56"/>
      <c r="DU318" s="56"/>
      <c r="DV318" s="56"/>
      <c r="DW318" s="56"/>
      <c r="DX318" s="56"/>
      <c r="DY318" s="56"/>
      <c r="DZ318" s="56"/>
      <c r="EA318" s="56"/>
      <c r="EB318" s="56"/>
      <c r="EC318" s="56"/>
      <c r="ED318" s="56"/>
      <c r="EE318" s="56"/>
      <c r="EF318" s="56"/>
      <c r="EG318" s="56"/>
      <c r="EH318" s="56"/>
      <c r="EI318" s="56"/>
      <c r="EJ318" s="56"/>
      <c r="EK318" s="56"/>
      <c r="EL318" s="56"/>
      <c r="EM318" s="56"/>
      <c r="EN318" s="56"/>
      <c r="EO318" s="56"/>
      <c r="EP318" s="56"/>
      <c r="EQ318" s="56"/>
      <c r="ER318" s="56"/>
      <c r="ES318" s="56"/>
      <c r="ET318" s="56"/>
      <c r="EU318" s="56"/>
      <c r="EV318" s="56"/>
      <c r="EW318" s="56"/>
      <c r="EX318" s="56"/>
      <c r="EY318" s="56"/>
      <c r="EZ318" s="56"/>
      <c r="FA318" s="56"/>
      <c r="FB318" s="56"/>
      <c r="FC318" s="56"/>
      <c r="FD318" s="56"/>
      <c r="FE318" s="56"/>
      <c r="FF318" s="56"/>
      <c r="FG318" s="56"/>
      <c r="FH318" s="56"/>
      <c r="FI318" s="56"/>
      <c r="FJ318" s="56"/>
      <c r="FK318" s="56"/>
      <c r="FL318" s="56"/>
      <c r="FM318" s="56"/>
      <c r="FN318" s="56"/>
      <c r="FO318" s="56"/>
      <c r="FP318" s="56"/>
      <c r="FQ318" s="56"/>
      <c r="FR318" s="56"/>
      <c r="FS318" s="56"/>
      <c r="FT318" s="56"/>
      <c r="FU318" s="56"/>
      <c r="FV318" s="56"/>
      <c r="FW318" s="56"/>
      <c r="FX318" s="56"/>
      <c r="FY318" s="56"/>
      <c r="FZ318" s="56"/>
      <c r="GA318" s="56"/>
      <c r="GB318" s="56"/>
      <c r="GC318" s="56"/>
      <c r="GD318" s="56"/>
      <c r="GE318" s="56"/>
      <c r="GF318" s="56"/>
      <c r="GG318" s="56"/>
      <c r="GH318" s="56"/>
      <c r="GI318" s="56"/>
      <c r="GJ318" s="56"/>
      <c r="GK318" s="56"/>
      <c r="GL318" s="56"/>
      <c r="GM318" s="56"/>
      <c r="GN318" s="56"/>
      <c r="GO318" s="56"/>
      <c r="GP318" s="56"/>
      <c r="GQ318" s="56"/>
      <c r="GR318" s="56"/>
      <c r="GS318" s="56"/>
      <c r="GT318" s="56"/>
      <c r="GU318" s="56"/>
      <c r="GV318" s="56"/>
      <c r="GW318" s="56"/>
      <c r="GX318" s="56"/>
      <c r="GY318" s="56"/>
      <c r="GZ318" s="56"/>
      <c r="HA318" s="56"/>
      <c r="HB318" s="56"/>
      <c r="HC318" s="56"/>
      <c r="HD318" s="56"/>
      <c r="HE318" s="56"/>
      <c r="HF318" s="56"/>
      <c r="HG318" s="56"/>
      <c r="HH318" s="217"/>
    </row>
    <row r="319" spans="2:216" ht="92.25" x14ac:dyDescent="1.35">
      <c r="B319" s="221"/>
      <c r="C319" s="56"/>
      <c r="D319" s="174" t="str">
        <f>'Data Table'!A42</f>
        <v>Rhode Island</v>
      </c>
      <c r="E319" s="175"/>
      <c r="F319" s="175"/>
      <c r="G319" s="175"/>
      <c r="H319" s="175"/>
      <c r="I319" s="175"/>
      <c r="J319" s="175"/>
      <c r="K319" s="175"/>
      <c r="L319" s="175"/>
      <c r="M319" s="175"/>
      <c r="N319" s="175"/>
      <c r="O319" s="175"/>
      <c r="P319" s="175"/>
      <c r="Q319" s="175"/>
      <c r="R319" s="175"/>
      <c r="S319" s="175"/>
      <c r="T319" s="199">
        <f>VLOOKUP(CONCATENATE($D319,$C$3),'Data Table'!$BD$3:$BJ$158,3,FALSE)</f>
        <v>1.4</v>
      </c>
      <c r="U319" s="200"/>
      <c r="V319" s="200"/>
      <c r="W319" s="200"/>
      <c r="X319" s="200"/>
      <c r="Y319" s="200"/>
      <c r="Z319" s="200"/>
      <c r="AA319" s="200"/>
      <c r="AB319" s="200"/>
      <c r="AC319" s="200"/>
      <c r="AD319" s="200"/>
      <c r="AE319" s="199">
        <f>VLOOKUP(CONCATENATE($D319,$C$3),'Data Table'!$BD$3:$BJ$158,4,FALSE)</f>
        <v>2.5413105413105415</v>
      </c>
      <c r="AF319" s="200"/>
      <c r="AG319" s="200"/>
      <c r="AH319" s="200"/>
      <c r="AI319" s="200"/>
      <c r="AJ319" s="200"/>
      <c r="AK319" s="200"/>
      <c r="AL319" s="200"/>
      <c r="AM319" s="200"/>
      <c r="AN319" s="200"/>
      <c r="AO319" s="200"/>
      <c r="AP319" s="200"/>
      <c r="AQ319" s="200"/>
      <c r="AR319" s="200"/>
      <c r="AS319" s="200"/>
      <c r="AT319" s="200"/>
      <c r="AU319" s="200"/>
      <c r="AV319" s="200"/>
      <c r="AW319" s="201"/>
      <c r="AX319" s="200">
        <f>VLOOKUP(CONCATENATE($D319,$C$3),'Data Table'!$BD$3:$BJ$158,5,FALSE)</f>
        <v>50.1</v>
      </c>
      <c r="AY319" s="200"/>
      <c r="AZ319" s="200"/>
      <c r="BA319" s="200"/>
      <c r="BB319" s="200"/>
      <c r="BC319" s="200"/>
      <c r="BD319" s="200"/>
      <c r="BE319" s="200"/>
      <c r="BF319" s="200"/>
      <c r="BG319" s="200"/>
      <c r="BH319" s="200"/>
      <c r="BI319" s="200"/>
      <c r="BJ319" s="200"/>
      <c r="BK319" s="200"/>
      <c r="BL319" s="200"/>
      <c r="BM319" s="200"/>
      <c r="BN319" s="200"/>
      <c r="BO319" s="200"/>
      <c r="BP319" s="200"/>
      <c r="BQ319" s="208">
        <f>VLOOKUP(CONCATENATE($D319,$C$3),'Data Table'!$BD$3:$BJ$158,6,FALSE)</f>
        <v>16</v>
      </c>
      <c r="BR319" s="209"/>
      <c r="BS319" s="209"/>
      <c r="BT319" s="209"/>
      <c r="BU319" s="209"/>
      <c r="BV319" s="209"/>
      <c r="BW319" s="209"/>
      <c r="BX319" s="209"/>
      <c r="BY319" s="209"/>
      <c r="BZ319" s="209"/>
      <c r="CA319" s="210"/>
      <c r="CB319" s="209">
        <f>VLOOKUP(CONCATENATE($D319,$C$3),'Data Table'!$BD$3:$BJ$158,7,FALSE)</f>
        <v>-3</v>
      </c>
      <c r="CC319" s="209"/>
      <c r="CD319" s="209"/>
      <c r="CE319" s="209"/>
      <c r="CF319" s="209"/>
      <c r="CG319" s="209"/>
      <c r="CH319" s="209"/>
      <c r="CI319" s="209"/>
      <c r="CJ319" s="209"/>
      <c r="CK319" s="209"/>
      <c r="CL319" s="210"/>
      <c r="CM319" s="56"/>
      <c r="CN319" s="56"/>
      <c r="CO319" s="56"/>
      <c r="CP319" s="56"/>
      <c r="CQ319" s="56"/>
      <c r="CR319" s="56"/>
      <c r="CS319" s="56"/>
      <c r="CT319" s="56"/>
      <c r="CU319" s="56"/>
      <c r="CV319" s="56"/>
      <c r="CW319" s="56"/>
      <c r="CX319" s="56"/>
      <c r="CY319" s="56"/>
      <c r="CZ319" s="56"/>
      <c r="DA319" s="56"/>
      <c r="DB319" s="56"/>
      <c r="DC319" s="56"/>
      <c r="DD319" s="56"/>
      <c r="DE319" s="56"/>
      <c r="DF319" s="56"/>
      <c r="DG319" s="56"/>
      <c r="DH319" s="56"/>
      <c r="DI319" s="56"/>
      <c r="DJ319" s="56"/>
      <c r="DK319" s="56"/>
      <c r="DL319" s="56"/>
      <c r="DM319" s="56"/>
      <c r="DN319" s="56"/>
      <c r="DO319" s="56"/>
      <c r="DP319" s="56"/>
      <c r="DQ319" s="56"/>
      <c r="DR319" s="56"/>
      <c r="DS319" s="56"/>
      <c r="DT319" s="56"/>
      <c r="DU319" s="56"/>
      <c r="DV319" s="56"/>
      <c r="DW319" s="56"/>
      <c r="DX319" s="56"/>
      <c r="DY319" s="56"/>
      <c r="DZ319" s="56"/>
      <c r="EA319" s="56"/>
      <c r="EB319" s="56"/>
      <c r="EC319" s="56"/>
      <c r="ED319" s="56"/>
      <c r="EE319" s="56"/>
      <c r="EF319" s="56"/>
      <c r="EG319" s="56"/>
      <c r="EH319" s="56"/>
      <c r="EI319" s="56"/>
      <c r="EJ319" s="56"/>
      <c r="EK319" s="56"/>
      <c r="EL319" s="56"/>
      <c r="EM319" s="56"/>
      <c r="EN319" s="56"/>
      <c r="EO319" s="56"/>
      <c r="EP319" s="56"/>
      <c r="EQ319" s="56"/>
      <c r="ER319" s="56"/>
      <c r="ES319" s="56"/>
      <c r="ET319" s="56"/>
      <c r="EU319" s="56"/>
      <c r="EV319" s="56"/>
      <c r="EW319" s="56"/>
      <c r="EX319" s="56"/>
      <c r="EY319" s="56"/>
      <c r="EZ319" s="56"/>
      <c r="FA319" s="56"/>
      <c r="FB319" s="56"/>
      <c r="FC319" s="56"/>
      <c r="FD319" s="56"/>
      <c r="FE319" s="56"/>
      <c r="FF319" s="56"/>
      <c r="FG319" s="56"/>
      <c r="FH319" s="56"/>
      <c r="FI319" s="56"/>
      <c r="FJ319" s="56"/>
      <c r="FK319" s="56"/>
      <c r="FL319" s="56"/>
      <c r="FM319" s="56"/>
      <c r="FN319" s="56"/>
      <c r="FO319" s="56"/>
      <c r="FP319" s="56"/>
      <c r="FQ319" s="56"/>
      <c r="FR319" s="56"/>
      <c r="FS319" s="56"/>
      <c r="FT319" s="56"/>
      <c r="FU319" s="56"/>
      <c r="FV319" s="56"/>
      <c r="FW319" s="56"/>
      <c r="FX319" s="56"/>
      <c r="FY319" s="56"/>
      <c r="FZ319" s="56"/>
      <c r="GA319" s="56"/>
      <c r="GB319" s="56"/>
      <c r="GC319" s="56"/>
      <c r="GD319" s="56"/>
      <c r="GE319" s="56"/>
      <c r="GF319" s="56"/>
      <c r="GG319" s="56"/>
      <c r="GH319" s="56"/>
      <c r="GI319" s="56"/>
      <c r="GJ319" s="56"/>
      <c r="GK319" s="56"/>
      <c r="GL319" s="56"/>
      <c r="GM319" s="56"/>
      <c r="GN319" s="56"/>
      <c r="GO319" s="56"/>
      <c r="GP319" s="56"/>
      <c r="GQ319" s="56"/>
      <c r="GR319" s="56"/>
      <c r="GS319" s="56"/>
      <c r="GT319" s="56"/>
      <c r="GU319" s="56"/>
      <c r="GV319" s="56"/>
      <c r="GW319" s="56"/>
      <c r="GX319" s="56"/>
      <c r="GY319" s="56"/>
      <c r="GZ319" s="56"/>
      <c r="HA319" s="56"/>
      <c r="HB319" s="56"/>
      <c r="HC319" s="56"/>
      <c r="HD319" s="56"/>
      <c r="HE319" s="56"/>
      <c r="HF319" s="56"/>
      <c r="HG319" s="56"/>
      <c r="HH319" s="217"/>
    </row>
    <row r="320" spans="2:216" ht="92.25" x14ac:dyDescent="1.35">
      <c r="B320" s="221"/>
      <c r="C320" s="56"/>
      <c r="D320" s="178" t="str">
        <f>'Data Table'!A43</f>
        <v>South Carolina</v>
      </c>
      <c r="E320" s="179"/>
      <c r="F320" s="179"/>
      <c r="G320" s="179"/>
      <c r="H320" s="179"/>
      <c r="I320" s="179"/>
      <c r="J320" s="179"/>
      <c r="K320" s="179"/>
      <c r="L320" s="179"/>
      <c r="M320" s="179"/>
      <c r="N320" s="179"/>
      <c r="O320" s="179"/>
      <c r="P320" s="179"/>
      <c r="Q320" s="179"/>
      <c r="R320" s="179"/>
      <c r="S320" s="179"/>
      <c r="T320" s="202">
        <f>VLOOKUP(CONCATENATE($D320,$C$3),'Data Table'!$BD$3:$BJ$158,3,FALSE)</f>
        <v>2.7</v>
      </c>
      <c r="U320" s="203"/>
      <c r="V320" s="203"/>
      <c r="W320" s="203"/>
      <c r="X320" s="203"/>
      <c r="Y320" s="203"/>
      <c r="Z320" s="203"/>
      <c r="AA320" s="203"/>
      <c r="AB320" s="203"/>
      <c r="AC320" s="203"/>
      <c r="AD320" s="203"/>
      <c r="AE320" s="202">
        <f>VLOOKUP(CONCATENATE($D320,$C$3),'Data Table'!$BD$3:$BJ$158,4,FALSE)</f>
        <v>2.6296873128069964</v>
      </c>
      <c r="AF320" s="203"/>
      <c r="AG320" s="203"/>
      <c r="AH320" s="203"/>
      <c r="AI320" s="203"/>
      <c r="AJ320" s="203"/>
      <c r="AK320" s="203"/>
      <c r="AL320" s="203"/>
      <c r="AM320" s="203"/>
      <c r="AN320" s="203"/>
      <c r="AO320" s="203"/>
      <c r="AP320" s="203"/>
      <c r="AQ320" s="203"/>
      <c r="AR320" s="203"/>
      <c r="AS320" s="203"/>
      <c r="AT320" s="203"/>
      <c r="AU320" s="203"/>
      <c r="AV320" s="203"/>
      <c r="AW320" s="204"/>
      <c r="AX320" s="203">
        <f>VLOOKUP(CONCATENATE($D320,$C$3),'Data Table'!$BD$3:$BJ$158,5,FALSE)</f>
        <v>62.4</v>
      </c>
      <c r="AY320" s="203"/>
      <c r="AZ320" s="203"/>
      <c r="BA320" s="203"/>
      <c r="BB320" s="203"/>
      <c r="BC320" s="203"/>
      <c r="BD320" s="203"/>
      <c r="BE320" s="203"/>
      <c r="BF320" s="203"/>
      <c r="BG320" s="203"/>
      <c r="BH320" s="203"/>
      <c r="BI320" s="203"/>
      <c r="BJ320" s="203"/>
      <c r="BK320" s="203"/>
      <c r="BL320" s="203"/>
      <c r="BM320" s="203"/>
      <c r="BN320" s="203"/>
      <c r="BO320" s="203"/>
      <c r="BP320" s="203"/>
      <c r="BQ320" s="211">
        <f>VLOOKUP(CONCATENATE($D320,$C$3),'Data Table'!$BD$3:$BJ$158,6,FALSE)</f>
        <v>44</v>
      </c>
      <c r="BR320" s="212"/>
      <c r="BS320" s="212"/>
      <c r="BT320" s="212"/>
      <c r="BU320" s="212"/>
      <c r="BV320" s="212"/>
      <c r="BW320" s="212"/>
      <c r="BX320" s="212"/>
      <c r="BY320" s="212"/>
      <c r="BZ320" s="212"/>
      <c r="CA320" s="213"/>
      <c r="CB320" s="212">
        <f>VLOOKUP(CONCATENATE($D320,$C$3),'Data Table'!$BD$3:$BJ$158,7,FALSE)</f>
        <v>1</v>
      </c>
      <c r="CC320" s="212"/>
      <c r="CD320" s="212"/>
      <c r="CE320" s="212"/>
      <c r="CF320" s="212"/>
      <c r="CG320" s="212"/>
      <c r="CH320" s="212"/>
      <c r="CI320" s="212"/>
      <c r="CJ320" s="212"/>
      <c r="CK320" s="212"/>
      <c r="CL320" s="213"/>
      <c r="CM320" s="56"/>
      <c r="CN320" s="56"/>
      <c r="CO320" s="56"/>
      <c r="CP320" s="56"/>
      <c r="CQ320" s="56"/>
      <c r="CR320" s="56"/>
      <c r="CS320" s="56"/>
      <c r="CT320" s="56"/>
      <c r="CU320" s="56"/>
      <c r="CV320" s="56"/>
      <c r="CW320" s="56"/>
      <c r="CX320" s="56"/>
      <c r="CY320" s="56"/>
      <c r="CZ320" s="56"/>
      <c r="DA320" s="56"/>
      <c r="DB320" s="56"/>
      <c r="DC320" s="56"/>
      <c r="DD320" s="56"/>
      <c r="DE320" s="56"/>
      <c r="DF320" s="56"/>
      <c r="DG320" s="56"/>
      <c r="DH320" s="56"/>
      <c r="DI320" s="56"/>
      <c r="DJ320" s="56"/>
      <c r="DK320" s="56"/>
      <c r="DL320" s="56"/>
      <c r="DM320" s="56"/>
      <c r="DN320" s="56"/>
      <c r="DO320" s="56"/>
      <c r="DP320" s="56"/>
      <c r="DQ320" s="56"/>
      <c r="DR320" s="56"/>
      <c r="DS320" s="56"/>
      <c r="DT320" s="56"/>
      <c r="DU320" s="56"/>
      <c r="DV320" s="56"/>
      <c r="DW320" s="56"/>
      <c r="DX320" s="56"/>
      <c r="DY320" s="56"/>
      <c r="DZ320" s="56"/>
      <c r="EA320" s="56"/>
      <c r="EB320" s="56"/>
      <c r="EC320" s="56"/>
      <c r="ED320" s="56"/>
      <c r="EE320" s="56"/>
      <c r="EF320" s="56"/>
      <c r="EG320" s="56"/>
      <c r="EH320" s="56"/>
      <c r="EI320" s="56"/>
      <c r="EJ320" s="56"/>
      <c r="EK320" s="56"/>
      <c r="EL320" s="56"/>
      <c r="EM320" s="56"/>
      <c r="EN320" s="56"/>
      <c r="EO320" s="56"/>
      <c r="EP320" s="56"/>
      <c r="EQ320" s="56"/>
      <c r="ER320" s="56"/>
      <c r="ES320" s="56"/>
      <c r="ET320" s="56"/>
      <c r="EU320" s="56"/>
      <c r="EV320" s="56"/>
      <c r="EW320" s="56"/>
      <c r="EX320" s="56"/>
      <c r="EY320" s="56"/>
      <c r="EZ320" s="56"/>
      <c r="FA320" s="56"/>
      <c r="FB320" s="56"/>
      <c r="FC320" s="56"/>
      <c r="FD320" s="56"/>
      <c r="FE320" s="56"/>
      <c r="FF320" s="56"/>
      <c r="FG320" s="56"/>
      <c r="FH320" s="56"/>
      <c r="FI320" s="56"/>
      <c r="FJ320" s="56"/>
      <c r="FK320" s="56"/>
      <c r="FL320" s="56"/>
      <c r="FM320" s="56"/>
      <c r="FN320" s="56"/>
      <c r="FO320" s="56"/>
      <c r="FP320" s="56"/>
      <c r="FQ320" s="56"/>
      <c r="FR320" s="56"/>
      <c r="FS320" s="56"/>
      <c r="FT320" s="56"/>
      <c r="FU320" s="56"/>
      <c r="FV320" s="56"/>
      <c r="FW320" s="56"/>
      <c r="FX320" s="56"/>
      <c r="FY320" s="56"/>
      <c r="FZ320" s="56"/>
      <c r="GA320" s="56"/>
      <c r="GB320" s="56"/>
      <c r="GC320" s="56"/>
      <c r="GD320" s="56"/>
      <c r="GE320" s="56"/>
      <c r="GF320" s="56"/>
      <c r="GG320" s="56"/>
      <c r="GH320" s="56"/>
      <c r="GI320" s="56"/>
      <c r="GJ320" s="56"/>
      <c r="GK320" s="56"/>
      <c r="GL320" s="56"/>
      <c r="GM320" s="56"/>
      <c r="GN320" s="56"/>
      <c r="GO320" s="56"/>
      <c r="GP320" s="56"/>
      <c r="GQ320" s="56"/>
      <c r="GR320" s="56"/>
      <c r="GS320" s="56"/>
      <c r="GT320" s="56"/>
      <c r="GU320" s="56"/>
      <c r="GV320" s="56"/>
      <c r="GW320" s="56"/>
      <c r="GX320" s="56"/>
      <c r="GY320" s="56"/>
      <c r="GZ320" s="56"/>
      <c r="HA320" s="56"/>
      <c r="HB320" s="56"/>
      <c r="HC320" s="56"/>
      <c r="HD320" s="56"/>
      <c r="HE320" s="56"/>
      <c r="HF320" s="56"/>
      <c r="HG320" s="56"/>
      <c r="HH320" s="217"/>
    </row>
    <row r="321" spans="2:216" ht="92.25" x14ac:dyDescent="1.35">
      <c r="B321" s="221"/>
      <c r="C321" s="56"/>
      <c r="D321" s="174" t="str">
        <f>'Data Table'!A44</f>
        <v>South Dakota</v>
      </c>
      <c r="E321" s="175"/>
      <c r="F321" s="175"/>
      <c r="G321" s="175"/>
      <c r="H321" s="175"/>
      <c r="I321" s="175"/>
      <c r="J321" s="175"/>
      <c r="K321" s="175"/>
      <c r="L321" s="175"/>
      <c r="M321" s="175"/>
      <c r="N321" s="175"/>
      <c r="O321" s="175"/>
      <c r="P321" s="175"/>
      <c r="Q321" s="175"/>
      <c r="R321" s="175"/>
      <c r="S321" s="175"/>
      <c r="T321" s="199">
        <f>VLOOKUP(CONCATENATE($D321,$C$3),'Data Table'!$BD$3:$BJ$158,3,FALSE)</f>
        <v>0.2</v>
      </c>
      <c r="U321" s="200"/>
      <c r="V321" s="200"/>
      <c r="W321" s="200"/>
      <c r="X321" s="200"/>
      <c r="Y321" s="200"/>
      <c r="Z321" s="200"/>
      <c r="AA321" s="200"/>
      <c r="AB321" s="200"/>
      <c r="AC321" s="200"/>
      <c r="AD321" s="200"/>
      <c r="AE321" s="199">
        <f>VLOOKUP(CONCATENATE($D321,$C$3),'Data Table'!$BD$3:$BJ$158,4,FALSE)</f>
        <v>-1.2619580704254019</v>
      </c>
      <c r="AF321" s="200"/>
      <c r="AG321" s="200"/>
      <c r="AH321" s="200"/>
      <c r="AI321" s="200"/>
      <c r="AJ321" s="200"/>
      <c r="AK321" s="200"/>
      <c r="AL321" s="200"/>
      <c r="AM321" s="200"/>
      <c r="AN321" s="200"/>
      <c r="AO321" s="200"/>
      <c r="AP321" s="200"/>
      <c r="AQ321" s="200"/>
      <c r="AR321" s="200"/>
      <c r="AS321" s="200"/>
      <c r="AT321" s="200"/>
      <c r="AU321" s="200"/>
      <c r="AV321" s="200"/>
      <c r="AW321" s="201"/>
      <c r="AX321" s="200">
        <f>VLOOKUP(CONCATENATE($D321,$C$3),'Data Table'!$BD$3:$BJ$158,5,FALSE)</f>
        <v>45.2</v>
      </c>
      <c r="AY321" s="200"/>
      <c r="AZ321" s="200"/>
      <c r="BA321" s="200"/>
      <c r="BB321" s="200"/>
      <c r="BC321" s="200"/>
      <c r="BD321" s="200"/>
      <c r="BE321" s="200"/>
      <c r="BF321" s="200"/>
      <c r="BG321" s="200"/>
      <c r="BH321" s="200"/>
      <c r="BI321" s="200"/>
      <c r="BJ321" s="200"/>
      <c r="BK321" s="200"/>
      <c r="BL321" s="200"/>
      <c r="BM321" s="200"/>
      <c r="BN321" s="200"/>
      <c r="BO321" s="200"/>
      <c r="BP321" s="200"/>
      <c r="BQ321" s="208">
        <f>VLOOKUP(CONCATENATE($D321,$C$3),'Data Table'!$BD$3:$BJ$158,6,FALSE)</f>
        <v>23</v>
      </c>
      <c r="BR321" s="209"/>
      <c r="BS321" s="209"/>
      <c r="BT321" s="209"/>
      <c r="BU321" s="209"/>
      <c r="BV321" s="209"/>
      <c r="BW321" s="209"/>
      <c r="BX321" s="209"/>
      <c r="BY321" s="209"/>
      <c r="BZ321" s="209"/>
      <c r="CA321" s="210"/>
      <c r="CB321" s="209">
        <f>VLOOKUP(CONCATENATE($D321,$C$3),'Data Table'!$BD$3:$BJ$158,7,FALSE)</f>
        <v>-4</v>
      </c>
      <c r="CC321" s="209"/>
      <c r="CD321" s="209"/>
      <c r="CE321" s="209"/>
      <c r="CF321" s="209"/>
      <c r="CG321" s="209"/>
      <c r="CH321" s="209"/>
      <c r="CI321" s="209"/>
      <c r="CJ321" s="209"/>
      <c r="CK321" s="209"/>
      <c r="CL321" s="210"/>
      <c r="CM321" s="56"/>
      <c r="CN321" s="56"/>
      <c r="CO321" s="56"/>
      <c r="CP321" s="56"/>
      <c r="CQ321" s="56"/>
      <c r="CR321" s="56"/>
      <c r="CS321" s="56"/>
      <c r="CT321" s="56"/>
      <c r="CU321" s="56"/>
      <c r="CV321" s="56"/>
      <c r="CW321" s="56"/>
      <c r="CX321" s="56"/>
      <c r="CY321" s="56"/>
      <c r="CZ321" s="56"/>
      <c r="DA321" s="56"/>
      <c r="DB321" s="56"/>
      <c r="DC321" s="56"/>
      <c r="DD321" s="56"/>
      <c r="DE321" s="56"/>
      <c r="DF321" s="56"/>
      <c r="DG321" s="56"/>
      <c r="DH321" s="56"/>
      <c r="DI321" s="56"/>
      <c r="DJ321" s="56"/>
      <c r="DK321" s="56"/>
      <c r="DL321" s="56"/>
      <c r="DM321" s="56"/>
      <c r="DN321" s="56"/>
      <c r="DO321" s="56"/>
      <c r="DP321" s="56"/>
      <c r="DQ321" s="56"/>
      <c r="DR321" s="56"/>
      <c r="DS321" s="56"/>
      <c r="DT321" s="56"/>
      <c r="DU321" s="56"/>
      <c r="DV321" s="56"/>
      <c r="DW321" s="56"/>
      <c r="DX321" s="56"/>
      <c r="DY321" s="56"/>
      <c r="DZ321" s="56"/>
      <c r="EA321" s="56"/>
      <c r="EB321" s="56"/>
      <c r="EC321" s="56"/>
      <c r="ED321" s="56"/>
      <c r="EE321" s="56"/>
      <c r="EF321" s="56"/>
      <c r="EG321" s="56"/>
      <c r="EH321" s="56"/>
      <c r="EI321" s="56"/>
      <c r="EJ321" s="56"/>
      <c r="EK321" s="56"/>
      <c r="EL321" s="56"/>
      <c r="EM321" s="56"/>
      <c r="EN321" s="56"/>
      <c r="EO321" s="56"/>
      <c r="EP321" s="56"/>
      <c r="EQ321" s="56"/>
      <c r="ER321" s="56"/>
      <c r="ES321" s="56"/>
      <c r="ET321" s="56"/>
      <c r="EU321" s="56"/>
      <c r="EV321" s="56"/>
      <c r="EW321" s="56"/>
      <c r="EX321" s="56"/>
      <c r="EY321" s="56"/>
      <c r="EZ321" s="56"/>
      <c r="FA321" s="56"/>
      <c r="FB321" s="56"/>
      <c r="FC321" s="56"/>
      <c r="FD321" s="56"/>
      <c r="FE321" s="56"/>
      <c r="FF321" s="56"/>
      <c r="FG321" s="56"/>
      <c r="FH321" s="56"/>
      <c r="FI321" s="56"/>
      <c r="FJ321" s="56"/>
      <c r="FK321" s="56"/>
      <c r="FL321" s="56"/>
      <c r="FM321" s="56"/>
      <c r="FN321" s="56"/>
      <c r="FO321" s="56"/>
      <c r="FP321" s="56"/>
      <c r="FQ321" s="56"/>
      <c r="FR321" s="56"/>
      <c r="FS321" s="56"/>
      <c r="FT321" s="56"/>
      <c r="FU321" s="56"/>
      <c r="FV321" s="56"/>
      <c r="FW321" s="56"/>
      <c r="FX321" s="56"/>
      <c r="FY321" s="56"/>
      <c r="FZ321" s="56"/>
      <c r="GA321" s="56"/>
      <c r="GB321" s="56"/>
      <c r="GC321" s="56"/>
      <c r="GD321" s="56"/>
      <c r="GE321" s="56"/>
      <c r="GF321" s="56"/>
      <c r="GG321" s="56"/>
      <c r="GH321" s="56"/>
      <c r="GI321" s="56"/>
      <c r="GJ321" s="56"/>
      <c r="GK321" s="56"/>
      <c r="GL321" s="56"/>
      <c r="GM321" s="56"/>
      <c r="GN321" s="56"/>
      <c r="GO321" s="56"/>
      <c r="GP321" s="56"/>
      <c r="GQ321" s="56"/>
      <c r="GR321" s="56"/>
      <c r="GS321" s="56"/>
      <c r="GT321" s="56"/>
      <c r="GU321" s="56"/>
      <c r="GV321" s="56"/>
      <c r="GW321" s="56"/>
      <c r="GX321" s="56"/>
      <c r="GY321" s="56"/>
      <c r="GZ321" s="56"/>
      <c r="HA321" s="56"/>
      <c r="HB321" s="56"/>
      <c r="HC321" s="56"/>
      <c r="HD321" s="56"/>
      <c r="HE321" s="56"/>
      <c r="HF321" s="56"/>
      <c r="HG321" s="56"/>
      <c r="HH321" s="217"/>
    </row>
    <row r="322" spans="2:216" ht="92.25" x14ac:dyDescent="1.35">
      <c r="B322" s="221"/>
      <c r="C322" s="56"/>
      <c r="D322" s="178" t="str">
        <f>'Data Table'!A45</f>
        <v>Tennessee</v>
      </c>
      <c r="E322" s="179"/>
      <c r="F322" s="179"/>
      <c r="G322" s="179"/>
      <c r="H322" s="179"/>
      <c r="I322" s="179"/>
      <c r="J322" s="179"/>
      <c r="K322" s="179"/>
      <c r="L322" s="179"/>
      <c r="M322" s="179"/>
      <c r="N322" s="179"/>
      <c r="O322" s="179"/>
      <c r="P322" s="179"/>
      <c r="Q322" s="179"/>
      <c r="R322" s="179"/>
      <c r="S322" s="179"/>
      <c r="T322" s="202">
        <f>VLOOKUP(CONCATENATE($D322,$C$3),'Data Table'!$BD$3:$BJ$158,3,FALSE)</f>
        <v>3.3</v>
      </c>
      <c r="U322" s="203"/>
      <c r="V322" s="203"/>
      <c r="W322" s="203"/>
      <c r="X322" s="203"/>
      <c r="Y322" s="203"/>
      <c r="Z322" s="203"/>
      <c r="AA322" s="203"/>
      <c r="AB322" s="203"/>
      <c r="AC322" s="203"/>
      <c r="AD322" s="203"/>
      <c r="AE322" s="202">
        <f>VLOOKUP(CONCATENATE($D322,$C$3),'Data Table'!$BD$3:$BJ$158,4,FALSE)</f>
        <v>3.0382585391199717</v>
      </c>
      <c r="AF322" s="203"/>
      <c r="AG322" s="203"/>
      <c r="AH322" s="203"/>
      <c r="AI322" s="203"/>
      <c r="AJ322" s="203"/>
      <c r="AK322" s="203"/>
      <c r="AL322" s="203"/>
      <c r="AM322" s="203"/>
      <c r="AN322" s="203"/>
      <c r="AO322" s="203"/>
      <c r="AP322" s="203"/>
      <c r="AQ322" s="203"/>
      <c r="AR322" s="203"/>
      <c r="AS322" s="203"/>
      <c r="AT322" s="203"/>
      <c r="AU322" s="203"/>
      <c r="AV322" s="203"/>
      <c r="AW322" s="204"/>
      <c r="AX322" s="203">
        <f>VLOOKUP(CONCATENATE($D322,$C$3),'Data Table'!$BD$3:$BJ$158,5,FALSE)</f>
        <v>57.6</v>
      </c>
      <c r="AY322" s="203"/>
      <c r="AZ322" s="203"/>
      <c r="BA322" s="203"/>
      <c r="BB322" s="203"/>
      <c r="BC322" s="203"/>
      <c r="BD322" s="203"/>
      <c r="BE322" s="203"/>
      <c r="BF322" s="203"/>
      <c r="BG322" s="203"/>
      <c r="BH322" s="203"/>
      <c r="BI322" s="203"/>
      <c r="BJ322" s="203"/>
      <c r="BK322" s="203"/>
      <c r="BL322" s="203"/>
      <c r="BM322" s="203"/>
      <c r="BN322" s="203"/>
      <c r="BO322" s="203"/>
      <c r="BP322" s="203"/>
      <c r="BQ322" s="211">
        <f>VLOOKUP(CONCATENATE($D322,$C$3),'Data Table'!$BD$3:$BJ$158,6,FALSE)</f>
        <v>42</v>
      </c>
      <c r="BR322" s="212"/>
      <c r="BS322" s="212"/>
      <c r="BT322" s="212"/>
      <c r="BU322" s="212"/>
      <c r="BV322" s="212"/>
      <c r="BW322" s="212"/>
      <c r="BX322" s="212"/>
      <c r="BY322" s="212"/>
      <c r="BZ322" s="212"/>
      <c r="CA322" s="213"/>
      <c r="CB322" s="212">
        <f>VLOOKUP(CONCATENATE($D322,$C$3),'Data Table'!$BD$3:$BJ$158,7,FALSE)</f>
        <v>-1</v>
      </c>
      <c r="CC322" s="212"/>
      <c r="CD322" s="212"/>
      <c r="CE322" s="212"/>
      <c r="CF322" s="212"/>
      <c r="CG322" s="212"/>
      <c r="CH322" s="212"/>
      <c r="CI322" s="212"/>
      <c r="CJ322" s="212"/>
      <c r="CK322" s="212"/>
      <c r="CL322" s="213"/>
      <c r="CM322" s="56"/>
      <c r="CN322" s="56"/>
      <c r="CO322" s="56"/>
      <c r="CP322" s="56"/>
      <c r="CQ322" s="56"/>
      <c r="CR322" s="56"/>
      <c r="CS322" s="56"/>
      <c r="CT322" s="56"/>
      <c r="CU322" s="56"/>
      <c r="CV322" s="56"/>
      <c r="CW322" s="56"/>
      <c r="CX322" s="56"/>
      <c r="CY322" s="56"/>
      <c r="CZ322" s="56"/>
      <c r="DA322" s="56"/>
      <c r="DB322" s="56"/>
      <c r="DC322" s="56"/>
      <c r="DD322" s="56"/>
      <c r="DE322" s="56"/>
      <c r="DF322" s="56"/>
      <c r="DG322" s="56"/>
      <c r="DH322" s="56"/>
      <c r="DI322" s="56"/>
      <c r="DJ322" s="56"/>
      <c r="DK322" s="56"/>
      <c r="DL322" s="56"/>
      <c r="DM322" s="56"/>
      <c r="DN322" s="56"/>
      <c r="DO322" s="56"/>
      <c r="DP322" s="56"/>
      <c r="DQ322" s="56"/>
      <c r="DR322" s="56"/>
      <c r="DS322" s="56"/>
      <c r="DT322" s="56"/>
      <c r="DU322" s="56"/>
      <c r="DV322" s="56"/>
      <c r="DW322" s="56"/>
      <c r="DX322" s="56"/>
      <c r="DY322" s="56"/>
      <c r="DZ322" s="56"/>
      <c r="EA322" s="56"/>
      <c r="EB322" s="56"/>
      <c r="EC322" s="56"/>
      <c r="ED322" s="56"/>
      <c r="EE322" s="56"/>
      <c r="EF322" s="56"/>
      <c r="EG322" s="56"/>
      <c r="EH322" s="56"/>
      <c r="EI322" s="56"/>
      <c r="EJ322" s="56"/>
      <c r="EK322" s="56"/>
      <c r="EL322" s="56"/>
      <c r="EM322" s="56"/>
      <c r="EN322" s="56"/>
      <c r="EO322" s="56"/>
      <c r="EP322" s="56"/>
      <c r="EQ322" s="56"/>
      <c r="ER322" s="56"/>
      <c r="ES322" s="56"/>
      <c r="ET322" s="56"/>
      <c r="EU322" s="56"/>
      <c r="EV322" s="56"/>
      <c r="EW322" s="56"/>
      <c r="EX322" s="56"/>
      <c r="EY322" s="56"/>
      <c r="EZ322" s="56"/>
      <c r="FA322" s="56"/>
      <c r="FB322" s="56"/>
      <c r="FC322" s="56"/>
      <c r="FD322" s="56"/>
      <c r="FE322" s="56"/>
      <c r="FF322" s="56"/>
      <c r="FG322" s="56"/>
      <c r="FH322" s="56"/>
      <c r="FI322" s="56"/>
      <c r="FJ322" s="56"/>
      <c r="FK322" s="56"/>
      <c r="FL322" s="56"/>
      <c r="FM322" s="56"/>
      <c r="FN322" s="56"/>
      <c r="FO322" s="56"/>
      <c r="FP322" s="56"/>
      <c r="FQ322" s="56"/>
      <c r="FR322" s="56"/>
      <c r="FS322" s="56"/>
      <c r="FT322" s="56"/>
      <c r="FU322" s="56"/>
      <c r="FV322" s="56"/>
      <c r="FW322" s="56"/>
      <c r="FX322" s="56"/>
      <c r="FY322" s="56"/>
      <c r="FZ322" s="56"/>
      <c r="GA322" s="56"/>
      <c r="GB322" s="56"/>
      <c r="GC322" s="56"/>
      <c r="GD322" s="56"/>
      <c r="GE322" s="56"/>
      <c r="GF322" s="56"/>
      <c r="GG322" s="56"/>
      <c r="GH322" s="56"/>
      <c r="GI322" s="56"/>
      <c r="GJ322" s="56"/>
      <c r="GK322" s="56"/>
      <c r="GL322" s="56"/>
      <c r="GM322" s="56"/>
      <c r="GN322" s="56"/>
      <c r="GO322" s="56"/>
      <c r="GP322" s="56"/>
      <c r="GQ322" s="56"/>
      <c r="GR322" s="56"/>
      <c r="GS322" s="56"/>
      <c r="GT322" s="56"/>
      <c r="GU322" s="56"/>
      <c r="GV322" s="56"/>
      <c r="GW322" s="56"/>
      <c r="GX322" s="56"/>
      <c r="GY322" s="56"/>
      <c r="GZ322" s="56"/>
      <c r="HA322" s="56"/>
      <c r="HB322" s="56"/>
      <c r="HC322" s="56"/>
      <c r="HD322" s="56"/>
      <c r="HE322" s="56"/>
      <c r="HF322" s="56"/>
      <c r="HG322" s="56"/>
      <c r="HH322" s="217"/>
    </row>
    <row r="323" spans="2:216" ht="92.25" x14ac:dyDescent="1.35">
      <c r="B323" s="221"/>
      <c r="C323" s="56"/>
      <c r="D323" s="174" t="str">
        <f>'Data Table'!A46</f>
        <v>Texas</v>
      </c>
      <c r="E323" s="175"/>
      <c r="F323" s="175"/>
      <c r="G323" s="175"/>
      <c r="H323" s="175"/>
      <c r="I323" s="175"/>
      <c r="J323" s="175"/>
      <c r="K323" s="175"/>
      <c r="L323" s="175"/>
      <c r="M323" s="175"/>
      <c r="N323" s="175"/>
      <c r="O323" s="175"/>
      <c r="P323" s="175"/>
      <c r="Q323" s="175"/>
      <c r="R323" s="175"/>
      <c r="S323" s="175"/>
      <c r="T323" s="199">
        <f>VLOOKUP(CONCATENATE($D323,$C$3),'Data Table'!$BD$3:$BJ$158,3,FALSE)</f>
        <v>4.8</v>
      </c>
      <c r="U323" s="200"/>
      <c r="V323" s="200"/>
      <c r="W323" s="200"/>
      <c r="X323" s="200"/>
      <c r="Y323" s="200"/>
      <c r="Z323" s="200"/>
      <c r="AA323" s="200"/>
      <c r="AB323" s="200"/>
      <c r="AC323" s="200"/>
      <c r="AD323" s="200"/>
      <c r="AE323" s="199">
        <f>VLOOKUP(CONCATENATE($D323,$C$3),'Data Table'!$BD$3:$BJ$158,4,FALSE)</f>
        <v>3.2978802899344908</v>
      </c>
      <c r="AF323" s="200"/>
      <c r="AG323" s="200"/>
      <c r="AH323" s="200"/>
      <c r="AI323" s="200"/>
      <c r="AJ323" s="200"/>
      <c r="AK323" s="200"/>
      <c r="AL323" s="200"/>
      <c r="AM323" s="200"/>
      <c r="AN323" s="200"/>
      <c r="AO323" s="200"/>
      <c r="AP323" s="200"/>
      <c r="AQ323" s="200"/>
      <c r="AR323" s="200"/>
      <c r="AS323" s="200"/>
      <c r="AT323" s="200"/>
      <c r="AU323" s="200"/>
      <c r="AV323" s="200"/>
      <c r="AW323" s="201"/>
      <c r="AX323" s="200">
        <f>VLOOKUP(CONCATENATE($D323,$C$3),'Data Table'!$BD$3:$BJ$158,5,FALSE)</f>
        <v>64.8</v>
      </c>
      <c r="AY323" s="200"/>
      <c r="AZ323" s="200"/>
      <c r="BA323" s="200"/>
      <c r="BB323" s="200"/>
      <c r="BC323" s="200"/>
      <c r="BD323" s="200"/>
      <c r="BE323" s="200"/>
      <c r="BF323" s="200"/>
      <c r="BG323" s="200"/>
      <c r="BH323" s="200"/>
      <c r="BI323" s="200"/>
      <c r="BJ323" s="200"/>
      <c r="BK323" s="200"/>
      <c r="BL323" s="200"/>
      <c r="BM323" s="200"/>
      <c r="BN323" s="200"/>
      <c r="BO323" s="200"/>
      <c r="BP323" s="200"/>
      <c r="BQ323" s="208">
        <f>VLOOKUP(CONCATENATE($D323,$C$3),'Data Table'!$BD$3:$BJ$158,6,FALSE)</f>
        <v>35</v>
      </c>
      <c r="BR323" s="209"/>
      <c r="BS323" s="209"/>
      <c r="BT323" s="209"/>
      <c r="BU323" s="209"/>
      <c r="BV323" s="209"/>
      <c r="BW323" s="209"/>
      <c r="BX323" s="209"/>
      <c r="BY323" s="209"/>
      <c r="BZ323" s="209"/>
      <c r="CA323" s="210"/>
      <c r="CB323" s="209">
        <f>VLOOKUP(CONCATENATE($D323,$C$3),'Data Table'!$BD$3:$BJ$158,7,FALSE)</f>
        <v>7</v>
      </c>
      <c r="CC323" s="209"/>
      <c r="CD323" s="209"/>
      <c r="CE323" s="209"/>
      <c r="CF323" s="209"/>
      <c r="CG323" s="209"/>
      <c r="CH323" s="209"/>
      <c r="CI323" s="209"/>
      <c r="CJ323" s="209"/>
      <c r="CK323" s="209"/>
      <c r="CL323" s="210"/>
      <c r="CM323" s="56"/>
      <c r="CN323" s="56"/>
      <c r="CO323" s="56"/>
      <c r="CP323" s="56"/>
      <c r="CQ323" s="56"/>
      <c r="CR323" s="56"/>
      <c r="CS323" s="56"/>
      <c r="CT323" s="56"/>
      <c r="CU323" s="56"/>
      <c r="CV323" s="56"/>
      <c r="CW323" s="56"/>
      <c r="CX323" s="56"/>
      <c r="CY323" s="56"/>
      <c r="CZ323" s="56"/>
      <c r="DA323" s="56"/>
      <c r="DB323" s="56"/>
      <c r="DC323" s="56"/>
      <c r="DD323" s="56"/>
      <c r="DE323" s="56"/>
      <c r="DF323" s="56"/>
      <c r="DG323" s="56"/>
      <c r="DH323" s="56"/>
      <c r="DI323" s="56"/>
      <c r="DJ323" s="56"/>
      <c r="DK323" s="56"/>
      <c r="DL323" s="56"/>
      <c r="DM323" s="56"/>
      <c r="DN323" s="56"/>
      <c r="DO323" s="56"/>
      <c r="DP323" s="56"/>
      <c r="DQ323" s="56"/>
      <c r="DR323" s="56"/>
      <c r="DS323" s="56"/>
      <c r="DT323" s="56"/>
      <c r="DU323" s="56"/>
      <c r="DV323" s="56"/>
      <c r="DW323" s="56"/>
      <c r="DX323" s="56"/>
      <c r="DY323" s="56"/>
      <c r="DZ323" s="56"/>
      <c r="EA323" s="56"/>
      <c r="EB323" s="56"/>
      <c r="EC323" s="56"/>
      <c r="ED323" s="56"/>
      <c r="EE323" s="56"/>
      <c r="EF323" s="56"/>
      <c r="EG323" s="56"/>
      <c r="EH323" s="56"/>
      <c r="EI323" s="56"/>
      <c r="EJ323" s="56"/>
      <c r="EK323" s="56"/>
      <c r="EL323" s="56"/>
      <c r="EM323" s="56"/>
      <c r="EN323" s="56"/>
      <c r="EO323" s="56"/>
      <c r="EP323" s="56"/>
      <c r="EQ323" s="56"/>
      <c r="ER323" s="56"/>
      <c r="ES323" s="56"/>
      <c r="ET323" s="56"/>
      <c r="EU323" s="56"/>
      <c r="EV323" s="56"/>
      <c r="EW323" s="56"/>
      <c r="EX323" s="56"/>
      <c r="EY323" s="56"/>
      <c r="EZ323" s="56"/>
      <c r="FA323" s="56"/>
      <c r="FB323" s="56"/>
      <c r="FC323" s="56"/>
      <c r="FD323" s="56"/>
      <c r="FE323" s="56"/>
      <c r="FF323" s="56"/>
      <c r="FG323" s="56"/>
      <c r="FH323" s="56"/>
      <c r="FI323" s="56"/>
      <c r="FJ323" s="56"/>
      <c r="FK323" s="56"/>
      <c r="FL323" s="56"/>
      <c r="FM323" s="56"/>
      <c r="FN323" s="56"/>
      <c r="FO323" s="56"/>
      <c r="FP323" s="56"/>
      <c r="FQ323" s="56"/>
      <c r="FR323" s="56"/>
      <c r="FS323" s="56"/>
      <c r="FT323" s="56"/>
      <c r="FU323" s="56"/>
      <c r="FV323" s="56"/>
      <c r="FW323" s="56"/>
      <c r="FX323" s="56"/>
      <c r="FY323" s="56"/>
      <c r="FZ323" s="56"/>
      <c r="GA323" s="56"/>
      <c r="GB323" s="56"/>
      <c r="GC323" s="56"/>
      <c r="GD323" s="56"/>
      <c r="GE323" s="56"/>
      <c r="GF323" s="56"/>
      <c r="GG323" s="56"/>
      <c r="GH323" s="56"/>
      <c r="GI323" s="56"/>
      <c r="GJ323" s="56"/>
      <c r="GK323" s="56"/>
      <c r="GL323" s="56"/>
      <c r="GM323" s="56"/>
      <c r="GN323" s="56"/>
      <c r="GO323" s="56"/>
      <c r="GP323" s="56"/>
      <c r="GQ323" s="56"/>
      <c r="GR323" s="56"/>
      <c r="GS323" s="56"/>
      <c r="GT323" s="56"/>
      <c r="GU323" s="56"/>
      <c r="GV323" s="56"/>
      <c r="GW323" s="56"/>
      <c r="GX323" s="56"/>
      <c r="GY323" s="56"/>
      <c r="GZ323" s="56"/>
      <c r="HA323" s="56"/>
      <c r="HB323" s="56"/>
      <c r="HC323" s="56"/>
      <c r="HD323" s="56"/>
      <c r="HE323" s="56"/>
      <c r="HF323" s="56"/>
      <c r="HG323" s="56"/>
      <c r="HH323" s="217"/>
    </row>
    <row r="324" spans="2:216" ht="92.25" x14ac:dyDescent="1.35">
      <c r="B324" s="221"/>
      <c r="C324" s="56"/>
      <c r="D324" s="178" t="str">
        <f>'Data Table'!A47</f>
        <v>Utah</v>
      </c>
      <c r="E324" s="179"/>
      <c r="F324" s="179"/>
      <c r="G324" s="179"/>
      <c r="H324" s="179"/>
      <c r="I324" s="179"/>
      <c r="J324" s="179"/>
      <c r="K324" s="179"/>
      <c r="L324" s="179"/>
      <c r="M324" s="179"/>
      <c r="N324" s="179"/>
      <c r="O324" s="179"/>
      <c r="P324" s="179"/>
      <c r="Q324" s="179"/>
      <c r="R324" s="179"/>
      <c r="S324" s="179"/>
      <c r="T324" s="202">
        <f>VLOOKUP(CONCATENATE($D324,$C$3),'Data Table'!$BD$3:$BJ$158,3,FALSE)</f>
        <v>3.4</v>
      </c>
      <c r="U324" s="203"/>
      <c r="V324" s="203"/>
      <c r="W324" s="203"/>
      <c r="X324" s="203"/>
      <c r="Y324" s="203"/>
      <c r="Z324" s="203"/>
      <c r="AA324" s="203"/>
      <c r="AB324" s="203"/>
      <c r="AC324" s="203"/>
      <c r="AD324" s="203"/>
      <c r="AE324" s="202">
        <f>VLOOKUP(CONCATENATE($D324,$C$3),'Data Table'!$BD$3:$BJ$158,4,FALSE)</f>
        <v>3.2588259870482554</v>
      </c>
      <c r="AF324" s="203"/>
      <c r="AG324" s="203"/>
      <c r="AH324" s="203"/>
      <c r="AI324" s="203"/>
      <c r="AJ324" s="203"/>
      <c r="AK324" s="203"/>
      <c r="AL324" s="203"/>
      <c r="AM324" s="203"/>
      <c r="AN324" s="203"/>
      <c r="AO324" s="203"/>
      <c r="AP324" s="203"/>
      <c r="AQ324" s="203"/>
      <c r="AR324" s="203"/>
      <c r="AS324" s="203"/>
      <c r="AT324" s="203"/>
      <c r="AU324" s="203"/>
      <c r="AV324" s="203"/>
      <c r="AW324" s="204"/>
      <c r="AX324" s="203">
        <f>VLOOKUP(CONCATENATE($D324,$C$3),'Data Table'!$BD$3:$BJ$158,5,FALSE)</f>
        <v>48.6</v>
      </c>
      <c r="AY324" s="203"/>
      <c r="AZ324" s="203"/>
      <c r="BA324" s="203"/>
      <c r="BB324" s="203"/>
      <c r="BC324" s="203"/>
      <c r="BD324" s="203"/>
      <c r="BE324" s="203"/>
      <c r="BF324" s="203"/>
      <c r="BG324" s="203"/>
      <c r="BH324" s="203"/>
      <c r="BI324" s="203"/>
      <c r="BJ324" s="203"/>
      <c r="BK324" s="203"/>
      <c r="BL324" s="203"/>
      <c r="BM324" s="203"/>
      <c r="BN324" s="203"/>
      <c r="BO324" s="203"/>
      <c r="BP324" s="203"/>
      <c r="BQ324" s="211">
        <f>VLOOKUP(CONCATENATE($D324,$C$3),'Data Table'!$BD$3:$BJ$158,6,FALSE)</f>
        <v>6</v>
      </c>
      <c r="BR324" s="212"/>
      <c r="BS324" s="212"/>
      <c r="BT324" s="212"/>
      <c r="BU324" s="212"/>
      <c r="BV324" s="212"/>
      <c r="BW324" s="212"/>
      <c r="BX324" s="212"/>
      <c r="BY324" s="212"/>
      <c r="BZ324" s="212"/>
      <c r="CA324" s="213"/>
      <c r="CB324" s="212">
        <f>VLOOKUP(CONCATENATE($D324,$C$3),'Data Table'!$BD$3:$BJ$158,7,FALSE)</f>
        <v>-1</v>
      </c>
      <c r="CC324" s="212"/>
      <c r="CD324" s="212"/>
      <c r="CE324" s="212"/>
      <c r="CF324" s="212"/>
      <c r="CG324" s="212"/>
      <c r="CH324" s="212"/>
      <c r="CI324" s="212"/>
      <c r="CJ324" s="212"/>
      <c r="CK324" s="212"/>
      <c r="CL324" s="213"/>
      <c r="CM324" s="56"/>
      <c r="CN324" s="56"/>
      <c r="CO324" s="56"/>
      <c r="CP324" s="56"/>
      <c r="CQ324" s="56"/>
      <c r="CR324" s="56"/>
      <c r="CS324" s="56"/>
      <c r="CT324" s="56"/>
      <c r="CU324" s="56"/>
      <c r="CV324" s="56"/>
      <c r="CW324" s="56"/>
      <c r="CX324" s="56"/>
      <c r="CY324" s="56"/>
      <c r="CZ324" s="56"/>
      <c r="DA324" s="56"/>
      <c r="DB324" s="56"/>
      <c r="DC324" s="56"/>
      <c r="DD324" s="56"/>
      <c r="DE324" s="56"/>
      <c r="DF324" s="56"/>
      <c r="DG324" s="56"/>
      <c r="DH324" s="56"/>
      <c r="DI324" s="56"/>
      <c r="DJ324" s="56"/>
      <c r="DK324" s="56"/>
      <c r="DL324" s="56"/>
      <c r="DM324" s="56"/>
      <c r="DN324" s="56"/>
      <c r="DO324" s="56"/>
      <c r="DP324" s="56"/>
      <c r="DQ324" s="56"/>
      <c r="DR324" s="56"/>
      <c r="DS324" s="56"/>
      <c r="DT324" s="56"/>
      <c r="DU324" s="56"/>
      <c r="DV324" s="56"/>
      <c r="DW324" s="56"/>
      <c r="DX324" s="56"/>
      <c r="DY324" s="56"/>
      <c r="DZ324" s="56"/>
      <c r="EA324" s="56"/>
      <c r="EB324" s="56"/>
      <c r="EC324" s="56"/>
      <c r="ED324" s="56"/>
      <c r="EE324" s="56"/>
      <c r="EF324" s="56"/>
      <c r="EG324" s="56"/>
      <c r="EH324" s="56"/>
      <c r="EI324" s="56"/>
      <c r="EJ324" s="56"/>
      <c r="EK324" s="56"/>
      <c r="EL324" s="56"/>
      <c r="EM324" s="56"/>
      <c r="EN324" s="56"/>
      <c r="EO324" s="56"/>
      <c r="EP324" s="56"/>
      <c r="EQ324" s="56"/>
      <c r="ER324" s="56"/>
      <c r="ES324" s="56"/>
      <c r="ET324" s="56"/>
      <c r="EU324" s="56"/>
      <c r="EV324" s="56"/>
      <c r="EW324" s="56"/>
      <c r="EX324" s="56"/>
      <c r="EY324" s="56"/>
      <c r="EZ324" s="56"/>
      <c r="FA324" s="56"/>
      <c r="FB324" s="56"/>
      <c r="FC324" s="56"/>
      <c r="FD324" s="56"/>
      <c r="FE324" s="56"/>
      <c r="FF324" s="56"/>
      <c r="FG324" s="56"/>
      <c r="FH324" s="56"/>
      <c r="FI324" s="56"/>
      <c r="FJ324" s="56"/>
      <c r="FK324" s="56"/>
      <c r="FL324" s="56"/>
      <c r="FM324" s="56"/>
      <c r="FN324" s="56"/>
      <c r="FO324" s="56"/>
      <c r="FP324" s="56"/>
      <c r="FQ324" s="56"/>
      <c r="FR324" s="56"/>
      <c r="FS324" s="56"/>
      <c r="FT324" s="56"/>
      <c r="FU324" s="56"/>
      <c r="FV324" s="56"/>
      <c r="FW324" s="56"/>
      <c r="FX324" s="56"/>
      <c r="FY324" s="56"/>
      <c r="FZ324" s="56"/>
      <c r="GA324" s="56"/>
      <c r="GB324" s="56"/>
      <c r="GC324" s="56"/>
      <c r="GD324" s="56"/>
      <c r="GE324" s="56"/>
      <c r="GF324" s="56"/>
      <c r="GG324" s="56"/>
      <c r="GH324" s="56"/>
      <c r="GI324" s="56"/>
      <c r="GJ324" s="56"/>
      <c r="GK324" s="56"/>
      <c r="GL324" s="56"/>
      <c r="GM324" s="56"/>
      <c r="GN324" s="56"/>
      <c r="GO324" s="56"/>
      <c r="GP324" s="56"/>
      <c r="GQ324" s="56"/>
      <c r="GR324" s="56"/>
      <c r="GS324" s="56"/>
      <c r="GT324" s="56"/>
      <c r="GU324" s="56"/>
      <c r="GV324" s="56"/>
      <c r="GW324" s="56"/>
      <c r="GX324" s="56"/>
      <c r="GY324" s="56"/>
      <c r="GZ324" s="56"/>
      <c r="HA324" s="56"/>
      <c r="HB324" s="56"/>
      <c r="HC324" s="56"/>
      <c r="HD324" s="56"/>
      <c r="HE324" s="56"/>
      <c r="HF324" s="56"/>
      <c r="HG324" s="56"/>
      <c r="HH324" s="217"/>
    </row>
    <row r="325" spans="2:216" ht="92.25" x14ac:dyDescent="1.35">
      <c r="B325" s="221"/>
      <c r="C325" s="56"/>
      <c r="D325" s="174" t="str">
        <f>'Data Table'!A48</f>
        <v>Vermont</v>
      </c>
      <c r="E325" s="175"/>
      <c r="F325" s="175"/>
      <c r="G325" s="175"/>
      <c r="H325" s="175"/>
      <c r="I325" s="175"/>
      <c r="J325" s="175"/>
      <c r="K325" s="175"/>
      <c r="L325" s="175"/>
      <c r="M325" s="175"/>
      <c r="N325" s="175"/>
      <c r="O325" s="175"/>
      <c r="P325" s="175"/>
      <c r="Q325" s="175"/>
      <c r="R325" s="175"/>
      <c r="S325" s="175"/>
      <c r="T325" s="199">
        <f>VLOOKUP(CONCATENATE($D325,$C$3),'Data Table'!$BD$3:$BJ$158,3,FALSE)</f>
        <v>1.2</v>
      </c>
      <c r="U325" s="200"/>
      <c r="V325" s="200"/>
      <c r="W325" s="200"/>
      <c r="X325" s="200"/>
      <c r="Y325" s="200"/>
      <c r="Z325" s="200"/>
      <c r="AA325" s="200"/>
      <c r="AB325" s="200"/>
      <c r="AC325" s="200"/>
      <c r="AD325" s="200"/>
      <c r="AE325" s="199">
        <f>VLOOKUP(CONCATENATE($D325,$C$3),'Data Table'!$BD$3:$BJ$158,4,FALSE)</f>
        <v>3.4205715385355528</v>
      </c>
      <c r="AF325" s="200"/>
      <c r="AG325" s="200"/>
      <c r="AH325" s="200"/>
      <c r="AI325" s="200"/>
      <c r="AJ325" s="200"/>
      <c r="AK325" s="200"/>
      <c r="AL325" s="200"/>
      <c r="AM325" s="200"/>
      <c r="AN325" s="200"/>
      <c r="AO325" s="200"/>
      <c r="AP325" s="200"/>
      <c r="AQ325" s="200"/>
      <c r="AR325" s="200"/>
      <c r="AS325" s="200"/>
      <c r="AT325" s="200"/>
      <c r="AU325" s="200"/>
      <c r="AV325" s="200"/>
      <c r="AW325" s="201"/>
      <c r="AX325" s="200">
        <f>VLOOKUP(CONCATENATE($D325,$C$3),'Data Table'!$BD$3:$BJ$158,5,FALSE)</f>
        <v>42.9</v>
      </c>
      <c r="AY325" s="200"/>
      <c r="AZ325" s="200"/>
      <c r="BA325" s="200"/>
      <c r="BB325" s="200"/>
      <c r="BC325" s="200"/>
      <c r="BD325" s="200"/>
      <c r="BE325" s="200"/>
      <c r="BF325" s="200"/>
      <c r="BG325" s="200"/>
      <c r="BH325" s="200"/>
      <c r="BI325" s="200"/>
      <c r="BJ325" s="200"/>
      <c r="BK325" s="200"/>
      <c r="BL325" s="200"/>
      <c r="BM325" s="200"/>
      <c r="BN325" s="200"/>
      <c r="BO325" s="200"/>
      <c r="BP325" s="200"/>
      <c r="BQ325" s="208">
        <f>VLOOKUP(CONCATENATE($D325,$C$3),'Data Table'!$BD$3:$BJ$158,6,FALSE)</f>
        <v>2</v>
      </c>
      <c r="BR325" s="209"/>
      <c r="BS325" s="209"/>
      <c r="BT325" s="209"/>
      <c r="BU325" s="209"/>
      <c r="BV325" s="209"/>
      <c r="BW325" s="209"/>
      <c r="BX325" s="209"/>
      <c r="BY325" s="209"/>
      <c r="BZ325" s="209"/>
      <c r="CA325" s="210"/>
      <c r="CB325" s="209">
        <f>VLOOKUP(CONCATENATE($D325,$C$3),'Data Table'!$BD$3:$BJ$158,7,FALSE)</f>
        <v>-1</v>
      </c>
      <c r="CC325" s="209"/>
      <c r="CD325" s="209"/>
      <c r="CE325" s="209"/>
      <c r="CF325" s="209"/>
      <c r="CG325" s="209"/>
      <c r="CH325" s="209"/>
      <c r="CI325" s="209"/>
      <c r="CJ325" s="209"/>
      <c r="CK325" s="209"/>
      <c r="CL325" s="210"/>
      <c r="CM325" s="56"/>
      <c r="CN325" s="56"/>
      <c r="CO325" s="56"/>
      <c r="CP325" s="56"/>
      <c r="CQ325" s="56"/>
      <c r="CR325" s="56"/>
      <c r="CS325" s="56"/>
      <c r="CT325" s="56"/>
      <c r="CU325" s="56"/>
      <c r="CV325" s="56"/>
      <c r="CW325" s="56"/>
      <c r="CX325" s="56"/>
      <c r="CY325" s="56"/>
      <c r="CZ325" s="56"/>
      <c r="DA325" s="56"/>
      <c r="DB325" s="56"/>
      <c r="DC325" s="56"/>
      <c r="DD325" s="56"/>
      <c r="DE325" s="56"/>
      <c r="DF325" s="56"/>
      <c r="DG325" s="56"/>
      <c r="DH325" s="56"/>
      <c r="DI325" s="56"/>
      <c r="DJ325" s="56"/>
      <c r="DK325" s="56"/>
      <c r="DL325" s="56"/>
      <c r="DM325" s="56"/>
      <c r="DN325" s="56"/>
      <c r="DO325" s="56"/>
      <c r="DP325" s="56"/>
      <c r="DQ325" s="56"/>
      <c r="DR325" s="56"/>
      <c r="DS325" s="56"/>
      <c r="DT325" s="56"/>
      <c r="DU325" s="56"/>
      <c r="DV325" s="56"/>
      <c r="DW325" s="56"/>
      <c r="DX325" s="56"/>
      <c r="DY325" s="56"/>
      <c r="DZ325" s="56"/>
      <c r="EA325" s="56"/>
      <c r="EB325" s="56"/>
      <c r="EC325" s="56"/>
      <c r="ED325" s="56"/>
      <c r="EE325" s="56"/>
      <c r="EF325" s="56"/>
      <c r="EG325" s="56"/>
      <c r="EH325" s="56"/>
      <c r="EI325" s="56"/>
      <c r="EJ325" s="56"/>
      <c r="EK325" s="56"/>
      <c r="EL325" s="56"/>
      <c r="EM325" s="56"/>
      <c r="EN325" s="56"/>
      <c r="EO325" s="56"/>
      <c r="EP325" s="56"/>
      <c r="EQ325" s="56"/>
      <c r="ER325" s="56"/>
      <c r="ES325" s="56"/>
      <c r="ET325" s="56"/>
      <c r="EU325" s="56"/>
      <c r="EV325" s="56"/>
      <c r="EW325" s="56"/>
      <c r="EX325" s="56"/>
      <c r="EY325" s="56"/>
      <c r="EZ325" s="56"/>
      <c r="FA325" s="56"/>
      <c r="FB325" s="56"/>
      <c r="FC325" s="56"/>
      <c r="FD325" s="56"/>
      <c r="FE325" s="56"/>
      <c r="FF325" s="56"/>
      <c r="FG325" s="56"/>
      <c r="FH325" s="56"/>
      <c r="FI325" s="56"/>
      <c r="FJ325" s="56"/>
      <c r="FK325" s="56"/>
      <c r="FL325" s="56"/>
      <c r="FM325" s="56"/>
      <c r="FN325" s="56"/>
      <c r="FO325" s="56"/>
      <c r="FP325" s="56"/>
      <c r="FQ325" s="56"/>
      <c r="FR325" s="56"/>
      <c r="FS325" s="56"/>
      <c r="FT325" s="56"/>
      <c r="FU325" s="56"/>
      <c r="FV325" s="56"/>
      <c r="FW325" s="56"/>
      <c r="FX325" s="56"/>
      <c r="FY325" s="56"/>
      <c r="FZ325" s="56"/>
      <c r="GA325" s="56"/>
      <c r="GB325" s="56"/>
      <c r="GC325" s="56"/>
      <c r="GD325" s="56"/>
      <c r="GE325" s="56"/>
      <c r="GF325" s="56"/>
      <c r="GG325" s="56"/>
      <c r="GH325" s="56"/>
      <c r="GI325" s="56"/>
      <c r="GJ325" s="56"/>
      <c r="GK325" s="56"/>
      <c r="GL325" s="56"/>
      <c r="GM325" s="56"/>
      <c r="GN325" s="56"/>
      <c r="GO325" s="56"/>
      <c r="GP325" s="56"/>
      <c r="GQ325" s="56"/>
      <c r="GR325" s="56"/>
      <c r="GS325" s="56"/>
      <c r="GT325" s="56"/>
      <c r="GU325" s="56"/>
      <c r="GV325" s="56"/>
      <c r="GW325" s="56"/>
      <c r="GX325" s="56"/>
      <c r="GY325" s="56"/>
      <c r="GZ325" s="56"/>
      <c r="HA325" s="56"/>
      <c r="HB325" s="56"/>
      <c r="HC325" s="56"/>
      <c r="HD325" s="56"/>
      <c r="HE325" s="56"/>
      <c r="HF325" s="56"/>
      <c r="HG325" s="56"/>
      <c r="HH325" s="217"/>
    </row>
    <row r="326" spans="2:216" ht="92.25" x14ac:dyDescent="1.35">
      <c r="B326" s="221"/>
      <c r="C326" s="56"/>
      <c r="D326" s="178" t="str">
        <f>'Data Table'!A49</f>
        <v>Virginia</v>
      </c>
      <c r="E326" s="179"/>
      <c r="F326" s="179"/>
      <c r="G326" s="179"/>
      <c r="H326" s="179"/>
      <c r="I326" s="179"/>
      <c r="J326" s="179"/>
      <c r="K326" s="179"/>
      <c r="L326" s="179"/>
      <c r="M326" s="179"/>
      <c r="N326" s="179"/>
      <c r="O326" s="179"/>
      <c r="P326" s="179"/>
      <c r="Q326" s="179"/>
      <c r="R326" s="179"/>
      <c r="S326" s="179"/>
      <c r="T326" s="202">
        <f>VLOOKUP(CONCATENATE($D326,$C$3),'Data Table'!$BD$3:$BJ$158,3,FALSE)</f>
        <v>1.1000000000000001</v>
      </c>
      <c r="U326" s="203"/>
      <c r="V326" s="203"/>
      <c r="W326" s="203"/>
      <c r="X326" s="203"/>
      <c r="Y326" s="203"/>
      <c r="Z326" s="203"/>
      <c r="AA326" s="203"/>
      <c r="AB326" s="203"/>
      <c r="AC326" s="203"/>
      <c r="AD326" s="203"/>
      <c r="AE326" s="202">
        <f>VLOOKUP(CONCATENATE($D326,$C$3),'Data Table'!$BD$3:$BJ$158,4,FALSE)</f>
        <v>2.1146463660615527</v>
      </c>
      <c r="AF326" s="203"/>
      <c r="AG326" s="203"/>
      <c r="AH326" s="203"/>
      <c r="AI326" s="203"/>
      <c r="AJ326" s="203"/>
      <c r="AK326" s="203"/>
      <c r="AL326" s="203"/>
      <c r="AM326" s="203"/>
      <c r="AN326" s="203"/>
      <c r="AO326" s="203"/>
      <c r="AP326" s="203"/>
      <c r="AQ326" s="203"/>
      <c r="AR326" s="203"/>
      <c r="AS326" s="203"/>
      <c r="AT326" s="203"/>
      <c r="AU326" s="203"/>
      <c r="AV326" s="203"/>
      <c r="AW326" s="204"/>
      <c r="AX326" s="203">
        <f>VLOOKUP(CONCATENATE($D326,$C$3),'Data Table'!$BD$3:$BJ$158,5,FALSE)</f>
        <v>55.1</v>
      </c>
      <c r="AY326" s="203"/>
      <c r="AZ326" s="203"/>
      <c r="BA326" s="203"/>
      <c r="BB326" s="203"/>
      <c r="BC326" s="203"/>
      <c r="BD326" s="203"/>
      <c r="BE326" s="203"/>
      <c r="BF326" s="203"/>
      <c r="BG326" s="203"/>
      <c r="BH326" s="203"/>
      <c r="BI326" s="203"/>
      <c r="BJ326" s="203"/>
      <c r="BK326" s="203"/>
      <c r="BL326" s="203"/>
      <c r="BM326" s="203"/>
      <c r="BN326" s="203"/>
      <c r="BO326" s="203"/>
      <c r="BP326" s="203"/>
      <c r="BQ326" s="211">
        <f>VLOOKUP(CONCATENATE($D326,$C$3),'Data Table'!$BD$3:$BJ$158,6,FALSE)</f>
        <v>22</v>
      </c>
      <c r="BR326" s="212"/>
      <c r="BS326" s="212"/>
      <c r="BT326" s="212"/>
      <c r="BU326" s="212"/>
      <c r="BV326" s="212"/>
      <c r="BW326" s="212"/>
      <c r="BX326" s="212"/>
      <c r="BY326" s="212"/>
      <c r="BZ326" s="212"/>
      <c r="CA326" s="213"/>
      <c r="CB326" s="212">
        <f>VLOOKUP(CONCATENATE($D326,$C$3),'Data Table'!$BD$3:$BJ$158,7,FALSE)</f>
        <v>1</v>
      </c>
      <c r="CC326" s="212"/>
      <c r="CD326" s="212"/>
      <c r="CE326" s="212"/>
      <c r="CF326" s="212"/>
      <c r="CG326" s="212"/>
      <c r="CH326" s="212"/>
      <c r="CI326" s="212"/>
      <c r="CJ326" s="212"/>
      <c r="CK326" s="212"/>
      <c r="CL326" s="213"/>
      <c r="CM326" s="56"/>
      <c r="CN326" s="56"/>
      <c r="CO326" s="56"/>
      <c r="CP326" s="56"/>
      <c r="CQ326" s="56"/>
      <c r="CR326" s="56"/>
      <c r="CS326" s="56"/>
      <c r="CT326" s="56"/>
      <c r="CU326" s="56"/>
      <c r="CV326" s="56"/>
      <c r="CW326" s="56"/>
      <c r="CX326" s="56"/>
      <c r="CY326" s="56"/>
      <c r="CZ326" s="56"/>
      <c r="DA326" s="56"/>
      <c r="DB326" s="56"/>
      <c r="DC326" s="56"/>
      <c r="DD326" s="56"/>
      <c r="DE326" s="56"/>
      <c r="DF326" s="56"/>
      <c r="DG326" s="56"/>
      <c r="DH326" s="56"/>
      <c r="DI326" s="56"/>
      <c r="DJ326" s="56"/>
      <c r="DK326" s="56"/>
      <c r="DL326" s="56"/>
      <c r="DM326" s="56"/>
      <c r="DN326" s="56"/>
      <c r="DO326" s="56"/>
      <c r="DP326" s="56"/>
      <c r="DQ326" s="56"/>
      <c r="DR326" s="56"/>
      <c r="DS326" s="56"/>
      <c r="DT326" s="56"/>
      <c r="DU326" s="56"/>
      <c r="DV326" s="56"/>
      <c r="DW326" s="56"/>
      <c r="DX326" s="56"/>
      <c r="DY326" s="56"/>
      <c r="DZ326" s="56"/>
      <c r="EA326" s="56"/>
      <c r="EB326" s="56"/>
      <c r="EC326" s="56"/>
      <c r="ED326" s="56"/>
      <c r="EE326" s="56"/>
      <c r="EF326" s="56"/>
      <c r="EG326" s="56"/>
      <c r="EH326" s="56"/>
      <c r="EI326" s="56"/>
      <c r="EJ326" s="56"/>
      <c r="EK326" s="56"/>
      <c r="EL326" s="56"/>
      <c r="EM326" s="56"/>
      <c r="EN326" s="56"/>
      <c r="EO326" s="56"/>
      <c r="EP326" s="56"/>
      <c r="EQ326" s="56"/>
      <c r="ER326" s="56"/>
      <c r="ES326" s="56"/>
      <c r="ET326" s="56"/>
      <c r="EU326" s="56"/>
      <c r="EV326" s="56"/>
      <c r="EW326" s="56"/>
      <c r="EX326" s="56"/>
      <c r="EY326" s="56"/>
      <c r="EZ326" s="56"/>
      <c r="FA326" s="56"/>
      <c r="FB326" s="56"/>
      <c r="FC326" s="56"/>
      <c r="FD326" s="56"/>
      <c r="FE326" s="56"/>
      <c r="FF326" s="56"/>
      <c r="FG326" s="56"/>
      <c r="FH326" s="56"/>
      <c r="FI326" s="56"/>
      <c r="FJ326" s="56"/>
      <c r="FK326" s="56"/>
      <c r="FL326" s="56"/>
      <c r="FM326" s="56"/>
      <c r="FN326" s="56"/>
      <c r="FO326" s="56"/>
      <c r="FP326" s="56"/>
      <c r="FQ326" s="56"/>
      <c r="FR326" s="56"/>
      <c r="FS326" s="56"/>
      <c r="FT326" s="56"/>
      <c r="FU326" s="56"/>
      <c r="FV326" s="56"/>
      <c r="FW326" s="56"/>
      <c r="FX326" s="56"/>
      <c r="FY326" s="56"/>
      <c r="FZ326" s="56"/>
      <c r="GA326" s="56"/>
      <c r="GB326" s="56"/>
      <c r="GC326" s="56"/>
      <c r="GD326" s="56"/>
      <c r="GE326" s="56"/>
      <c r="GF326" s="56"/>
      <c r="GG326" s="56"/>
      <c r="GH326" s="56"/>
      <c r="GI326" s="56"/>
      <c r="GJ326" s="56"/>
      <c r="GK326" s="56"/>
      <c r="GL326" s="56"/>
      <c r="GM326" s="56"/>
      <c r="GN326" s="56"/>
      <c r="GO326" s="56"/>
      <c r="GP326" s="56"/>
      <c r="GQ326" s="56"/>
      <c r="GR326" s="56"/>
      <c r="GS326" s="56"/>
      <c r="GT326" s="56"/>
      <c r="GU326" s="56"/>
      <c r="GV326" s="56"/>
      <c r="GW326" s="56"/>
      <c r="GX326" s="56"/>
      <c r="GY326" s="56"/>
      <c r="GZ326" s="56"/>
      <c r="HA326" s="56"/>
      <c r="HB326" s="56"/>
      <c r="HC326" s="56"/>
      <c r="HD326" s="56"/>
      <c r="HE326" s="56"/>
      <c r="HF326" s="56"/>
      <c r="HG326" s="56"/>
      <c r="HH326" s="217"/>
    </row>
    <row r="327" spans="2:216" ht="92.25" x14ac:dyDescent="1.35">
      <c r="B327" s="221"/>
      <c r="C327" s="56"/>
      <c r="D327" s="174" t="str">
        <f>'Data Table'!A50</f>
        <v>Washington</v>
      </c>
      <c r="E327" s="175"/>
      <c r="F327" s="175"/>
      <c r="G327" s="175"/>
      <c r="H327" s="175"/>
      <c r="I327" s="175"/>
      <c r="J327" s="175"/>
      <c r="K327" s="175"/>
      <c r="L327" s="175"/>
      <c r="M327" s="175"/>
      <c r="N327" s="175"/>
      <c r="O327" s="175"/>
      <c r="P327" s="175"/>
      <c r="Q327" s="175"/>
      <c r="R327" s="175"/>
      <c r="S327" s="175"/>
      <c r="T327" s="199">
        <f>VLOOKUP(CONCATENATE($D327,$C$3),'Data Table'!$BD$3:$BJ$158,3,FALSE)</f>
        <v>3.6</v>
      </c>
      <c r="U327" s="200"/>
      <c r="V327" s="200"/>
      <c r="W327" s="200"/>
      <c r="X327" s="200"/>
      <c r="Y327" s="200"/>
      <c r="Z327" s="200"/>
      <c r="AA327" s="200"/>
      <c r="AB327" s="200"/>
      <c r="AC327" s="200"/>
      <c r="AD327" s="200"/>
      <c r="AE327" s="199">
        <f>VLOOKUP(CONCATENATE($D327,$C$3),'Data Table'!$BD$3:$BJ$158,4,FALSE)</f>
        <v>3.4983362960937145</v>
      </c>
      <c r="AF327" s="200"/>
      <c r="AG327" s="200"/>
      <c r="AH327" s="200"/>
      <c r="AI327" s="200"/>
      <c r="AJ327" s="200"/>
      <c r="AK327" s="200"/>
      <c r="AL327" s="200"/>
      <c r="AM327" s="200"/>
      <c r="AN327" s="200"/>
      <c r="AO327" s="200"/>
      <c r="AP327" s="200"/>
      <c r="AQ327" s="200"/>
      <c r="AR327" s="200"/>
      <c r="AS327" s="200"/>
      <c r="AT327" s="200"/>
      <c r="AU327" s="200"/>
      <c r="AV327" s="200"/>
      <c r="AW327" s="201"/>
      <c r="AX327" s="200">
        <f>VLOOKUP(CONCATENATE($D327,$C$3),'Data Table'!$BD$3:$BJ$158,5,FALSE)</f>
        <v>48.3</v>
      </c>
      <c r="AY327" s="200"/>
      <c r="AZ327" s="200"/>
      <c r="BA327" s="200"/>
      <c r="BB327" s="200"/>
      <c r="BC327" s="200"/>
      <c r="BD327" s="200"/>
      <c r="BE327" s="200"/>
      <c r="BF327" s="200"/>
      <c r="BG327" s="200"/>
      <c r="BH327" s="200"/>
      <c r="BI327" s="200"/>
      <c r="BJ327" s="200"/>
      <c r="BK327" s="200"/>
      <c r="BL327" s="200"/>
      <c r="BM327" s="200"/>
      <c r="BN327" s="200"/>
      <c r="BO327" s="200"/>
      <c r="BP327" s="200"/>
      <c r="BQ327" s="208">
        <f>VLOOKUP(CONCATENATE($D327,$C$3),'Data Table'!$BD$3:$BJ$158,6,FALSE)</f>
        <v>12</v>
      </c>
      <c r="BR327" s="209"/>
      <c r="BS327" s="209"/>
      <c r="BT327" s="209"/>
      <c r="BU327" s="209"/>
      <c r="BV327" s="209"/>
      <c r="BW327" s="209"/>
      <c r="BX327" s="209"/>
      <c r="BY327" s="209"/>
      <c r="BZ327" s="209"/>
      <c r="CA327" s="210"/>
      <c r="CB327" s="209">
        <f>VLOOKUP(CONCATENATE($D327,$C$3),'Data Table'!$BD$3:$BJ$158,7,FALSE)</f>
        <v>-3</v>
      </c>
      <c r="CC327" s="209"/>
      <c r="CD327" s="209"/>
      <c r="CE327" s="209"/>
      <c r="CF327" s="209"/>
      <c r="CG327" s="209"/>
      <c r="CH327" s="209"/>
      <c r="CI327" s="209"/>
      <c r="CJ327" s="209"/>
      <c r="CK327" s="209"/>
      <c r="CL327" s="210"/>
      <c r="CM327" s="56"/>
      <c r="CN327" s="56"/>
      <c r="CO327" s="56"/>
      <c r="CP327" s="56"/>
      <c r="CQ327" s="56"/>
      <c r="CR327" s="56"/>
      <c r="CS327" s="56"/>
      <c r="CT327" s="56"/>
      <c r="CU327" s="56"/>
      <c r="CV327" s="56"/>
      <c r="CW327" s="56"/>
      <c r="CX327" s="56"/>
      <c r="CY327" s="56"/>
      <c r="CZ327" s="56"/>
      <c r="DA327" s="56"/>
      <c r="DB327" s="56"/>
      <c r="DC327" s="56"/>
      <c r="DD327" s="56"/>
      <c r="DE327" s="56"/>
      <c r="DF327" s="56"/>
      <c r="DG327" s="56"/>
      <c r="DH327" s="56"/>
      <c r="DI327" s="56"/>
      <c r="DJ327" s="56"/>
      <c r="DK327" s="56"/>
      <c r="DL327" s="56"/>
      <c r="DM327" s="56"/>
      <c r="DN327" s="56"/>
      <c r="DO327" s="56"/>
      <c r="DP327" s="56"/>
      <c r="DQ327" s="56"/>
      <c r="DR327" s="56"/>
      <c r="DS327" s="56"/>
      <c r="DT327" s="56"/>
      <c r="DU327" s="56"/>
      <c r="DV327" s="56"/>
      <c r="DW327" s="56"/>
      <c r="DX327" s="56"/>
      <c r="DY327" s="56"/>
      <c r="DZ327" s="56"/>
      <c r="EA327" s="56"/>
      <c r="EB327" s="56"/>
      <c r="EC327" s="56"/>
      <c r="ED327" s="56"/>
      <c r="EE327" s="56"/>
      <c r="EF327" s="56"/>
      <c r="EG327" s="56"/>
      <c r="EH327" s="56"/>
      <c r="EI327" s="56"/>
      <c r="EJ327" s="56"/>
      <c r="EK327" s="56"/>
      <c r="EL327" s="56"/>
      <c r="EM327" s="56"/>
      <c r="EN327" s="56"/>
      <c r="EO327" s="56"/>
      <c r="EP327" s="56"/>
      <c r="EQ327" s="56"/>
      <c r="ER327" s="56"/>
      <c r="ES327" s="56"/>
      <c r="ET327" s="56"/>
      <c r="EU327" s="56"/>
      <c r="EV327" s="56"/>
      <c r="EW327" s="56"/>
      <c r="EX327" s="56"/>
      <c r="EY327" s="56"/>
      <c r="EZ327" s="56"/>
      <c r="FA327" s="56"/>
      <c r="FB327" s="56"/>
      <c r="FC327" s="56"/>
      <c r="FD327" s="56"/>
      <c r="FE327" s="56"/>
      <c r="FF327" s="56"/>
      <c r="FG327" s="56"/>
      <c r="FH327" s="56"/>
      <c r="FI327" s="56"/>
      <c r="FJ327" s="56"/>
      <c r="FK327" s="56"/>
      <c r="FL327" s="56"/>
      <c r="FM327" s="56"/>
      <c r="FN327" s="56"/>
      <c r="FO327" s="56"/>
      <c r="FP327" s="56"/>
      <c r="FQ327" s="56"/>
      <c r="FR327" s="56"/>
      <c r="FS327" s="56"/>
      <c r="FT327" s="56"/>
      <c r="FU327" s="56"/>
      <c r="FV327" s="56"/>
      <c r="FW327" s="56"/>
      <c r="FX327" s="56"/>
      <c r="FY327" s="56"/>
      <c r="FZ327" s="56"/>
      <c r="GA327" s="56"/>
      <c r="GB327" s="56"/>
      <c r="GC327" s="56"/>
      <c r="GD327" s="56"/>
      <c r="GE327" s="56"/>
      <c r="GF327" s="56"/>
      <c r="GG327" s="56"/>
      <c r="GH327" s="56"/>
      <c r="GI327" s="56"/>
      <c r="GJ327" s="56"/>
      <c r="GK327" s="56"/>
      <c r="GL327" s="56"/>
      <c r="GM327" s="56"/>
      <c r="GN327" s="56"/>
      <c r="GO327" s="56"/>
      <c r="GP327" s="56"/>
      <c r="GQ327" s="56"/>
      <c r="GR327" s="56"/>
      <c r="GS327" s="56"/>
      <c r="GT327" s="56"/>
      <c r="GU327" s="56"/>
      <c r="GV327" s="56"/>
      <c r="GW327" s="56"/>
      <c r="GX327" s="56"/>
      <c r="GY327" s="56"/>
      <c r="GZ327" s="56"/>
      <c r="HA327" s="56"/>
      <c r="HB327" s="56"/>
      <c r="HC327" s="56"/>
      <c r="HD327" s="56"/>
      <c r="HE327" s="56"/>
      <c r="HF327" s="56"/>
      <c r="HG327" s="56"/>
      <c r="HH327" s="217"/>
    </row>
    <row r="328" spans="2:216" ht="92.25" x14ac:dyDescent="1.35">
      <c r="B328" s="221"/>
      <c r="C328" s="56"/>
      <c r="D328" s="178" t="str">
        <f>'Data Table'!A51</f>
        <v>West Virginia</v>
      </c>
      <c r="E328" s="179"/>
      <c r="F328" s="179"/>
      <c r="G328" s="179"/>
      <c r="H328" s="179"/>
      <c r="I328" s="179"/>
      <c r="J328" s="179"/>
      <c r="K328" s="179"/>
      <c r="L328" s="179"/>
      <c r="M328" s="179"/>
      <c r="N328" s="179"/>
      <c r="O328" s="179"/>
      <c r="P328" s="179"/>
      <c r="Q328" s="179"/>
      <c r="R328" s="179"/>
      <c r="S328" s="179"/>
      <c r="T328" s="202">
        <f>VLOOKUP(CONCATENATE($D328,$C$3),'Data Table'!$BD$3:$BJ$158,3,FALSE)</f>
        <v>3.3</v>
      </c>
      <c r="U328" s="203"/>
      <c r="V328" s="203"/>
      <c r="W328" s="203"/>
      <c r="X328" s="203"/>
      <c r="Y328" s="203"/>
      <c r="Z328" s="203"/>
      <c r="AA328" s="203"/>
      <c r="AB328" s="203"/>
      <c r="AC328" s="203"/>
      <c r="AD328" s="203"/>
      <c r="AE328" s="202">
        <f>VLOOKUP(CONCATENATE($D328,$C$3),'Data Table'!$BD$3:$BJ$158,4,FALSE)</f>
        <v>3.2152800646648507</v>
      </c>
      <c r="AF328" s="203"/>
      <c r="AG328" s="203"/>
      <c r="AH328" s="203"/>
      <c r="AI328" s="203"/>
      <c r="AJ328" s="203"/>
      <c r="AK328" s="203"/>
      <c r="AL328" s="203"/>
      <c r="AM328" s="203"/>
      <c r="AN328" s="203"/>
      <c r="AO328" s="203"/>
      <c r="AP328" s="203"/>
      <c r="AQ328" s="203"/>
      <c r="AR328" s="203"/>
      <c r="AS328" s="203"/>
      <c r="AT328" s="203"/>
      <c r="AU328" s="203"/>
      <c r="AV328" s="203"/>
      <c r="AW328" s="204"/>
      <c r="AX328" s="203">
        <f>VLOOKUP(CONCATENATE($D328,$C$3),'Data Table'!$BD$3:$BJ$158,5,FALSE)</f>
        <v>51.8</v>
      </c>
      <c r="AY328" s="203"/>
      <c r="AZ328" s="203"/>
      <c r="BA328" s="203"/>
      <c r="BB328" s="203"/>
      <c r="BC328" s="203"/>
      <c r="BD328" s="203"/>
      <c r="BE328" s="203"/>
      <c r="BF328" s="203"/>
      <c r="BG328" s="203"/>
      <c r="BH328" s="203"/>
      <c r="BI328" s="203"/>
      <c r="BJ328" s="203"/>
      <c r="BK328" s="203"/>
      <c r="BL328" s="203"/>
      <c r="BM328" s="203"/>
      <c r="BN328" s="203"/>
      <c r="BO328" s="203"/>
      <c r="BP328" s="203"/>
      <c r="BQ328" s="211">
        <f>VLOOKUP(CONCATENATE($D328,$C$3),'Data Table'!$BD$3:$BJ$158,6,FALSE)</f>
        <v>47</v>
      </c>
      <c r="BR328" s="212"/>
      <c r="BS328" s="212"/>
      <c r="BT328" s="212"/>
      <c r="BU328" s="212"/>
      <c r="BV328" s="212"/>
      <c r="BW328" s="212"/>
      <c r="BX328" s="212"/>
      <c r="BY328" s="212"/>
      <c r="BZ328" s="212"/>
      <c r="CA328" s="213"/>
      <c r="CB328" s="212">
        <f>VLOOKUP(CONCATENATE($D328,$C$3),'Data Table'!$BD$3:$BJ$158,7,FALSE)</f>
        <v>-4</v>
      </c>
      <c r="CC328" s="212"/>
      <c r="CD328" s="212"/>
      <c r="CE328" s="212"/>
      <c r="CF328" s="212"/>
      <c r="CG328" s="212"/>
      <c r="CH328" s="212"/>
      <c r="CI328" s="212"/>
      <c r="CJ328" s="212"/>
      <c r="CK328" s="212"/>
      <c r="CL328" s="213"/>
      <c r="CM328" s="56"/>
      <c r="CN328" s="56"/>
      <c r="CO328" s="56"/>
      <c r="CP328" s="56"/>
      <c r="CQ328" s="56"/>
      <c r="CR328" s="56"/>
      <c r="CS328" s="56"/>
      <c r="CT328" s="56"/>
      <c r="CU328" s="56"/>
      <c r="CV328" s="56"/>
      <c r="CW328" s="56"/>
      <c r="CX328" s="56"/>
      <c r="CY328" s="56"/>
      <c r="CZ328" s="56"/>
      <c r="DA328" s="56"/>
      <c r="DB328" s="56"/>
      <c r="DC328" s="56"/>
      <c r="DD328" s="56"/>
      <c r="DE328" s="56"/>
      <c r="DF328" s="56"/>
      <c r="DG328" s="56"/>
      <c r="DH328" s="56"/>
      <c r="DI328" s="56"/>
      <c r="DJ328" s="56"/>
      <c r="DK328" s="56"/>
      <c r="DL328" s="56"/>
      <c r="DM328" s="56"/>
      <c r="DN328" s="56"/>
      <c r="DO328" s="56"/>
      <c r="DP328" s="56"/>
      <c r="DQ328" s="56"/>
      <c r="DR328" s="56"/>
      <c r="DS328" s="56"/>
      <c r="DT328" s="56"/>
      <c r="DU328" s="56"/>
      <c r="DV328" s="56"/>
      <c r="DW328" s="56"/>
      <c r="DX328" s="56"/>
      <c r="DY328" s="56"/>
      <c r="DZ328" s="56"/>
      <c r="EA328" s="56"/>
      <c r="EB328" s="56"/>
      <c r="EC328" s="56"/>
      <c r="ED328" s="56"/>
      <c r="EE328" s="56"/>
      <c r="EF328" s="56"/>
      <c r="EG328" s="56"/>
      <c r="EH328" s="56"/>
      <c r="EI328" s="56"/>
      <c r="EJ328" s="56"/>
      <c r="EK328" s="56"/>
      <c r="EL328" s="56"/>
      <c r="EM328" s="56"/>
      <c r="EN328" s="56"/>
      <c r="EO328" s="56"/>
      <c r="EP328" s="56"/>
      <c r="EQ328" s="56"/>
      <c r="ER328" s="56"/>
      <c r="ES328" s="56"/>
      <c r="ET328" s="56"/>
      <c r="EU328" s="56"/>
      <c r="EV328" s="56"/>
      <c r="EW328" s="56"/>
      <c r="EX328" s="56"/>
      <c r="EY328" s="56"/>
      <c r="EZ328" s="56"/>
      <c r="FA328" s="56"/>
      <c r="FB328" s="56"/>
      <c r="FC328" s="56"/>
      <c r="FD328" s="56"/>
      <c r="FE328" s="56"/>
      <c r="FF328" s="56"/>
      <c r="FG328" s="56"/>
      <c r="FH328" s="56"/>
      <c r="FI328" s="56"/>
      <c r="FJ328" s="56"/>
      <c r="FK328" s="56"/>
      <c r="FL328" s="56"/>
      <c r="FM328" s="56"/>
      <c r="FN328" s="56"/>
      <c r="FO328" s="56"/>
      <c r="FP328" s="56"/>
      <c r="FQ328" s="56"/>
      <c r="FR328" s="56"/>
      <c r="FS328" s="56"/>
      <c r="FT328" s="56"/>
      <c r="FU328" s="56"/>
      <c r="FV328" s="56"/>
      <c r="FW328" s="56"/>
      <c r="FX328" s="56"/>
      <c r="FY328" s="56"/>
      <c r="FZ328" s="56"/>
      <c r="GA328" s="56"/>
      <c r="GB328" s="56"/>
      <c r="GC328" s="56"/>
      <c r="GD328" s="56"/>
      <c r="GE328" s="56"/>
      <c r="GF328" s="56"/>
      <c r="GG328" s="56"/>
      <c r="GH328" s="56"/>
      <c r="GI328" s="56"/>
      <c r="GJ328" s="56"/>
      <c r="GK328" s="56"/>
      <c r="GL328" s="56"/>
      <c r="GM328" s="56"/>
      <c r="GN328" s="56"/>
      <c r="GO328" s="56"/>
      <c r="GP328" s="56"/>
      <c r="GQ328" s="56"/>
      <c r="GR328" s="56"/>
      <c r="GS328" s="56"/>
      <c r="GT328" s="56"/>
      <c r="GU328" s="56"/>
      <c r="GV328" s="56"/>
      <c r="GW328" s="56"/>
      <c r="GX328" s="56"/>
      <c r="GY328" s="56"/>
      <c r="GZ328" s="56"/>
      <c r="HA328" s="56"/>
      <c r="HB328" s="56"/>
      <c r="HC328" s="56"/>
      <c r="HD328" s="56"/>
      <c r="HE328" s="56"/>
      <c r="HF328" s="56"/>
      <c r="HG328" s="56"/>
      <c r="HH328" s="217"/>
    </row>
    <row r="329" spans="2:216" ht="92.25" x14ac:dyDescent="1.35">
      <c r="B329" s="221"/>
      <c r="C329" s="56"/>
      <c r="D329" s="174" t="str">
        <f>'Data Table'!A52</f>
        <v>Wisconsin</v>
      </c>
      <c r="E329" s="175"/>
      <c r="F329" s="175"/>
      <c r="G329" s="175"/>
      <c r="H329" s="175"/>
      <c r="I329" s="175"/>
      <c r="J329" s="175"/>
      <c r="K329" s="175"/>
      <c r="L329" s="175"/>
      <c r="M329" s="175"/>
      <c r="N329" s="175"/>
      <c r="O329" s="175"/>
      <c r="P329" s="175"/>
      <c r="Q329" s="175"/>
      <c r="R329" s="175"/>
      <c r="S329" s="175"/>
      <c r="T329" s="199">
        <f>VLOOKUP(CONCATENATE($D329,$C$3),'Data Table'!$BD$3:$BJ$158,3,FALSE)</f>
        <v>1.5</v>
      </c>
      <c r="U329" s="200"/>
      <c r="V329" s="200"/>
      <c r="W329" s="200"/>
      <c r="X329" s="200"/>
      <c r="Y329" s="200"/>
      <c r="Z329" s="200"/>
      <c r="AA329" s="200"/>
      <c r="AB329" s="200"/>
      <c r="AC329" s="200"/>
      <c r="AD329" s="200"/>
      <c r="AE329" s="199">
        <f>VLOOKUP(CONCATENATE($D329,$C$3),'Data Table'!$BD$3:$BJ$158,4,FALSE)</f>
        <v>2.4308275426405559</v>
      </c>
      <c r="AF329" s="200"/>
      <c r="AG329" s="200"/>
      <c r="AH329" s="200"/>
      <c r="AI329" s="200"/>
      <c r="AJ329" s="200"/>
      <c r="AK329" s="200"/>
      <c r="AL329" s="200"/>
      <c r="AM329" s="200"/>
      <c r="AN329" s="200"/>
      <c r="AO329" s="200"/>
      <c r="AP329" s="200"/>
      <c r="AQ329" s="200"/>
      <c r="AR329" s="200"/>
      <c r="AS329" s="200"/>
      <c r="AT329" s="200"/>
      <c r="AU329" s="200"/>
      <c r="AV329" s="200"/>
      <c r="AW329" s="201"/>
      <c r="AX329" s="200">
        <f>VLOOKUP(CONCATENATE($D329,$C$3),'Data Table'!$BD$3:$BJ$158,5,FALSE)</f>
        <v>43.1</v>
      </c>
      <c r="AY329" s="200"/>
      <c r="AZ329" s="200"/>
      <c r="BA329" s="200"/>
      <c r="BB329" s="200"/>
      <c r="BC329" s="200"/>
      <c r="BD329" s="200"/>
      <c r="BE329" s="200"/>
      <c r="BF329" s="200"/>
      <c r="BG329" s="200"/>
      <c r="BH329" s="200"/>
      <c r="BI329" s="200"/>
      <c r="BJ329" s="200"/>
      <c r="BK329" s="200"/>
      <c r="BL329" s="200"/>
      <c r="BM329" s="200"/>
      <c r="BN329" s="200"/>
      <c r="BO329" s="200"/>
      <c r="BP329" s="200"/>
      <c r="BQ329" s="208">
        <f>VLOOKUP(CONCATENATE($D329,$C$3),'Data Table'!$BD$3:$BJ$158,6,FALSE)</f>
        <v>13</v>
      </c>
      <c r="BR329" s="209"/>
      <c r="BS329" s="209"/>
      <c r="BT329" s="209"/>
      <c r="BU329" s="209"/>
      <c r="BV329" s="209"/>
      <c r="BW329" s="209"/>
      <c r="BX329" s="209"/>
      <c r="BY329" s="209"/>
      <c r="BZ329" s="209"/>
      <c r="CA329" s="210"/>
      <c r="CB329" s="209">
        <f>VLOOKUP(CONCATENATE($D329,$C$3),'Data Table'!$BD$3:$BJ$158,7,FALSE)</f>
        <v>-1</v>
      </c>
      <c r="CC329" s="209"/>
      <c r="CD329" s="209"/>
      <c r="CE329" s="209"/>
      <c r="CF329" s="209"/>
      <c r="CG329" s="209"/>
      <c r="CH329" s="209"/>
      <c r="CI329" s="209"/>
      <c r="CJ329" s="209"/>
      <c r="CK329" s="209"/>
      <c r="CL329" s="210"/>
      <c r="CM329" s="56"/>
      <c r="CN329" s="56"/>
      <c r="CO329" s="56"/>
      <c r="CP329" s="56"/>
      <c r="CQ329" s="56"/>
      <c r="CR329" s="56"/>
      <c r="CS329" s="56"/>
      <c r="CT329" s="56"/>
      <c r="CU329" s="56"/>
      <c r="CV329" s="56"/>
      <c r="CW329" s="56"/>
      <c r="CX329" s="56"/>
      <c r="CY329" s="56"/>
      <c r="CZ329" s="56"/>
      <c r="DA329" s="56"/>
      <c r="DB329" s="56"/>
      <c r="DC329" s="56"/>
      <c r="DD329" s="56"/>
      <c r="DE329" s="56"/>
      <c r="DF329" s="56"/>
      <c r="DG329" s="56"/>
      <c r="DH329" s="56"/>
      <c r="DI329" s="56"/>
      <c r="DJ329" s="56"/>
      <c r="DK329" s="56"/>
      <c r="DL329" s="56"/>
      <c r="DM329" s="56"/>
      <c r="DN329" s="56"/>
      <c r="DO329" s="56"/>
      <c r="DP329" s="56"/>
      <c r="DQ329" s="56"/>
      <c r="DR329" s="56"/>
      <c r="DS329" s="56"/>
      <c r="DT329" s="56"/>
      <c r="DU329" s="56"/>
      <c r="DV329" s="56"/>
      <c r="DW329" s="56"/>
      <c r="DX329" s="56"/>
      <c r="DY329" s="56"/>
      <c r="DZ329" s="56"/>
      <c r="EA329" s="56"/>
      <c r="EB329" s="56"/>
      <c r="EC329" s="56"/>
      <c r="ED329" s="56"/>
      <c r="EE329" s="56"/>
      <c r="EF329" s="56"/>
      <c r="EG329" s="56"/>
      <c r="EH329" s="56"/>
      <c r="EI329" s="56"/>
      <c r="EJ329" s="56"/>
      <c r="EK329" s="56"/>
      <c r="EL329" s="56"/>
      <c r="EM329" s="56"/>
      <c r="EN329" s="56"/>
      <c r="EO329" s="56"/>
      <c r="EP329" s="56"/>
      <c r="EQ329" s="56"/>
      <c r="ER329" s="56"/>
      <c r="ES329" s="56"/>
      <c r="ET329" s="56"/>
      <c r="EU329" s="56"/>
      <c r="EV329" s="56"/>
      <c r="EW329" s="56"/>
      <c r="EX329" s="56"/>
      <c r="EY329" s="56"/>
      <c r="EZ329" s="56"/>
      <c r="FA329" s="56"/>
      <c r="FB329" s="56"/>
      <c r="FC329" s="56"/>
      <c r="FD329" s="56"/>
      <c r="FE329" s="56"/>
      <c r="FF329" s="56"/>
      <c r="FG329" s="56"/>
      <c r="FH329" s="56"/>
      <c r="FI329" s="56"/>
      <c r="FJ329" s="56"/>
      <c r="FK329" s="56"/>
      <c r="FL329" s="56"/>
      <c r="FM329" s="56"/>
      <c r="FN329" s="56"/>
      <c r="FO329" s="56"/>
      <c r="FP329" s="56"/>
      <c r="FQ329" s="56"/>
      <c r="FR329" s="56"/>
      <c r="FS329" s="56"/>
      <c r="FT329" s="56"/>
      <c r="FU329" s="56"/>
      <c r="FV329" s="56"/>
      <c r="FW329" s="56"/>
      <c r="FX329" s="56"/>
      <c r="FY329" s="56"/>
      <c r="FZ329" s="56"/>
      <c r="GA329" s="56"/>
      <c r="GB329" s="56"/>
      <c r="GC329" s="56"/>
      <c r="GD329" s="56"/>
      <c r="GE329" s="56"/>
      <c r="GF329" s="56"/>
      <c r="GG329" s="56"/>
      <c r="GH329" s="56"/>
      <c r="GI329" s="56"/>
      <c r="GJ329" s="56"/>
      <c r="GK329" s="56"/>
      <c r="GL329" s="56"/>
      <c r="GM329" s="56"/>
      <c r="GN329" s="56"/>
      <c r="GO329" s="56"/>
      <c r="GP329" s="56"/>
      <c r="GQ329" s="56"/>
      <c r="GR329" s="56"/>
      <c r="GS329" s="56"/>
      <c r="GT329" s="56"/>
      <c r="GU329" s="56"/>
      <c r="GV329" s="56"/>
      <c r="GW329" s="56"/>
      <c r="GX329" s="56"/>
      <c r="GY329" s="56"/>
      <c r="GZ329" s="56"/>
      <c r="HA329" s="56"/>
      <c r="HB329" s="56"/>
      <c r="HC329" s="56"/>
      <c r="HD329" s="56"/>
      <c r="HE329" s="56"/>
      <c r="HF329" s="56"/>
      <c r="HG329" s="56"/>
      <c r="HH329" s="217"/>
    </row>
    <row r="330" spans="2:216" ht="92.25" x14ac:dyDescent="1.35">
      <c r="B330" s="221"/>
      <c r="C330" s="56"/>
      <c r="D330" s="178" t="str">
        <f>'Data Table'!A53</f>
        <v>Wyoming</v>
      </c>
      <c r="E330" s="179"/>
      <c r="F330" s="179"/>
      <c r="G330" s="179"/>
      <c r="H330" s="179"/>
      <c r="I330" s="179"/>
      <c r="J330" s="179"/>
      <c r="K330" s="179"/>
      <c r="L330" s="179"/>
      <c r="M330" s="179"/>
      <c r="N330" s="179"/>
      <c r="O330" s="179"/>
      <c r="P330" s="179"/>
      <c r="Q330" s="179"/>
      <c r="R330" s="179"/>
      <c r="S330" s="179"/>
      <c r="T330" s="202">
        <f>VLOOKUP(CONCATENATE($D330,$C$3),'Data Table'!$BD$3:$BJ$158,3,FALSE)</f>
        <v>0.2</v>
      </c>
      <c r="U330" s="203"/>
      <c r="V330" s="203"/>
      <c r="W330" s="203"/>
      <c r="X330" s="203"/>
      <c r="Y330" s="203"/>
      <c r="Z330" s="203"/>
      <c r="AA330" s="203"/>
      <c r="AB330" s="203"/>
      <c r="AC330" s="203"/>
      <c r="AD330" s="203"/>
      <c r="AE330" s="202">
        <f>VLOOKUP(CONCATENATE($D330,$C$3),'Data Table'!$BD$3:$BJ$158,4,FALSE)</f>
        <v>1.6117583197628294</v>
      </c>
      <c r="AF330" s="203"/>
      <c r="AG330" s="203"/>
      <c r="AH330" s="203"/>
      <c r="AI330" s="203"/>
      <c r="AJ330" s="203"/>
      <c r="AK330" s="203"/>
      <c r="AL330" s="203"/>
      <c r="AM330" s="203"/>
      <c r="AN330" s="203"/>
      <c r="AO330" s="203"/>
      <c r="AP330" s="203"/>
      <c r="AQ330" s="203"/>
      <c r="AR330" s="203"/>
      <c r="AS330" s="203"/>
      <c r="AT330" s="203"/>
      <c r="AU330" s="203"/>
      <c r="AV330" s="203"/>
      <c r="AW330" s="204"/>
      <c r="AX330" s="203">
        <f>VLOOKUP(CONCATENATE($D330,$C$3),'Data Table'!$BD$3:$BJ$158,5,FALSE)</f>
        <v>42</v>
      </c>
      <c r="AY330" s="203"/>
      <c r="AZ330" s="203"/>
      <c r="BA330" s="203"/>
      <c r="BB330" s="203"/>
      <c r="BC330" s="203"/>
      <c r="BD330" s="203"/>
      <c r="BE330" s="203"/>
      <c r="BF330" s="203"/>
      <c r="BG330" s="203"/>
      <c r="BH330" s="203"/>
      <c r="BI330" s="203"/>
      <c r="BJ330" s="203"/>
      <c r="BK330" s="203"/>
      <c r="BL330" s="203"/>
      <c r="BM330" s="203"/>
      <c r="BN330" s="203"/>
      <c r="BO330" s="203"/>
      <c r="BP330" s="203"/>
      <c r="BQ330" s="211">
        <f>VLOOKUP(CONCATENATE($D330,$C$3),'Data Table'!$BD$3:$BJ$158,6,FALSE)</f>
        <v>25</v>
      </c>
      <c r="BR330" s="212"/>
      <c r="BS330" s="212"/>
      <c r="BT330" s="212"/>
      <c r="BU330" s="212"/>
      <c r="BV330" s="212"/>
      <c r="BW330" s="212"/>
      <c r="BX330" s="212"/>
      <c r="BY330" s="212"/>
      <c r="BZ330" s="212"/>
      <c r="CA330" s="213"/>
      <c r="CB330" s="212">
        <f>VLOOKUP(CONCATENATE($D330,$C$3),'Data Table'!$BD$3:$BJ$158,7,FALSE)</f>
        <v>-4</v>
      </c>
      <c r="CC330" s="212"/>
      <c r="CD330" s="212"/>
      <c r="CE330" s="212"/>
      <c r="CF330" s="212"/>
      <c r="CG330" s="212"/>
      <c r="CH330" s="212"/>
      <c r="CI330" s="212"/>
      <c r="CJ330" s="212"/>
      <c r="CK330" s="212"/>
      <c r="CL330" s="213"/>
      <c r="CM330" s="56"/>
      <c r="CN330" s="56"/>
      <c r="CO330" s="56"/>
      <c r="CP330" s="56"/>
      <c r="CQ330" s="56"/>
      <c r="CR330" s="56"/>
      <c r="CS330" s="56"/>
      <c r="CT330" s="56"/>
      <c r="CU330" s="56"/>
      <c r="CV330" s="56"/>
      <c r="CW330" s="56"/>
      <c r="CX330" s="56"/>
      <c r="CY330" s="56"/>
      <c r="CZ330" s="56"/>
      <c r="DA330" s="56"/>
      <c r="DB330" s="56"/>
      <c r="DC330" s="56"/>
      <c r="DD330" s="56"/>
      <c r="DE330" s="56"/>
      <c r="DF330" s="56"/>
      <c r="DG330" s="56"/>
      <c r="DH330" s="56"/>
      <c r="DI330" s="56"/>
      <c r="DJ330" s="56"/>
      <c r="DK330" s="56"/>
      <c r="DL330" s="56"/>
      <c r="DM330" s="56"/>
      <c r="DN330" s="56"/>
      <c r="DO330" s="56"/>
      <c r="DP330" s="56"/>
      <c r="DQ330" s="56"/>
      <c r="DR330" s="56"/>
      <c r="DS330" s="56"/>
      <c r="DT330" s="56"/>
      <c r="DU330" s="56"/>
      <c r="DV330" s="56"/>
      <c r="DW330" s="56"/>
      <c r="DX330" s="56"/>
      <c r="DY330" s="56"/>
      <c r="DZ330" s="56"/>
      <c r="EA330" s="56"/>
      <c r="EB330" s="56"/>
      <c r="EC330" s="56"/>
      <c r="ED330" s="56"/>
      <c r="EE330" s="56"/>
      <c r="EF330" s="56"/>
      <c r="EG330" s="56"/>
      <c r="EH330" s="56"/>
      <c r="EI330" s="56"/>
      <c r="EJ330" s="56"/>
      <c r="EK330" s="56"/>
      <c r="EL330" s="56"/>
      <c r="EM330" s="56"/>
      <c r="EN330" s="56"/>
      <c r="EO330" s="56"/>
      <c r="EP330" s="56"/>
      <c r="EQ330" s="56"/>
      <c r="ER330" s="56"/>
      <c r="ES330" s="56"/>
      <c r="ET330" s="56"/>
      <c r="EU330" s="56"/>
      <c r="EV330" s="56"/>
      <c r="EW330" s="56"/>
      <c r="EX330" s="56"/>
      <c r="EY330" s="56"/>
      <c r="EZ330" s="56"/>
      <c r="FA330" s="56"/>
      <c r="FB330" s="56"/>
      <c r="FC330" s="56"/>
      <c r="FD330" s="56"/>
      <c r="FE330" s="56"/>
      <c r="FF330" s="56"/>
      <c r="FG330" s="56"/>
      <c r="FH330" s="56"/>
      <c r="FI330" s="56"/>
      <c r="FJ330" s="56"/>
      <c r="FK330" s="56"/>
      <c r="FL330" s="56"/>
      <c r="FM330" s="56"/>
      <c r="FN330" s="56"/>
      <c r="FO330" s="56"/>
      <c r="FP330" s="56"/>
      <c r="FQ330" s="56"/>
      <c r="FR330" s="56"/>
      <c r="FS330" s="56"/>
      <c r="FT330" s="56"/>
      <c r="FU330" s="56"/>
      <c r="FV330" s="56"/>
      <c r="FW330" s="56"/>
      <c r="FX330" s="56"/>
      <c r="FY330" s="56"/>
      <c r="FZ330" s="56"/>
      <c r="GA330" s="56"/>
      <c r="GB330" s="56"/>
      <c r="GC330" s="56"/>
      <c r="GD330" s="56"/>
      <c r="GE330" s="56"/>
      <c r="GF330" s="56"/>
      <c r="GG330" s="56"/>
      <c r="GH330" s="56"/>
      <c r="GI330" s="56"/>
      <c r="GJ330" s="56"/>
      <c r="GK330" s="56"/>
      <c r="GL330" s="56"/>
      <c r="GM330" s="56"/>
      <c r="GN330" s="56"/>
      <c r="GO330" s="56"/>
      <c r="GP330" s="56"/>
      <c r="GQ330" s="56"/>
      <c r="GR330" s="56"/>
      <c r="GS330" s="56"/>
      <c r="GT330" s="56"/>
      <c r="GU330" s="56"/>
      <c r="GV330" s="56"/>
      <c r="GW330" s="56"/>
      <c r="GX330" s="56"/>
      <c r="GY330" s="56"/>
      <c r="GZ330" s="56"/>
      <c r="HA330" s="56"/>
      <c r="HB330" s="56"/>
      <c r="HC330" s="56"/>
      <c r="HD330" s="56"/>
      <c r="HE330" s="56"/>
      <c r="HF330" s="56"/>
      <c r="HG330" s="56"/>
      <c r="HH330" s="217"/>
    </row>
    <row r="331" spans="2:216" ht="93" thickBot="1" x14ac:dyDescent="1.4">
      <c r="B331" s="223"/>
      <c r="C331" s="185"/>
      <c r="D331" s="176" t="str">
        <f>'Data Table'!A54</f>
        <v>Puerto Rico</v>
      </c>
      <c r="E331" s="177"/>
      <c r="F331" s="177"/>
      <c r="G331" s="177"/>
      <c r="H331" s="177"/>
      <c r="I331" s="177"/>
      <c r="J331" s="177"/>
      <c r="K331" s="177"/>
      <c r="L331" s="177"/>
      <c r="M331" s="177"/>
      <c r="N331" s="177"/>
      <c r="O331" s="177"/>
      <c r="P331" s="177"/>
      <c r="Q331" s="177"/>
      <c r="R331" s="177"/>
      <c r="S331" s="177"/>
      <c r="T331" s="224" t="str">
        <f>VLOOKUP(CONCATENATE($D331,$C$3),'Data Table'!$BD$3:$BJ$158,3,FALSE)</f>
        <v>NA</v>
      </c>
      <c r="U331" s="225"/>
      <c r="V331" s="225"/>
      <c r="W331" s="225"/>
      <c r="X331" s="225"/>
      <c r="Y331" s="225"/>
      <c r="Z331" s="225"/>
      <c r="AA331" s="225"/>
      <c r="AB331" s="225"/>
      <c r="AC331" s="225"/>
      <c r="AD331" s="225"/>
      <c r="AE331" s="224" t="str">
        <f>VLOOKUP(CONCATENATE($D331,$C$3),'Data Table'!$BD$3:$BJ$158,4,FALSE)</f>
        <v>NA</v>
      </c>
      <c r="AF331" s="225"/>
      <c r="AG331" s="225"/>
      <c r="AH331" s="225"/>
      <c r="AI331" s="225"/>
      <c r="AJ331" s="225"/>
      <c r="AK331" s="225"/>
      <c r="AL331" s="225"/>
      <c r="AM331" s="225"/>
      <c r="AN331" s="225"/>
      <c r="AO331" s="225"/>
      <c r="AP331" s="225"/>
      <c r="AQ331" s="225"/>
      <c r="AR331" s="225"/>
      <c r="AS331" s="225"/>
      <c r="AT331" s="225"/>
      <c r="AU331" s="225"/>
      <c r="AV331" s="225"/>
      <c r="AW331" s="226"/>
      <c r="AX331" s="225" t="str">
        <f>VLOOKUP(CONCATENATE($D331,$C$3),'Data Table'!$BD$3:$BJ$158,5,FALSE)</f>
        <v>NA</v>
      </c>
      <c r="AY331" s="225"/>
      <c r="AZ331" s="225"/>
      <c r="BA331" s="225"/>
      <c r="BB331" s="225"/>
      <c r="BC331" s="225"/>
      <c r="BD331" s="225"/>
      <c r="BE331" s="225"/>
      <c r="BF331" s="225"/>
      <c r="BG331" s="225"/>
      <c r="BH331" s="225"/>
      <c r="BI331" s="225"/>
      <c r="BJ331" s="225"/>
      <c r="BK331" s="225"/>
      <c r="BL331" s="225"/>
      <c r="BM331" s="225"/>
      <c r="BN331" s="225"/>
      <c r="BO331" s="225"/>
      <c r="BP331" s="225"/>
      <c r="BQ331" s="227" t="str">
        <f>VLOOKUP(CONCATENATE($D331,$C$3),'Data Table'!$BD$3:$BJ$158,6,FALSE)</f>
        <v>NA</v>
      </c>
      <c r="BR331" s="228"/>
      <c r="BS331" s="228"/>
      <c r="BT331" s="228"/>
      <c r="BU331" s="228"/>
      <c r="BV331" s="228"/>
      <c r="BW331" s="228"/>
      <c r="BX331" s="228"/>
      <c r="BY331" s="228"/>
      <c r="BZ331" s="228"/>
      <c r="CA331" s="229"/>
      <c r="CB331" s="228" t="str">
        <f>VLOOKUP(CONCATENATE($D331,$C$3),'Data Table'!$BD$3:$BJ$158,7,FALSE)</f>
        <v>NA</v>
      </c>
      <c r="CC331" s="228"/>
      <c r="CD331" s="228"/>
      <c r="CE331" s="228"/>
      <c r="CF331" s="228"/>
      <c r="CG331" s="228"/>
      <c r="CH331" s="228"/>
      <c r="CI331" s="228"/>
      <c r="CJ331" s="228"/>
      <c r="CK331" s="228"/>
      <c r="CL331" s="229"/>
      <c r="CM331" s="185"/>
      <c r="CN331" s="185"/>
      <c r="CO331" s="185"/>
      <c r="CP331" s="185"/>
      <c r="CQ331" s="185"/>
      <c r="CR331" s="185"/>
      <c r="CS331" s="185"/>
      <c r="CT331" s="185"/>
      <c r="CU331" s="185"/>
      <c r="CV331" s="185"/>
      <c r="CW331" s="185"/>
      <c r="CX331" s="185"/>
      <c r="CY331" s="185"/>
      <c r="CZ331" s="185"/>
      <c r="DA331" s="185"/>
      <c r="DB331" s="185"/>
      <c r="DC331" s="185"/>
      <c r="DD331" s="185"/>
      <c r="DE331" s="185"/>
      <c r="DF331" s="185"/>
      <c r="DG331" s="185"/>
      <c r="DH331" s="185"/>
      <c r="DI331" s="185"/>
      <c r="DJ331" s="185"/>
      <c r="DK331" s="185"/>
      <c r="DL331" s="185"/>
      <c r="DM331" s="185"/>
      <c r="DN331" s="185"/>
      <c r="DO331" s="185"/>
      <c r="DP331" s="185"/>
      <c r="DQ331" s="185"/>
      <c r="DR331" s="185"/>
      <c r="DS331" s="185"/>
      <c r="DT331" s="185"/>
      <c r="DU331" s="185"/>
      <c r="DV331" s="185"/>
      <c r="DW331" s="185"/>
      <c r="DX331" s="185"/>
      <c r="DY331" s="185"/>
      <c r="DZ331" s="185"/>
      <c r="EA331" s="185"/>
      <c r="EB331" s="185"/>
      <c r="EC331" s="185"/>
      <c r="ED331" s="185"/>
      <c r="EE331" s="185"/>
      <c r="EF331" s="185"/>
      <c r="EG331" s="185"/>
      <c r="EH331" s="185"/>
      <c r="EI331" s="185"/>
      <c r="EJ331" s="185"/>
      <c r="EK331" s="185"/>
      <c r="EL331" s="185"/>
      <c r="EM331" s="185"/>
      <c r="EN331" s="185"/>
      <c r="EO331" s="185"/>
      <c r="EP331" s="185"/>
      <c r="EQ331" s="185"/>
      <c r="ER331" s="185"/>
      <c r="ES331" s="185"/>
      <c r="ET331" s="185"/>
      <c r="EU331" s="185"/>
      <c r="EV331" s="185"/>
      <c r="EW331" s="185"/>
      <c r="EX331" s="185"/>
      <c r="EY331" s="185"/>
      <c r="EZ331" s="185"/>
      <c r="FA331" s="185"/>
      <c r="FB331" s="185"/>
      <c r="FC331" s="185"/>
      <c r="FD331" s="185"/>
      <c r="FE331" s="185"/>
      <c r="FF331" s="185"/>
      <c r="FG331" s="185"/>
      <c r="FH331" s="185"/>
      <c r="FI331" s="185"/>
      <c r="FJ331" s="185"/>
      <c r="FK331" s="185"/>
      <c r="FL331" s="185"/>
      <c r="FM331" s="185"/>
      <c r="FN331" s="185"/>
      <c r="FO331" s="185"/>
      <c r="FP331" s="185"/>
      <c r="FQ331" s="185"/>
      <c r="FR331" s="185"/>
      <c r="FS331" s="185"/>
      <c r="FT331" s="185"/>
      <c r="FU331" s="185"/>
      <c r="FV331" s="185"/>
      <c r="FW331" s="185"/>
      <c r="FX331" s="185"/>
      <c r="FY331" s="185"/>
      <c r="FZ331" s="185"/>
      <c r="GA331" s="185"/>
      <c r="GB331" s="185"/>
      <c r="GC331" s="185"/>
      <c r="GD331" s="185"/>
      <c r="GE331" s="185"/>
      <c r="GF331" s="185"/>
      <c r="GG331" s="185"/>
      <c r="GH331" s="185"/>
      <c r="GI331" s="185"/>
      <c r="GJ331" s="185"/>
      <c r="GK331" s="185"/>
      <c r="GL331" s="185"/>
      <c r="GM331" s="185"/>
      <c r="GN331" s="185"/>
      <c r="GO331" s="185"/>
      <c r="GP331" s="185"/>
      <c r="GQ331" s="185"/>
      <c r="GR331" s="185"/>
      <c r="GS331" s="185"/>
      <c r="GT331" s="185"/>
      <c r="GU331" s="185"/>
      <c r="GV331" s="185"/>
      <c r="GW331" s="185"/>
      <c r="GX331" s="185"/>
      <c r="GY331" s="185"/>
      <c r="GZ331" s="185"/>
      <c r="HA331" s="185"/>
      <c r="HB331" s="185"/>
      <c r="HC331" s="185"/>
      <c r="HD331" s="185"/>
      <c r="HE331" s="185"/>
      <c r="HF331" s="185"/>
      <c r="HG331" s="185"/>
      <c r="HH331" s="230"/>
    </row>
    <row r="332" spans="2:216" ht="92.25" x14ac:dyDescent="1.35">
      <c r="BQ332" s="170"/>
      <c r="BR332" s="170"/>
      <c r="BS332" s="170"/>
      <c r="BT332" s="170"/>
      <c r="BU332" s="170"/>
      <c r="BV332" s="170"/>
      <c r="BW332" s="170"/>
      <c r="BX332" s="170"/>
      <c r="BY332" s="170"/>
      <c r="BZ332" s="170"/>
      <c r="CA332" s="170"/>
    </row>
  </sheetData>
  <mergeCells count="331">
    <mergeCell ref="AR3:EJ3"/>
    <mergeCell ref="CQ279:HH279"/>
    <mergeCell ref="B1:HH1"/>
    <mergeCell ref="D331:S331"/>
    <mergeCell ref="AR61:EJ61"/>
    <mergeCell ref="AR62:EJ62"/>
    <mergeCell ref="AR66:EJ66"/>
    <mergeCell ref="AR63:EJ63"/>
    <mergeCell ref="AR64:EJ64"/>
    <mergeCell ref="AR65:EJ65"/>
    <mergeCell ref="D325:S325"/>
    <mergeCell ref="D326:S326"/>
    <mergeCell ref="D327:S327"/>
    <mergeCell ref="D328:S328"/>
    <mergeCell ref="D329:S329"/>
    <mergeCell ref="D330:S330"/>
    <mergeCell ref="D319:S319"/>
    <mergeCell ref="D320:S320"/>
    <mergeCell ref="D321:S321"/>
    <mergeCell ref="D322:S322"/>
    <mergeCell ref="D323:S323"/>
    <mergeCell ref="D324:S324"/>
    <mergeCell ref="D313:S313"/>
    <mergeCell ref="D314:S314"/>
    <mergeCell ref="D315:S315"/>
    <mergeCell ref="D316:S316"/>
    <mergeCell ref="D317:S317"/>
    <mergeCell ref="D318:S318"/>
    <mergeCell ref="D307:S307"/>
    <mergeCell ref="D308:S308"/>
    <mergeCell ref="D309:S309"/>
    <mergeCell ref="D310:S310"/>
    <mergeCell ref="D311:S311"/>
    <mergeCell ref="D312:S312"/>
    <mergeCell ref="D301:S301"/>
    <mergeCell ref="D302:S302"/>
    <mergeCell ref="D303:S303"/>
    <mergeCell ref="D304:S304"/>
    <mergeCell ref="D305:S305"/>
    <mergeCell ref="D306:S306"/>
    <mergeCell ref="D295:S295"/>
    <mergeCell ref="D296:S296"/>
    <mergeCell ref="D297:S297"/>
    <mergeCell ref="D298:S298"/>
    <mergeCell ref="D299:S299"/>
    <mergeCell ref="D300:S300"/>
    <mergeCell ref="D286:S286"/>
    <mergeCell ref="D287:S287"/>
    <mergeCell ref="D288:S288"/>
    <mergeCell ref="D289:S289"/>
    <mergeCell ref="D290:S290"/>
    <mergeCell ref="D291:S291"/>
    <mergeCell ref="CB329:CL329"/>
    <mergeCell ref="CB330:CL330"/>
    <mergeCell ref="CB331:CL331"/>
    <mergeCell ref="D280:S280"/>
    <mergeCell ref="D281:S281"/>
    <mergeCell ref="D282:S282"/>
    <mergeCell ref="D283:S283"/>
    <mergeCell ref="D284:S284"/>
    <mergeCell ref="D285:S285"/>
    <mergeCell ref="CB323:CL323"/>
    <mergeCell ref="CB324:CL324"/>
    <mergeCell ref="CB325:CL325"/>
    <mergeCell ref="CB326:CL326"/>
    <mergeCell ref="CB327:CL327"/>
    <mergeCell ref="CB328:CL328"/>
    <mergeCell ref="CB317:CL317"/>
    <mergeCell ref="CB318:CL318"/>
    <mergeCell ref="CB319:CL319"/>
    <mergeCell ref="CB320:CL320"/>
    <mergeCell ref="CB321:CL321"/>
    <mergeCell ref="CB322:CL322"/>
    <mergeCell ref="CB311:CL311"/>
    <mergeCell ref="CB312:CL312"/>
    <mergeCell ref="CB313:CL313"/>
    <mergeCell ref="CB314:CL314"/>
    <mergeCell ref="CB315:CL315"/>
    <mergeCell ref="CB316:CL316"/>
    <mergeCell ref="CB305:CL305"/>
    <mergeCell ref="CB306:CL306"/>
    <mergeCell ref="CB307:CL307"/>
    <mergeCell ref="CB308:CL308"/>
    <mergeCell ref="CB309:CL309"/>
    <mergeCell ref="CB310:CL310"/>
    <mergeCell ref="CB299:CL299"/>
    <mergeCell ref="CB300:CL300"/>
    <mergeCell ref="CB301:CL301"/>
    <mergeCell ref="CB302:CL302"/>
    <mergeCell ref="CB303:CL303"/>
    <mergeCell ref="CB304:CL304"/>
    <mergeCell ref="CB293:CL293"/>
    <mergeCell ref="CB294:CL294"/>
    <mergeCell ref="CB295:CL295"/>
    <mergeCell ref="CB296:CL296"/>
    <mergeCell ref="CB297:CL297"/>
    <mergeCell ref="CB298:CL298"/>
    <mergeCell ref="CB287:CL287"/>
    <mergeCell ref="CB288:CL288"/>
    <mergeCell ref="CB289:CL289"/>
    <mergeCell ref="CB290:CL290"/>
    <mergeCell ref="CB291:CL291"/>
    <mergeCell ref="CB292:CL292"/>
    <mergeCell ref="BQ331:CA331"/>
    <mergeCell ref="BQ332:CA332"/>
    <mergeCell ref="CB279:CL279"/>
    <mergeCell ref="CB280:CL280"/>
    <mergeCell ref="CB281:CL281"/>
    <mergeCell ref="CB282:CL282"/>
    <mergeCell ref="CB283:CL283"/>
    <mergeCell ref="CB284:CL284"/>
    <mergeCell ref="CB285:CL285"/>
    <mergeCell ref="CB286:CL286"/>
    <mergeCell ref="BQ325:CA325"/>
    <mergeCell ref="BQ326:CA326"/>
    <mergeCell ref="BQ327:CA327"/>
    <mergeCell ref="BQ328:CA328"/>
    <mergeCell ref="BQ329:CA329"/>
    <mergeCell ref="BQ330:CA330"/>
    <mergeCell ref="BQ319:CA319"/>
    <mergeCell ref="BQ320:CA320"/>
    <mergeCell ref="BQ321:CA321"/>
    <mergeCell ref="BQ322:CA322"/>
    <mergeCell ref="BQ323:CA323"/>
    <mergeCell ref="BQ324:CA324"/>
    <mergeCell ref="BQ313:CA313"/>
    <mergeCell ref="BQ314:CA314"/>
    <mergeCell ref="BQ315:CA315"/>
    <mergeCell ref="BQ316:CA316"/>
    <mergeCell ref="BQ317:CA317"/>
    <mergeCell ref="BQ318:CA318"/>
    <mergeCell ref="BQ307:CA307"/>
    <mergeCell ref="BQ308:CA308"/>
    <mergeCell ref="BQ309:CA309"/>
    <mergeCell ref="BQ310:CA310"/>
    <mergeCell ref="BQ311:CA311"/>
    <mergeCell ref="BQ312:CA312"/>
    <mergeCell ref="BQ301:CA301"/>
    <mergeCell ref="BQ302:CA302"/>
    <mergeCell ref="BQ303:CA303"/>
    <mergeCell ref="BQ304:CA304"/>
    <mergeCell ref="BQ305:CA305"/>
    <mergeCell ref="BQ306:CA306"/>
    <mergeCell ref="BQ295:CA295"/>
    <mergeCell ref="BQ296:CA296"/>
    <mergeCell ref="BQ297:CA297"/>
    <mergeCell ref="BQ298:CA298"/>
    <mergeCell ref="BQ299:CA299"/>
    <mergeCell ref="BQ300:CA300"/>
    <mergeCell ref="BQ289:CA289"/>
    <mergeCell ref="BQ290:CA290"/>
    <mergeCell ref="BQ291:CA291"/>
    <mergeCell ref="BQ292:CA292"/>
    <mergeCell ref="BQ293:CA293"/>
    <mergeCell ref="BQ294:CA294"/>
    <mergeCell ref="BQ283:CA283"/>
    <mergeCell ref="BQ284:CA284"/>
    <mergeCell ref="BQ285:CA285"/>
    <mergeCell ref="BQ286:CA286"/>
    <mergeCell ref="BQ287:CA287"/>
    <mergeCell ref="BQ288:CA288"/>
    <mergeCell ref="BQ279:CA279"/>
    <mergeCell ref="BQ280:CA280"/>
    <mergeCell ref="BQ281:CA281"/>
    <mergeCell ref="BQ282:CA282"/>
    <mergeCell ref="AX326:BP326"/>
    <mergeCell ref="AX327:BP327"/>
    <mergeCell ref="AX328:BP328"/>
    <mergeCell ref="AX329:BP329"/>
    <mergeCell ref="AX330:BP330"/>
    <mergeCell ref="AX331:BP331"/>
    <mergeCell ref="AX320:BP320"/>
    <mergeCell ref="AX321:BP321"/>
    <mergeCell ref="AX322:BP322"/>
    <mergeCell ref="AX323:BP323"/>
    <mergeCell ref="AX324:BP324"/>
    <mergeCell ref="AX325:BP325"/>
    <mergeCell ref="AX314:BP314"/>
    <mergeCell ref="AX315:BP315"/>
    <mergeCell ref="AX316:BP316"/>
    <mergeCell ref="AX317:BP317"/>
    <mergeCell ref="AX318:BP318"/>
    <mergeCell ref="AX319:BP319"/>
    <mergeCell ref="AX308:BP308"/>
    <mergeCell ref="AX309:BP309"/>
    <mergeCell ref="AX310:BP310"/>
    <mergeCell ref="AX311:BP311"/>
    <mergeCell ref="AX312:BP312"/>
    <mergeCell ref="AX313:BP313"/>
    <mergeCell ref="AX302:BP302"/>
    <mergeCell ref="AX303:BP303"/>
    <mergeCell ref="AX304:BP304"/>
    <mergeCell ref="AX305:BP305"/>
    <mergeCell ref="AX306:BP306"/>
    <mergeCell ref="AX307:BP307"/>
    <mergeCell ref="AX296:BP296"/>
    <mergeCell ref="AX297:BP297"/>
    <mergeCell ref="AX298:BP298"/>
    <mergeCell ref="AX299:BP299"/>
    <mergeCell ref="AX300:BP300"/>
    <mergeCell ref="AX301:BP301"/>
    <mergeCell ref="AX290:BP290"/>
    <mergeCell ref="AX291:BP291"/>
    <mergeCell ref="AX292:BP292"/>
    <mergeCell ref="AX293:BP293"/>
    <mergeCell ref="AX294:BP294"/>
    <mergeCell ref="AX295:BP295"/>
    <mergeCell ref="AX284:BP284"/>
    <mergeCell ref="AX285:BP285"/>
    <mergeCell ref="AX286:BP286"/>
    <mergeCell ref="AX287:BP287"/>
    <mergeCell ref="AX288:BP288"/>
    <mergeCell ref="AX289:BP289"/>
    <mergeCell ref="AE328:AW328"/>
    <mergeCell ref="AE329:AW329"/>
    <mergeCell ref="AE330:AW330"/>
    <mergeCell ref="AE331:AW331"/>
    <mergeCell ref="D279:S279"/>
    <mergeCell ref="AX279:BP279"/>
    <mergeCell ref="AX280:BP280"/>
    <mergeCell ref="AX281:BP281"/>
    <mergeCell ref="AX282:BP282"/>
    <mergeCell ref="AX283:BP283"/>
    <mergeCell ref="AE322:AW322"/>
    <mergeCell ref="AE323:AW323"/>
    <mergeCell ref="AE324:AW324"/>
    <mergeCell ref="AE325:AW325"/>
    <mergeCell ref="AE326:AW326"/>
    <mergeCell ref="AE327:AW327"/>
    <mergeCell ref="AE316:AW316"/>
    <mergeCell ref="AE317:AW317"/>
    <mergeCell ref="AE318:AW318"/>
    <mergeCell ref="AE319:AW319"/>
    <mergeCell ref="AE320:AW320"/>
    <mergeCell ref="AE321:AW321"/>
    <mergeCell ref="AE310:AW310"/>
    <mergeCell ref="AE311:AW311"/>
    <mergeCell ref="AE312:AW312"/>
    <mergeCell ref="AE313:AW313"/>
    <mergeCell ref="AE314:AW314"/>
    <mergeCell ref="AE315:AW315"/>
    <mergeCell ref="AE304:AW304"/>
    <mergeCell ref="AE305:AW305"/>
    <mergeCell ref="AE306:AW306"/>
    <mergeCell ref="AE307:AW307"/>
    <mergeCell ref="AE308:AW308"/>
    <mergeCell ref="AE309:AW309"/>
    <mergeCell ref="AE298:AW298"/>
    <mergeCell ref="AE299:AW299"/>
    <mergeCell ref="AE300:AW300"/>
    <mergeCell ref="AE301:AW301"/>
    <mergeCell ref="AE302:AW302"/>
    <mergeCell ref="AE303:AW303"/>
    <mergeCell ref="AE292:AW292"/>
    <mergeCell ref="AE293:AW293"/>
    <mergeCell ref="AE294:AW294"/>
    <mergeCell ref="AE295:AW295"/>
    <mergeCell ref="AE296:AW296"/>
    <mergeCell ref="AE297:AW297"/>
    <mergeCell ref="AE286:AW286"/>
    <mergeCell ref="AE287:AW287"/>
    <mergeCell ref="AE288:AW288"/>
    <mergeCell ref="AE289:AW289"/>
    <mergeCell ref="AE290:AW290"/>
    <mergeCell ref="AE291:AW291"/>
    <mergeCell ref="T329:AD329"/>
    <mergeCell ref="T330:AD330"/>
    <mergeCell ref="T331:AD331"/>
    <mergeCell ref="AE279:AW279"/>
    <mergeCell ref="AE280:AW280"/>
    <mergeCell ref="AE281:AW281"/>
    <mergeCell ref="AE282:AW282"/>
    <mergeCell ref="AE283:AW283"/>
    <mergeCell ref="T279:AD279"/>
    <mergeCell ref="T280:AD280"/>
    <mergeCell ref="T281:AD281"/>
    <mergeCell ref="T282:AD282"/>
    <mergeCell ref="T283:AD283"/>
    <mergeCell ref="T284:AD284"/>
    <mergeCell ref="T285:AD285"/>
    <mergeCell ref="T286:AD286"/>
    <mergeCell ref="T287:AD287"/>
    <mergeCell ref="T321:AD321"/>
    <mergeCell ref="T322:AD322"/>
    <mergeCell ref="T323:AD323"/>
    <mergeCell ref="T324:AD324"/>
    <mergeCell ref="T309:AD309"/>
    <mergeCell ref="T310:AD310"/>
    <mergeCell ref="T311:AD311"/>
    <mergeCell ref="T312:AD312"/>
    <mergeCell ref="T297:AD297"/>
    <mergeCell ref="T298:AD298"/>
    <mergeCell ref="T299:AD299"/>
    <mergeCell ref="T300:AD300"/>
    <mergeCell ref="T288:AD288"/>
    <mergeCell ref="T289:AD289"/>
    <mergeCell ref="T290:AD290"/>
    <mergeCell ref="T291:AD291"/>
    <mergeCell ref="T325:AD325"/>
    <mergeCell ref="T326:AD326"/>
    <mergeCell ref="T313:AD313"/>
    <mergeCell ref="T314:AD314"/>
    <mergeCell ref="T301:AD301"/>
    <mergeCell ref="T302:AD302"/>
    <mergeCell ref="T292:AD292"/>
    <mergeCell ref="D292:S292"/>
    <mergeCell ref="T327:AD327"/>
    <mergeCell ref="T328:AD328"/>
    <mergeCell ref="T315:AD315"/>
    <mergeCell ref="T316:AD316"/>
    <mergeCell ref="T317:AD317"/>
    <mergeCell ref="T318:AD318"/>
    <mergeCell ref="T303:AD303"/>
    <mergeCell ref="T304:AD304"/>
    <mergeCell ref="T305:AD305"/>
    <mergeCell ref="T306:AD306"/>
    <mergeCell ref="T293:AD293"/>
    <mergeCell ref="T294:AD294"/>
    <mergeCell ref="D293:S293"/>
    <mergeCell ref="D294:S294"/>
    <mergeCell ref="T319:AD319"/>
    <mergeCell ref="T320:AD320"/>
    <mergeCell ref="T307:AD307"/>
    <mergeCell ref="T308:AD308"/>
    <mergeCell ref="T295:AD295"/>
    <mergeCell ref="T296:AD296"/>
    <mergeCell ref="AR2:EJ2"/>
    <mergeCell ref="BR260:CA272"/>
    <mergeCell ref="BH260:BQ272"/>
    <mergeCell ref="AE284:AW284"/>
    <mergeCell ref="AE285:AW285"/>
  </mergeCells>
  <conditionalFormatting sqref="Y215:AS241 T279 LI78:LJ297 F67:EV201 D202:X276 CB260:DV272 Y202:EV214 AG277:EV278 F278:K278 AE279 AX279 BQ279 CB279 AT254:DV259 AT260:AW272 AT274:EV276 AT273:DV273 EM254:EV273 CM282:EV282 CM281:EI281 EK281:EV281 CM283:EI284 EK283:EV284 CM280:EV280 CM279:CQ279 AT215:EV253">
    <cfRule type="colorScale" priority="4">
      <colorScale>
        <cfvo type="min"/>
        <cfvo type="max"/>
        <color theme="0"/>
        <color rgb="FFC00000"/>
      </colorScale>
    </cfRule>
  </conditionalFormatting>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K158"/>
  <sheetViews>
    <sheetView workbookViewId="0"/>
  </sheetViews>
  <sheetFormatPr defaultRowHeight="15" x14ac:dyDescent="0.25"/>
  <cols>
    <col min="56" max="56" width="23.28515625" bestFit="1" customWidth="1"/>
    <col min="57" max="57" width="23.28515625" customWidth="1"/>
  </cols>
  <sheetData>
    <row r="1" spans="1:63" x14ac:dyDescent="0.25">
      <c r="B1" s="61" t="s">
        <v>114</v>
      </c>
    </row>
    <row r="2" spans="1:63" x14ac:dyDescent="0.25">
      <c r="A2" s="41" t="s">
        <v>115</v>
      </c>
      <c r="B2" s="38" t="s">
        <v>8</v>
      </c>
      <c r="C2" s="38" t="s">
        <v>9</v>
      </c>
      <c r="D2" s="38" t="s">
        <v>10</v>
      </c>
      <c r="E2" s="38" t="s">
        <v>11</v>
      </c>
      <c r="F2" s="38" t="s">
        <v>12</v>
      </c>
      <c r="G2" s="38" t="s">
        <v>13</v>
      </c>
      <c r="H2" s="38" t="s">
        <v>14</v>
      </c>
      <c r="I2" s="38" t="s">
        <v>15</v>
      </c>
      <c r="J2" s="38" t="s">
        <v>16</v>
      </c>
      <c r="K2" s="38" t="s">
        <v>17</v>
      </c>
      <c r="L2" s="38" t="s">
        <v>18</v>
      </c>
      <c r="M2" s="38" t="s">
        <v>19</v>
      </c>
      <c r="N2" s="38" t="s">
        <v>20</v>
      </c>
      <c r="O2" s="38" t="s">
        <v>21</v>
      </c>
      <c r="P2" s="38" t="s">
        <v>22</v>
      </c>
      <c r="Q2" s="38" t="s">
        <v>23</v>
      </c>
      <c r="R2" s="38" t="s">
        <v>24</v>
      </c>
      <c r="S2" s="38" t="s">
        <v>25</v>
      </c>
      <c r="T2" s="38" t="s">
        <v>26</v>
      </c>
      <c r="U2" s="38" t="s">
        <v>27</v>
      </c>
      <c r="V2" s="38" t="s">
        <v>28</v>
      </c>
      <c r="W2" s="38" t="s">
        <v>29</v>
      </c>
      <c r="X2" s="38" t="s">
        <v>30</v>
      </c>
      <c r="Y2" s="38" t="s">
        <v>31</v>
      </c>
      <c r="Z2" s="38" t="s">
        <v>32</v>
      </c>
      <c r="AA2" s="38" t="s">
        <v>33</v>
      </c>
      <c r="AB2" s="38" t="s">
        <v>34</v>
      </c>
      <c r="AC2" s="38" t="s">
        <v>35</v>
      </c>
      <c r="AD2" s="38" t="s">
        <v>36</v>
      </c>
      <c r="AE2" s="38" t="s">
        <v>37</v>
      </c>
      <c r="AF2" s="38" t="s">
        <v>38</v>
      </c>
      <c r="AG2" s="38" t="s">
        <v>39</v>
      </c>
      <c r="AH2" s="38" t="s">
        <v>40</v>
      </c>
      <c r="AI2" s="38" t="s">
        <v>41</v>
      </c>
      <c r="AJ2" s="38" t="s">
        <v>42</v>
      </c>
      <c r="AK2" s="38" t="s">
        <v>43</v>
      </c>
      <c r="AL2" s="38" t="s">
        <v>44</v>
      </c>
      <c r="AM2" s="38" t="s">
        <v>45</v>
      </c>
      <c r="AN2" s="38" t="s">
        <v>46</v>
      </c>
      <c r="AO2" s="38" t="s">
        <v>47</v>
      </c>
      <c r="AP2" s="38" t="s">
        <v>48</v>
      </c>
      <c r="AQ2" s="38" t="s">
        <v>49</v>
      </c>
      <c r="AR2" s="38" t="s">
        <v>50</v>
      </c>
      <c r="AS2" s="38" t="s">
        <v>51</v>
      </c>
      <c r="AT2" s="38" t="s">
        <v>52</v>
      </c>
      <c r="AU2" s="38" t="s">
        <v>53</v>
      </c>
      <c r="AV2" s="38" t="s">
        <v>54</v>
      </c>
      <c r="AW2" s="38" t="s">
        <v>55</v>
      </c>
      <c r="AX2" s="38" t="s">
        <v>56</v>
      </c>
      <c r="AY2" s="38" t="s">
        <v>57</v>
      </c>
      <c r="AZ2" s="38" t="s">
        <v>58</v>
      </c>
      <c r="BA2" s="38" t="s">
        <v>62</v>
      </c>
      <c r="BB2" s="62" t="s">
        <v>113</v>
      </c>
      <c r="BC2" s="62" t="s">
        <v>122</v>
      </c>
      <c r="BD2" s="62" t="s">
        <v>183</v>
      </c>
      <c r="BE2" s="62" t="s">
        <v>210</v>
      </c>
      <c r="BF2" s="62" t="s">
        <v>172</v>
      </c>
      <c r="BG2" s="167" t="s">
        <v>196</v>
      </c>
      <c r="BH2" t="s">
        <v>209</v>
      </c>
      <c r="BI2" s="167" t="s">
        <v>202</v>
      </c>
      <c r="BJ2" s="167" t="s">
        <v>203</v>
      </c>
    </row>
    <row r="3" spans="1:63" x14ac:dyDescent="0.25">
      <c r="A3" s="48" t="s">
        <v>8</v>
      </c>
      <c r="B3" s="25" t="s">
        <v>61</v>
      </c>
      <c r="C3" s="25">
        <v>1097</v>
      </c>
      <c r="D3" s="25">
        <v>1331</v>
      </c>
      <c r="E3" s="25">
        <v>374</v>
      </c>
      <c r="F3" s="25">
        <v>2509</v>
      </c>
      <c r="G3" s="25">
        <v>3108</v>
      </c>
      <c r="H3" s="25">
        <v>46</v>
      </c>
      <c r="I3" s="25">
        <v>119</v>
      </c>
      <c r="J3" s="25">
        <v>79</v>
      </c>
      <c r="K3" s="25">
        <v>18599</v>
      </c>
      <c r="L3" s="25">
        <v>13864</v>
      </c>
      <c r="M3" s="25">
        <v>608</v>
      </c>
      <c r="N3" s="25">
        <v>575</v>
      </c>
      <c r="O3" s="25">
        <v>883</v>
      </c>
      <c r="P3" s="25">
        <v>1625</v>
      </c>
      <c r="Q3" s="25">
        <v>503</v>
      </c>
      <c r="R3" s="25">
        <v>853</v>
      </c>
      <c r="S3" s="25">
        <v>4137</v>
      </c>
      <c r="T3" s="25">
        <v>2329</v>
      </c>
      <c r="U3" s="25">
        <v>129</v>
      </c>
      <c r="V3" s="25">
        <v>1261</v>
      </c>
      <c r="W3" s="25">
        <v>636</v>
      </c>
      <c r="X3" s="25">
        <v>2341</v>
      </c>
      <c r="Y3" s="25">
        <v>1299</v>
      </c>
      <c r="Z3" s="25">
        <v>5141</v>
      </c>
      <c r="AA3" s="25">
        <v>1333</v>
      </c>
      <c r="AB3" s="25">
        <v>31</v>
      </c>
      <c r="AC3" s="25">
        <v>245</v>
      </c>
      <c r="AD3" s="25">
        <v>761</v>
      </c>
      <c r="AE3" s="25">
        <v>0</v>
      </c>
      <c r="AF3" s="25">
        <v>779</v>
      </c>
      <c r="AG3" s="25">
        <v>787</v>
      </c>
      <c r="AH3" s="25">
        <v>1364</v>
      </c>
      <c r="AI3" s="25">
        <v>4329</v>
      </c>
      <c r="AJ3" s="25">
        <v>83</v>
      </c>
      <c r="AK3" s="25">
        <v>3705</v>
      </c>
      <c r="AL3" s="25">
        <v>1030</v>
      </c>
      <c r="AM3" s="25">
        <v>373</v>
      </c>
      <c r="AN3" s="25">
        <v>1926</v>
      </c>
      <c r="AO3" s="25">
        <v>20</v>
      </c>
      <c r="AP3" s="25">
        <v>1665</v>
      </c>
      <c r="AQ3" s="25">
        <v>0</v>
      </c>
      <c r="AR3" s="25">
        <v>12116</v>
      </c>
      <c r="AS3" s="25">
        <v>9993</v>
      </c>
      <c r="AT3" s="25">
        <v>126</v>
      </c>
      <c r="AU3" s="25">
        <v>16</v>
      </c>
      <c r="AV3" s="25">
        <v>2515</v>
      </c>
      <c r="AW3" s="25">
        <v>1507</v>
      </c>
      <c r="AX3" s="25">
        <v>477</v>
      </c>
      <c r="AY3" s="25">
        <v>323</v>
      </c>
      <c r="AZ3" s="25">
        <v>260</v>
      </c>
      <c r="BA3" s="25">
        <v>8</v>
      </c>
      <c r="BB3">
        <v>2012</v>
      </c>
      <c r="BC3">
        <v>2012</v>
      </c>
      <c r="BD3" t="str">
        <f>CONCATENATE(A3,BC3)</f>
        <v>Alabama2012</v>
      </c>
      <c r="BE3" t="str">
        <f>" "&amp;BD3</f>
        <v xml:space="preserve"> Alabama2012</v>
      </c>
      <c r="BF3">
        <f>IFERROR(VLOOKUP('Data Table'!A3,'GDP per State'!$A$4:$I$54,9,FALSE),"NA")</f>
        <v>1.2</v>
      </c>
      <c r="BG3" s="165">
        <f>IFERROR(VLOOKUP(A3,'GDP per Capita'!$A$5:$H$55,6,FALSE)*100,"NA")</f>
        <v>2.135894495412844</v>
      </c>
      <c r="BH3">
        <v>62.8</v>
      </c>
      <c r="BI3">
        <f>VLOOKUP($BD3,'Health Ranking'!$C$2:$E$157,2,FALSE)</f>
        <v>45</v>
      </c>
      <c r="BJ3">
        <f>VLOOKUP($BD3,'Health Ranking'!$C$2:$E$157,3,FALSE)</f>
        <v>3</v>
      </c>
      <c r="BK3" s="165"/>
    </row>
    <row r="4" spans="1:63" x14ac:dyDescent="0.25">
      <c r="A4" s="48" t="s">
        <v>9</v>
      </c>
      <c r="B4" s="25">
        <v>1004</v>
      </c>
      <c r="C4" s="25" t="s">
        <v>61</v>
      </c>
      <c r="D4" s="25">
        <v>3717</v>
      </c>
      <c r="E4" s="25">
        <v>855</v>
      </c>
      <c r="F4" s="25">
        <v>6995</v>
      </c>
      <c r="G4" s="25">
        <v>3457</v>
      </c>
      <c r="H4" s="25">
        <v>439</v>
      </c>
      <c r="I4" s="25">
        <v>692</v>
      </c>
      <c r="J4" s="25">
        <v>1247</v>
      </c>
      <c r="K4" s="25">
        <v>10704</v>
      </c>
      <c r="L4" s="25">
        <v>2654</v>
      </c>
      <c r="M4" s="25">
        <v>1417</v>
      </c>
      <c r="N4" s="25">
        <v>1198</v>
      </c>
      <c r="O4" s="25">
        <v>2250</v>
      </c>
      <c r="P4" s="25">
        <v>479</v>
      </c>
      <c r="Q4" s="25">
        <v>951</v>
      </c>
      <c r="R4" s="25">
        <v>333</v>
      </c>
      <c r="S4" s="25">
        <v>304</v>
      </c>
      <c r="T4" s="25">
        <v>403</v>
      </c>
      <c r="U4" s="25">
        <v>38</v>
      </c>
      <c r="V4" s="25">
        <v>1947</v>
      </c>
      <c r="W4" s="25">
        <v>890</v>
      </c>
      <c r="X4" s="25">
        <v>1152</v>
      </c>
      <c r="Y4" s="25">
        <v>523</v>
      </c>
      <c r="Z4" s="25">
        <v>0</v>
      </c>
      <c r="AA4" s="25">
        <v>2186</v>
      </c>
      <c r="AB4" s="25">
        <v>726</v>
      </c>
      <c r="AC4" s="25">
        <v>626</v>
      </c>
      <c r="AD4" s="25">
        <v>2161</v>
      </c>
      <c r="AE4" s="25">
        <v>437</v>
      </c>
      <c r="AF4" s="25">
        <v>359</v>
      </c>
      <c r="AG4" s="25">
        <v>320</v>
      </c>
      <c r="AH4" s="25">
        <v>4002</v>
      </c>
      <c r="AI4" s="25">
        <v>1458</v>
      </c>
      <c r="AJ4" s="25">
        <v>70</v>
      </c>
      <c r="AK4" s="25">
        <v>2207</v>
      </c>
      <c r="AL4" s="25">
        <v>1279</v>
      </c>
      <c r="AM4" s="25">
        <v>2513</v>
      </c>
      <c r="AN4" s="25">
        <v>1658</v>
      </c>
      <c r="AO4" s="25">
        <v>0</v>
      </c>
      <c r="AP4" s="25">
        <v>1244</v>
      </c>
      <c r="AQ4" s="25">
        <v>855</v>
      </c>
      <c r="AR4" s="25">
        <v>1281</v>
      </c>
      <c r="AS4" s="25">
        <v>6759</v>
      </c>
      <c r="AT4" s="25">
        <v>2819</v>
      </c>
      <c r="AU4" s="25">
        <v>93</v>
      </c>
      <c r="AV4" s="25">
        <v>1906</v>
      </c>
      <c r="AW4" s="25">
        <v>4328</v>
      </c>
      <c r="AX4" s="25">
        <v>306</v>
      </c>
      <c r="AY4" s="25">
        <v>236</v>
      </c>
      <c r="AZ4" s="25">
        <v>590</v>
      </c>
      <c r="BA4" s="25">
        <v>57</v>
      </c>
      <c r="BB4">
        <v>2012</v>
      </c>
      <c r="BC4">
        <v>2012</v>
      </c>
      <c r="BD4" t="str">
        <f>CONCATENATE(A4,BC4)</f>
        <v>Alaska2012</v>
      </c>
      <c r="BE4" t="str">
        <f t="shared" ref="BE4:BE67" si="0">" "&amp;BD4</f>
        <v xml:space="preserve"> Alaska2012</v>
      </c>
      <c r="BF4">
        <f>IFERROR(VLOOKUP('Data Table'!A4,'GDP per State'!$A$4:$I$54,9,FALSE),"NA")</f>
        <v>1.1000000000000001</v>
      </c>
      <c r="BG4" s="165">
        <f>IFERROR(VLOOKUP(A4,'GDP per Capita'!$A$5:$H$55,6,FALSE)*100,"NA")</f>
        <v>2.4373152304828642</v>
      </c>
      <c r="BH4">
        <v>26.6</v>
      </c>
      <c r="BI4">
        <f>VLOOKUP($BD4,'Health Ranking'!$C$2:$E$157,2,FALSE)</f>
        <v>24</v>
      </c>
      <c r="BJ4">
        <f>VLOOKUP($BD4,'Health Ranking'!$C$2:$E$157,3,FALSE)</f>
        <v>5</v>
      </c>
    </row>
    <row r="5" spans="1:63" x14ac:dyDescent="0.25">
      <c r="A5" s="48" t="s">
        <v>10</v>
      </c>
      <c r="B5" s="25">
        <v>962</v>
      </c>
      <c r="C5" s="25">
        <v>1520</v>
      </c>
      <c r="D5" s="25" t="s">
        <v>61</v>
      </c>
      <c r="E5" s="25">
        <v>1677</v>
      </c>
      <c r="F5" s="25">
        <v>38916</v>
      </c>
      <c r="G5" s="25">
        <v>10589</v>
      </c>
      <c r="H5" s="25">
        <v>3167</v>
      </c>
      <c r="I5" s="25">
        <v>188</v>
      </c>
      <c r="J5" s="25">
        <v>902</v>
      </c>
      <c r="K5" s="25">
        <v>6473</v>
      </c>
      <c r="L5" s="25">
        <v>6657</v>
      </c>
      <c r="M5" s="25">
        <v>1865</v>
      </c>
      <c r="N5" s="25">
        <v>2424</v>
      </c>
      <c r="O5" s="25">
        <v>7139</v>
      </c>
      <c r="P5" s="25">
        <v>2763</v>
      </c>
      <c r="Q5" s="25">
        <v>1590</v>
      </c>
      <c r="R5" s="25">
        <v>3094</v>
      </c>
      <c r="S5" s="25">
        <v>1103</v>
      </c>
      <c r="T5" s="25">
        <v>2021</v>
      </c>
      <c r="U5" s="25">
        <v>230</v>
      </c>
      <c r="V5" s="25">
        <v>760</v>
      </c>
      <c r="W5" s="25">
        <v>1972</v>
      </c>
      <c r="X5" s="25">
        <v>7168</v>
      </c>
      <c r="Y5" s="25">
        <v>3065</v>
      </c>
      <c r="Z5" s="25">
        <v>710</v>
      </c>
      <c r="AA5" s="25">
        <v>2297</v>
      </c>
      <c r="AB5" s="25">
        <v>1548</v>
      </c>
      <c r="AC5" s="25">
        <v>2406</v>
      </c>
      <c r="AD5" s="25">
        <v>8748</v>
      </c>
      <c r="AE5" s="25">
        <v>440</v>
      </c>
      <c r="AF5" s="25">
        <v>1328</v>
      </c>
      <c r="AG5" s="25">
        <v>6391</v>
      </c>
      <c r="AH5" s="25">
        <v>4146</v>
      </c>
      <c r="AI5" s="25">
        <v>3493</v>
      </c>
      <c r="AJ5" s="25">
        <v>1571</v>
      </c>
      <c r="AK5" s="25">
        <v>4929</v>
      </c>
      <c r="AL5" s="25">
        <v>2974</v>
      </c>
      <c r="AM5" s="25">
        <v>7954</v>
      </c>
      <c r="AN5" s="25">
        <v>3529</v>
      </c>
      <c r="AO5" s="25">
        <v>93</v>
      </c>
      <c r="AP5" s="25">
        <v>2222</v>
      </c>
      <c r="AQ5" s="25">
        <v>435</v>
      </c>
      <c r="AR5" s="25">
        <v>2250</v>
      </c>
      <c r="AS5" s="25">
        <v>18908</v>
      </c>
      <c r="AT5" s="25">
        <v>7966</v>
      </c>
      <c r="AU5" s="25">
        <v>127</v>
      </c>
      <c r="AV5" s="25">
        <v>2420</v>
      </c>
      <c r="AW5" s="25">
        <v>8362</v>
      </c>
      <c r="AX5" s="25">
        <v>79</v>
      </c>
      <c r="AY5" s="25">
        <v>3257</v>
      </c>
      <c r="AZ5" s="25">
        <v>2014</v>
      </c>
      <c r="BA5" s="25">
        <v>54</v>
      </c>
      <c r="BB5">
        <v>2012</v>
      </c>
      <c r="BC5">
        <v>2012</v>
      </c>
      <c r="BD5" t="str">
        <f>CONCATENATE(A5,BC5)</f>
        <v>Arizona2012</v>
      </c>
      <c r="BE5" t="str">
        <f t="shared" si="0"/>
        <v xml:space="preserve"> Arizona2012</v>
      </c>
      <c r="BF5">
        <f>IFERROR(VLOOKUP('Data Table'!A5,'GDP per State'!$A$4:$I$54,9,FALSE),"NA")</f>
        <v>2.6</v>
      </c>
      <c r="BG5" s="165">
        <f>IFERROR(VLOOKUP(A5,'GDP per Capita'!$A$5:$H$55,6,FALSE)*100,"NA")</f>
        <v>2.6153670640579545</v>
      </c>
      <c r="BH5">
        <v>60.3</v>
      </c>
      <c r="BI5">
        <f>VLOOKUP($BD5,'Health Ranking'!$C$2:$E$157,2,FALSE)</f>
        <v>26</v>
      </c>
      <c r="BJ5">
        <f>VLOOKUP($BD5,'Health Ranking'!$C$2:$E$157,3,FALSE)</f>
        <v>1</v>
      </c>
    </row>
    <row r="6" spans="1:63" x14ac:dyDescent="0.25">
      <c r="A6" s="48" t="s">
        <v>11</v>
      </c>
      <c r="B6" s="25">
        <v>660</v>
      </c>
      <c r="C6" s="25">
        <v>196</v>
      </c>
      <c r="D6" s="25">
        <v>1214</v>
      </c>
      <c r="E6" s="25" t="s">
        <v>61</v>
      </c>
      <c r="F6" s="25">
        <v>3472</v>
      </c>
      <c r="G6" s="25">
        <v>1043</v>
      </c>
      <c r="H6" s="25">
        <v>200</v>
      </c>
      <c r="I6" s="25">
        <v>0</v>
      </c>
      <c r="J6" s="25">
        <v>35</v>
      </c>
      <c r="K6" s="25">
        <v>3321</v>
      </c>
      <c r="L6" s="25">
        <v>1041</v>
      </c>
      <c r="M6" s="25">
        <v>24</v>
      </c>
      <c r="N6" s="25">
        <v>291</v>
      </c>
      <c r="O6" s="25">
        <v>1587</v>
      </c>
      <c r="P6" s="25">
        <v>564</v>
      </c>
      <c r="Q6" s="25">
        <v>451</v>
      </c>
      <c r="R6" s="25">
        <v>2158</v>
      </c>
      <c r="S6" s="25">
        <v>518</v>
      </c>
      <c r="T6" s="25">
        <v>3645</v>
      </c>
      <c r="U6" s="25">
        <v>0</v>
      </c>
      <c r="V6" s="25">
        <v>136</v>
      </c>
      <c r="W6" s="25">
        <v>394</v>
      </c>
      <c r="X6" s="25">
        <v>906</v>
      </c>
      <c r="Y6" s="25">
        <v>375</v>
      </c>
      <c r="Z6" s="25">
        <v>2680</v>
      </c>
      <c r="AA6" s="25">
        <v>9434</v>
      </c>
      <c r="AB6" s="25">
        <v>63</v>
      </c>
      <c r="AC6" s="25">
        <v>363</v>
      </c>
      <c r="AD6" s="25">
        <v>353</v>
      </c>
      <c r="AE6" s="25">
        <v>0</v>
      </c>
      <c r="AF6" s="25">
        <v>57</v>
      </c>
      <c r="AG6" s="25">
        <v>410</v>
      </c>
      <c r="AH6" s="25">
        <v>247</v>
      </c>
      <c r="AI6" s="25">
        <v>861</v>
      </c>
      <c r="AJ6" s="25">
        <v>0</v>
      </c>
      <c r="AK6" s="25">
        <v>884</v>
      </c>
      <c r="AL6" s="25">
        <v>5777</v>
      </c>
      <c r="AM6" s="25">
        <v>165</v>
      </c>
      <c r="AN6" s="25">
        <v>573</v>
      </c>
      <c r="AO6" s="25">
        <v>0</v>
      </c>
      <c r="AP6" s="25">
        <v>839</v>
      </c>
      <c r="AQ6" s="25">
        <v>227</v>
      </c>
      <c r="AR6" s="25">
        <v>3306</v>
      </c>
      <c r="AS6" s="25">
        <v>13781</v>
      </c>
      <c r="AT6" s="25">
        <v>361</v>
      </c>
      <c r="AU6" s="25">
        <v>0</v>
      </c>
      <c r="AV6" s="25">
        <v>445</v>
      </c>
      <c r="AW6" s="25">
        <v>1413</v>
      </c>
      <c r="AX6" s="25">
        <v>0</v>
      </c>
      <c r="AY6" s="25">
        <v>253</v>
      </c>
      <c r="AZ6" s="25">
        <v>244</v>
      </c>
      <c r="BA6" s="25">
        <v>93</v>
      </c>
      <c r="BB6">
        <v>2012</v>
      </c>
      <c r="BC6">
        <v>2012</v>
      </c>
      <c r="BD6" t="str">
        <f>CONCATENATE(A6,BC6)</f>
        <v>Arkansas2012</v>
      </c>
      <c r="BE6" t="str">
        <f t="shared" si="0"/>
        <v xml:space="preserve"> Arkansas2012</v>
      </c>
      <c r="BF6">
        <f>IFERROR(VLOOKUP('Data Table'!A6,'GDP per State'!$A$4:$I$54,9,FALSE),"NA")</f>
        <v>1.3</v>
      </c>
      <c r="BG6" s="165">
        <f>IFERROR(VLOOKUP(A6,'GDP per Capita'!$A$5:$H$55,6,FALSE)*100,"NA")</f>
        <v>2.9134558387670419</v>
      </c>
      <c r="BH6">
        <v>60.4</v>
      </c>
      <c r="BI6">
        <f>VLOOKUP($BD6,'Health Ranking'!$C$2:$E$157,2,FALSE)</f>
        <v>48</v>
      </c>
      <c r="BJ6">
        <f>VLOOKUP($BD6,'Health Ranking'!$C$2:$E$157,3,FALSE)</f>
        <v>-1</v>
      </c>
    </row>
    <row r="7" spans="1:63" x14ac:dyDescent="0.25">
      <c r="A7" s="48" t="s">
        <v>12</v>
      </c>
      <c r="B7" s="25">
        <v>3077</v>
      </c>
      <c r="C7" s="25">
        <v>3494</v>
      </c>
      <c r="D7" s="25">
        <v>44889</v>
      </c>
      <c r="E7" s="25">
        <v>3525</v>
      </c>
      <c r="F7" s="25" t="s">
        <v>61</v>
      </c>
      <c r="G7" s="25">
        <v>22152</v>
      </c>
      <c r="H7" s="25">
        <v>3161</v>
      </c>
      <c r="I7" s="25">
        <v>2221</v>
      </c>
      <c r="J7" s="25">
        <v>4999</v>
      </c>
      <c r="K7" s="25">
        <v>20386</v>
      </c>
      <c r="L7" s="25">
        <v>14174</v>
      </c>
      <c r="M7" s="25">
        <v>9756</v>
      </c>
      <c r="N7" s="25">
        <v>10280</v>
      </c>
      <c r="O7" s="25">
        <v>14940</v>
      </c>
      <c r="P7" s="25">
        <v>6033</v>
      </c>
      <c r="Q7" s="25">
        <v>3268</v>
      </c>
      <c r="R7" s="25">
        <v>5411</v>
      </c>
      <c r="S7" s="25">
        <v>3415</v>
      </c>
      <c r="T7" s="25">
        <v>5139</v>
      </c>
      <c r="U7" s="25">
        <v>1610</v>
      </c>
      <c r="V7" s="25">
        <v>8614</v>
      </c>
      <c r="W7" s="25">
        <v>12770</v>
      </c>
      <c r="X7" s="25">
        <v>8085</v>
      </c>
      <c r="Y7" s="25">
        <v>8086</v>
      </c>
      <c r="Z7" s="25">
        <v>4371</v>
      </c>
      <c r="AA7" s="25">
        <v>10717</v>
      </c>
      <c r="AB7" s="25">
        <v>5428</v>
      </c>
      <c r="AC7" s="25">
        <v>3438</v>
      </c>
      <c r="AD7" s="25">
        <v>49978</v>
      </c>
      <c r="AE7" s="25">
        <v>1514</v>
      </c>
      <c r="AF7" s="25">
        <v>4330</v>
      </c>
      <c r="AG7" s="25">
        <v>4536</v>
      </c>
      <c r="AH7" s="25">
        <v>24623</v>
      </c>
      <c r="AI7" s="25">
        <v>13883</v>
      </c>
      <c r="AJ7" s="25">
        <v>999</v>
      </c>
      <c r="AK7" s="25">
        <v>8995</v>
      </c>
      <c r="AL7" s="25">
        <v>8950</v>
      </c>
      <c r="AM7" s="25">
        <v>31862</v>
      </c>
      <c r="AN7" s="25">
        <v>7772</v>
      </c>
      <c r="AO7" s="25">
        <v>2146</v>
      </c>
      <c r="AP7" s="25">
        <v>5979</v>
      </c>
      <c r="AQ7" s="25">
        <v>1494</v>
      </c>
      <c r="AR7" s="25">
        <v>8396</v>
      </c>
      <c r="AS7" s="25">
        <v>62702</v>
      </c>
      <c r="AT7" s="25">
        <v>15286</v>
      </c>
      <c r="AU7" s="25">
        <v>1112</v>
      </c>
      <c r="AV7" s="25">
        <v>14780</v>
      </c>
      <c r="AW7" s="25">
        <v>45597</v>
      </c>
      <c r="AX7" s="25">
        <v>1231</v>
      </c>
      <c r="AY7" s="25">
        <v>5347</v>
      </c>
      <c r="AZ7" s="25">
        <v>2035</v>
      </c>
      <c r="BA7" s="25">
        <v>519</v>
      </c>
      <c r="BB7">
        <v>2012</v>
      </c>
      <c r="BC7">
        <v>2012</v>
      </c>
      <c r="BD7" t="str">
        <f>CONCATENATE(A7,BC7)</f>
        <v>California2012</v>
      </c>
      <c r="BE7" t="str">
        <f t="shared" si="0"/>
        <v xml:space="preserve"> California2012</v>
      </c>
      <c r="BF7">
        <f>IFERROR(VLOOKUP('Data Table'!A7,'GDP per State'!$A$4:$I$54,9,FALSE),"NA")</f>
        <v>3.5</v>
      </c>
      <c r="BG7" s="165">
        <f>IFERROR(VLOOKUP(A7,'GDP per Capita'!$A$5:$H$55,6,FALSE)*100,"NA")</f>
        <v>3.0540472426512704</v>
      </c>
      <c r="BH7">
        <v>59.4</v>
      </c>
      <c r="BI7">
        <f>VLOOKUP($BD7,'Health Ranking'!$C$2:$E$157,2,FALSE)</f>
        <v>21</v>
      </c>
      <c r="BJ7">
        <f>VLOOKUP($BD7,'Health Ranking'!$C$2:$E$157,3,FALSE)</f>
        <v>1</v>
      </c>
    </row>
    <row r="8" spans="1:63" x14ac:dyDescent="0.25">
      <c r="A8" s="48" t="s">
        <v>13</v>
      </c>
      <c r="B8" s="25">
        <v>1386</v>
      </c>
      <c r="C8" s="25">
        <v>556</v>
      </c>
      <c r="D8" s="25">
        <v>13790</v>
      </c>
      <c r="E8" s="25">
        <v>603</v>
      </c>
      <c r="F8" s="25">
        <v>15150</v>
      </c>
      <c r="G8" s="25" t="s">
        <v>61</v>
      </c>
      <c r="H8" s="25">
        <v>367</v>
      </c>
      <c r="I8" s="25">
        <v>0</v>
      </c>
      <c r="J8" s="25">
        <v>677</v>
      </c>
      <c r="K8" s="25">
        <v>8766</v>
      </c>
      <c r="L8" s="25">
        <v>4710</v>
      </c>
      <c r="M8" s="25">
        <v>1216</v>
      </c>
      <c r="N8" s="25">
        <v>1186</v>
      </c>
      <c r="O8" s="25">
        <v>3036</v>
      </c>
      <c r="P8" s="25">
        <v>1225</v>
      </c>
      <c r="Q8" s="25">
        <v>3252</v>
      </c>
      <c r="R8" s="25">
        <v>3746</v>
      </c>
      <c r="S8" s="25">
        <v>712</v>
      </c>
      <c r="T8" s="25">
        <v>1433</v>
      </c>
      <c r="U8" s="25">
        <v>314</v>
      </c>
      <c r="V8" s="25">
        <v>1071</v>
      </c>
      <c r="W8" s="25">
        <v>980</v>
      </c>
      <c r="X8" s="25">
        <v>2363</v>
      </c>
      <c r="Y8" s="25">
        <v>3565</v>
      </c>
      <c r="Z8" s="25">
        <v>799</v>
      </c>
      <c r="AA8" s="25">
        <v>3798</v>
      </c>
      <c r="AB8" s="25">
        <v>2135</v>
      </c>
      <c r="AC8" s="25">
        <v>2023</v>
      </c>
      <c r="AD8" s="25">
        <v>6402</v>
      </c>
      <c r="AE8" s="25">
        <v>572</v>
      </c>
      <c r="AF8" s="25">
        <v>380</v>
      </c>
      <c r="AG8" s="25">
        <v>4780</v>
      </c>
      <c r="AH8" s="25">
        <v>3596</v>
      </c>
      <c r="AI8" s="25">
        <v>4790</v>
      </c>
      <c r="AJ8" s="25">
        <v>546</v>
      </c>
      <c r="AK8" s="25">
        <v>3180</v>
      </c>
      <c r="AL8" s="25">
        <v>4717</v>
      </c>
      <c r="AM8" s="25">
        <v>4472</v>
      </c>
      <c r="AN8" s="25">
        <v>2574</v>
      </c>
      <c r="AO8" s="25">
        <v>332</v>
      </c>
      <c r="AP8" s="25">
        <v>1915</v>
      </c>
      <c r="AQ8" s="25">
        <v>1744</v>
      </c>
      <c r="AR8" s="25">
        <v>2473</v>
      </c>
      <c r="AS8" s="25">
        <v>16616</v>
      </c>
      <c r="AT8" s="25">
        <v>5350</v>
      </c>
      <c r="AU8" s="25">
        <v>382</v>
      </c>
      <c r="AV8" s="25">
        <v>5352</v>
      </c>
      <c r="AW8" s="25">
        <v>5195</v>
      </c>
      <c r="AX8" s="25">
        <v>104</v>
      </c>
      <c r="AY8" s="25">
        <v>1600</v>
      </c>
      <c r="AZ8" s="25">
        <v>5599</v>
      </c>
      <c r="BA8" s="25">
        <v>0</v>
      </c>
      <c r="BB8">
        <v>2012</v>
      </c>
      <c r="BC8">
        <v>2012</v>
      </c>
      <c r="BD8" t="str">
        <f>CONCATENATE(A8,BC8)</f>
        <v>Colorado2012</v>
      </c>
      <c r="BE8" t="str">
        <f t="shared" si="0"/>
        <v xml:space="preserve"> Colorado2012</v>
      </c>
      <c r="BF8">
        <f>IFERROR(VLOOKUP('Data Table'!A8,'GDP per State'!$A$4:$I$54,9,FALSE),"NA")</f>
        <v>2.1</v>
      </c>
      <c r="BG8" s="165">
        <f>IFERROR(VLOOKUP(A8,'GDP per Capita'!$A$5:$H$55,6,FALSE)*100,"NA")</f>
        <v>2.4561323859896036</v>
      </c>
      <c r="BH8">
        <v>45.1</v>
      </c>
      <c r="BI8">
        <f>VLOOKUP($BD8,'Health Ranking'!$C$2:$E$157,2,FALSE)</f>
        <v>9</v>
      </c>
      <c r="BJ8">
        <f>VLOOKUP($BD8,'Health Ranking'!$C$2:$E$157,3,FALSE)</f>
        <v>5</v>
      </c>
    </row>
    <row r="9" spans="1:63" x14ac:dyDescent="0.25">
      <c r="A9" s="48" t="s">
        <v>14</v>
      </c>
      <c r="B9" s="25">
        <v>284</v>
      </c>
      <c r="C9" s="25">
        <v>0</v>
      </c>
      <c r="D9" s="25">
        <v>417</v>
      </c>
      <c r="E9" s="25">
        <v>185</v>
      </c>
      <c r="F9" s="25">
        <v>6764</v>
      </c>
      <c r="G9" s="25">
        <v>1317</v>
      </c>
      <c r="H9" s="25" t="s">
        <v>61</v>
      </c>
      <c r="I9" s="25">
        <v>1489</v>
      </c>
      <c r="J9" s="25">
        <v>618</v>
      </c>
      <c r="K9" s="25">
        <v>8975</v>
      </c>
      <c r="L9" s="25">
        <v>1829</v>
      </c>
      <c r="M9" s="25">
        <v>191</v>
      </c>
      <c r="N9" s="25">
        <v>44</v>
      </c>
      <c r="O9" s="25">
        <v>955</v>
      </c>
      <c r="P9" s="25">
        <v>823</v>
      </c>
      <c r="Q9" s="25">
        <v>112</v>
      </c>
      <c r="R9" s="25">
        <v>210</v>
      </c>
      <c r="S9" s="25">
        <v>246</v>
      </c>
      <c r="T9" s="25">
        <v>164</v>
      </c>
      <c r="U9" s="25">
        <v>1468</v>
      </c>
      <c r="V9" s="25">
        <v>881</v>
      </c>
      <c r="W9" s="25">
        <v>10525</v>
      </c>
      <c r="X9" s="25">
        <v>798</v>
      </c>
      <c r="Y9" s="25">
        <v>696</v>
      </c>
      <c r="Z9" s="25">
        <v>106</v>
      </c>
      <c r="AA9" s="25">
        <v>410</v>
      </c>
      <c r="AB9" s="25">
        <v>0</v>
      </c>
      <c r="AC9" s="25">
        <v>0</v>
      </c>
      <c r="AD9" s="25">
        <v>143</v>
      </c>
      <c r="AE9" s="25">
        <v>1345</v>
      </c>
      <c r="AF9" s="25">
        <v>3466</v>
      </c>
      <c r="AG9" s="25">
        <v>280</v>
      </c>
      <c r="AH9" s="25">
        <v>14595</v>
      </c>
      <c r="AI9" s="25">
        <v>4914</v>
      </c>
      <c r="AJ9" s="25">
        <v>65</v>
      </c>
      <c r="AK9" s="25">
        <v>1355</v>
      </c>
      <c r="AL9" s="25">
        <v>0</v>
      </c>
      <c r="AM9" s="25">
        <v>381</v>
      </c>
      <c r="AN9" s="25">
        <v>3311</v>
      </c>
      <c r="AO9" s="25">
        <v>4170</v>
      </c>
      <c r="AP9" s="25">
        <v>1590</v>
      </c>
      <c r="AQ9" s="25">
        <v>2</v>
      </c>
      <c r="AR9" s="25">
        <v>936</v>
      </c>
      <c r="AS9" s="25">
        <v>2769</v>
      </c>
      <c r="AT9" s="25">
        <v>142</v>
      </c>
      <c r="AU9" s="25">
        <v>1626</v>
      </c>
      <c r="AV9" s="25">
        <v>2725</v>
      </c>
      <c r="AW9" s="25">
        <v>2901</v>
      </c>
      <c r="AX9" s="25">
        <v>143</v>
      </c>
      <c r="AY9" s="25">
        <v>657</v>
      </c>
      <c r="AZ9" s="25">
        <v>0</v>
      </c>
      <c r="BA9" s="25">
        <v>370</v>
      </c>
      <c r="BB9">
        <v>2012</v>
      </c>
      <c r="BC9">
        <v>2012</v>
      </c>
      <c r="BD9" t="str">
        <f>CONCATENATE(A9,BC9)</f>
        <v>Connecticut2012</v>
      </c>
      <c r="BE9" t="str">
        <f t="shared" si="0"/>
        <v xml:space="preserve"> Connecticut2012</v>
      </c>
      <c r="BF9">
        <f>IFERROR(VLOOKUP('Data Table'!A9,'GDP per State'!$A$4:$I$54,9,FALSE),"NA")</f>
        <v>-0.1</v>
      </c>
      <c r="BG9" s="165">
        <f>IFERROR(VLOOKUP(A9,'GDP per Capita'!$A$5:$H$55,6,FALSE)*100,"NA")</f>
        <v>1.7374183966011536</v>
      </c>
      <c r="BH9">
        <v>49</v>
      </c>
      <c r="BI9">
        <f>VLOOKUP($BD9,'Health Ranking'!$C$2:$E$157,2,FALSE)</f>
        <v>7</v>
      </c>
      <c r="BJ9">
        <f>VLOOKUP($BD9,'Health Ranking'!$C$2:$E$157,3,FALSE)</f>
        <v>-3</v>
      </c>
    </row>
    <row r="10" spans="1:63" x14ac:dyDescent="0.25">
      <c r="A10" s="48" t="s">
        <v>15</v>
      </c>
      <c r="B10" s="25">
        <v>42</v>
      </c>
      <c r="C10" s="25">
        <v>0</v>
      </c>
      <c r="D10" s="25">
        <v>246</v>
      </c>
      <c r="E10" s="25">
        <v>0</v>
      </c>
      <c r="F10" s="25">
        <v>474</v>
      </c>
      <c r="G10" s="25">
        <v>70</v>
      </c>
      <c r="H10" s="25">
        <v>22</v>
      </c>
      <c r="I10" s="25" t="s">
        <v>61</v>
      </c>
      <c r="J10" s="25">
        <v>78</v>
      </c>
      <c r="K10" s="25">
        <v>1099</v>
      </c>
      <c r="L10" s="25">
        <v>226</v>
      </c>
      <c r="M10" s="25">
        <v>278</v>
      </c>
      <c r="N10" s="25">
        <v>120</v>
      </c>
      <c r="O10" s="25">
        <v>234</v>
      </c>
      <c r="P10" s="25">
        <v>639</v>
      </c>
      <c r="Q10" s="25">
        <v>0</v>
      </c>
      <c r="R10" s="25">
        <v>0</v>
      </c>
      <c r="S10" s="25">
        <v>706</v>
      </c>
      <c r="T10" s="25">
        <v>0</v>
      </c>
      <c r="U10" s="25">
        <v>234</v>
      </c>
      <c r="V10" s="25">
        <v>4100</v>
      </c>
      <c r="W10" s="25">
        <v>506</v>
      </c>
      <c r="X10" s="25">
        <v>114</v>
      </c>
      <c r="Y10" s="25">
        <v>0</v>
      </c>
      <c r="Z10" s="25">
        <v>0</v>
      </c>
      <c r="AA10" s="25">
        <v>234</v>
      </c>
      <c r="AB10" s="25">
        <v>0</v>
      </c>
      <c r="AC10" s="25">
        <v>0</v>
      </c>
      <c r="AD10" s="25">
        <v>373</v>
      </c>
      <c r="AE10" s="25">
        <v>0</v>
      </c>
      <c r="AF10" s="25">
        <v>1921</v>
      </c>
      <c r="AG10" s="25">
        <v>100</v>
      </c>
      <c r="AH10" s="25">
        <v>477</v>
      </c>
      <c r="AI10" s="25">
        <v>2180</v>
      </c>
      <c r="AJ10" s="25">
        <v>0</v>
      </c>
      <c r="AK10" s="25">
        <v>1079</v>
      </c>
      <c r="AL10" s="25">
        <v>380</v>
      </c>
      <c r="AM10" s="25">
        <v>0</v>
      </c>
      <c r="AN10" s="25">
        <v>4814</v>
      </c>
      <c r="AO10" s="25">
        <v>0</v>
      </c>
      <c r="AP10" s="25">
        <v>697</v>
      </c>
      <c r="AQ10" s="25">
        <v>0</v>
      </c>
      <c r="AR10" s="25">
        <v>176</v>
      </c>
      <c r="AS10" s="25">
        <v>181</v>
      </c>
      <c r="AT10" s="25">
        <v>0</v>
      </c>
      <c r="AU10" s="25">
        <v>0</v>
      </c>
      <c r="AV10" s="25">
        <v>2279</v>
      </c>
      <c r="AW10" s="25">
        <v>100</v>
      </c>
      <c r="AX10" s="25">
        <v>674</v>
      </c>
      <c r="AY10" s="25">
        <v>296</v>
      </c>
      <c r="AZ10" s="25">
        <v>0</v>
      </c>
      <c r="BA10" s="25">
        <v>0</v>
      </c>
      <c r="BB10">
        <v>2012</v>
      </c>
      <c r="BC10">
        <v>2012</v>
      </c>
      <c r="BD10" t="str">
        <f>CONCATENATE(A10,BC10)</f>
        <v>Delaware2012</v>
      </c>
      <c r="BE10" t="str">
        <f t="shared" si="0"/>
        <v xml:space="preserve"> Delaware2012</v>
      </c>
      <c r="BF10">
        <f>IFERROR(VLOOKUP('Data Table'!A10,'GDP per State'!$A$4:$I$54,9,FALSE),"NA")</f>
        <v>0.2</v>
      </c>
      <c r="BG10" s="165">
        <f>IFERROR(VLOOKUP(A10,'GDP per Capita'!$A$5:$H$55,6,FALSE)*100,"NA")</f>
        <v>1.1845882892229005</v>
      </c>
      <c r="BH10">
        <v>55.3</v>
      </c>
      <c r="BI10">
        <f>VLOOKUP($BD10,'Health Ranking'!$C$2:$E$157,2,FALSE)</f>
        <v>32</v>
      </c>
      <c r="BJ10">
        <f>VLOOKUP($BD10,'Health Ranking'!$C$2:$E$157,3,FALSE)</f>
        <v>-1</v>
      </c>
    </row>
    <row r="11" spans="1:63" x14ac:dyDescent="0.25">
      <c r="A11" s="48" t="s">
        <v>16</v>
      </c>
      <c r="B11" s="25">
        <v>162</v>
      </c>
      <c r="C11" s="25">
        <v>356</v>
      </c>
      <c r="D11" s="25">
        <v>36</v>
      </c>
      <c r="E11" s="25">
        <v>205</v>
      </c>
      <c r="F11" s="25">
        <v>3199</v>
      </c>
      <c r="G11" s="25">
        <v>488</v>
      </c>
      <c r="H11" s="25">
        <v>288</v>
      </c>
      <c r="I11" s="25">
        <v>11</v>
      </c>
      <c r="J11" s="25" t="s">
        <v>61</v>
      </c>
      <c r="K11" s="25">
        <v>780</v>
      </c>
      <c r="L11" s="25">
        <v>1352</v>
      </c>
      <c r="M11" s="25">
        <v>230</v>
      </c>
      <c r="N11" s="25">
        <v>116</v>
      </c>
      <c r="O11" s="25">
        <v>1066</v>
      </c>
      <c r="P11" s="25">
        <v>1045</v>
      </c>
      <c r="Q11" s="25">
        <v>151</v>
      </c>
      <c r="R11" s="25">
        <v>456</v>
      </c>
      <c r="S11" s="25">
        <v>254</v>
      </c>
      <c r="T11" s="25">
        <v>596</v>
      </c>
      <c r="U11" s="25">
        <v>32</v>
      </c>
      <c r="V11" s="25">
        <v>21213</v>
      </c>
      <c r="W11" s="25">
        <v>379</v>
      </c>
      <c r="X11" s="25">
        <v>274</v>
      </c>
      <c r="Y11" s="25">
        <v>310</v>
      </c>
      <c r="Z11" s="25">
        <v>97</v>
      </c>
      <c r="AA11" s="25">
        <v>144</v>
      </c>
      <c r="AB11" s="25">
        <v>0</v>
      </c>
      <c r="AC11" s="25">
        <v>0</v>
      </c>
      <c r="AD11" s="25">
        <v>468</v>
      </c>
      <c r="AE11" s="25">
        <v>101</v>
      </c>
      <c r="AF11" s="25">
        <v>840</v>
      </c>
      <c r="AG11" s="25">
        <v>25</v>
      </c>
      <c r="AH11" s="25">
        <v>3936</v>
      </c>
      <c r="AI11" s="25">
        <v>1801</v>
      </c>
      <c r="AJ11" s="25">
        <v>70</v>
      </c>
      <c r="AK11" s="25">
        <v>985</v>
      </c>
      <c r="AL11" s="25">
        <v>151</v>
      </c>
      <c r="AM11" s="25">
        <v>696</v>
      </c>
      <c r="AN11" s="25">
        <v>2921</v>
      </c>
      <c r="AO11" s="25">
        <v>313</v>
      </c>
      <c r="AP11" s="25">
        <v>435</v>
      </c>
      <c r="AQ11" s="25">
        <v>0</v>
      </c>
      <c r="AR11" s="25">
        <v>180</v>
      </c>
      <c r="AS11" s="25">
        <v>1189</v>
      </c>
      <c r="AT11" s="25">
        <v>0</v>
      </c>
      <c r="AU11" s="25">
        <v>116</v>
      </c>
      <c r="AV11" s="25">
        <v>10964</v>
      </c>
      <c r="AW11" s="25">
        <v>773</v>
      </c>
      <c r="AX11" s="25">
        <v>294</v>
      </c>
      <c r="AY11" s="25">
        <v>15</v>
      </c>
      <c r="AZ11" s="25">
        <v>0</v>
      </c>
      <c r="BA11" s="25">
        <v>0</v>
      </c>
      <c r="BB11">
        <v>2012</v>
      </c>
      <c r="BC11">
        <v>2012</v>
      </c>
      <c r="BD11" t="str">
        <f>CONCATENATE(A11,BC11)</f>
        <v>District of Columbia 2012</v>
      </c>
      <c r="BE11" t="str">
        <f t="shared" si="0"/>
        <v xml:space="preserve"> District of Columbia 2012</v>
      </c>
      <c r="BF11">
        <f>IFERROR(VLOOKUP('Data Table'!A11,'GDP per State'!$A$4:$I$54,9,FALSE),"NA")</f>
        <v>0.7</v>
      </c>
      <c r="BG11" s="165">
        <f>IFERROR(VLOOKUP(A11,'GDP per Capita'!$A$5:$H$55,6,FALSE)*100,"NA")</f>
        <v>1.2563869726088666</v>
      </c>
      <c r="BH11" t="s">
        <v>192</v>
      </c>
      <c r="BI11" t="str">
        <f>VLOOKUP($BD11,'Health Ranking'!$C$2:$E$157,2,FALSE)</f>
        <v>NA</v>
      </c>
      <c r="BJ11" t="str">
        <f>VLOOKUP($BD11,'Health Ranking'!$C$2:$E$157,3,FALSE)</f>
        <v>NA</v>
      </c>
    </row>
    <row r="12" spans="1:63" x14ac:dyDescent="0.25">
      <c r="A12" s="48" t="s">
        <v>17</v>
      </c>
      <c r="B12" s="25">
        <v>11244</v>
      </c>
      <c r="C12" s="25">
        <v>1991</v>
      </c>
      <c r="D12" s="25">
        <v>5553</v>
      </c>
      <c r="E12" s="25">
        <v>2682</v>
      </c>
      <c r="F12" s="25">
        <v>21004</v>
      </c>
      <c r="G12" s="25">
        <v>8615</v>
      </c>
      <c r="H12" s="25">
        <v>6578</v>
      </c>
      <c r="I12" s="25">
        <v>715</v>
      </c>
      <c r="J12" s="25">
        <v>1705</v>
      </c>
      <c r="K12" s="25" t="s">
        <v>61</v>
      </c>
      <c r="L12" s="25">
        <v>42870</v>
      </c>
      <c r="M12" s="25">
        <v>2780</v>
      </c>
      <c r="N12" s="25">
        <v>2014</v>
      </c>
      <c r="O12" s="25">
        <v>12687</v>
      </c>
      <c r="P12" s="25">
        <v>11472</v>
      </c>
      <c r="Q12" s="25">
        <v>4335</v>
      </c>
      <c r="R12" s="25">
        <v>3118</v>
      </c>
      <c r="S12" s="25">
        <v>9232</v>
      </c>
      <c r="T12" s="25">
        <v>6534</v>
      </c>
      <c r="U12" s="25">
        <v>2926</v>
      </c>
      <c r="V12" s="25">
        <v>9610</v>
      </c>
      <c r="W12" s="25">
        <v>12890</v>
      </c>
      <c r="X12" s="25">
        <v>13146</v>
      </c>
      <c r="Y12" s="25">
        <v>2372</v>
      </c>
      <c r="Z12" s="25">
        <v>4676</v>
      </c>
      <c r="AA12" s="25">
        <v>8374</v>
      </c>
      <c r="AB12" s="25">
        <v>1875</v>
      </c>
      <c r="AC12" s="25">
        <v>1368</v>
      </c>
      <c r="AD12" s="25">
        <v>3381</v>
      </c>
      <c r="AE12" s="25">
        <v>2746</v>
      </c>
      <c r="AF12" s="25">
        <v>10649</v>
      </c>
      <c r="AG12" s="25">
        <v>4707</v>
      </c>
      <c r="AH12" s="25">
        <v>27392</v>
      </c>
      <c r="AI12" s="25">
        <v>26365</v>
      </c>
      <c r="AJ12" s="25">
        <v>950</v>
      </c>
      <c r="AK12" s="25">
        <v>16366</v>
      </c>
      <c r="AL12" s="25">
        <v>5011</v>
      </c>
      <c r="AM12" s="25">
        <v>1660</v>
      </c>
      <c r="AN12" s="25">
        <v>14631</v>
      </c>
      <c r="AO12" s="25">
        <v>2752</v>
      </c>
      <c r="AP12" s="25">
        <v>11552</v>
      </c>
      <c r="AQ12" s="25">
        <v>970</v>
      </c>
      <c r="AR12" s="25">
        <v>15641</v>
      </c>
      <c r="AS12" s="25">
        <v>31259</v>
      </c>
      <c r="AT12" s="25">
        <v>2428</v>
      </c>
      <c r="AU12" s="25">
        <v>966</v>
      </c>
      <c r="AV12" s="25">
        <v>19574</v>
      </c>
      <c r="AW12" s="25">
        <v>9370</v>
      </c>
      <c r="AX12" s="25">
        <v>1919</v>
      </c>
      <c r="AY12" s="25">
        <v>4937</v>
      </c>
      <c r="AZ12" s="25">
        <v>733</v>
      </c>
      <c r="BA12" s="25">
        <v>4192</v>
      </c>
      <c r="BB12">
        <v>2012</v>
      </c>
      <c r="BC12">
        <v>2012</v>
      </c>
      <c r="BD12" t="str">
        <f>CONCATENATE(A12,BC12)</f>
        <v>Florida2012</v>
      </c>
      <c r="BE12" t="str">
        <f t="shared" si="0"/>
        <v xml:space="preserve"> Florida2012</v>
      </c>
      <c r="BF12">
        <f>IFERROR(VLOOKUP('Data Table'!A12,'GDP per State'!$A$4:$I$54,9,FALSE),"NA")</f>
        <v>2.4</v>
      </c>
      <c r="BG12" s="165">
        <f>IFERROR(VLOOKUP(A12,'GDP per Capita'!$A$5:$H$55,6,FALSE)*100,"NA")</f>
        <v>1.786254919769906</v>
      </c>
      <c r="BH12">
        <v>70.7</v>
      </c>
      <c r="BI12">
        <f>VLOOKUP($BD12,'Health Ranking'!$C$2:$E$157,2,FALSE)</f>
        <v>31</v>
      </c>
      <c r="BJ12">
        <f>VLOOKUP($BD12,'Health Ranking'!$C$2:$E$157,3,FALSE)</f>
        <v>3</v>
      </c>
    </row>
    <row r="13" spans="1:63" x14ac:dyDescent="0.25">
      <c r="A13" s="48" t="s">
        <v>18</v>
      </c>
      <c r="B13" s="25">
        <v>19920</v>
      </c>
      <c r="C13" s="25">
        <v>928</v>
      </c>
      <c r="D13" s="25">
        <v>2263</v>
      </c>
      <c r="E13" s="25">
        <v>1525</v>
      </c>
      <c r="F13" s="25">
        <v>10790</v>
      </c>
      <c r="G13" s="25">
        <v>5834</v>
      </c>
      <c r="H13" s="25">
        <v>1702</v>
      </c>
      <c r="I13" s="25">
        <v>179</v>
      </c>
      <c r="J13" s="25">
        <v>1079</v>
      </c>
      <c r="K13" s="25">
        <v>42754</v>
      </c>
      <c r="L13" s="25" t="s">
        <v>61</v>
      </c>
      <c r="M13" s="25">
        <v>1448</v>
      </c>
      <c r="N13" s="25">
        <v>583</v>
      </c>
      <c r="O13" s="25">
        <v>8745</v>
      </c>
      <c r="P13" s="25">
        <v>2258</v>
      </c>
      <c r="Q13" s="25">
        <v>596</v>
      </c>
      <c r="R13" s="25">
        <v>1896</v>
      </c>
      <c r="S13" s="25">
        <v>4173</v>
      </c>
      <c r="T13" s="25">
        <v>4478</v>
      </c>
      <c r="U13" s="25">
        <v>511</v>
      </c>
      <c r="V13" s="25">
        <v>4610</v>
      </c>
      <c r="W13" s="25">
        <v>2789</v>
      </c>
      <c r="X13" s="25">
        <v>4270</v>
      </c>
      <c r="Y13" s="25">
        <v>2235</v>
      </c>
      <c r="Z13" s="25">
        <v>2669</v>
      </c>
      <c r="AA13" s="25">
        <v>3451</v>
      </c>
      <c r="AB13" s="25">
        <v>292</v>
      </c>
      <c r="AC13" s="25">
        <v>786</v>
      </c>
      <c r="AD13" s="25">
        <v>745</v>
      </c>
      <c r="AE13" s="25">
        <v>470</v>
      </c>
      <c r="AF13" s="25">
        <v>3002</v>
      </c>
      <c r="AG13" s="25">
        <v>192</v>
      </c>
      <c r="AH13" s="25">
        <v>7592</v>
      </c>
      <c r="AI13" s="25">
        <v>16823</v>
      </c>
      <c r="AJ13" s="25">
        <v>98</v>
      </c>
      <c r="AK13" s="25">
        <v>8052</v>
      </c>
      <c r="AL13" s="25">
        <v>2581</v>
      </c>
      <c r="AM13" s="25">
        <v>1032</v>
      </c>
      <c r="AN13" s="25">
        <v>4337</v>
      </c>
      <c r="AO13" s="25">
        <v>168</v>
      </c>
      <c r="AP13" s="25">
        <v>18570</v>
      </c>
      <c r="AQ13" s="25">
        <v>122</v>
      </c>
      <c r="AR13" s="25">
        <v>16012</v>
      </c>
      <c r="AS13" s="25">
        <v>20362</v>
      </c>
      <c r="AT13" s="25">
        <v>1142</v>
      </c>
      <c r="AU13" s="25">
        <v>56</v>
      </c>
      <c r="AV13" s="25">
        <v>9535</v>
      </c>
      <c r="AW13" s="25">
        <v>6363</v>
      </c>
      <c r="AX13" s="25">
        <v>1108</v>
      </c>
      <c r="AY13" s="25">
        <v>970</v>
      </c>
      <c r="AZ13" s="25">
        <v>166</v>
      </c>
      <c r="BA13" s="25">
        <v>232</v>
      </c>
      <c r="BB13">
        <v>2012</v>
      </c>
      <c r="BC13">
        <v>2012</v>
      </c>
      <c r="BD13" t="str">
        <f>CONCATENATE(A13,BC13)</f>
        <v>Georgia2012</v>
      </c>
      <c r="BE13" t="str">
        <f t="shared" si="0"/>
        <v xml:space="preserve"> Georgia2012</v>
      </c>
      <c r="BF13">
        <f>IFERROR(VLOOKUP('Data Table'!A13,'GDP per State'!$A$4:$I$54,9,FALSE),"NA")</f>
        <v>2.1</v>
      </c>
      <c r="BG13" s="165">
        <f>IFERROR(VLOOKUP(A13,'GDP per Capita'!$A$5:$H$55,6,FALSE)*100,"NA")</f>
        <v>2.4736651935851466</v>
      </c>
      <c r="BH13">
        <v>63.5</v>
      </c>
      <c r="BI13">
        <f>VLOOKUP($BD13,'Health Ranking'!$C$2:$E$157,2,FALSE)</f>
        <v>39</v>
      </c>
      <c r="BJ13">
        <f>VLOOKUP($BD13,'Health Ranking'!$C$2:$E$157,3,FALSE)</f>
        <v>-1</v>
      </c>
    </row>
    <row r="14" spans="1:63" x14ac:dyDescent="0.25">
      <c r="A14" s="48" t="s">
        <v>19</v>
      </c>
      <c r="B14" s="25">
        <v>627</v>
      </c>
      <c r="C14" s="25">
        <v>1376</v>
      </c>
      <c r="D14" s="25">
        <v>2491</v>
      </c>
      <c r="E14" s="25">
        <v>0</v>
      </c>
      <c r="F14" s="25">
        <v>11906</v>
      </c>
      <c r="G14" s="25">
        <v>2536</v>
      </c>
      <c r="H14" s="25">
        <v>408</v>
      </c>
      <c r="I14" s="25">
        <v>0</v>
      </c>
      <c r="J14" s="25">
        <v>38</v>
      </c>
      <c r="K14" s="25">
        <v>3177</v>
      </c>
      <c r="L14" s="25">
        <v>1409</v>
      </c>
      <c r="M14" s="25" t="s">
        <v>61</v>
      </c>
      <c r="N14" s="25">
        <v>206</v>
      </c>
      <c r="O14" s="25">
        <v>869</v>
      </c>
      <c r="P14" s="25">
        <v>856</v>
      </c>
      <c r="Q14" s="25">
        <v>521</v>
      </c>
      <c r="R14" s="25">
        <v>149</v>
      </c>
      <c r="S14" s="25">
        <v>647</v>
      </c>
      <c r="T14" s="25">
        <v>378</v>
      </c>
      <c r="U14" s="25">
        <v>0</v>
      </c>
      <c r="V14" s="25">
        <v>610</v>
      </c>
      <c r="W14" s="25">
        <v>1108</v>
      </c>
      <c r="X14" s="25">
        <v>291</v>
      </c>
      <c r="Y14" s="25">
        <v>1277</v>
      </c>
      <c r="Z14" s="25">
        <v>184</v>
      </c>
      <c r="AA14" s="25">
        <v>2114</v>
      </c>
      <c r="AB14" s="25">
        <v>556</v>
      </c>
      <c r="AC14" s="25">
        <v>165</v>
      </c>
      <c r="AD14" s="25">
        <v>2053</v>
      </c>
      <c r="AE14" s="25">
        <v>43</v>
      </c>
      <c r="AF14" s="25">
        <v>22</v>
      </c>
      <c r="AG14" s="25">
        <v>168</v>
      </c>
      <c r="AH14" s="25">
        <v>1598</v>
      </c>
      <c r="AI14" s="25">
        <v>1566</v>
      </c>
      <c r="AJ14" s="25">
        <v>160</v>
      </c>
      <c r="AK14" s="25">
        <v>1198</v>
      </c>
      <c r="AL14" s="25">
        <v>189</v>
      </c>
      <c r="AM14" s="25">
        <v>2501</v>
      </c>
      <c r="AN14" s="25">
        <v>245</v>
      </c>
      <c r="AO14" s="25">
        <v>120</v>
      </c>
      <c r="AP14" s="25">
        <v>638</v>
      </c>
      <c r="AQ14" s="25">
        <v>8</v>
      </c>
      <c r="AR14" s="25">
        <v>1058</v>
      </c>
      <c r="AS14" s="25">
        <v>5040</v>
      </c>
      <c r="AT14" s="25">
        <v>1436</v>
      </c>
      <c r="AU14" s="25">
        <v>6</v>
      </c>
      <c r="AV14" s="25">
        <v>3823</v>
      </c>
      <c r="AW14" s="25">
        <v>5239</v>
      </c>
      <c r="AX14" s="25">
        <v>166</v>
      </c>
      <c r="AY14" s="25">
        <v>333</v>
      </c>
      <c r="AZ14" s="25">
        <v>0</v>
      </c>
      <c r="BA14" s="25">
        <v>110</v>
      </c>
      <c r="BB14">
        <v>2012</v>
      </c>
      <c r="BC14">
        <v>2012</v>
      </c>
      <c r="BD14" t="str">
        <f>CONCATENATE(A14,BC14)</f>
        <v>Hawaii2012</v>
      </c>
      <c r="BE14" t="str">
        <f t="shared" si="0"/>
        <v xml:space="preserve"> Hawaii2012</v>
      </c>
      <c r="BF14">
        <f>IFERROR(VLOOKUP('Data Table'!A14,'GDP per State'!$A$4:$I$54,9,FALSE),"NA")</f>
        <v>1.6</v>
      </c>
      <c r="BG14" s="165">
        <f>IFERROR(VLOOKUP(A14,'GDP per Capita'!$A$5:$H$55,6,FALSE)*100,"NA")</f>
        <v>2.5602795573675015</v>
      </c>
      <c r="BH14">
        <v>70</v>
      </c>
      <c r="BI14">
        <f>VLOOKUP($BD14,'Health Ranking'!$C$2:$E$157,2,FALSE)</f>
        <v>1</v>
      </c>
      <c r="BJ14">
        <f>VLOOKUP($BD14,'Health Ranking'!$C$2:$E$157,3,FALSE)</f>
        <v>2</v>
      </c>
    </row>
    <row r="15" spans="1:63" x14ac:dyDescent="0.25">
      <c r="A15" s="48" t="s">
        <v>20</v>
      </c>
      <c r="B15" s="25">
        <v>493</v>
      </c>
      <c r="C15" s="25">
        <v>538</v>
      </c>
      <c r="D15" s="25">
        <v>2934</v>
      </c>
      <c r="E15" s="25">
        <v>0</v>
      </c>
      <c r="F15" s="25">
        <v>5331</v>
      </c>
      <c r="G15" s="25">
        <v>2660</v>
      </c>
      <c r="H15" s="25">
        <v>97</v>
      </c>
      <c r="I15" s="25">
        <v>32</v>
      </c>
      <c r="J15" s="25">
        <v>46</v>
      </c>
      <c r="K15" s="25">
        <v>1268</v>
      </c>
      <c r="L15" s="25">
        <v>936</v>
      </c>
      <c r="M15" s="25">
        <v>404</v>
      </c>
      <c r="N15" s="25" t="s">
        <v>61</v>
      </c>
      <c r="O15" s="25">
        <v>1384</v>
      </c>
      <c r="P15" s="25">
        <v>186</v>
      </c>
      <c r="Q15" s="25">
        <v>290</v>
      </c>
      <c r="R15" s="25">
        <v>456</v>
      </c>
      <c r="S15" s="25">
        <v>50</v>
      </c>
      <c r="T15" s="25">
        <v>265</v>
      </c>
      <c r="U15" s="25">
        <v>143</v>
      </c>
      <c r="V15" s="25">
        <v>429</v>
      </c>
      <c r="W15" s="25">
        <v>188</v>
      </c>
      <c r="X15" s="25">
        <v>242</v>
      </c>
      <c r="Y15" s="25">
        <v>575</v>
      </c>
      <c r="Z15" s="25">
        <v>586</v>
      </c>
      <c r="AA15" s="25">
        <v>596</v>
      </c>
      <c r="AB15" s="25">
        <v>3385</v>
      </c>
      <c r="AC15" s="25">
        <v>315</v>
      </c>
      <c r="AD15" s="25">
        <v>1503</v>
      </c>
      <c r="AE15" s="25">
        <v>20</v>
      </c>
      <c r="AF15" s="25">
        <v>113</v>
      </c>
      <c r="AG15" s="25">
        <v>355</v>
      </c>
      <c r="AH15" s="25">
        <v>607</v>
      </c>
      <c r="AI15" s="25">
        <v>334</v>
      </c>
      <c r="AJ15" s="25">
        <v>540</v>
      </c>
      <c r="AK15" s="25">
        <v>412</v>
      </c>
      <c r="AL15" s="25">
        <v>905</v>
      </c>
      <c r="AM15" s="25">
        <v>5093</v>
      </c>
      <c r="AN15" s="25">
        <v>359</v>
      </c>
      <c r="AO15" s="25">
        <v>0</v>
      </c>
      <c r="AP15" s="25">
        <v>198</v>
      </c>
      <c r="AQ15" s="25">
        <v>78</v>
      </c>
      <c r="AR15" s="25">
        <v>787</v>
      </c>
      <c r="AS15" s="25">
        <v>2387</v>
      </c>
      <c r="AT15" s="25">
        <v>5129</v>
      </c>
      <c r="AU15" s="25">
        <v>0</v>
      </c>
      <c r="AV15" s="25">
        <v>652</v>
      </c>
      <c r="AW15" s="25">
        <v>10604</v>
      </c>
      <c r="AX15" s="25">
        <v>181</v>
      </c>
      <c r="AY15" s="25">
        <v>360</v>
      </c>
      <c r="AZ15" s="25">
        <v>745</v>
      </c>
      <c r="BA15" s="25">
        <v>0</v>
      </c>
      <c r="BB15">
        <v>2012</v>
      </c>
      <c r="BC15">
        <v>2012</v>
      </c>
      <c r="BD15" t="str">
        <f>CONCATENATE(A15,BC15)</f>
        <v>Idaho2012</v>
      </c>
      <c r="BE15" t="str">
        <f t="shared" si="0"/>
        <v xml:space="preserve"> Idaho2012</v>
      </c>
      <c r="BF15">
        <f>IFERROR(VLOOKUP('Data Table'!A15,'GDP per State'!$A$4:$I$54,9,FALSE),"NA")</f>
        <v>0.4</v>
      </c>
      <c r="BG15" s="165">
        <f>IFERROR(VLOOKUP(A15,'GDP per Capita'!$A$5:$H$55,6,FALSE)*100,"NA")</f>
        <v>2.6398223898299928</v>
      </c>
      <c r="BH15">
        <v>44.4</v>
      </c>
      <c r="BI15">
        <f>VLOOKUP($BD15,'Health Ranking'!$C$2:$E$157,2,FALSE)</f>
        <v>19</v>
      </c>
      <c r="BJ15">
        <f>VLOOKUP($BD15,'Health Ranking'!$C$2:$E$157,3,FALSE)</f>
        <v>-4</v>
      </c>
    </row>
    <row r="16" spans="1:63" x14ac:dyDescent="0.25">
      <c r="A16" s="48" t="s">
        <v>21</v>
      </c>
      <c r="B16" s="25">
        <v>2722</v>
      </c>
      <c r="C16" s="25">
        <v>58</v>
      </c>
      <c r="D16" s="25">
        <v>10744</v>
      </c>
      <c r="E16" s="25">
        <v>3576</v>
      </c>
      <c r="F16" s="25">
        <v>21251</v>
      </c>
      <c r="G16" s="25">
        <v>6374</v>
      </c>
      <c r="H16" s="25">
        <v>912</v>
      </c>
      <c r="I16" s="25">
        <v>567</v>
      </c>
      <c r="J16" s="25">
        <v>795</v>
      </c>
      <c r="K16" s="25">
        <v>22565</v>
      </c>
      <c r="L16" s="25">
        <v>7143</v>
      </c>
      <c r="M16" s="25">
        <v>318</v>
      </c>
      <c r="N16" s="25">
        <v>532</v>
      </c>
      <c r="O16" s="25" t="s">
        <v>61</v>
      </c>
      <c r="P16" s="25">
        <v>28436</v>
      </c>
      <c r="Q16" s="25">
        <v>11969</v>
      </c>
      <c r="R16" s="25">
        <v>1702</v>
      </c>
      <c r="S16" s="25">
        <v>4445</v>
      </c>
      <c r="T16" s="25">
        <v>1229</v>
      </c>
      <c r="U16" s="25">
        <v>195</v>
      </c>
      <c r="V16" s="25">
        <v>3621</v>
      </c>
      <c r="W16" s="25">
        <v>2886</v>
      </c>
      <c r="X16" s="25">
        <v>10047</v>
      </c>
      <c r="Y16" s="25">
        <v>5896</v>
      </c>
      <c r="Z16" s="25">
        <v>2703</v>
      </c>
      <c r="AA16" s="25">
        <v>22001</v>
      </c>
      <c r="AB16" s="25">
        <v>542</v>
      </c>
      <c r="AC16" s="25">
        <v>1193</v>
      </c>
      <c r="AD16" s="25">
        <v>2822</v>
      </c>
      <c r="AE16" s="25">
        <v>673</v>
      </c>
      <c r="AF16" s="25">
        <v>2052</v>
      </c>
      <c r="AG16" s="25">
        <v>790</v>
      </c>
      <c r="AH16" s="25">
        <v>8017</v>
      </c>
      <c r="AI16" s="25">
        <v>6378</v>
      </c>
      <c r="AJ16" s="25">
        <v>799</v>
      </c>
      <c r="AK16" s="25">
        <v>9510</v>
      </c>
      <c r="AL16" s="25">
        <v>1100</v>
      </c>
      <c r="AM16" s="25">
        <v>1676</v>
      </c>
      <c r="AN16" s="25">
        <v>3749</v>
      </c>
      <c r="AO16" s="25">
        <v>385</v>
      </c>
      <c r="AP16" s="25">
        <v>2125</v>
      </c>
      <c r="AQ16" s="25">
        <v>74</v>
      </c>
      <c r="AR16" s="25">
        <v>7094</v>
      </c>
      <c r="AS16" s="25">
        <v>19672</v>
      </c>
      <c r="AT16" s="25">
        <v>1588</v>
      </c>
      <c r="AU16" s="25">
        <v>230</v>
      </c>
      <c r="AV16" s="25">
        <v>7089</v>
      </c>
      <c r="AW16" s="25">
        <v>4298</v>
      </c>
      <c r="AX16" s="25">
        <v>220</v>
      </c>
      <c r="AY16" s="25">
        <v>22285</v>
      </c>
      <c r="AZ16" s="25">
        <v>905</v>
      </c>
      <c r="BA16" s="25">
        <v>1021</v>
      </c>
      <c r="BB16">
        <v>2012</v>
      </c>
      <c r="BC16">
        <v>2012</v>
      </c>
      <c r="BD16" t="str">
        <f>CONCATENATE(A16,BC16)</f>
        <v>Illinois2012</v>
      </c>
      <c r="BE16" t="str">
        <f t="shared" si="0"/>
        <v xml:space="preserve"> Illinois2012</v>
      </c>
      <c r="BF16">
        <f>IFERROR(VLOOKUP('Data Table'!A16,'GDP per State'!$A$4:$I$54,9,FALSE),"NA")</f>
        <v>1.9</v>
      </c>
      <c r="BG16" s="165">
        <f>IFERROR(VLOOKUP(A16,'GDP per Capita'!$A$5:$H$55,6,FALSE)*100,"NA")</f>
        <v>2.5022300496328995</v>
      </c>
      <c r="BH16">
        <v>51.8</v>
      </c>
      <c r="BI16">
        <f>VLOOKUP($BD16,'Health Ranking'!$C$2:$E$157,2,FALSE)</f>
        <v>30</v>
      </c>
      <c r="BJ16">
        <f>VLOOKUP($BD16,'Health Ranking'!$C$2:$E$157,3,FALSE)</f>
        <v>0</v>
      </c>
    </row>
    <row r="17" spans="1:62" x14ac:dyDescent="0.25">
      <c r="A17" s="48" t="s">
        <v>22</v>
      </c>
      <c r="B17" s="25">
        <v>1347</v>
      </c>
      <c r="C17" s="25">
        <v>260</v>
      </c>
      <c r="D17" s="25">
        <v>2930</v>
      </c>
      <c r="E17" s="25">
        <v>1172</v>
      </c>
      <c r="F17" s="25">
        <v>5891</v>
      </c>
      <c r="G17" s="25">
        <v>4336</v>
      </c>
      <c r="H17" s="25">
        <v>53</v>
      </c>
      <c r="I17" s="25">
        <v>62</v>
      </c>
      <c r="J17" s="25">
        <v>469</v>
      </c>
      <c r="K17" s="25">
        <v>13803</v>
      </c>
      <c r="L17" s="25">
        <v>5972</v>
      </c>
      <c r="M17" s="25">
        <v>292</v>
      </c>
      <c r="N17" s="25">
        <v>283</v>
      </c>
      <c r="O17" s="25">
        <v>16907</v>
      </c>
      <c r="P17" s="25" t="s">
        <v>61</v>
      </c>
      <c r="Q17" s="25">
        <v>1716</v>
      </c>
      <c r="R17" s="25">
        <v>1679</v>
      </c>
      <c r="S17" s="25">
        <v>12203</v>
      </c>
      <c r="T17" s="25">
        <v>1359</v>
      </c>
      <c r="U17" s="25">
        <v>0</v>
      </c>
      <c r="V17" s="25">
        <v>1210</v>
      </c>
      <c r="W17" s="25">
        <v>677</v>
      </c>
      <c r="X17" s="25">
        <v>10976</v>
      </c>
      <c r="Y17" s="25">
        <v>2026</v>
      </c>
      <c r="Z17" s="25">
        <v>1200</v>
      </c>
      <c r="AA17" s="25">
        <v>4184</v>
      </c>
      <c r="AB17" s="25">
        <v>163</v>
      </c>
      <c r="AC17" s="25">
        <v>290</v>
      </c>
      <c r="AD17" s="25">
        <v>362</v>
      </c>
      <c r="AE17" s="25">
        <v>297</v>
      </c>
      <c r="AF17" s="25">
        <v>1039</v>
      </c>
      <c r="AG17" s="25">
        <v>660</v>
      </c>
      <c r="AH17" s="25">
        <v>3040</v>
      </c>
      <c r="AI17" s="25">
        <v>4532</v>
      </c>
      <c r="AJ17" s="25">
        <v>55</v>
      </c>
      <c r="AK17" s="25">
        <v>13534</v>
      </c>
      <c r="AL17" s="25">
        <v>1490</v>
      </c>
      <c r="AM17" s="25">
        <v>1380</v>
      </c>
      <c r="AN17" s="25">
        <v>1599</v>
      </c>
      <c r="AO17" s="25">
        <v>0</v>
      </c>
      <c r="AP17" s="25">
        <v>3802</v>
      </c>
      <c r="AQ17" s="25">
        <v>210</v>
      </c>
      <c r="AR17" s="25">
        <v>5591</v>
      </c>
      <c r="AS17" s="25">
        <v>8264</v>
      </c>
      <c r="AT17" s="25">
        <v>475</v>
      </c>
      <c r="AU17" s="25">
        <v>68</v>
      </c>
      <c r="AV17" s="25">
        <v>2663</v>
      </c>
      <c r="AW17" s="25">
        <v>1089</v>
      </c>
      <c r="AX17" s="25">
        <v>328</v>
      </c>
      <c r="AY17" s="25">
        <v>2480</v>
      </c>
      <c r="AZ17" s="25">
        <v>179</v>
      </c>
      <c r="BA17" s="25">
        <v>121</v>
      </c>
      <c r="BB17">
        <v>2012</v>
      </c>
      <c r="BC17">
        <v>2012</v>
      </c>
      <c r="BD17" t="str">
        <f>CONCATENATE(A17,BC17)</f>
        <v>Indiana2012</v>
      </c>
      <c r="BE17" t="str">
        <f t="shared" si="0"/>
        <v xml:space="preserve"> Indiana2012</v>
      </c>
      <c r="BF17">
        <f>IFERROR(VLOOKUP('Data Table'!A17,'GDP per State'!$A$4:$I$54,9,FALSE),"NA")</f>
        <v>3.3</v>
      </c>
      <c r="BG17" s="165">
        <f>IFERROR(VLOOKUP(A17,'GDP per Capita'!$A$5:$H$55,6,FALSE)*100,"NA")</f>
        <v>3.3988063548992682</v>
      </c>
      <c r="BH17">
        <v>51.7</v>
      </c>
      <c r="BI17">
        <f>VLOOKUP($BD17,'Health Ranking'!$C$2:$E$157,2,FALSE)</f>
        <v>41</v>
      </c>
      <c r="BJ17">
        <f>VLOOKUP($BD17,'Health Ranking'!$C$2:$E$157,3,FALSE)</f>
        <v>-4</v>
      </c>
    </row>
    <row r="18" spans="1:62" x14ac:dyDescent="0.25">
      <c r="A18" s="48" t="s">
        <v>23</v>
      </c>
      <c r="B18" s="25">
        <v>345</v>
      </c>
      <c r="C18" s="25">
        <v>13</v>
      </c>
      <c r="D18" s="25">
        <v>2702</v>
      </c>
      <c r="E18" s="25">
        <v>409</v>
      </c>
      <c r="F18" s="25">
        <v>2284</v>
      </c>
      <c r="G18" s="25">
        <v>2776</v>
      </c>
      <c r="H18" s="25">
        <v>0</v>
      </c>
      <c r="I18" s="25">
        <v>30</v>
      </c>
      <c r="J18" s="25">
        <v>133</v>
      </c>
      <c r="K18" s="25">
        <v>3864</v>
      </c>
      <c r="L18" s="25">
        <v>1687</v>
      </c>
      <c r="M18" s="25">
        <v>84</v>
      </c>
      <c r="N18" s="25">
        <v>90</v>
      </c>
      <c r="O18" s="25">
        <v>8529</v>
      </c>
      <c r="P18" s="25">
        <v>1678</v>
      </c>
      <c r="Q18" s="25" t="s">
        <v>61</v>
      </c>
      <c r="R18" s="25">
        <v>1527</v>
      </c>
      <c r="S18" s="25">
        <v>238</v>
      </c>
      <c r="T18" s="25">
        <v>544</v>
      </c>
      <c r="U18" s="25">
        <v>7</v>
      </c>
      <c r="V18" s="25">
        <v>569</v>
      </c>
      <c r="W18" s="25">
        <v>151</v>
      </c>
      <c r="X18" s="25">
        <v>993</v>
      </c>
      <c r="Y18" s="25">
        <v>7220</v>
      </c>
      <c r="Z18" s="25">
        <v>160</v>
      </c>
      <c r="AA18" s="25">
        <v>5956</v>
      </c>
      <c r="AB18" s="25">
        <v>415</v>
      </c>
      <c r="AC18" s="25">
        <v>6815</v>
      </c>
      <c r="AD18" s="25">
        <v>714</v>
      </c>
      <c r="AE18" s="25">
        <v>53</v>
      </c>
      <c r="AF18" s="25">
        <v>357</v>
      </c>
      <c r="AG18" s="25">
        <v>384</v>
      </c>
      <c r="AH18" s="25">
        <v>955</v>
      </c>
      <c r="AI18" s="25">
        <v>775</v>
      </c>
      <c r="AJ18" s="25">
        <v>458</v>
      </c>
      <c r="AK18" s="25">
        <v>1039</v>
      </c>
      <c r="AL18" s="25">
        <v>1088</v>
      </c>
      <c r="AM18" s="25">
        <v>834</v>
      </c>
      <c r="AN18" s="25">
        <v>125</v>
      </c>
      <c r="AO18" s="25">
        <v>0</v>
      </c>
      <c r="AP18" s="25">
        <v>643</v>
      </c>
      <c r="AQ18" s="25">
        <v>2441</v>
      </c>
      <c r="AR18" s="25">
        <v>617</v>
      </c>
      <c r="AS18" s="25">
        <v>4934</v>
      </c>
      <c r="AT18" s="25">
        <v>2791</v>
      </c>
      <c r="AU18" s="25">
        <v>30</v>
      </c>
      <c r="AV18" s="25">
        <v>221</v>
      </c>
      <c r="AW18" s="25">
        <v>1159</v>
      </c>
      <c r="AX18" s="25">
        <v>68</v>
      </c>
      <c r="AY18" s="25">
        <v>4161</v>
      </c>
      <c r="AZ18" s="25">
        <v>259</v>
      </c>
      <c r="BA18" s="25">
        <v>0</v>
      </c>
      <c r="BB18">
        <v>2012</v>
      </c>
      <c r="BC18">
        <v>2012</v>
      </c>
      <c r="BD18" t="str">
        <f>CONCATENATE(A18,BC18)</f>
        <v>Iowa2012</v>
      </c>
      <c r="BE18" t="str">
        <f t="shared" si="0"/>
        <v xml:space="preserve"> Iowa2012</v>
      </c>
      <c r="BF18">
        <f>IFERROR(VLOOKUP('Data Table'!A18,'GDP per State'!$A$4:$I$54,9,FALSE),"NA")</f>
        <v>2.4</v>
      </c>
      <c r="BG18" s="165">
        <f>IFERROR(VLOOKUP(A18,'GDP per Capita'!$A$5:$H$55,6,FALSE)*100,"NA")</f>
        <v>2.3568859947516763</v>
      </c>
      <c r="BH18">
        <v>47.8</v>
      </c>
      <c r="BI18">
        <f>VLOOKUP($BD18,'Health Ranking'!$C$2:$E$157,2,FALSE)</f>
        <v>17</v>
      </c>
      <c r="BJ18">
        <f>VLOOKUP($BD18,'Health Ranking'!$C$2:$E$157,3,FALSE)</f>
        <v>-1</v>
      </c>
    </row>
    <row r="19" spans="1:62" x14ac:dyDescent="0.25">
      <c r="A19" s="48" t="s">
        <v>24</v>
      </c>
      <c r="B19" s="25">
        <v>865</v>
      </c>
      <c r="C19" s="25">
        <v>221</v>
      </c>
      <c r="D19" s="25">
        <v>2498</v>
      </c>
      <c r="E19" s="25">
        <v>1033</v>
      </c>
      <c r="F19" s="25">
        <v>2790</v>
      </c>
      <c r="G19" s="25">
        <v>5283</v>
      </c>
      <c r="H19" s="25">
        <v>0</v>
      </c>
      <c r="I19" s="25">
        <v>113</v>
      </c>
      <c r="J19" s="25">
        <v>164</v>
      </c>
      <c r="K19" s="25">
        <v>5661</v>
      </c>
      <c r="L19" s="25">
        <v>1497</v>
      </c>
      <c r="M19" s="25">
        <v>1135</v>
      </c>
      <c r="N19" s="25">
        <v>63</v>
      </c>
      <c r="O19" s="25">
        <v>2009</v>
      </c>
      <c r="P19" s="25">
        <v>1624</v>
      </c>
      <c r="Q19" s="25">
        <v>918</v>
      </c>
      <c r="R19" s="25" t="s">
        <v>61</v>
      </c>
      <c r="S19" s="25">
        <v>602</v>
      </c>
      <c r="T19" s="25">
        <v>420</v>
      </c>
      <c r="U19" s="25">
        <v>277</v>
      </c>
      <c r="V19" s="25">
        <v>1726</v>
      </c>
      <c r="W19" s="25">
        <v>565</v>
      </c>
      <c r="X19" s="25">
        <v>805</v>
      </c>
      <c r="Y19" s="25">
        <v>924</v>
      </c>
      <c r="Z19" s="25">
        <v>400</v>
      </c>
      <c r="AA19" s="25">
        <v>20218</v>
      </c>
      <c r="AB19" s="25">
        <v>224</v>
      </c>
      <c r="AC19" s="25">
        <v>3103</v>
      </c>
      <c r="AD19" s="25">
        <v>1202</v>
      </c>
      <c r="AE19" s="25">
        <v>102</v>
      </c>
      <c r="AF19" s="25">
        <v>426</v>
      </c>
      <c r="AG19" s="25">
        <v>672</v>
      </c>
      <c r="AH19" s="25">
        <v>1437</v>
      </c>
      <c r="AI19" s="25">
        <v>1595</v>
      </c>
      <c r="AJ19" s="25">
        <v>161</v>
      </c>
      <c r="AK19" s="25">
        <v>1166</v>
      </c>
      <c r="AL19" s="25">
        <v>7065</v>
      </c>
      <c r="AM19" s="25">
        <v>556</v>
      </c>
      <c r="AN19" s="25">
        <v>967</v>
      </c>
      <c r="AO19" s="25">
        <v>27</v>
      </c>
      <c r="AP19" s="25">
        <v>1064</v>
      </c>
      <c r="AQ19" s="25">
        <v>403</v>
      </c>
      <c r="AR19" s="25">
        <v>2630</v>
      </c>
      <c r="AS19" s="25">
        <v>12699</v>
      </c>
      <c r="AT19" s="25">
        <v>398</v>
      </c>
      <c r="AU19" s="25">
        <v>0</v>
      </c>
      <c r="AV19" s="25">
        <v>1144</v>
      </c>
      <c r="AW19" s="25">
        <v>2544</v>
      </c>
      <c r="AX19" s="25">
        <v>39</v>
      </c>
      <c r="AY19" s="25">
        <v>1160</v>
      </c>
      <c r="AZ19" s="25">
        <v>539</v>
      </c>
      <c r="BA19" s="25">
        <v>143</v>
      </c>
      <c r="BB19">
        <v>2012</v>
      </c>
      <c r="BC19">
        <v>2012</v>
      </c>
      <c r="BD19" t="str">
        <f>CONCATENATE(A19,BC19)</f>
        <v>Kansas2012</v>
      </c>
      <c r="BE19" t="str">
        <f t="shared" si="0"/>
        <v xml:space="preserve"> Kansas2012</v>
      </c>
      <c r="BF19">
        <f>IFERROR(VLOOKUP('Data Table'!A19,'GDP per State'!$A$4:$I$54,9,FALSE),"NA")</f>
        <v>1.4</v>
      </c>
      <c r="BG19" s="165">
        <f>IFERROR(VLOOKUP(A19,'GDP per Capita'!$A$5:$H$55,6,FALSE)*100,"NA")</f>
        <v>2.328596238045153</v>
      </c>
      <c r="BH19">
        <v>54.3</v>
      </c>
      <c r="BI19">
        <f>VLOOKUP($BD19,'Health Ranking'!$C$2:$E$157,2,FALSE)</f>
        <v>27</v>
      </c>
      <c r="BJ19">
        <f>VLOOKUP($BD19,'Health Ranking'!$C$2:$E$157,3,FALSE)</f>
        <v>-2</v>
      </c>
    </row>
    <row r="20" spans="1:62" x14ac:dyDescent="0.25">
      <c r="A20" s="48" t="s">
        <v>25</v>
      </c>
      <c r="B20" s="25">
        <v>2495</v>
      </c>
      <c r="C20" s="25">
        <v>161</v>
      </c>
      <c r="D20" s="25">
        <v>1328</v>
      </c>
      <c r="E20" s="25">
        <v>1310</v>
      </c>
      <c r="F20" s="25">
        <v>3763</v>
      </c>
      <c r="G20" s="25">
        <v>2500</v>
      </c>
      <c r="H20" s="25">
        <v>124</v>
      </c>
      <c r="I20" s="25">
        <v>0</v>
      </c>
      <c r="J20" s="25">
        <v>112</v>
      </c>
      <c r="K20" s="25">
        <v>6912</v>
      </c>
      <c r="L20" s="25">
        <v>6172</v>
      </c>
      <c r="M20" s="25">
        <v>485</v>
      </c>
      <c r="N20" s="25">
        <v>83</v>
      </c>
      <c r="O20" s="25">
        <v>2923</v>
      </c>
      <c r="P20" s="25">
        <v>11177</v>
      </c>
      <c r="Q20" s="25">
        <v>819</v>
      </c>
      <c r="R20" s="25">
        <v>617</v>
      </c>
      <c r="S20" s="25" t="s">
        <v>61</v>
      </c>
      <c r="T20" s="25">
        <v>1649</v>
      </c>
      <c r="U20" s="25">
        <v>482</v>
      </c>
      <c r="V20" s="25">
        <v>715</v>
      </c>
      <c r="W20" s="25">
        <v>52</v>
      </c>
      <c r="X20" s="25">
        <v>3409</v>
      </c>
      <c r="Y20" s="25">
        <v>57</v>
      </c>
      <c r="Z20" s="25">
        <v>446</v>
      </c>
      <c r="AA20" s="25">
        <v>2291</v>
      </c>
      <c r="AB20" s="25">
        <v>367</v>
      </c>
      <c r="AC20" s="25">
        <v>131</v>
      </c>
      <c r="AD20" s="25">
        <v>952</v>
      </c>
      <c r="AE20" s="25">
        <v>284</v>
      </c>
      <c r="AF20" s="25">
        <v>631</v>
      </c>
      <c r="AG20" s="25">
        <v>159</v>
      </c>
      <c r="AH20" s="25">
        <v>1753</v>
      </c>
      <c r="AI20" s="25">
        <v>1531</v>
      </c>
      <c r="AJ20" s="25">
        <v>22</v>
      </c>
      <c r="AK20" s="25">
        <v>13227</v>
      </c>
      <c r="AL20" s="25">
        <v>1354</v>
      </c>
      <c r="AM20" s="25">
        <v>202</v>
      </c>
      <c r="AN20" s="25">
        <v>1233</v>
      </c>
      <c r="AO20" s="25">
        <v>286</v>
      </c>
      <c r="AP20" s="25">
        <v>1924</v>
      </c>
      <c r="AQ20" s="25">
        <v>0</v>
      </c>
      <c r="AR20" s="25">
        <v>13202</v>
      </c>
      <c r="AS20" s="25">
        <v>6040</v>
      </c>
      <c r="AT20" s="25">
        <v>217</v>
      </c>
      <c r="AU20" s="25">
        <v>1243</v>
      </c>
      <c r="AV20" s="25">
        <v>3908</v>
      </c>
      <c r="AW20" s="25">
        <v>1368</v>
      </c>
      <c r="AX20" s="25">
        <v>2249</v>
      </c>
      <c r="AY20" s="25">
        <v>635</v>
      </c>
      <c r="AZ20" s="25">
        <v>4</v>
      </c>
      <c r="BA20" s="25">
        <v>37</v>
      </c>
      <c r="BB20">
        <v>2012</v>
      </c>
      <c r="BC20">
        <v>2012</v>
      </c>
      <c r="BD20" t="str">
        <f>CONCATENATE(A20,BC20)</f>
        <v>Kentucky2012</v>
      </c>
      <c r="BE20" t="str">
        <f t="shared" si="0"/>
        <v xml:space="preserve"> Kentucky2012</v>
      </c>
      <c r="BF20">
        <f>IFERROR(VLOOKUP('Data Table'!A20,'GDP per State'!$A$4:$I$54,9,FALSE),"NA")</f>
        <v>1.4</v>
      </c>
      <c r="BG20" s="165">
        <f>IFERROR(VLOOKUP(A20,'GDP per Capita'!$A$5:$H$55,6,FALSE)*100,"NA")</f>
        <v>3.0951190090911762</v>
      </c>
      <c r="BH20">
        <v>55.6</v>
      </c>
      <c r="BI20">
        <f>VLOOKUP($BD20,'Health Ranking'!$C$2:$E$157,2,FALSE)</f>
        <v>43</v>
      </c>
      <c r="BJ20">
        <f>VLOOKUP($BD20,'Health Ranking'!$C$2:$E$157,3,FALSE)</f>
        <v>1</v>
      </c>
    </row>
    <row r="21" spans="1:62" x14ac:dyDescent="0.25">
      <c r="A21" s="48" t="s">
        <v>26</v>
      </c>
      <c r="B21" s="25">
        <v>3104</v>
      </c>
      <c r="C21" s="25">
        <v>120</v>
      </c>
      <c r="D21" s="25">
        <v>724</v>
      </c>
      <c r="E21" s="25">
        <v>3953</v>
      </c>
      <c r="F21" s="25">
        <v>5180</v>
      </c>
      <c r="G21" s="25">
        <v>5048</v>
      </c>
      <c r="H21" s="25">
        <v>909</v>
      </c>
      <c r="I21" s="25">
        <v>178</v>
      </c>
      <c r="J21" s="25">
        <v>283</v>
      </c>
      <c r="K21" s="25">
        <v>5550</v>
      </c>
      <c r="L21" s="25">
        <v>4100</v>
      </c>
      <c r="M21" s="25">
        <v>207</v>
      </c>
      <c r="N21" s="25">
        <v>54</v>
      </c>
      <c r="O21" s="25">
        <v>1229</v>
      </c>
      <c r="P21" s="25">
        <v>736</v>
      </c>
      <c r="Q21" s="25">
        <v>763</v>
      </c>
      <c r="R21" s="25">
        <v>438</v>
      </c>
      <c r="S21" s="25">
        <v>666</v>
      </c>
      <c r="T21" s="25" t="s">
        <v>61</v>
      </c>
      <c r="U21" s="25">
        <v>15</v>
      </c>
      <c r="V21" s="25">
        <v>606</v>
      </c>
      <c r="W21" s="25">
        <v>1556</v>
      </c>
      <c r="X21" s="25">
        <v>1284</v>
      </c>
      <c r="Y21" s="25">
        <v>791</v>
      </c>
      <c r="Z21" s="25">
        <v>8588</v>
      </c>
      <c r="AA21" s="25">
        <v>1178</v>
      </c>
      <c r="AB21" s="25">
        <v>0</v>
      </c>
      <c r="AC21" s="25">
        <v>411</v>
      </c>
      <c r="AD21" s="25">
        <v>421</v>
      </c>
      <c r="AE21" s="25">
        <v>7</v>
      </c>
      <c r="AF21" s="25">
        <v>339</v>
      </c>
      <c r="AG21" s="25">
        <v>790</v>
      </c>
      <c r="AH21" s="25">
        <v>1083</v>
      </c>
      <c r="AI21" s="25">
        <v>919</v>
      </c>
      <c r="AJ21" s="25">
        <v>18</v>
      </c>
      <c r="AK21" s="25">
        <v>2214</v>
      </c>
      <c r="AL21" s="25">
        <v>2562</v>
      </c>
      <c r="AM21" s="25">
        <v>227</v>
      </c>
      <c r="AN21" s="25">
        <v>694</v>
      </c>
      <c r="AO21" s="25">
        <v>24</v>
      </c>
      <c r="AP21" s="25">
        <v>2709</v>
      </c>
      <c r="AQ21" s="25">
        <v>0</v>
      </c>
      <c r="AR21" s="25">
        <v>2452</v>
      </c>
      <c r="AS21" s="25">
        <v>29348</v>
      </c>
      <c r="AT21" s="25">
        <v>345</v>
      </c>
      <c r="AU21" s="25">
        <v>73</v>
      </c>
      <c r="AV21" s="25">
        <v>1638</v>
      </c>
      <c r="AW21" s="25">
        <v>1646</v>
      </c>
      <c r="AX21" s="25">
        <v>90</v>
      </c>
      <c r="AY21" s="25">
        <v>598</v>
      </c>
      <c r="AZ21" s="25">
        <v>88</v>
      </c>
      <c r="BA21" s="25">
        <v>59</v>
      </c>
      <c r="BB21">
        <v>2012</v>
      </c>
      <c r="BC21">
        <v>2012</v>
      </c>
      <c r="BD21" t="str">
        <f>CONCATENATE(A21,BC21)</f>
        <v>Louisiana2012</v>
      </c>
      <c r="BE21" t="str">
        <f t="shared" si="0"/>
        <v xml:space="preserve"> Louisiana2012</v>
      </c>
      <c r="BF21">
        <f>IFERROR(VLOOKUP('Data Table'!A21,'GDP per State'!$A$4:$I$54,9,FALSE),"NA")</f>
        <v>1.5</v>
      </c>
      <c r="BG21" s="165">
        <f>IFERROR(VLOOKUP(A21,'GDP per Capita'!$A$5:$H$55,6,FALSE)*100,"NA")</f>
        <v>2.2413032763495813</v>
      </c>
      <c r="BH21">
        <v>66.400000000000006</v>
      </c>
      <c r="BI21">
        <f>VLOOKUP($BD21,'Health Ranking'!$C$2:$E$157,2,FALSE)</f>
        <v>49</v>
      </c>
      <c r="BJ21">
        <f>VLOOKUP($BD21,'Health Ranking'!$C$2:$E$157,3,FALSE)</f>
        <v>1</v>
      </c>
    </row>
    <row r="22" spans="1:62" x14ac:dyDescent="0.25">
      <c r="A22" s="48" t="s">
        <v>27</v>
      </c>
      <c r="B22" s="25">
        <v>67</v>
      </c>
      <c r="C22" s="25">
        <v>66</v>
      </c>
      <c r="D22" s="25">
        <v>616</v>
      </c>
      <c r="E22" s="25">
        <v>17</v>
      </c>
      <c r="F22" s="25">
        <v>1256</v>
      </c>
      <c r="G22" s="25">
        <v>20</v>
      </c>
      <c r="H22" s="25">
        <v>1224</v>
      </c>
      <c r="I22" s="25">
        <v>0</v>
      </c>
      <c r="J22" s="25">
        <v>194</v>
      </c>
      <c r="K22" s="25">
        <v>7348</v>
      </c>
      <c r="L22" s="25">
        <v>222</v>
      </c>
      <c r="M22" s="25">
        <v>91</v>
      </c>
      <c r="N22" s="25">
        <v>0</v>
      </c>
      <c r="O22" s="25">
        <v>526</v>
      </c>
      <c r="P22" s="25">
        <v>0</v>
      </c>
      <c r="Q22" s="25">
        <v>78</v>
      </c>
      <c r="R22" s="25">
        <v>211</v>
      </c>
      <c r="S22" s="25">
        <v>46</v>
      </c>
      <c r="T22" s="25">
        <v>251</v>
      </c>
      <c r="U22" s="25" t="s">
        <v>61</v>
      </c>
      <c r="V22" s="25">
        <v>332</v>
      </c>
      <c r="W22" s="25">
        <v>3907</v>
      </c>
      <c r="X22" s="25">
        <v>261</v>
      </c>
      <c r="Y22" s="25">
        <v>187</v>
      </c>
      <c r="Z22" s="25">
        <v>163</v>
      </c>
      <c r="AA22" s="25">
        <v>996</v>
      </c>
      <c r="AB22" s="25">
        <v>225</v>
      </c>
      <c r="AC22" s="25">
        <v>68</v>
      </c>
      <c r="AD22" s="25">
        <v>209</v>
      </c>
      <c r="AE22" s="25">
        <v>6118</v>
      </c>
      <c r="AF22" s="25">
        <v>430</v>
      </c>
      <c r="AG22" s="25">
        <v>57</v>
      </c>
      <c r="AH22" s="25">
        <v>1345</v>
      </c>
      <c r="AI22" s="25">
        <v>1259</v>
      </c>
      <c r="AJ22" s="25">
        <v>98</v>
      </c>
      <c r="AK22" s="25">
        <v>1189</v>
      </c>
      <c r="AL22" s="25">
        <v>167</v>
      </c>
      <c r="AM22" s="25">
        <v>446</v>
      </c>
      <c r="AN22" s="25">
        <v>988</v>
      </c>
      <c r="AO22" s="25">
        <v>279</v>
      </c>
      <c r="AP22" s="25">
        <v>2077</v>
      </c>
      <c r="AQ22" s="25">
        <v>0</v>
      </c>
      <c r="AR22" s="25">
        <v>1040</v>
      </c>
      <c r="AS22" s="25">
        <v>1293</v>
      </c>
      <c r="AT22" s="25">
        <v>380</v>
      </c>
      <c r="AU22" s="25">
        <v>883</v>
      </c>
      <c r="AV22" s="25">
        <v>1144</v>
      </c>
      <c r="AW22" s="25">
        <v>532</v>
      </c>
      <c r="AX22" s="25">
        <v>35</v>
      </c>
      <c r="AY22" s="25">
        <v>233</v>
      </c>
      <c r="AZ22" s="25">
        <v>0</v>
      </c>
      <c r="BA22" s="25">
        <v>0</v>
      </c>
      <c r="BB22">
        <v>2012</v>
      </c>
      <c r="BC22">
        <v>2012</v>
      </c>
      <c r="BD22" t="str">
        <f>CONCATENATE(A22,BC22)</f>
        <v>Maine2012</v>
      </c>
      <c r="BE22" t="str">
        <f t="shared" si="0"/>
        <v xml:space="preserve"> Maine2012</v>
      </c>
      <c r="BF22">
        <f>IFERROR(VLOOKUP('Data Table'!A22,'GDP per State'!$A$4:$I$54,9,FALSE),"NA")</f>
        <v>0.5</v>
      </c>
      <c r="BG22" s="165">
        <f>IFERROR(VLOOKUP(A22,'GDP per Capita'!$A$5:$H$55,6,FALSE)*100,"NA")</f>
        <v>3.0862424606386591</v>
      </c>
      <c r="BH22">
        <v>41</v>
      </c>
      <c r="BI22">
        <f>VLOOKUP($BD22,'Health Ranking'!$C$2:$E$157,2,FALSE)</f>
        <v>15</v>
      </c>
      <c r="BJ22">
        <f>VLOOKUP($BD22,'Health Ranking'!$C$2:$E$157,3,FALSE)</f>
        <v>-5</v>
      </c>
    </row>
    <row r="23" spans="1:62" x14ac:dyDescent="0.25">
      <c r="A23" s="48" t="s">
        <v>28</v>
      </c>
      <c r="B23" s="25">
        <v>1513</v>
      </c>
      <c r="C23" s="25">
        <v>508</v>
      </c>
      <c r="D23" s="25">
        <v>3007</v>
      </c>
      <c r="E23" s="25">
        <v>169</v>
      </c>
      <c r="F23" s="25">
        <v>7902</v>
      </c>
      <c r="G23" s="25">
        <v>2844</v>
      </c>
      <c r="H23" s="25">
        <v>1752</v>
      </c>
      <c r="I23" s="25">
        <v>5649</v>
      </c>
      <c r="J23" s="25">
        <v>14120</v>
      </c>
      <c r="K23" s="25">
        <v>10442</v>
      </c>
      <c r="L23" s="25">
        <v>3619</v>
      </c>
      <c r="M23" s="25">
        <v>2491</v>
      </c>
      <c r="N23" s="25">
        <v>107</v>
      </c>
      <c r="O23" s="25">
        <v>1865</v>
      </c>
      <c r="P23" s="25">
        <v>1050</v>
      </c>
      <c r="Q23" s="25">
        <v>419</v>
      </c>
      <c r="R23" s="25">
        <v>282</v>
      </c>
      <c r="S23" s="25">
        <v>1120</v>
      </c>
      <c r="T23" s="25">
        <v>642</v>
      </c>
      <c r="U23" s="25">
        <v>325</v>
      </c>
      <c r="V23" s="25" t="s">
        <v>61</v>
      </c>
      <c r="W23" s="25">
        <v>2381</v>
      </c>
      <c r="X23" s="25">
        <v>2201</v>
      </c>
      <c r="Y23" s="25">
        <v>1841</v>
      </c>
      <c r="Z23" s="25">
        <v>379</v>
      </c>
      <c r="AA23" s="25">
        <v>1246</v>
      </c>
      <c r="AB23" s="25">
        <v>33</v>
      </c>
      <c r="AC23" s="25">
        <v>129</v>
      </c>
      <c r="AD23" s="25">
        <v>934</v>
      </c>
      <c r="AE23" s="25">
        <v>33</v>
      </c>
      <c r="AF23" s="25">
        <v>3474</v>
      </c>
      <c r="AG23" s="25">
        <v>505</v>
      </c>
      <c r="AH23" s="25">
        <v>7321</v>
      </c>
      <c r="AI23" s="25">
        <v>9005</v>
      </c>
      <c r="AJ23" s="25">
        <v>232</v>
      </c>
      <c r="AK23" s="25">
        <v>5026</v>
      </c>
      <c r="AL23" s="25">
        <v>750</v>
      </c>
      <c r="AM23" s="25">
        <v>457</v>
      </c>
      <c r="AN23" s="25">
        <v>17529</v>
      </c>
      <c r="AO23" s="25">
        <v>482</v>
      </c>
      <c r="AP23" s="25">
        <v>3565</v>
      </c>
      <c r="AQ23" s="25">
        <v>60</v>
      </c>
      <c r="AR23" s="25">
        <v>1743</v>
      </c>
      <c r="AS23" s="25">
        <v>4969</v>
      </c>
      <c r="AT23" s="25">
        <v>613</v>
      </c>
      <c r="AU23" s="25">
        <v>862</v>
      </c>
      <c r="AV23" s="25">
        <v>23925</v>
      </c>
      <c r="AW23" s="25">
        <v>1191</v>
      </c>
      <c r="AX23" s="25">
        <v>5352</v>
      </c>
      <c r="AY23" s="25">
        <v>1306</v>
      </c>
      <c r="AZ23" s="25">
        <v>294</v>
      </c>
      <c r="BA23" s="25">
        <v>108</v>
      </c>
      <c r="BB23">
        <v>2012</v>
      </c>
      <c r="BC23">
        <v>2012</v>
      </c>
      <c r="BD23" t="str">
        <f>CONCATENATE(A23,BC23)</f>
        <v>Maryland2012</v>
      </c>
      <c r="BE23" t="str">
        <f t="shared" si="0"/>
        <v xml:space="preserve"> Maryland2012</v>
      </c>
      <c r="BF23">
        <f>IFERROR(VLOOKUP('Data Table'!A23,'GDP per State'!$A$4:$I$54,9,FALSE),"NA")</f>
        <v>2.4</v>
      </c>
      <c r="BG23" s="165">
        <f>IFERROR(VLOOKUP(A23,'GDP per Capita'!$A$5:$H$55,6,FALSE)*100,"NA")</f>
        <v>2.59594125078964</v>
      </c>
      <c r="BH23">
        <v>54.2</v>
      </c>
      <c r="BI23">
        <f>VLOOKUP($BD23,'Health Ranking'!$C$2:$E$157,2,FALSE)</f>
        <v>20</v>
      </c>
      <c r="BJ23">
        <f>VLOOKUP($BD23,'Health Ranking'!$C$2:$E$157,3,FALSE)</f>
        <v>4</v>
      </c>
    </row>
    <row r="24" spans="1:62" x14ac:dyDescent="0.25">
      <c r="A24" s="48" t="s">
        <v>29</v>
      </c>
      <c r="B24" s="25">
        <v>334</v>
      </c>
      <c r="C24" s="25">
        <v>297</v>
      </c>
      <c r="D24" s="25">
        <v>1961</v>
      </c>
      <c r="E24" s="25">
        <v>254</v>
      </c>
      <c r="F24" s="25">
        <v>14356</v>
      </c>
      <c r="G24" s="25">
        <v>5939</v>
      </c>
      <c r="H24" s="25">
        <v>8743</v>
      </c>
      <c r="I24" s="25">
        <v>157</v>
      </c>
      <c r="J24" s="25">
        <v>1524</v>
      </c>
      <c r="K24" s="25">
        <v>15159</v>
      </c>
      <c r="L24" s="25">
        <v>4153</v>
      </c>
      <c r="M24" s="25">
        <v>1266</v>
      </c>
      <c r="N24" s="25">
        <v>338</v>
      </c>
      <c r="O24" s="25">
        <v>3296</v>
      </c>
      <c r="P24" s="25">
        <v>837</v>
      </c>
      <c r="Q24" s="25">
        <v>585</v>
      </c>
      <c r="R24" s="25">
        <v>187</v>
      </c>
      <c r="S24" s="25">
        <v>419</v>
      </c>
      <c r="T24" s="25">
        <v>549</v>
      </c>
      <c r="U24" s="25">
        <v>3887</v>
      </c>
      <c r="V24" s="25">
        <v>3977</v>
      </c>
      <c r="W24" s="25" t="s">
        <v>61</v>
      </c>
      <c r="X24" s="25">
        <v>1720</v>
      </c>
      <c r="Y24" s="25">
        <v>814</v>
      </c>
      <c r="Z24" s="25">
        <v>67</v>
      </c>
      <c r="AA24" s="25">
        <v>810</v>
      </c>
      <c r="AB24" s="25">
        <v>97</v>
      </c>
      <c r="AC24" s="25">
        <v>195</v>
      </c>
      <c r="AD24" s="25">
        <v>318</v>
      </c>
      <c r="AE24" s="25">
        <v>18990</v>
      </c>
      <c r="AF24" s="25">
        <v>4907</v>
      </c>
      <c r="AG24" s="25">
        <v>303</v>
      </c>
      <c r="AH24" s="25">
        <v>15073</v>
      </c>
      <c r="AI24" s="25">
        <v>3710</v>
      </c>
      <c r="AJ24" s="25">
        <v>187</v>
      </c>
      <c r="AK24" s="25">
        <v>2189</v>
      </c>
      <c r="AL24" s="25">
        <v>1233</v>
      </c>
      <c r="AM24" s="25">
        <v>760</v>
      </c>
      <c r="AN24" s="25">
        <v>5900</v>
      </c>
      <c r="AO24" s="25">
        <v>11253</v>
      </c>
      <c r="AP24" s="25">
        <v>2313</v>
      </c>
      <c r="AQ24" s="25">
        <v>61</v>
      </c>
      <c r="AR24" s="25">
        <v>1525</v>
      </c>
      <c r="AS24" s="25">
        <v>4813</v>
      </c>
      <c r="AT24" s="25">
        <v>1503</v>
      </c>
      <c r="AU24" s="25">
        <v>3318</v>
      </c>
      <c r="AV24" s="25">
        <v>3767</v>
      </c>
      <c r="AW24" s="25">
        <v>2911</v>
      </c>
      <c r="AX24" s="25">
        <v>164</v>
      </c>
      <c r="AY24" s="25">
        <v>489</v>
      </c>
      <c r="AZ24" s="25">
        <v>548</v>
      </c>
      <c r="BA24" s="25">
        <v>2258</v>
      </c>
      <c r="BB24">
        <v>2012</v>
      </c>
      <c r="BC24">
        <v>2012</v>
      </c>
      <c r="BD24" t="str">
        <f>CONCATENATE(A24,BC24)</f>
        <v>Massachusetts2012</v>
      </c>
      <c r="BE24" t="str">
        <f t="shared" si="0"/>
        <v xml:space="preserve"> Massachusetts2012</v>
      </c>
      <c r="BF24">
        <f>IFERROR(VLOOKUP('Data Table'!A24,'GDP per State'!$A$4:$I$54,9,FALSE),"NA")</f>
        <v>2.2000000000000002</v>
      </c>
      <c r="BG24" s="165">
        <f>IFERROR(VLOOKUP(A24,'GDP per Capita'!$A$5:$H$55,6,FALSE)*100,"NA")</f>
        <v>2.2741299021899719</v>
      </c>
      <c r="BH24">
        <v>47.9</v>
      </c>
      <c r="BI24">
        <f>VLOOKUP($BD24,'Health Ranking'!$C$2:$E$157,2,FALSE)</f>
        <v>4</v>
      </c>
      <c r="BJ24">
        <f>VLOOKUP($BD24,'Health Ranking'!$C$2:$E$157,3,FALSE)</f>
        <v>3</v>
      </c>
    </row>
    <row r="25" spans="1:62" x14ac:dyDescent="0.25">
      <c r="A25" s="48" t="s">
        <v>30</v>
      </c>
      <c r="B25" s="25">
        <v>2298</v>
      </c>
      <c r="C25" s="25">
        <v>563</v>
      </c>
      <c r="D25" s="25">
        <v>9598</v>
      </c>
      <c r="E25" s="25">
        <v>1283</v>
      </c>
      <c r="F25" s="25">
        <v>8921</v>
      </c>
      <c r="G25" s="25">
        <v>3343</v>
      </c>
      <c r="H25" s="25">
        <v>753</v>
      </c>
      <c r="I25" s="25">
        <v>227</v>
      </c>
      <c r="J25" s="25">
        <v>944</v>
      </c>
      <c r="K25" s="25">
        <v>23400</v>
      </c>
      <c r="L25" s="25">
        <v>9949</v>
      </c>
      <c r="M25" s="25">
        <v>321</v>
      </c>
      <c r="N25" s="25">
        <v>683</v>
      </c>
      <c r="O25" s="25">
        <v>12583</v>
      </c>
      <c r="P25" s="25">
        <v>11017</v>
      </c>
      <c r="Q25" s="25">
        <v>946</v>
      </c>
      <c r="R25" s="25">
        <v>1125</v>
      </c>
      <c r="S25" s="25">
        <v>7302</v>
      </c>
      <c r="T25" s="25">
        <v>1080</v>
      </c>
      <c r="U25" s="25">
        <v>116</v>
      </c>
      <c r="V25" s="25">
        <v>2167</v>
      </c>
      <c r="W25" s="25">
        <v>1337</v>
      </c>
      <c r="X25" s="25" t="s">
        <v>61</v>
      </c>
      <c r="Y25" s="25">
        <v>2212</v>
      </c>
      <c r="Z25" s="25">
        <v>1768</v>
      </c>
      <c r="AA25" s="25">
        <v>2964</v>
      </c>
      <c r="AB25" s="25">
        <v>822</v>
      </c>
      <c r="AC25" s="25">
        <v>258</v>
      </c>
      <c r="AD25" s="25">
        <v>1235</v>
      </c>
      <c r="AE25" s="25">
        <v>426</v>
      </c>
      <c r="AF25" s="25">
        <v>324</v>
      </c>
      <c r="AG25" s="25">
        <v>602</v>
      </c>
      <c r="AH25" s="25">
        <v>5191</v>
      </c>
      <c r="AI25" s="25">
        <v>6161</v>
      </c>
      <c r="AJ25" s="25">
        <v>757</v>
      </c>
      <c r="AK25" s="25">
        <v>16336</v>
      </c>
      <c r="AL25" s="25">
        <v>1347</v>
      </c>
      <c r="AM25" s="25">
        <v>570</v>
      </c>
      <c r="AN25" s="25">
        <v>2642</v>
      </c>
      <c r="AO25" s="25">
        <v>230</v>
      </c>
      <c r="AP25" s="25">
        <v>2966</v>
      </c>
      <c r="AQ25" s="25">
        <v>892</v>
      </c>
      <c r="AR25" s="25">
        <v>4507</v>
      </c>
      <c r="AS25" s="25">
        <v>9501</v>
      </c>
      <c r="AT25" s="25">
        <v>1670</v>
      </c>
      <c r="AU25" s="25">
        <v>284</v>
      </c>
      <c r="AV25" s="25">
        <v>2982</v>
      </c>
      <c r="AW25" s="25">
        <v>3470</v>
      </c>
      <c r="AX25" s="25">
        <v>778</v>
      </c>
      <c r="AY25" s="25">
        <v>3917</v>
      </c>
      <c r="AZ25" s="25">
        <v>965</v>
      </c>
      <c r="BA25" s="25">
        <v>435</v>
      </c>
      <c r="BB25">
        <v>2012</v>
      </c>
      <c r="BC25">
        <v>2012</v>
      </c>
      <c r="BD25" t="str">
        <f>CONCATENATE(A25,BC25)</f>
        <v>Michigan2012</v>
      </c>
      <c r="BE25" t="str">
        <f t="shared" si="0"/>
        <v xml:space="preserve"> Michigan2012</v>
      </c>
      <c r="BF25">
        <f>IFERROR(VLOOKUP('Data Table'!A25,'GDP per State'!$A$4:$I$54,9,FALSE),"NA")</f>
        <v>2.2000000000000002</v>
      </c>
      <c r="BG25" s="165">
        <f>IFERROR(VLOOKUP(A25,'GDP per Capita'!$A$5:$H$55,6,FALSE)*100,"NA")</f>
        <v>3.4000661813368631</v>
      </c>
      <c r="BH25">
        <v>44.4</v>
      </c>
      <c r="BI25">
        <f>VLOOKUP($BD25,'Health Ranking'!$C$2:$E$157,2,FALSE)</f>
        <v>38</v>
      </c>
      <c r="BJ25">
        <f>VLOOKUP($BD25,'Health Ranking'!$C$2:$E$157,3,FALSE)</f>
        <v>-5</v>
      </c>
    </row>
    <row r="26" spans="1:62" x14ac:dyDescent="0.25">
      <c r="A26" s="48" t="s">
        <v>31</v>
      </c>
      <c r="B26" s="25">
        <v>752</v>
      </c>
      <c r="C26" s="25">
        <v>192</v>
      </c>
      <c r="D26" s="25">
        <v>8570</v>
      </c>
      <c r="E26" s="25">
        <v>295</v>
      </c>
      <c r="F26" s="25">
        <v>8539</v>
      </c>
      <c r="G26" s="25">
        <v>2992</v>
      </c>
      <c r="H26" s="25">
        <v>605</v>
      </c>
      <c r="I26" s="25">
        <v>351</v>
      </c>
      <c r="J26" s="25">
        <v>393</v>
      </c>
      <c r="K26" s="25">
        <v>5460</v>
      </c>
      <c r="L26" s="25">
        <v>2237</v>
      </c>
      <c r="M26" s="25">
        <v>192</v>
      </c>
      <c r="N26" s="25">
        <v>637</v>
      </c>
      <c r="O26" s="25">
        <v>6537</v>
      </c>
      <c r="P26" s="25">
        <v>1543</v>
      </c>
      <c r="Q26" s="25">
        <v>7505</v>
      </c>
      <c r="R26" s="25">
        <v>682</v>
      </c>
      <c r="S26" s="25">
        <v>605</v>
      </c>
      <c r="T26" s="25">
        <v>330</v>
      </c>
      <c r="U26" s="25">
        <v>430</v>
      </c>
      <c r="V26" s="25">
        <v>1422</v>
      </c>
      <c r="W26" s="25">
        <v>966</v>
      </c>
      <c r="X26" s="25">
        <v>1127</v>
      </c>
      <c r="Y26" s="25" t="s">
        <v>61</v>
      </c>
      <c r="Z26" s="25">
        <v>568</v>
      </c>
      <c r="AA26" s="25">
        <v>2798</v>
      </c>
      <c r="AB26" s="25">
        <v>481</v>
      </c>
      <c r="AC26" s="25">
        <v>1489</v>
      </c>
      <c r="AD26" s="25">
        <v>1157</v>
      </c>
      <c r="AE26" s="25">
        <v>0</v>
      </c>
      <c r="AF26" s="25">
        <v>570</v>
      </c>
      <c r="AG26" s="25">
        <v>284</v>
      </c>
      <c r="AH26" s="25">
        <v>1059</v>
      </c>
      <c r="AI26" s="25">
        <v>1523</v>
      </c>
      <c r="AJ26" s="25">
        <v>15257</v>
      </c>
      <c r="AK26" s="25">
        <v>1122</v>
      </c>
      <c r="AL26" s="25">
        <v>906</v>
      </c>
      <c r="AM26" s="25">
        <v>1792</v>
      </c>
      <c r="AN26" s="25">
        <v>1169</v>
      </c>
      <c r="AO26" s="25">
        <v>131</v>
      </c>
      <c r="AP26" s="25">
        <v>757</v>
      </c>
      <c r="AQ26" s="25">
        <v>3568</v>
      </c>
      <c r="AR26" s="25">
        <v>1178</v>
      </c>
      <c r="AS26" s="25">
        <v>2803</v>
      </c>
      <c r="AT26" s="25">
        <v>385</v>
      </c>
      <c r="AU26" s="25">
        <v>315</v>
      </c>
      <c r="AV26" s="25">
        <v>2294</v>
      </c>
      <c r="AW26" s="25">
        <v>2703</v>
      </c>
      <c r="AX26" s="25">
        <v>20</v>
      </c>
      <c r="AY26" s="25">
        <v>18965</v>
      </c>
      <c r="AZ26" s="25">
        <v>290</v>
      </c>
      <c r="BA26" s="25">
        <v>0</v>
      </c>
      <c r="BB26">
        <v>2012</v>
      </c>
      <c r="BC26">
        <v>2012</v>
      </c>
      <c r="BD26" t="str">
        <f>CONCATENATE(A26,BC26)</f>
        <v>Minnesota2012</v>
      </c>
      <c r="BE26" t="str">
        <f t="shared" si="0"/>
        <v xml:space="preserve"> Minnesota2012</v>
      </c>
      <c r="BF26">
        <f>IFERROR(VLOOKUP('Data Table'!A26,'GDP per State'!$A$4:$I$54,9,FALSE),"NA")</f>
        <v>3.5</v>
      </c>
      <c r="BG26" s="165">
        <f>IFERROR(VLOOKUP(A26,'GDP per Capita'!$A$5:$H$55,6,FALSE)*100,"NA")</f>
        <v>3.7410233393177736</v>
      </c>
      <c r="BH26">
        <v>41.2</v>
      </c>
      <c r="BI26">
        <f>VLOOKUP($BD26,'Health Ranking'!$C$2:$E$157,2,FALSE)</f>
        <v>3</v>
      </c>
      <c r="BJ26">
        <f>VLOOKUP($BD26,'Health Ranking'!$C$2:$E$157,3,FALSE)</f>
        <v>3</v>
      </c>
    </row>
    <row r="27" spans="1:62" x14ac:dyDescent="0.25">
      <c r="A27" s="48" t="s">
        <v>32</v>
      </c>
      <c r="B27" s="25">
        <v>4952</v>
      </c>
      <c r="C27" s="25">
        <v>56</v>
      </c>
      <c r="D27" s="25">
        <v>293</v>
      </c>
      <c r="E27" s="25">
        <v>3689</v>
      </c>
      <c r="F27" s="25">
        <v>2556</v>
      </c>
      <c r="G27" s="25">
        <v>835</v>
      </c>
      <c r="H27" s="25">
        <v>276</v>
      </c>
      <c r="I27" s="25">
        <v>58</v>
      </c>
      <c r="J27" s="25">
        <v>44</v>
      </c>
      <c r="K27" s="25">
        <v>5490</v>
      </c>
      <c r="L27" s="25">
        <v>3280</v>
      </c>
      <c r="M27" s="25">
        <v>44</v>
      </c>
      <c r="N27" s="25">
        <v>87</v>
      </c>
      <c r="O27" s="25">
        <v>2744</v>
      </c>
      <c r="P27" s="25">
        <v>1948</v>
      </c>
      <c r="Q27" s="25">
        <v>751</v>
      </c>
      <c r="R27" s="25">
        <v>452</v>
      </c>
      <c r="S27" s="25">
        <v>646</v>
      </c>
      <c r="T27" s="25">
        <v>6791</v>
      </c>
      <c r="U27" s="25">
        <v>79</v>
      </c>
      <c r="V27" s="25">
        <v>581</v>
      </c>
      <c r="W27" s="25">
        <v>155</v>
      </c>
      <c r="X27" s="25">
        <v>922</v>
      </c>
      <c r="Y27" s="25">
        <v>202</v>
      </c>
      <c r="Z27" s="25" t="s">
        <v>61</v>
      </c>
      <c r="AA27" s="25">
        <v>1110</v>
      </c>
      <c r="AB27" s="25">
        <v>32</v>
      </c>
      <c r="AC27" s="25">
        <v>176</v>
      </c>
      <c r="AD27" s="25">
        <v>783</v>
      </c>
      <c r="AE27" s="25">
        <v>0</v>
      </c>
      <c r="AF27" s="25">
        <v>106</v>
      </c>
      <c r="AG27" s="25">
        <v>451</v>
      </c>
      <c r="AH27" s="25">
        <v>773</v>
      </c>
      <c r="AI27" s="25">
        <v>2377</v>
      </c>
      <c r="AJ27" s="25">
        <v>72</v>
      </c>
      <c r="AK27" s="25">
        <v>1017</v>
      </c>
      <c r="AL27" s="25">
        <v>1850</v>
      </c>
      <c r="AM27" s="25">
        <v>186</v>
      </c>
      <c r="AN27" s="25">
        <v>55</v>
      </c>
      <c r="AO27" s="25">
        <v>0</v>
      </c>
      <c r="AP27" s="25">
        <v>1407</v>
      </c>
      <c r="AQ27" s="25">
        <v>34</v>
      </c>
      <c r="AR27" s="25">
        <v>10568</v>
      </c>
      <c r="AS27" s="25">
        <v>6402</v>
      </c>
      <c r="AT27" s="25">
        <v>284</v>
      </c>
      <c r="AU27" s="25">
        <v>0</v>
      </c>
      <c r="AV27" s="25">
        <v>1344</v>
      </c>
      <c r="AW27" s="25">
        <v>615</v>
      </c>
      <c r="AX27" s="25">
        <v>0</v>
      </c>
      <c r="AY27" s="25">
        <v>238</v>
      </c>
      <c r="AZ27" s="25">
        <v>136</v>
      </c>
      <c r="BA27" s="25">
        <v>0</v>
      </c>
      <c r="BB27">
        <v>2012</v>
      </c>
      <c r="BC27">
        <v>2012</v>
      </c>
      <c r="BD27" t="str">
        <f>CONCATENATE(A27,BC27)</f>
        <v>Mississippi2012</v>
      </c>
      <c r="BE27" t="str">
        <f t="shared" si="0"/>
        <v xml:space="preserve"> Mississippi2012</v>
      </c>
      <c r="BF27">
        <f>IFERROR(VLOOKUP('Data Table'!A27,'GDP per State'!$A$4:$I$54,9,FALSE),"NA")</f>
        <v>2.4</v>
      </c>
      <c r="BG27" s="165">
        <f>IFERROR(VLOOKUP(A27,'GDP per Capita'!$A$5:$H$55,6,FALSE)*100,"NA")</f>
        <v>3.3531249999999999</v>
      </c>
      <c r="BH27">
        <v>63.4</v>
      </c>
      <c r="BI27">
        <f>VLOOKUP($BD27,'Health Ranking'!$C$2:$E$157,2,FALSE)</f>
        <v>50</v>
      </c>
      <c r="BJ27">
        <f>VLOOKUP($BD27,'Health Ranking'!$C$2:$E$157,3,FALSE)</f>
        <v>-1</v>
      </c>
    </row>
    <row r="28" spans="1:62" ht="15.75" thickBot="1" x14ac:dyDescent="0.3">
      <c r="A28" s="48" t="s">
        <v>33</v>
      </c>
      <c r="B28" s="25">
        <v>1555</v>
      </c>
      <c r="C28" s="25">
        <v>819</v>
      </c>
      <c r="D28" s="25">
        <v>2595</v>
      </c>
      <c r="E28" s="25">
        <v>9105</v>
      </c>
      <c r="F28" s="25">
        <v>6729</v>
      </c>
      <c r="G28" s="25">
        <v>3771</v>
      </c>
      <c r="H28" s="25">
        <v>358</v>
      </c>
      <c r="I28" s="25">
        <v>80</v>
      </c>
      <c r="J28" s="25">
        <v>337</v>
      </c>
      <c r="K28" s="25">
        <v>10666</v>
      </c>
      <c r="L28" s="25">
        <v>3377</v>
      </c>
      <c r="M28" s="25">
        <v>944</v>
      </c>
      <c r="N28" s="25">
        <v>214</v>
      </c>
      <c r="O28" s="25">
        <v>13264</v>
      </c>
      <c r="P28" s="25">
        <v>4526</v>
      </c>
      <c r="Q28" s="25">
        <v>4168</v>
      </c>
      <c r="R28" s="25">
        <v>21022</v>
      </c>
      <c r="S28" s="25">
        <v>2381</v>
      </c>
      <c r="T28" s="25">
        <v>1591</v>
      </c>
      <c r="U28" s="25">
        <v>69</v>
      </c>
      <c r="V28" s="25">
        <v>256</v>
      </c>
      <c r="W28" s="25">
        <v>453</v>
      </c>
      <c r="X28" s="25">
        <v>2206</v>
      </c>
      <c r="Y28" s="25">
        <v>1709</v>
      </c>
      <c r="Z28" s="25">
        <v>2634</v>
      </c>
      <c r="AA28" s="25" t="s">
        <v>61</v>
      </c>
      <c r="AB28" s="25">
        <v>447</v>
      </c>
      <c r="AC28" s="25">
        <v>2223</v>
      </c>
      <c r="AD28" s="25">
        <v>694</v>
      </c>
      <c r="AE28" s="25">
        <v>289</v>
      </c>
      <c r="AF28" s="25">
        <v>384</v>
      </c>
      <c r="AG28" s="25">
        <v>1216</v>
      </c>
      <c r="AH28" s="25">
        <v>3310</v>
      </c>
      <c r="AI28" s="25">
        <v>2623</v>
      </c>
      <c r="AJ28" s="25">
        <v>1490</v>
      </c>
      <c r="AK28" s="25">
        <v>3026</v>
      </c>
      <c r="AL28" s="25">
        <v>5210</v>
      </c>
      <c r="AM28" s="25">
        <v>403</v>
      </c>
      <c r="AN28" s="25">
        <v>1171</v>
      </c>
      <c r="AO28" s="25">
        <v>210</v>
      </c>
      <c r="AP28" s="25">
        <v>1884</v>
      </c>
      <c r="AQ28" s="25">
        <v>474</v>
      </c>
      <c r="AR28" s="25">
        <v>2694</v>
      </c>
      <c r="AS28" s="25">
        <v>12319</v>
      </c>
      <c r="AT28" s="25">
        <v>1553</v>
      </c>
      <c r="AU28" s="25">
        <v>23</v>
      </c>
      <c r="AV28" s="25">
        <v>1914</v>
      </c>
      <c r="AW28" s="25">
        <v>2802</v>
      </c>
      <c r="AX28" s="25">
        <v>59</v>
      </c>
      <c r="AY28" s="25">
        <v>1263</v>
      </c>
      <c r="AZ28" s="25">
        <v>244</v>
      </c>
      <c r="BA28" s="25">
        <v>0</v>
      </c>
      <c r="BB28">
        <v>2012</v>
      </c>
      <c r="BC28">
        <v>2012</v>
      </c>
      <c r="BD28" t="str">
        <f>CONCATENATE(A28,BC28)</f>
        <v>Missouri2012</v>
      </c>
      <c r="BE28" t="str">
        <f t="shared" si="0"/>
        <v xml:space="preserve"> Missouri2012</v>
      </c>
      <c r="BF28">
        <f>IFERROR(VLOOKUP('Data Table'!A28,'GDP per State'!$A$4:$I$54,9,FALSE),"NA")</f>
        <v>2</v>
      </c>
      <c r="BG28" s="165">
        <f>IFERROR(VLOOKUP(A28,'GDP per Capita'!$A$5:$H$55,6,FALSE)*100,"NA")</f>
        <v>2.844425715715452</v>
      </c>
      <c r="BH28">
        <v>54.5</v>
      </c>
      <c r="BI28">
        <f>VLOOKUP($BD28,'Health Ranking'!$C$2:$E$157,2,FALSE)</f>
        <v>40</v>
      </c>
      <c r="BJ28">
        <f>VLOOKUP($BD28,'Health Ranking'!$C$2:$E$157,3,FALSE)</f>
        <v>0</v>
      </c>
    </row>
    <row r="29" spans="1:62" x14ac:dyDescent="0.25">
      <c r="A29" s="48" t="s">
        <v>34</v>
      </c>
      <c r="B29" s="25">
        <v>101</v>
      </c>
      <c r="C29" s="25">
        <v>371</v>
      </c>
      <c r="D29" s="25">
        <v>1118</v>
      </c>
      <c r="E29" s="25">
        <v>258</v>
      </c>
      <c r="F29" s="25">
        <v>3060</v>
      </c>
      <c r="G29" s="25">
        <v>2021</v>
      </c>
      <c r="H29" s="25">
        <v>50</v>
      </c>
      <c r="I29" s="25">
        <v>0</v>
      </c>
      <c r="J29" s="25">
        <v>0</v>
      </c>
      <c r="K29" s="25">
        <v>1758</v>
      </c>
      <c r="L29" s="25">
        <v>251</v>
      </c>
      <c r="M29" s="25">
        <v>131</v>
      </c>
      <c r="N29" s="25">
        <v>3800</v>
      </c>
      <c r="O29" s="25">
        <v>228</v>
      </c>
      <c r="P29" s="25">
        <v>134</v>
      </c>
      <c r="Q29" s="25">
        <v>452</v>
      </c>
      <c r="R29" s="25">
        <v>300</v>
      </c>
      <c r="S29" s="25">
        <v>0</v>
      </c>
      <c r="T29" s="25">
        <v>428</v>
      </c>
      <c r="U29" s="25">
        <v>0</v>
      </c>
      <c r="V29" s="25">
        <v>0</v>
      </c>
      <c r="W29" s="25">
        <v>49</v>
      </c>
      <c r="X29" s="25">
        <v>218</v>
      </c>
      <c r="Y29" s="25">
        <v>1257</v>
      </c>
      <c r="Z29" s="25">
        <v>166</v>
      </c>
      <c r="AA29" s="25">
        <v>511</v>
      </c>
      <c r="AB29" s="25" t="s">
        <v>61</v>
      </c>
      <c r="AC29" s="25">
        <v>108</v>
      </c>
      <c r="AD29" s="25">
        <v>1086</v>
      </c>
      <c r="AE29" s="25">
        <v>0</v>
      </c>
      <c r="AF29" s="25">
        <v>67</v>
      </c>
      <c r="AG29" s="25">
        <v>139</v>
      </c>
      <c r="AH29" s="25">
        <v>421</v>
      </c>
      <c r="AI29" s="25">
        <v>244</v>
      </c>
      <c r="AJ29" s="25">
        <v>1776</v>
      </c>
      <c r="AK29" s="25">
        <v>276</v>
      </c>
      <c r="AL29" s="25">
        <v>798</v>
      </c>
      <c r="AM29" s="25">
        <v>2192</v>
      </c>
      <c r="AN29" s="25">
        <v>135</v>
      </c>
      <c r="AO29" s="25">
        <v>0</v>
      </c>
      <c r="AP29" s="25">
        <v>93</v>
      </c>
      <c r="AQ29" s="25">
        <v>248</v>
      </c>
      <c r="AR29" s="25">
        <v>308</v>
      </c>
      <c r="AS29" s="25">
        <v>1813</v>
      </c>
      <c r="AT29" s="25">
        <v>1057</v>
      </c>
      <c r="AU29" s="25">
        <v>147</v>
      </c>
      <c r="AV29" s="25">
        <v>658</v>
      </c>
      <c r="AW29" s="25">
        <v>2919</v>
      </c>
      <c r="AX29" s="25">
        <v>0</v>
      </c>
      <c r="AY29" s="25">
        <v>784</v>
      </c>
      <c r="AZ29" s="25">
        <v>1901</v>
      </c>
      <c r="BA29" s="25">
        <v>0</v>
      </c>
      <c r="BB29">
        <v>2012</v>
      </c>
      <c r="BC29">
        <v>2012</v>
      </c>
      <c r="BD29" t="str">
        <f>CONCATENATE(A29,BC29)</f>
        <v>Montana2012</v>
      </c>
      <c r="BE29" t="str">
        <f t="shared" si="0"/>
        <v xml:space="preserve"> Montana2012</v>
      </c>
      <c r="BF29">
        <f>IFERROR(VLOOKUP('Data Table'!A29,'GDP per State'!$A$4:$I$54,9,FALSE),"NA")</f>
        <v>2.1</v>
      </c>
      <c r="BG29" s="165">
        <f>IFERROR(VLOOKUP(A29,'GDP per Capita'!$A$5:$H$55,6,FALSE)*100,"NA")</f>
        <v>3.7594402487783207</v>
      </c>
      <c r="BH29" s="151">
        <v>42.7</v>
      </c>
      <c r="BI29">
        <f>VLOOKUP($BD29,'Health Ranking'!$C$2:$E$157,2,FALSE)</f>
        <v>28</v>
      </c>
      <c r="BJ29">
        <f>VLOOKUP($BD29,'Health Ranking'!$C$2:$E$157,3,FALSE)</f>
        <v>-2</v>
      </c>
    </row>
    <row r="30" spans="1:62" x14ac:dyDescent="0.25">
      <c r="A30" s="48" t="s">
        <v>35</v>
      </c>
      <c r="B30" s="25">
        <v>151</v>
      </c>
      <c r="C30" s="25">
        <v>1195</v>
      </c>
      <c r="D30" s="25">
        <v>2293</v>
      </c>
      <c r="E30" s="25">
        <v>166</v>
      </c>
      <c r="F30" s="25">
        <v>3302</v>
      </c>
      <c r="G30" s="25">
        <v>4472</v>
      </c>
      <c r="H30" s="25">
        <v>45</v>
      </c>
      <c r="I30" s="25">
        <v>91</v>
      </c>
      <c r="J30" s="25">
        <v>172</v>
      </c>
      <c r="K30" s="25">
        <v>945</v>
      </c>
      <c r="L30" s="25">
        <v>1283</v>
      </c>
      <c r="M30" s="25">
        <v>75</v>
      </c>
      <c r="N30" s="25">
        <v>35</v>
      </c>
      <c r="O30" s="25">
        <v>1302</v>
      </c>
      <c r="P30" s="25">
        <v>591</v>
      </c>
      <c r="Q30" s="25">
        <v>7698</v>
      </c>
      <c r="R30" s="25">
        <v>4126</v>
      </c>
      <c r="S30" s="25">
        <v>723</v>
      </c>
      <c r="T30" s="25">
        <v>745</v>
      </c>
      <c r="U30" s="25">
        <v>82</v>
      </c>
      <c r="V30" s="25">
        <v>132</v>
      </c>
      <c r="W30" s="25">
        <v>182</v>
      </c>
      <c r="X30" s="25">
        <v>113</v>
      </c>
      <c r="Y30" s="25">
        <v>992</v>
      </c>
      <c r="Z30" s="25">
        <v>138</v>
      </c>
      <c r="AA30" s="25">
        <v>1999</v>
      </c>
      <c r="AB30" s="25">
        <v>108</v>
      </c>
      <c r="AC30" s="25" t="s">
        <v>61</v>
      </c>
      <c r="AD30" s="25">
        <v>714</v>
      </c>
      <c r="AE30" s="25">
        <v>110</v>
      </c>
      <c r="AF30" s="25">
        <v>35</v>
      </c>
      <c r="AG30" s="25">
        <v>194</v>
      </c>
      <c r="AH30" s="25">
        <v>78</v>
      </c>
      <c r="AI30" s="25">
        <v>628</v>
      </c>
      <c r="AJ30" s="25">
        <v>950</v>
      </c>
      <c r="AK30" s="25">
        <v>1052</v>
      </c>
      <c r="AL30" s="25">
        <v>300</v>
      </c>
      <c r="AM30" s="25">
        <v>570</v>
      </c>
      <c r="AN30" s="25">
        <v>214</v>
      </c>
      <c r="AO30" s="25">
        <v>188</v>
      </c>
      <c r="AP30" s="25">
        <v>158</v>
      </c>
      <c r="AQ30" s="25">
        <v>2175</v>
      </c>
      <c r="AR30" s="25">
        <v>432</v>
      </c>
      <c r="AS30" s="25">
        <v>4794</v>
      </c>
      <c r="AT30" s="25">
        <v>489</v>
      </c>
      <c r="AU30" s="25">
        <v>0</v>
      </c>
      <c r="AV30" s="25">
        <v>357</v>
      </c>
      <c r="AW30" s="25">
        <v>682</v>
      </c>
      <c r="AX30" s="25">
        <v>0</v>
      </c>
      <c r="AY30" s="25">
        <v>324</v>
      </c>
      <c r="AZ30" s="25">
        <v>1216</v>
      </c>
      <c r="BA30" s="25">
        <v>0</v>
      </c>
      <c r="BB30">
        <v>2012</v>
      </c>
      <c r="BC30">
        <v>2012</v>
      </c>
      <c r="BD30" t="str">
        <f>CONCATENATE(A30,BC30)</f>
        <v>Nebraska2012</v>
      </c>
      <c r="BE30" t="str">
        <f t="shared" si="0"/>
        <v xml:space="preserve"> Nebraska2012</v>
      </c>
      <c r="BF30">
        <f>IFERROR(VLOOKUP('Data Table'!A30,'GDP per State'!$A$4:$I$54,9,FALSE),"NA")</f>
        <v>1.5</v>
      </c>
      <c r="BG30" s="165">
        <f>IFERROR(VLOOKUP(A30,'GDP per Capita'!$A$5:$H$55,6,FALSE)*100,"NA")</f>
        <v>1.6325088339222613</v>
      </c>
      <c r="BH30" s="152">
        <v>48.8</v>
      </c>
      <c r="BI30">
        <f>VLOOKUP($BD30,'Health Ranking'!$C$2:$E$157,2,FALSE)</f>
        <v>11</v>
      </c>
      <c r="BJ30">
        <f>VLOOKUP($BD30,'Health Ranking'!$C$2:$E$157,3,FALSE)</f>
        <v>7</v>
      </c>
    </row>
    <row r="31" spans="1:62" x14ac:dyDescent="0.25">
      <c r="A31" s="48" t="s">
        <v>36</v>
      </c>
      <c r="B31" s="25">
        <v>1009</v>
      </c>
      <c r="C31" s="25">
        <v>803</v>
      </c>
      <c r="D31" s="25">
        <v>6712</v>
      </c>
      <c r="E31" s="25">
        <v>121</v>
      </c>
      <c r="F31" s="25">
        <v>27968</v>
      </c>
      <c r="G31" s="25">
        <v>3789</v>
      </c>
      <c r="H31" s="25">
        <v>172</v>
      </c>
      <c r="I31" s="25">
        <v>572</v>
      </c>
      <c r="J31" s="25">
        <v>42</v>
      </c>
      <c r="K31" s="25">
        <v>1241</v>
      </c>
      <c r="L31" s="25">
        <v>3783</v>
      </c>
      <c r="M31" s="25">
        <v>760</v>
      </c>
      <c r="N31" s="25">
        <v>2535</v>
      </c>
      <c r="O31" s="25">
        <v>1478</v>
      </c>
      <c r="P31" s="25">
        <v>1011</v>
      </c>
      <c r="Q31" s="25">
        <v>681</v>
      </c>
      <c r="R31" s="25">
        <v>851</v>
      </c>
      <c r="S31" s="25">
        <v>301</v>
      </c>
      <c r="T31" s="25">
        <v>931</v>
      </c>
      <c r="U31" s="25">
        <v>35</v>
      </c>
      <c r="V31" s="25">
        <v>330</v>
      </c>
      <c r="W31" s="25">
        <v>787</v>
      </c>
      <c r="X31" s="25">
        <v>1354</v>
      </c>
      <c r="Y31" s="25">
        <v>932</v>
      </c>
      <c r="Z31" s="25">
        <v>526</v>
      </c>
      <c r="AA31" s="25">
        <v>836</v>
      </c>
      <c r="AB31" s="25">
        <v>968</v>
      </c>
      <c r="AC31" s="25">
        <v>233</v>
      </c>
      <c r="AD31" s="25" t="s">
        <v>61</v>
      </c>
      <c r="AE31" s="25">
        <v>0</v>
      </c>
      <c r="AF31" s="25">
        <v>908</v>
      </c>
      <c r="AG31" s="25">
        <v>604</v>
      </c>
      <c r="AH31" s="25">
        <v>600</v>
      </c>
      <c r="AI31" s="25">
        <v>1627</v>
      </c>
      <c r="AJ31" s="25">
        <v>854</v>
      </c>
      <c r="AK31" s="25">
        <v>907</v>
      </c>
      <c r="AL31" s="25">
        <v>1101</v>
      </c>
      <c r="AM31" s="25">
        <v>5935</v>
      </c>
      <c r="AN31" s="25">
        <v>1600</v>
      </c>
      <c r="AO31" s="25">
        <v>25</v>
      </c>
      <c r="AP31" s="25">
        <v>1025</v>
      </c>
      <c r="AQ31" s="25">
        <v>135</v>
      </c>
      <c r="AR31" s="25">
        <v>735</v>
      </c>
      <c r="AS31" s="25">
        <v>8266</v>
      </c>
      <c r="AT31" s="25">
        <v>5391</v>
      </c>
      <c r="AU31" s="25">
        <v>17</v>
      </c>
      <c r="AV31" s="25">
        <v>973</v>
      </c>
      <c r="AW31" s="25">
        <v>5671</v>
      </c>
      <c r="AX31" s="25">
        <v>229</v>
      </c>
      <c r="AY31" s="25">
        <v>1163</v>
      </c>
      <c r="AZ31" s="25">
        <v>355</v>
      </c>
      <c r="BA31" s="25">
        <v>0</v>
      </c>
      <c r="BB31">
        <v>2012</v>
      </c>
      <c r="BC31">
        <v>2012</v>
      </c>
      <c r="BD31" t="str">
        <f>CONCATENATE(A31,BC31)</f>
        <v>Nevada2012</v>
      </c>
      <c r="BE31" t="str">
        <f t="shared" si="0"/>
        <v xml:space="preserve"> Nevada2012</v>
      </c>
      <c r="BF31">
        <f>IFERROR(VLOOKUP('Data Table'!A31,'GDP per State'!$A$4:$I$54,9,FALSE),"NA")</f>
        <v>1.5</v>
      </c>
      <c r="BG31" s="165">
        <f>IFERROR(VLOOKUP(A31,'GDP per Capita'!$A$5:$H$55,6,FALSE)*100,"NA")</f>
        <v>1.074017963423872</v>
      </c>
      <c r="BH31" s="153">
        <v>49.9</v>
      </c>
      <c r="BI31">
        <f>VLOOKUP($BD31,'Health Ranking'!$C$2:$E$157,2,FALSE)</f>
        <v>37</v>
      </c>
      <c r="BJ31">
        <f>VLOOKUP($BD31,'Health Ranking'!$C$2:$E$157,3,FALSE)</f>
        <v>2</v>
      </c>
    </row>
    <row r="32" spans="1:62" x14ac:dyDescent="0.25">
      <c r="A32" s="48" t="s">
        <v>37</v>
      </c>
      <c r="B32" s="25">
        <v>161</v>
      </c>
      <c r="C32" s="25">
        <v>118</v>
      </c>
      <c r="D32" s="25">
        <v>510</v>
      </c>
      <c r="E32" s="25">
        <v>0</v>
      </c>
      <c r="F32" s="25">
        <v>1327</v>
      </c>
      <c r="G32" s="25">
        <v>679</v>
      </c>
      <c r="H32" s="25">
        <v>1009</v>
      </c>
      <c r="I32" s="25">
        <v>99</v>
      </c>
      <c r="J32" s="25">
        <v>197</v>
      </c>
      <c r="K32" s="25">
        <v>2362</v>
      </c>
      <c r="L32" s="25">
        <v>15</v>
      </c>
      <c r="M32" s="25">
        <v>85</v>
      </c>
      <c r="N32" s="25">
        <v>0</v>
      </c>
      <c r="O32" s="25">
        <v>283</v>
      </c>
      <c r="P32" s="25">
        <v>0</v>
      </c>
      <c r="Q32" s="25">
        <v>56</v>
      </c>
      <c r="R32" s="25">
        <v>0</v>
      </c>
      <c r="S32" s="25">
        <v>84</v>
      </c>
      <c r="T32" s="25">
        <v>11</v>
      </c>
      <c r="U32" s="25">
        <v>3655</v>
      </c>
      <c r="V32" s="25">
        <v>1124</v>
      </c>
      <c r="W32" s="25">
        <v>13331</v>
      </c>
      <c r="X32" s="25">
        <v>446</v>
      </c>
      <c r="Y32" s="25">
        <v>0</v>
      </c>
      <c r="Z32" s="25">
        <v>60</v>
      </c>
      <c r="AA32" s="25">
        <v>35</v>
      </c>
      <c r="AB32" s="25">
        <v>115</v>
      </c>
      <c r="AC32" s="25">
        <v>0</v>
      </c>
      <c r="AD32" s="25">
        <v>175</v>
      </c>
      <c r="AE32" s="25" t="s">
        <v>61</v>
      </c>
      <c r="AF32" s="25">
        <v>126</v>
      </c>
      <c r="AG32" s="25">
        <v>268</v>
      </c>
      <c r="AH32" s="25">
        <v>2760</v>
      </c>
      <c r="AI32" s="25">
        <v>754</v>
      </c>
      <c r="AJ32" s="25">
        <v>0</v>
      </c>
      <c r="AK32" s="25">
        <v>189</v>
      </c>
      <c r="AL32" s="25">
        <v>549</v>
      </c>
      <c r="AM32" s="25">
        <v>39</v>
      </c>
      <c r="AN32" s="25">
        <v>1138</v>
      </c>
      <c r="AO32" s="25">
        <v>611</v>
      </c>
      <c r="AP32" s="25">
        <v>917</v>
      </c>
      <c r="AQ32" s="25">
        <v>0</v>
      </c>
      <c r="AR32" s="25">
        <v>271</v>
      </c>
      <c r="AS32" s="25">
        <v>761</v>
      </c>
      <c r="AT32" s="25">
        <v>507</v>
      </c>
      <c r="AU32" s="25">
        <v>2893</v>
      </c>
      <c r="AV32" s="25">
        <v>535</v>
      </c>
      <c r="AW32" s="25">
        <v>309</v>
      </c>
      <c r="AX32" s="25">
        <v>129</v>
      </c>
      <c r="AY32" s="25">
        <v>3</v>
      </c>
      <c r="AZ32" s="25">
        <v>0</v>
      </c>
      <c r="BA32" s="25">
        <v>0</v>
      </c>
      <c r="BB32">
        <v>2012</v>
      </c>
      <c r="BC32">
        <v>2012</v>
      </c>
      <c r="BD32" t="str">
        <f>CONCATENATE(A32,BC32)</f>
        <v>New Hampshire2012</v>
      </c>
      <c r="BE32" t="str">
        <f t="shared" si="0"/>
        <v xml:space="preserve"> New Hampshire2012</v>
      </c>
      <c r="BF32">
        <f>IFERROR(VLOOKUP('Data Table'!A32,'GDP per State'!$A$4:$I$54,9,FALSE),"NA")</f>
        <v>0.5</v>
      </c>
      <c r="BG32" s="165">
        <f>IFERROR(VLOOKUP(A32,'GDP per Capita'!$A$5:$H$55,6,FALSE)*100,"NA")</f>
        <v>2.5653320546631506</v>
      </c>
      <c r="BH32" s="152">
        <v>43.8</v>
      </c>
      <c r="BI32">
        <f>VLOOKUP($BD32,'Health Ranking'!$C$2:$E$157,2,FALSE)</f>
        <v>5</v>
      </c>
      <c r="BJ32">
        <f>VLOOKUP($BD32,'Health Ranking'!$C$2:$E$157,3,FALSE)</f>
        <v>-3</v>
      </c>
    </row>
    <row r="33" spans="1:62" x14ac:dyDescent="0.25">
      <c r="A33" s="48" t="s">
        <v>38</v>
      </c>
      <c r="B33" s="25">
        <v>1702</v>
      </c>
      <c r="C33" s="25">
        <v>116</v>
      </c>
      <c r="D33" s="25">
        <v>2564</v>
      </c>
      <c r="E33" s="25">
        <v>157</v>
      </c>
      <c r="F33" s="25">
        <v>12057</v>
      </c>
      <c r="G33" s="25">
        <v>2464</v>
      </c>
      <c r="H33" s="25">
        <v>5665</v>
      </c>
      <c r="I33" s="25">
        <v>5846</v>
      </c>
      <c r="J33" s="25">
        <v>1451</v>
      </c>
      <c r="K33" s="25">
        <v>27606</v>
      </c>
      <c r="L33" s="25">
        <v>4920</v>
      </c>
      <c r="M33" s="25">
        <v>410</v>
      </c>
      <c r="N33" s="25">
        <v>214</v>
      </c>
      <c r="O33" s="25">
        <v>2366</v>
      </c>
      <c r="P33" s="25">
        <v>1537</v>
      </c>
      <c r="Q33" s="25">
        <v>1018</v>
      </c>
      <c r="R33" s="25">
        <v>267</v>
      </c>
      <c r="S33" s="25">
        <v>496</v>
      </c>
      <c r="T33" s="25">
        <v>975</v>
      </c>
      <c r="U33" s="25">
        <v>405</v>
      </c>
      <c r="V33" s="25">
        <v>6260</v>
      </c>
      <c r="W33" s="25">
        <v>8046</v>
      </c>
      <c r="X33" s="25">
        <v>1617</v>
      </c>
      <c r="Y33" s="25">
        <v>1038</v>
      </c>
      <c r="Z33" s="25">
        <v>2127</v>
      </c>
      <c r="AA33" s="25">
        <v>960</v>
      </c>
      <c r="AB33" s="25">
        <v>156</v>
      </c>
      <c r="AC33" s="25">
        <v>524</v>
      </c>
      <c r="AD33" s="25">
        <v>912</v>
      </c>
      <c r="AE33" s="25">
        <v>591</v>
      </c>
      <c r="AF33" s="25" t="s">
        <v>61</v>
      </c>
      <c r="AG33" s="25">
        <v>252</v>
      </c>
      <c r="AH33" s="25">
        <v>42574</v>
      </c>
      <c r="AI33" s="25">
        <v>11468</v>
      </c>
      <c r="AJ33" s="25">
        <v>140</v>
      </c>
      <c r="AK33" s="25">
        <v>4703</v>
      </c>
      <c r="AL33" s="25">
        <v>1523</v>
      </c>
      <c r="AM33" s="25">
        <v>385</v>
      </c>
      <c r="AN33" s="25">
        <v>33791</v>
      </c>
      <c r="AO33" s="25">
        <v>1219</v>
      </c>
      <c r="AP33" s="25">
        <v>6517</v>
      </c>
      <c r="AQ33" s="25">
        <v>0</v>
      </c>
      <c r="AR33" s="25">
        <v>783</v>
      </c>
      <c r="AS33" s="25">
        <v>6797</v>
      </c>
      <c r="AT33" s="25">
        <v>437</v>
      </c>
      <c r="AU33" s="25">
        <v>833</v>
      </c>
      <c r="AV33" s="25">
        <v>9073</v>
      </c>
      <c r="AW33" s="25">
        <v>2300</v>
      </c>
      <c r="AX33" s="25">
        <v>1213</v>
      </c>
      <c r="AY33" s="25">
        <v>606</v>
      </c>
      <c r="AZ33" s="25">
        <v>121</v>
      </c>
      <c r="BA33" s="25">
        <v>1922</v>
      </c>
      <c r="BB33">
        <v>2012</v>
      </c>
      <c r="BC33">
        <v>2012</v>
      </c>
      <c r="BD33" t="str">
        <f>CONCATENATE(A33,BC33)</f>
        <v>New Jersey2012</v>
      </c>
      <c r="BE33" t="str">
        <f t="shared" si="0"/>
        <v xml:space="preserve"> New Jersey2012</v>
      </c>
      <c r="BF33">
        <f>IFERROR(VLOOKUP('Data Table'!A33,'GDP per State'!$A$4:$I$54,9,FALSE),"NA")</f>
        <v>1.3</v>
      </c>
      <c r="BG33" s="165">
        <f>IFERROR(VLOOKUP(A33,'GDP per Capita'!$A$5:$H$55,6,FALSE)*100,"NA")</f>
        <v>2.2849513637230592</v>
      </c>
      <c r="BH33" s="153">
        <v>52.7</v>
      </c>
      <c r="BI33">
        <f>VLOOKUP($BD33,'Health Ranking'!$C$2:$E$157,2,FALSE)</f>
        <v>10</v>
      </c>
      <c r="BJ33">
        <f>VLOOKUP($BD33,'Health Ranking'!$C$2:$E$157,3,FALSE)</f>
        <v>7</v>
      </c>
    </row>
    <row r="34" spans="1:62" x14ac:dyDescent="0.25">
      <c r="A34" s="48" t="s">
        <v>39</v>
      </c>
      <c r="B34" s="25">
        <v>459</v>
      </c>
      <c r="C34" s="25">
        <v>263</v>
      </c>
      <c r="D34" s="25">
        <v>6946</v>
      </c>
      <c r="E34" s="25">
        <v>547</v>
      </c>
      <c r="F34" s="25">
        <v>5921</v>
      </c>
      <c r="G34" s="25">
        <v>6520</v>
      </c>
      <c r="H34" s="25">
        <v>444</v>
      </c>
      <c r="I34" s="25">
        <v>85</v>
      </c>
      <c r="J34" s="25">
        <v>116</v>
      </c>
      <c r="K34" s="25">
        <v>2853</v>
      </c>
      <c r="L34" s="25">
        <v>915</v>
      </c>
      <c r="M34" s="25">
        <v>284</v>
      </c>
      <c r="N34" s="25">
        <v>675</v>
      </c>
      <c r="O34" s="25">
        <v>1359</v>
      </c>
      <c r="P34" s="25">
        <v>219</v>
      </c>
      <c r="Q34" s="25">
        <v>114</v>
      </c>
      <c r="R34" s="25">
        <v>1029</v>
      </c>
      <c r="S34" s="25">
        <v>554</v>
      </c>
      <c r="T34" s="25">
        <v>150</v>
      </c>
      <c r="U34" s="25">
        <v>272</v>
      </c>
      <c r="V34" s="25">
        <v>638</v>
      </c>
      <c r="W34" s="25">
        <v>521</v>
      </c>
      <c r="X34" s="25">
        <v>1318</v>
      </c>
      <c r="Y34" s="25">
        <v>322</v>
      </c>
      <c r="Z34" s="25">
        <v>86</v>
      </c>
      <c r="AA34" s="25">
        <v>451</v>
      </c>
      <c r="AB34" s="25">
        <v>259</v>
      </c>
      <c r="AC34" s="25">
        <v>158</v>
      </c>
      <c r="AD34" s="25">
        <v>1138</v>
      </c>
      <c r="AE34" s="25">
        <v>223</v>
      </c>
      <c r="AF34" s="25">
        <v>45</v>
      </c>
      <c r="AG34" s="25" t="s">
        <v>61</v>
      </c>
      <c r="AH34" s="25">
        <v>646</v>
      </c>
      <c r="AI34" s="25">
        <v>1138</v>
      </c>
      <c r="AJ34" s="25">
        <v>161</v>
      </c>
      <c r="AK34" s="25">
        <v>1361</v>
      </c>
      <c r="AL34" s="25">
        <v>1244</v>
      </c>
      <c r="AM34" s="25">
        <v>920</v>
      </c>
      <c r="AN34" s="25">
        <v>1001</v>
      </c>
      <c r="AO34" s="25">
        <v>36</v>
      </c>
      <c r="AP34" s="25">
        <v>1052</v>
      </c>
      <c r="AQ34" s="25">
        <v>175</v>
      </c>
      <c r="AR34" s="25">
        <v>751</v>
      </c>
      <c r="AS34" s="25">
        <v>16762</v>
      </c>
      <c r="AT34" s="25">
        <v>686</v>
      </c>
      <c r="AU34" s="25">
        <v>74</v>
      </c>
      <c r="AV34" s="25">
        <v>947</v>
      </c>
      <c r="AW34" s="25">
        <v>872</v>
      </c>
      <c r="AX34" s="25">
        <v>81</v>
      </c>
      <c r="AY34" s="25">
        <v>526</v>
      </c>
      <c r="AZ34" s="25">
        <v>604</v>
      </c>
      <c r="BA34" s="25">
        <v>28</v>
      </c>
      <c r="BB34">
        <v>2012</v>
      </c>
      <c r="BC34">
        <v>2012</v>
      </c>
      <c r="BD34" t="str">
        <f>CONCATENATE(A34,BC34)</f>
        <v>New Mexico2012</v>
      </c>
      <c r="BE34" t="str">
        <f t="shared" si="0"/>
        <v xml:space="preserve"> New Mexico2012</v>
      </c>
      <c r="BF34">
        <f>IFERROR(VLOOKUP('Data Table'!A34,'GDP per State'!$A$4:$I$54,9,FALSE),"NA")</f>
        <v>0.2</v>
      </c>
      <c r="BG34" s="165">
        <f>IFERROR(VLOOKUP(A34,'GDP per Capita'!$A$5:$H$55,6,FALSE)*100,"NA")</f>
        <v>2.7715114405414116</v>
      </c>
      <c r="BH34" s="152">
        <v>53.4</v>
      </c>
      <c r="BI34">
        <f>VLOOKUP($BD34,'Health Ranking'!$C$2:$E$157,2,FALSE)</f>
        <v>36</v>
      </c>
      <c r="BJ34">
        <f>VLOOKUP($BD34,'Health Ranking'!$C$2:$E$157,3,FALSE)</f>
        <v>-4</v>
      </c>
    </row>
    <row r="35" spans="1:62" x14ac:dyDescent="0.25">
      <c r="A35" s="48" t="s">
        <v>40</v>
      </c>
      <c r="B35" s="25">
        <v>2709</v>
      </c>
      <c r="C35" s="25">
        <v>736</v>
      </c>
      <c r="D35" s="25">
        <v>7402</v>
      </c>
      <c r="E35" s="25">
        <v>2262</v>
      </c>
      <c r="F35" s="25">
        <v>31261</v>
      </c>
      <c r="G35" s="25">
        <v>7250</v>
      </c>
      <c r="H35" s="25">
        <v>23310</v>
      </c>
      <c r="I35" s="25">
        <v>3566</v>
      </c>
      <c r="J35" s="25">
        <v>3085</v>
      </c>
      <c r="K35" s="25">
        <v>53009</v>
      </c>
      <c r="L35" s="25">
        <v>13957</v>
      </c>
      <c r="M35" s="25">
        <v>2382</v>
      </c>
      <c r="N35" s="25">
        <v>938</v>
      </c>
      <c r="O35" s="25">
        <v>7561</v>
      </c>
      <c r="P35" s="25">
        <v>2316</v>
      </c>
      <c r="Q35" s="25">
        <v>1230</v>
      </c>
      <c r="R35" s="25">
        <v>571</v>
      </c>
      <c r="S35" s="25">
        <v>5239</v>
      </c>
      <c r="T35" s="25">
        <v>2786</v>
      </c>
      <c r="U35" s="25">
        <v>2519</v>
      </c>
      <c r="V35" s="25">
        <v>11736</v>
      </c>
      <c r="W35" s="25">
        <v>19467</v>
      </c>
      <c r="X35" s="25">
        <v>5731</v>
      </c>
      <c r="Y35" s="25">
        <v>1849</v>
      </c>
      <c r="Z35" s="25">
        <v>1492</v>
      </c>
      <c r="AA35" s="25">
        <v>2834</v>
      </c>
      <c r="AB35" s="25">
        <v>482</v>
      </c>
      <c r="AC35" s="25">
        <v>318</v>
      </c>
      <c r="AD35" s="25">
        <v>3521</v>
      </c>
      <c r="AE35" s="25">
        <v>2905</v>
      </c>
      <c r="AF35" s="25">
        <v>40495</v>
      </c>
      <c r="AG35" s="25">
        <v>1111</v>
      </c>
      <c r="AH35" s="25" t="s">
        <v>61</v>
      </c>
      <c r="AI35" s="25">
        <v>19891</v>
      </c>
      <c r="AJ35" s="25">
        <v>331</v>
      </c>
      <c r="AK35" s="25">
        <v>8732</v>
      </c>
      <c r="AL35" s="25">
        <v>1981</v>
      </c>
      <c r="AM35" s="25">
        <v>2379</v>
      </c>
      <c r="AN35" s="25">
        <v>32898</v>
      </c>
      <c r="AO35" s="25">
        <v>3603</v>
      </c>
      <c r="AP35" s="25">
        <v>10746</v>
      </c>
      <c r="AQ35" s="25">
        <v>371</v>
      </c>
      <c r="AR35" s="25">
        <v>6279</v>
      </c>
      <c r="AS35" s="25">
        <v>20274</v>
      </c>
      <c r="AT35" s="25">
        <v>2129</v>
      </c>
      <c r="AU35" s="25">
        <v>4780</v>
      </c>
      <c r="AV35" s="25">
        <v>15893</v>
      </c>
      <c r="AW35" s="25">
        <v>5562</v>
      </c>
      <c r="AX35" s="25">
        <v>1721</v>
      </c>
      <c r="AY35" s="25">
        <v>2033</v>
      </c>
      <c r="AZ35" s="25">
        <v>231</v>
      </c>
      <c r="BA35" s="25">
        <v>2314</v>
      </c>
      <c r="BB35">
        <v>2012</v>
      </c>
      <c r="BC35">
        <v>2012</v>
      </c>
      <c r="BD35" t="str">
        <f>CONCATENATE(A35,BC35)</f>
        <v>New York2012</v>
      </c>
      <c r="BE35" t="str">
        <f t="shared" si="0"/>
        <v xml:space="preserve"> New York2012</v>
      </c>
      <c r="BF35">
        <f>IFERROR(VLOOKUP('Data Table'!A35,'GDP per State'!$A$4:$I$54,9,FALSE),"NA")</f>
        <v>1.3</v>
      </c>
      <c r="BG35" s="165">
        <f>IFERROR(VLOOKUP(A35,'GDP per Capita'!$A$5:$H$55,6,FALSE)*100,"NA")</f>
        <v>1.8953174510034032</v>
      </c>
      <c r="BH35" s="153">
        <v>45.4</v>
      </c>
      <c r="BI35">
        <f>VLOOKUP($BD35,'Health Ranking'!$C$2:$E$157,2,FALSE)</f>
        <v>18</v>
      </c>
      <c r="BJ35">
        <f>VLOOKUP($BD35,'Health Ranking'!$C$2:$E$157,3,FALSE)</f>
        <v>2</v>
      </c>
    </row>
    <row r="36" spans="1:62" x14ac:dyDescent="0.25">
      <c r="A36" s="48" t="s">
        <v>41</v>
      </c>
      <c r="B36" s="25">
        <v>5133</v>
      </c>
      <c r="C36" s="25">
        <v>920</v>
      </c>
      <c r="D36" s="25">
        <v>2721</v>
      </c>
      <c r="E36" s="25">
        <v>3057</v>
      </c>
      <c r="F36" s="25">
        <v>11195</v>
      </c>
      <c r="G36" s="25">
        <v>4378</v>
      </c>
      <c r="H36" s="25">
        <v>3379</v>
      </c>
      <c r="I36" s="25">
        <v>1349</v>
      </c>
      <c r="J36" s="25">
        <v>985</v>
      </c>
      <c r="K36" s="25">
        <v>23133</v>
      </c>
      <c r="L36" s="25">
        <v>16009</v>
      </c>
      <c r="M36" s="25">
        <v>2241</v>
      </c>
      <c r="N36" s="25">
        <v>817</v>
      </c>
      <c r="O36" s="25">
        <v>3761</v>
      </c>
      <c r="P36" s="25">
        <v>2665</v>
      </c>
      <c r="Q36" s="25">
        <v>734</v>
      </c>
      <c r="R36" s="25">
        <v>813</v>
      </c>
      <c r="S36" s="25">
        <v>3643</v>
      </c>
      <c r="T36" s="25">
        <v>2284</v>
      </c>
      <c r="U36" s="25">
        <v>1112</v>
      </c>
      <c r="V36" s="25">
        <v>7507</v>
      </c>
      <c r="W36" s="25">
        <v>2514</v>
      </c>
      <c r="X36" s="25">
        <v>3912</v>
      </c>
      <c r="Y36" s="25">
        <v>1745</v>
      </c>
      <c r="Z36" s="25">
        <v>1709</v>
      </c>
      <c r="AA36" s="25">
        <v>3988</v>
      </c>
      <c r="AB36" s="25">
        <v>1082</v>
      </c>
      <c r="AC36" s="25">
        <v>874</v>
      </c>
      <c r="AD36" s="25">
        <v>767</v>
      </c>
      <c r="AE36" s="25">
        <v>1609</v>
      </c>
      <c r="AF36" s="25">
        <v>3236</v>
      </c>
      <c r="AG36" s="25">
        <v>335</v>
      </c>
      <c r="AH36" s="25">
        <v>10544</v>
      </c>
      <c r="AI36" s="25" t="s">
        <v>61</v>
      </c>
      <c r="AJ36" s="25">
        <v>231</v>
      </c>
      <c r="AK36" s="25">
        <v>5498</v>
      </c>
      <c r="AL36" s="25">
        <v>1961</v>
      </c>
      <c r="AM36" s="25">
        <v>1482</v>
      </c>
      <c r="AN36" s="25">
        <v>6380</v>
      </c>
      <c r="AO36" s="25">
        <v>478</v>
      </c>
      <c r="AP36" s="25">
        <v>24764</v>
      </c>
      <c r="AQ36" s="25">
        <v>240</v>
      </c>
      <c r="AR36" s="25">
        <v>5904</v>
      </c>
      <c r="AS36" s="25">
        <v>22660</v>
      </c>
      <c r="AT36" s="25">
        <v>842</v>
      </c>
      <c r="AU36" s="25">
        <v>328</v>
      </c>
      <c r="AV36" s="25">
        <v>25575</v>
      </c>
      <c r="AW36" s="25">
        <v>4088</v>
      </c>
      <c r="AX36" s="25">
        <v>4683</v>
      </c>
      <c r="AY36" s="25">
        <v>2939</v>
      </c>
      <c r="AZ36" s="25">
        <v>459</v>
      </c>
      <c r="BA36" s="25">
        <v>638</v>
      </c>
      <c r="BB36">
        <v>2012</v>
      </c>
      <c r="BC36">
        <v>2012</v>
      </c>
      <c r="BD36" t="str">
        <f>CONCATENATE(A36,BC36)</f>
        <v>North Carolina2012</v>
      </c>
      <c r="BE36" t="str">
        <f t="shared" si="0"/>
        <v xml:space="preserve"> North Carolina2012</v>
      </c>
      <c r="BF36">
        <f>IFERROR(VLOOKUP('Data Table'!A36,'GDP per State'!$A$4:$I$54,9,FALSE),"NA")</f>
        <v>2.7</v>
      </c>
      <c r="BG36" s="165">
        <f>IFERROR(VLOOKUP(A36,'GDP per Capita'!$A$5:$H$55,6,FALSE)*100,"NA")</f>
        <v>2.8339069612523593</v>
      </c>
      <c r="BH36" s="152">
        <v>59</v>
      </c>
      <c r="BI36">
        <f>VLOOKUP($BD36,'Health Ranking'!$C$2:$E$157,2,FALSE)</f>
        <v>34</v>
      </c>
      <c r="BJ36">
        <f>VLOOKUP($BD36,'Health Ranking'!$C$2:$E$157,3,FALSE)</f>
        <v>1</v>
      </c>
    </row>
    <row r="37" spans="1:62" x14ac:dyDescent="0.25">
      <c r="A37" s="48" t="s">
        <v>42</v>
      </c>
      <c r="B37" s="25">
        <v>228</v>
      </c>
      <c r="C37" s="25">
        <v>264</v>
      </c>
      <c r="D37" s="25">
        <v>877</v>
      </c>
      <c r="E37" s="25">
        <v>0</v>
      </c>
      <c r="F37" s="25">
        <v>1827</v>
      </c>
      <c r="G37" s="25">
        <v>1918</v>
      </c>
      <c r="H37" s="25">
        <v>0</v>
      </c>
      <c r="I37" s="25">
        <v>0</v>
      </c>
      <c r="J37" s="25">
        <v>0</v>
      </c>
      <c r="K37" s="25">
        <v>239</v>
      </c>
      <c r="L37" s="25">
        <v>207</v>
      </c>
      <c r="M37" s="25">
        <v>0</v>
      </c>
      <c r="N37" s="25">
        <v>0</v>
      </c>
      <c r="O37" s="25">
        <v>196</v>
      </c>
      <c r="P37" s="25">
        <v>113</v>
      </c>
      <c r="Q37" s="25">
        <v>833</v>
      </c>
      <c r="R37" s="25">
        <v>261</v>
      </c>
      <c r="S37" s="25">
        <v>122</v>
      </c>
      <c r="T37" s="25">
        <v>64</v>
      </c>
      <c r="U37" s="25">
        <v>0</v>
      </c>
      <c r="V37" s="25">
        <v>116</v>
      </c>
      <c r="W37" s="25">
        <v>81</v>
      </c>
      <c r="X37" s="25">
        <v>265</v>
      </c>
      <c r="Y37" s="25">
        <v>6672</v>
      </c>
      <c r="Z37" s="25">
        <v>98</v>
      </c>
      <c r="AA37" s="25">
        <v>636</v>
      </c>
      <c r="AB37" s="25">
        <v>977</v>
      </c>
      <c r="AC37" s="25">
        <v>497</v>
      </c>
      <c r="AD37" s="25">
        <v>702</v>
      </c>
      <c r="AE37" s="25">
        <v>0</v>
      </c>
      <c r="AF37" s="25">
        <v>55</v>
      </c>
      <c r="AG37" s="25">
        <v>41</v>
      </c>
      <c r="AH37" s="25">
        <v>77</v>
      </c>
      <c r="AI37" s="25">
        <v>206</v>
      </c>
      <c r="AJ37" s="25" t="s">
        <v>61</v>
      </c>
      <c r="AK37" s="25">
        <v>453</v>
      </c>
      <c r="AL37" s="25">
        <v>308</v>
      </c>
      <c r="AM37" s="25">
        <v>42</v>
      </c>
      <c r="AN37" s="25">
        <v>166</v>
      </c>
      <c r="AO37" s="25">
        <v>0</v>
      </c>
      <c r="AP37" s="25">
        <v>656</v>
      </c>
      <c r="AQ37" s="25">
        <v>1725</v>
      </c>
      <c r="AR37" s="25">
        <v>7</v>
      </c>
      <c r="AS37" s="25">
        <v>989</v>
      </c>
      <c r="AT37" s="25">
        <v>175</v>
      </c>
      <c r="AU37" s="25">
        <v>0</v>
      </c>
      <c r="AV37" s="25">
        <v>852</v>
      </c>
      <c r="AW37" s="25">
        <v>217</v>
      </c>
      <c r="AX37" s="25">
        <v>175</v>
      </c>
      <c r="AY37" s="25">
        <v>284</v>
      </c>
      <c r="AZ37" s="25">
        <v>338</v>
      </c>
      <c r="BA37" s="25">
        <v>0</v>
      </c>
      <c r="BB37">
        <v>2012</v>
      </c>
      <c r="BC37">
        <v>2012</v>
      </c>
      <c r="BD37" t="str">
        <f>CONCATENATE(A37,BC37)</f>
        <v>North Dakota2012</v>
      </c>
      <c r="BE37" t="str">
        <f t="shared" si="0"/>
        <v xml:space="preserve"> North Dakota2012</v>
      </c>
      <c r="BF37">
        <f>IFERROR(VLOOKUP('Data Table'!A37,'GDP per State'!$A$4:$I$54,9,FALSE),"NA")</f>
        <v>13.4</v>
      </c>
      <c r="BG37" s="165">
        <f>IFERROR(VLOOKUP(A37,'GDP per Capita'!$A$5:$H$55,6,FALSE)*100,"NA")</f>
        <v>9.8590058430010998</v>
      </c>
      <c r="BH37" s="153">
        <v>40.4</v>
      </c>
      <c r="BI37">
        <f>VLOOKUP($BD37,'Health Ranking'!$C$2:$E$157,2,FALSE)</f>
        <v>8</v>
      </c>
      <c r="BJ37">
        <f>VLOOKUP($BD37,'Health Ranking'!$C$2:$E$157,3,FALSE)</f>
        <v>3</v>
      </c>
    </row>
    <row r="38" spans="1:62" x14ac:dyDescent="0.25">
      <c r="A38" s="48" t="s">
        <v>43</v>
      </c>
      <c r="B38" s="25">
        <v>1411</v>
      </c>
      <c r="C38" s="25">
        <v>1316</v>
      </c>
      <c r="D38" s="25">
        <v>7906</v>
      </c>
      <c r="E38" s="25">
        <v>1135</v>
      </c>
      <c r="F38" s="25">
        <v>10653</v>
      </c>
      <c r="G38" s="25">
        <v>4533</v>
      </c>
      <c r="H38" s="25">
        <v>287</v>
      </c>
      <c r="I38" s="25">
        <v>191</v>
      </c>
      <c r="J38" s="25">
        <v>651</v>
      </c>
      <c r="K38" s="25">
        <v>22927</v>
      </c>
      <c r="L38" s="25">
        <v>7501</v>
      </c>
      <c r="M38" s="25">
        <v>884</v>
      </c>
      <c r="N38" s="25">
        <v>1018</v>
      </c>
      <c r="O38" s="25">
        <v>6872</v>
      </c>
      <c r="P38" s="25">
        <v>11235</v>
      </c>
      <c r="Q38" s="25">
        <v>1127</v>
      </c>
      <c r="R38" s="25">
        <v>1310</v>
      </c>
      <c r="S38" s="25">
        <v>17041</v>
      </c>
      <c r="T38" s="25">
        <v>1115</v>
      </c>
      <c r="U38" s="25">
        <v>628</v>
      </c>
      <c r="V38" s="25">
        <v>2522</v>
      </c>
      <c r="W38" s="25">
        <v>1829</v>
      </c>
      <c r="X38" s="25">
        <v>11318</v>
      </c>
      <c r="Y38" s="25">
        <v>2635</v>
      </c>
      <c r="Z38" s="25">
        <v>896</v>
      </c>
      <c r="AA38" s="25">
        <v>3557</v>
      </c>
      <c r="AB38" s="25">
        <v>402</v>
      </c>
      <c r="AC38" s="25">
        <v>563</v>
      </c>
      <c r="AD38" s="25">
        <v>1407</v>
      </c>
      <c r="AE38" s="25">
        <v>324</v>
      </c>
      <c r="AF38" s="25">
        <v>1452</v>
      </c>
      <c r="AG38" s="25">
        <v>1178</v>
      </c>
      <c r="AH38" s="25">
        <v>4625</v>
      </c>
      <c r="AI38" s="25">
        <v>9337</v>
      </c>
      <c r="AJ38" s="25">
        <v>6</v>
      </c>
      <c r="AK38" s="25" t="s">
        <v>61</v>
      </c>
      <c r="AL38" s="25">
        <v>1148</v>
      </c>
      <c r="AM38" s="25">
        <v>1411</v>
      </c>
      <c r="AN38" s="25">
        <v>14319</v>
      </c>
      <c r="AO38" s="25">
        <v>63</v>
      </c>
      <c r="AP38" s="25">
        <v>4388</v>
      </c>
      <c r="AQ38" s="25">
        <v>64</v>
      </c>
      <c r="AR38" s="25">
        <v>6200</v>
      </c>
      <c r="AS38" s="25">
        <v>8728</v>
      </c>
      <c r="AT38" s="25">
        <v>1875</v>
      </c>
      <c r="AU38" s="25">
        <v>214</v>
      </c>
      <c r="AV38" s="25">
        <v>5622</v>
      </c>
      <c r="AW38" s="25">
        <v>3192</v>
      </c>
      <c r="AX38" s="25">
        <v>6757</v>
      </c>
      <c r="AY38" s="25">
        <v>2610</v>
      </c>
      <c r="AZ38" s="25">
        <v>819</v>
      </c>
      <c r="BA38" s="25">
        <v>328</v>
      </c>
      <c r="BB38">
        <v>2012</v>
      </c>
      <c r="BC38">
        <v>2012</v>
      </c>
      <c r="BD38" t="str">
        <f>CONCATENATE(A38,BC38)</f>
        <v>Ohio2012</v>
      </c>
      <c r="BE38" t="str">
        <f t="shared" si="0"/>
        <v xml:space="preserve"> Ohio2012</v>
      </c>
      <c r="BF38">
        <f>IFERROR(VLOOKUP('Data Table'!A38,'GDP per State'!$A$4:$I$54,9,FALSE),"NA")</f>
        <v>2.2000000000000002</v>
      </c>
      <c r="BG38" s="165">
        <f>IFERROR(VLOOKUP(A38,'GDP per Capita'!$A$5:$H$55,6,FALSE)*100,"NA")</f>
        <v>3.8402579553864045</v>
      </c>
      <c r="BH38" s="152">
        <v>50.7</v>
      </c>
      <c r="BI38">
        <f>VLOOKUP($BD38,'Health Ranking'!$C$2:$E$157,2,FALSE)</f>
        <v>38</v>
      </c>
      <c r="BJ38">
        <f>VLOOKUP($BD38,'Health Ranking'!$C$2:$E$157,3,FALSE)</f>
        <v>-2</v>
      </c>
    </row>
    <row r="39" spans="1:62" x14ac:dyDescent="0.25">
      <c r="A39" s="48" t="s">
        <v>44</v>
      </c>
      <c r="B39" s="25">
        <v>194</v>
      </c>
      <c r="C39" s="25">
        <v>335</v>
      </c>
      <c r="D39" s="25">
        <v>1626</v>
      </c>
      <c r="E39" s="25">
        <v>9938</v>
      </c>
      <c r="F39" s="25">
        <v>6671</v>
      </c>
      <c r="G39" s="25">
        <v>4582</v>
      </c>
      <c r="H39" s="25">
        <v>415</v>
      </c>
      <c r="I39" s="25">
        <v>0</v>
      </c>
      <c r="J39" s="25">
        <v>0</v>
      </c>
      <c r="K39" s="25">
        <v>3142</v>
      </c>
      <c r="L39" s="25">
        <v>3299</v>
      </c>
      <c r="M39" s="25">
        <v>1095</v>
      </c>
      <c r="N39" s="25">
        <v>93</v>
      </c>
      <c r="O39" s="25">
        <v>1491</v>
      </c>
      <c r="P39" s="25">
        <v>1198</v>
      </c>
      <c r="Q39" s="25">
        <v>1465</v>
      </c>
      <c r="R39" s="25">
        <v>8408</v>
      </c>
      <c r="S39" s="25">
        <v>577</v>
      </c>
      <c r="T39" s="25">
        <v>2159</v>
      </c>
      <c r="U39" s="25">
        <v>79</v>
      </c>
      <c r="V39" s="25">
        <v>463</v>
      </c>
      <c r="W39" s="25">
        <v>297</v>
      </c>
      <c r="X39" s="25">
        <v>705</v>
      </c>
      <c r="Y39" s="25">
        <v>1212</v>
      </c>
      <c r="Z39" s="25">
        <v>562</v>
      </c>
      <c r="AA39" s="25">
        <v>5298</v>
      </c>
      <c r="AB39" s="25">
        <v>1018</v>
      </c>
      <c r="AC39" s="25">
        <v>587</v>
      </c>
      <c r="AD39" s="25">
        <v>1520</v>
      </c>
      <c r="AE39" s="25">
        <v>186</v>
      </c>
      <c r="AF39" s="25">
        <v>1540</v>
      </c>
      <c r="AG39" s="25">
        <v>1076</v>
      </c>
      <c r="AH39" s="25">
        <v>1327</v>
      </c>
      <c r="AI39" s="25">
        <v>1263</v>
      </c>
      <c r="AJ39" s="25">
        <v>280</v>
      </c>
      <c r="AK39" s="25">
        <v>858</v>
      </c>
      <c r="AL39" s="25" t="s">
        <v>61</v>
      </c>
      <c r="AM39" s="25">
        <v>725</v>
      </c>
      <c r="AN39" s="25">
        <v>378</v>
      </c>
      <c r="AO39" s="25">
        <v>0</v>
      </c>
      <c r="AP39" s="25">
        <v>555</v>
      </c>
      <c r="AQ39" s="25">
        <v>21</v>
      </c>
      <c r="AR39" s="25">
        <v>2495</v>
      </c>
      <c r="AS39" s="25">
        <v>26284</v>
      </c>
      <c r="AT39" s="25">
        <v>1338</v>
      </c>
      <c r="AU39" s="25">
        <v>11</v>
      </c>
      <c r="AV39" s="25">
        <v>2810</v>
      </c>
      <c r="AW39" s="25">
        <v>1223</v>
      </c>
      <c r="AX39" s="25">
        <v>520</v>
      </c>
      <c r="AY39" s="25">
        <v>289</v>
      </c>
      <c r="AZ39" s="25">
        <v>964</v>
      </c>
      <c r="BA39" s="25">
        <v>0</v>
      </c>
      <c r="BB39">
        <v>2012</v>
      </c>
      <c r="BC39">
        <v>2012</v>
      </c>
      <c r="BD39" t="str">
        <f>CONCATENATE(A39,BC39)</f>
        <v>Oklahoma2012</v>
      </c>
      <c r="BE39" t="str">
        <f t="shared" si="0"/>
        <v xml:space="preserve"> Oklahoma2012</v>
      </c>
      <c r="BF39">
        <f>IFERROR(VLOOKUP('Data Table'!A39,'GDP per State'!$A$4:$I$54,9,FALSE),"NA")</f>
        <v>2.1</v>
      </c>
      <c r="BG39" s="165">
        <f>IFERROR(VLOOKUP(A39,'GDP per Capita'!$A$5:$H$55,6,FALSE)*100,"NA")</f>
        <v>3.5218556755752544</v>
      </c>
      <c r="BH39" s="153">
        <v>59.6</v>
      </c>
      <c r="BI39">
        <f>VLOOKUP($BD39,'Health Ranking'!$C$2:$E$157,2,FALSE)</f>
        <v>46</v>
      </c>
      <c r="BJ39">
        <f>VLOOKUP($BD39,'Health Ranking'!$C$2:$E$157,3,FALSE)</f>
        <v>0</v>
      </c>
    </row>
    <row r="40" spans="1:62" x14ac:dyDescent="0.25">
      <c r="A40" s="48" t="s">
        <v>45</v>
      </c>
      <c r="B40" s="25">
        <v>200</v>
      </c>
      <c r="C40" s="25">
        <v>3174</v>
      </c>
      <c r="D40" s="25">
        <v>8587</v>
      </c>
      <c r="E40" s="25">
        <v>193</v>
      </c>
      <c r="F40" s="25">
        <v>22724</v>
      </c>
      <c r="G40" s="25">
        <v>2419</v>
      </c>
      <c r="H40" s="25">
        <v>35</v>
      </c>
      <c r="I40" s="25">
        <v>0</v>
      </c>
      <c r="J40" s="25">
        <v>157</v>
      </c>
      <c r="K40" s="25">
        <v>2919</v>
      </c>
      <c r="L40" s="25">
        <v>453</v>
      </c>
      <c r="M40" s="25">
        <v>1763</v>
      </c>
      <c r="N40" s="25">
        <v>4963</v>
      </c>
      <c r="O40" s="25">
        <v>954</v>
      </c>
      <c r="P40" s="25">
        <v>387</v>
      </c>
      <c r="Q40" s="25">
        <v>348</v>
      </c>
      <c r="R40" s="25">
        <v>848</v>
      </c>
      <c r="S40" s="25">
        <v>298</v>
      </c>
      <c r="T40" s="25">
        <v>195</v>
      </c>
      <c r="U40" s="25">
        <v>215</v>
      </c>
      <c r="V40" s="25">
        <v>378</v>
      </c>
      <c r="W40" s="25">
        <v>1528</v>
      </c>
      <c r="X40" s="25">
        <v>811</v>
      </c>
      <c r="Y40" s="25">
        <v>781</v>
      </c>
      <c r="Z40" s="25">
        <v>465</v>
      </c>
      <c r="AA40" s="25">
        <v>1186</v>
      </c>
      <c r="AB40" s="25">
        <v>2950</v>
      </c>
      <c r="AC40" s="25">
        <v>106</v>
      </c>
      <c r="AD40" s="25">
        <v>3101</v>
      </c>
      <c r="AE40" s="25">
        <v>208</v>
      </c>
      <c r="AF40" s="25">
        <v>760</v>
      </c>
      <c r="AG40" s="25">
        <v>932</v>
      </c>
      <c r="AH40" s="25">
        <v>1055</v>
      </c>
      <c r="AI40" s="25">
        <v>1333</v>
      </c>
      <c r="AJ40" s="25">
        <v>724</v>
      </c>
      <c r="AK40" s="25">
        <v>432</v>
      </c>
      <c r="AL40" s="25">
        <v>1261</v>
      </c>
      <c r="AM40" s="25" t="s">
        <v>61</v>
      </c>
      <c r="AN40" s="25">
        <v>234</v>
      </c>
      <c r="AO40" s="25">
        <v>139</v>
      </c>
      <c r="AP40" s="25">
        <v>255</v>
      </c>
      <c r="AQ40" s="25">
        <v>667</v>
      </c>
      <c r="AR40" s="25">
        <v>1080</v>
      </c>
      <c r="AS40" s="25">
        <v>3827</v>
      </c>
      <c r="AT40" s="25">
        <v>4089</v>
      </c>
      <c r="AU40" s="25">
        <v>26</v>
      </c>
      <c r="AV40" s="25">
        <v>1541</v>
      </c>
      <c r="AW40" s="25">
        <v>25525</v>
      </c>
      <c r="AX40" s="25">
        <v>118</v>
      </c>
      <c r="AY40" s="25">
        <v>945</v>
      </c>
      <c r="AZ40" s="25">
        <v>893</v>
      </c>
      <c r="BA40" s="25">
        <v>0</v>
      </c>
      <c r="BB40">
        <v>2012</v>
      </c>
      <c r="BC40">
        <v>2012</v>
      </c>
      <c r="BD40" t="str">
        <f>CONCATENATE(A40,BC40)</f>
        <v>Oregon2012</v>
      </c>
      <c r="BE40" t="str">
        <f t="shared" si="0"/>
        <v xml:space="preserve"> Oregon2012</v>
      </c>
      <c r="BF40">
        <f>IFERROR(VLOOKUP('Data Table'!A40,'GDP per State'!$A$4:$I$54,9,FALSE),"NA")</f>
        <v>3.9</v>
      </c>
      <c r="BG40" s="165">
        <f>IFERROR(VLOOKUP(A40,'GDP per Capita'!$A$5:$H$55,6,FALSE)*100,"NA")</f>
        <v>3.3549177925227172</v>
      </c>
      <c r="BH40" s="152">
        <v>48.4</v>
      </c>
      <c r="BI40">
        <f>VLOOKUP($BD40,'Health Ranking'!$C$2:$E$157,2,FALSE)</f>
        <v>14</v>
      </c>
      <c r="BJ40">
        <f>VLOOKUP($BD40,'Health Ranking'!$C$2:$E$157,3,FALSE)</f>
        <v>-6</v>
      </c>
    </row>
    <row r="41" spans="1:62" x14ac:dyDescent="0.25">
      <c r="A41" s="48" t="s">
        <v>46</v>
      </c>
      <c r="B41" s="25">
        <v>1837</v>
      </c>
      <c r="C41" s="25">
        <v>255</v>
      </c>
      <c r="D41" s="25">
        <v>4280</v>
      </c>
      <c r="E41" s="25">
        <v>516</v>
      </c>
      <c r="F41" s="25">
        <v>10466</v>
      </c>
      <c r="G41" s="25">
        <v>3950</v>
      </c>
      <c r="H41" s="25">
        <v>2214</v>
      </c>
      <c r="I41" s="25">
        <v>6828</v>
      </c>
      <c r="J41" s="25">
        <v>1494</v>
      </c>
      <c r="K41" s="25">
        <v>25659</v>
      </c>
      <c r="L41" s="25">
        <v>9076</v>
      </c>
      <c r="M41" s="25">
        <v>1087</v>
      </c>
      <c r="N41" s="25">
        <v>169</v>
      </c>
      <c r="O41" s="25">
        <v>4588</v>
      </c>
      <c r="P41" s="25">
        <v>2419</v>
      </c>
      <c r="Q41" s="25">
        <v>451</v>
      </c>
      <c r="R41" s="25">
        <v>918</v>
      </c>
      <c r="S41" s="25">
        <v>2226</v>
      </c>
      <c r="T41" s="25">
        <v>1239</v>
      </c>
      <c r="U41" s="25">
        <v>976</v>
      </c>
      <c r="V41" s="25">
        <v>15485</v>
      </c>
      <c r="W41" s="25">
        <v>8236</v>
      </c>
      <c r="X41" s="25">
        <v>2739</v>
      </c>
      <c r="Y41" s="25">
        <v>1106</v>
      </c>
      <c r="Z41" s="25">
        <v>613</v>
      </c>
      <c r="AA41" s="25">
        <v>1535</v>
      </c>
      <c r="AB41" s="25">
        <v>457</v>
      </c>
      <c r="AC41" s="25">
        <v>702</v>
      </c>
      <c r="AD41" s="25">
        <v>1601</v>
      </c>
      <c r="AE41" s="25">
        <v>890</v>
      </c>
      <c r="AF41" s="25">
        <v>23597</v>
      </c>
      <c r="AG41" s="25">
        <v>822</v>
      </c>
      <c r="AH41" s="25">
        <v>22895</v>
      </c>
      <c r="AI41" s="25">
        <v>12179</v>
      </c>
      <c r="AJ41" s="25">
        <v>114</v>
      </c>
      <c r="AK41" s="25">
        <v>14147</v>
      </c>
      <c r="AL41" s="25">
        <v>494</v>
      </c>
      <c r="AM41" s="25">
        <v>904</v>
      </c>
      <c r="AN41" s="25" t="s">
        <v>61</v>
      </c>
      <c r="AO41" s="25">
        <v>735</v>
      </c>
      <c r="AP41" s="25">
        <v>6497</v>
      </c>
      <c r="AQ41" s="25">
        <v>515</v>
      </c>
      <c r="AR41" s="25">
        <v>3329</v>
      </c>
      <c r="AS41" s="25">
        <v>10449</v>
      </c>
      <c r="AT41" s="25">
        <v>944</v>
      </c>
      <c r="AU41" s="25">
        <v>935</v>
      </c>
      <c r="AV41" s="25">
        <v>14190</v>
      </c>
      <c r="AW41" s="25">
        <v>3397</v>
      </c>
      <c r="AX41" s="25">
        <v>5208</v>
      </c>
      <c r="AY41" s="25">
        <v>1563</v>
      </c>
      <c r="AZ41" s="25">
        <v>230</v>
      </c>
      <c r="BA41" s="25">
        <v>2313</v>
      </c>
      <c r="BB41">
        <v>2012</v>
      </c>
      <c r="BC41">
        <v>2012</v>
      </c>
      <c r="BD41" t="str">
        <f>CONCATENATE(A41,BC41)</f>
        <v>Pennsylvania2012</v>
      </c>
      <c r="BE41" t="str">
        <f t="shared" si="0"/>
        <v xml:space="preserve"> Pennsylvania2012</v>
      </c>
      <c r="BF41">
        <f>IFERROR(VLOOKUP('Data Table'!A41,'GDP per State'!$A$4:$I$54,9,FALSE),"NA")</f>
        <v>1.7</v>
      </c>
      <c r="BG41" s="165">
        <f>IFERROR(VLOOKUP(A41,'GDP per Capita'!$A$5:$H$55,6,FALSE)*100,"NA")</f>
        <v>3.1330543141566762</v>
      </c>
      <c r="BH41" s="153">
        <v>48.8</v>
      </c>
      <c r="BI41">
        <f>VLOOKUP($BD41,'Health Ranking'!$C$2:$E$157,2,FALSE)</f>
        <v>29</v>
      </c>
      <c r="BJ41">
        <f>VLOOKUP($BD41,'Health Ranking'!$C$2:$E$157,3,FALSE)</f>
        <v>-1</v>
      </c>
    </row>
    <row r="42" spans="1:62" x14ac:dyDescent="0.25">
      <c r="A42" s="48" t="s">
        <v>47</v>
      </c>
      <c r="B42" s="25">
        <v>0</v>
      </c>
      <c r="C42" s="25">
        <v>0</v>
      </c>
      <c r="D42" s="25">
        <v>614</v>
      </c>
      <c r="E42" s="25">
        <v>59</v>
      </c>
      <c r="F42" s="25">
        <v>1648</v>
      </c>
      <c r="G42" s="25">
        <v>137</v>
      </c>
      <c r="H42" s="25">
        <v>1558</v>
      </c>
      <c r="I42" s="25">
        <v>135</v>
      </c>
      <c r="J42" s="25">
        <v>635</v>
      </c>
      <c r="K42" s="25">
        <v>3050</v>
      </c>
      <c r="L42" s="25">
        <v>440</v>
      </c>
      <c r="M42" s="25">
        <v>106</v>
      </c>
      <c r="N42" s="25">
        <v>0</v>
      </c>
      <c r="O42" s="25">
        <v>462</v>
      </c>
      <c r="P42" s="25">
        <v>0</v>
      </c>
      <c r="Q42" s="25">
        <v>0</v>
      </c>
      <c r="R42" s="25">
        <v>18</v>
      </c>
      <c r="S42" s="25">
        <v>0</v>
      </c>
      <c r="T42" s="25">
        <v>737</v>
      </c>
      <c r="U42" s="25">
        <v>1024</v>
      </c>
      <c r="V42" s="25">
        <v>82</v>
      </c>
      <c r="W42" s="25">
        <v>6863</v>
      </c>
      <c r="X42" s="25">
        <v>68</v>
      </c>
      <c r="Y42" s="25">
        <v>299</v>
      </c>
      <c r="Z42" s="25">
        <v>185</v>
      </c>
      <c r="AA42" s="25">
        <v>361</v>
      </c>
      <c r="AB42" s="25">
        <v>0</v>
      </c>
      <c r="AC42" s="25">
        <v>0</v>
      </c>
      <c r="AD42" s="25">
        <v>336</v>
      </c>
      <c r="AE42" s="25">
        <v>1248</v>
      </c>
      <c r="AF42" s="25">
        <v>429</v>
      </c>
      <c r="AG42" s="25">
        <v>0</v>
      </c>
      <c r="AH42" s="25">
        <v>3222</v>
      </c>
      <c r="AI42" s="25">
        <v>290</v>
      </c>
      <c r="AJ42" s="25">
        <v>244</v>
      </c>
      <c r="AK42" s="25">
        <v>435</v>
      </c>
      <c r="AL42" s="25">
        <v>0</v>
      </c>
      <c r="AM42" s="25">
        <v>177</v>
      </c>
      <c r="AN42" s="25">
        <v>771</v>
      </c>
      <c r="AO42" s="25" t="s">
        <v>61</v>
      </c>
      <c r="AP42" s="25">
        <v>538</v>
      </c>
      <c r="AQ42" s="25">
        <v>0</v>
      </c>
      <c r="AR42" s="25">
        <v>26</v>
      </c>
      <c r="AS42" s="25">
        <v>1763</v>
      </c>
      <c r="AT42" s="25">
        <v>351</v>
      </c>
      <c r="AU42" s="25">
        <v>341</v>
      </c>
      <c r="AV42" s="25">
        <v>1605</v>
      </c>
      <c r="AW42" s="25">
        <v>97</v>
      </c>
      <c r="AX42" s="25">
        <v>0</v>
      </c>
      <c r="AY42" s="25">
        <v>144</v>
      </c>
      <c r="AZ42" s="25">
        <v>0</v>
      </c>
      <c r="BA42" s="25">
        <v>624</v>
      </c>
      <c r="BB42">
        <v>2012</v>
      </c>
      <c r="BC42">
        <v>2012</v>
      </c>
      <c r="BD42" t="str">
        <f>CONCATENATE(A42,BC42)</f>
        <v>Rhode Island2012</v>
      </c>
      <c r="BE42" t="str">
        <f t="shared" si="0"/>
        <v xml:space="preserve"> Rhode Island2012</v>
      </c>
      <c r="BF42">
        <f>IFERROR(VLOOKUP('Data Table'!A42,'GDP per State'!$A$4:$I$54,9,FALSE),"NA")</f>
        <v>1.4</v>
      </c>
      <c r="BG42" s="165">
        <f>IFERROR(VLOOKUP(A42,'GDP per Capita'!$A$5:$H$55,6,FALSE)*100,"NA")</f>
        <v>2.5413105413105415</v>
      </c>
      <c r="BH42" s="152">
        <v>50.1</v>
      </c>
      <c r="BI42">
        <f>VLOOKUP($BD42,'Health Ranking'!$C$2:$E$157,2,FALSE)</f>
        <v>16</v>
      </c>
      <c r="BJ42">
        <f>VLOOKUP($BD42,'Health Ranking'!$C$2:$E$157,3,FALSE)</f>
        <v>-3</v>
      </c>
    </row>
    <row r="43" spans="1:62" x14ac:dyDescent="0.25">
      <c r="A43" s="48" t="s">
        <v>48</v>
      </c>
      <c r="B43" s="25">
        <v>2811</v>
      </c>
      <c r="C43" s="25">
        <v>384</v>
      </c>
      <c r="D43" s="25">
        <v>1070</v>
      </c>
      <c r="E43" s="25">
        <v>52</v>
      </c>
      <c r="F43" s="25">
        <v>4110</v>
      </c>
      <c r="G43" s="25">
        <v>2383</v>
      </c>
      <c r="H43" s="25">
        <v>940</v>
      </c>
      <c r="I43" s="25">
        <v>298</v>
      </c>
      <c r="J43" s="25">
        <v>150</v>
      </c>
      <c r="K43" s="25">
        <v>11366</v>
      </c>
      <c r="L43" s="25">
        <v>18611</v>
      </c>
      <c r="M43" s="25">
        <v>644</v>
      </c>
      <c r="N43" s="25">
        <v>205</v>
      </c>
      <c r="O43" s="25">
        <v>1583</v>
      </c>
      <c r="P43" s="25">
        <v>1414</v>
      </c>
      <c r="Q43" s="25">
        <v>943</v>
      </c>
      <c r="R43" s="25">
        <v>556</v>
      </c>
      <c r="S43" s="25">
        <v>1347</v>
      </c>
      <c r="T43" s="25">
        <v>1914</v>
      </c>
      <c r="U43" s="25">
        <v>173</v>
      </c>
      <c r="V43" s="25">
        <v>2297</v>
      </c>
      <c r="W43" s="25">
        <v>2477</v>
      </c>
      <c r="X43" s="25">
        <v>1822</v>
      </c>
      <c r="Y43" s="25">
        <v>1705</v>
      </c>
      <c r="Z43" s="25">
        <v>596</v>
      </c>
      <c r="AA43" s="25">
        <v>2856</v>
      </c>
      <c r="AB43" s="25">
        <v>230</v>
      </c>
      <c r="AC43" s="25">
        <v>456</v>
      </c>
      <c r="AD43" s="25">
        <v>480</v>
      </c>
      <c r="AE43" s="25">
        <v>323</v>
      </c>
      <c r="AF43" s="25">
        <v>2372</v>
      </c>
      <c r="AG43" s="25">
        <v>325</v>
      </c>
      <c r="AH43" s="25">
        <v>5952</v>
      </c>
      <c r="AI43" s="25">
        <v>25532</v>
      </c>
      <c r="AJ43" s="25">
        <v>14</v>
      </c>
      <c r="AK43" s="25">
        <v>2445</v>
      </c>
      <c r="AL43" s="25">
        <v>569</v>
      </c>
      <c r="AM43" s="25">
        <v>461</v>
      </c>
      <c r="AN43" s="25">
        <v>3023</v>
      </c>
      <c r="AO43" s="25">
        <v>481</v>
      </c>
      <c r="AP43" s="25" t="s">
        <v>61</v>
      </c>
      <c r="AQ43" s="25">
        <v>158</v>
      </c>
      <c r="AR43" s="25">
        <v>4300</v>
      </c>
      <c r="AS43" s="25">
        <v>4470</v>
      </c>
      <c r="AT43" s="25">
        <v>60</v>
      </c>
      <c r="AU43" s="25">
        <v>124</v>
      </c>
      <c r="AV43" s="25">
        <v>7936</v>
      </c>
      <c r="AW43" s="25">
        <v>2727</v>
      </c>
      <c r="AX43" s="25">
        <v>1098</v>
      </c>
      <c r="AY43" s="25">
        <v>1053</v>
      </c>
      <c r="AZ43" s="25">
        <v>122</v>
      </c>
      <c r="BA43" s="25">
        <v>4</v>
      </c>
      <c r="BB43">
        <v>2012</v>
      </c>
      <c r="BC43">
        <v>2012</v>
      </c>
      <c r="BD43" t="str">
        <f>CONCATENATE(A43,BC43)</f>
        <v>South Carolina2012</v>
      </c>
      <c r="BE43" t="str">
        <f t="shared" si="0"/>
        <v xml:space="preserve"> South Carolina2012</v>
      </c>
      <c r="BF43">
        <f>IFERROR(VLOOKUP('Data Table'!A43,'GDP per State'!$A$4:$I$54,9,FALSE),"NA")</f>
        <v>2.7</v>
      </c>
      <c r="BG43" s="165">
        <f>IFERROR(VLOOKUP(A43,'GDP per Capita'!$A$5:$H$55,6,FALSE)*100,"NA")</f>
        <v>2.6296873128069964</v>
      </c>
      <c r="BH43" s="153">
        <v>62.4</v>
      </c>
      <c r="BI43">
        <f>VLOOKUP($BD43,'Health Ranking'!$C$2:$E$157,2,FALSE)</f>
        <v>44</v>
      </c>
      <c r="BJ43">
        <f>VLOOKUP($BD43,'Health Ranking'!$C$2:$E$157,3,FALSE)</f>
        <v>1</v>
      </c>
    </row>
    <row r="44" spans="1:62" x14ac:dyDescent="0.25">
      <c r="A44" s="48" t="s">
        <v>49</v>
      </c>
      <c r="B44" s="25">
        <v>518</v>
      </c>
      <c r="C44" s="25">
        <v>99</v>
      </c>
      <c r="D44" s="25">
        <v>1472</v>
      </c>
      <c r="E44" s="25">
        <v>673</v>
      </c>
      <c r="F44" s="25">
        <v>826</v>
      </c>
      <c r="G44" s="25">
        <v>756</v>
      </c>
      <c r="H44" s="25">
        <v>0</v>
      </c>
      <c r="I44" s="25">
        <v>0</v>
      </c>
      <c r="J44" s="25">
        <v>0</v>
      </c>
      <c r="K44" s="25">
        <v>1070</v>
      </c>
      <c r="L44" s="25">
        <v>257</v>
      </c>
      <c r="M44" s="25">
        <v>459</v>
      </c>
      <c r="N44" s="25">
        <v>118</v>
      </c>
      <c r="O44" s="25">
        <v>394</v>
      </c>
      <c r="P44" s="25">
        <v>111</v>
      </c>
      <c r="Q44" s="25">
        <v>1158</v>
      </c>
      <c r="R44" s="25">
        <v>154</v>
      </c>
      <c r="S44" s="25">
        <v>0</v>
      </c>
      <c r="T44" s="25">
        <v>0</v>
      </c>
      <c r="U44" s="25">
        <v>0</v>
      </c>
      <c r="V44" s="25">
        <v>0</v>
      </c>
      <c r="W44" s="25">
        <v>194</v>
      </c>
      <c r="X44" s="25">
        <v>66</v>
      </c>
      <c r="Y44" s="25">
        <v>3442</v>
      </c>
      <c r="Z44" s="25">
        <v>79</v>
      </c>
      <c r="AA44" s="25">
        <v>527</v>
      </c>
      <c r="AB44" s="25">
        <v>191</v>
      </c>
      <c r="AC44" s="25">
        <v>2507</v>
      </c>
      <c r="AD44" s="25">
        <v>0</v>
      </c>
      <c r="AE44" s="25">
        <v>0</v>
      </c>
      <c r="AF44" s="25">
        <v>581</v>
      </c>
      <c r="AG44" s="25">
        <v>509</v>
      </c>
      <c r="AH44" s="25">
        <v>0</v>
      </c>
      <c r="AI44" s="25">
        <v>351</v>
      </c>
      <c r="AJ44" s="25">
        <v>1754</v>
      </c>
      <c r="AK44" s="25">
        <v>47</v>
      </c>
      <c r="AL44" s="25">
        <v>108</v>
      </c>
      <c r="AM44" s="25">
        <v>119</v>
      </c>
      <c r="AN44" s="25">
        <v>159</v>
      </c>
      <c r="AO44" s="25">
        <v>0</v>
      </c>
      <c r="AP44" s="25">
        <v>816</v>
      </c>
      <c r="AQ44" s="25" t="s">
        <v>61</v>
      </c>
      <c r="AR44" s="25">
        <v>0</v>
      </c>
      <c r="AS44" s="25">
        <v>1264</v>
      </c>
      <c r="AT44" s="25">
        <v>47</v>
      </c>
      <c r="AU44" s="25">
        <v>39</v>
      </c>
      <c r="AV44" s="25">
        <v>35</v>
      </c>
      <c r="AW44" s="25">
        <v>94</v>
      </c>
      <c r="AX44" s="25">
        <v>36</v>
      </c>
      <c r="AY44" s="25">
        <v>329</v>
      </c>
      <c r="AZ44" s="25">
        <v>1175</v>
      </c>
      <c r="BA44" s="25">
        <v>0</v>
      </c>
      <c r="BB44">
        <v>2012</v>
      </c>
      <c r="BC44">
        <v>2012</v>
      </c>
      <c r="BD44" t="str">
        <f>CONCATENATE(A44,BC44)</f>
        <v>South Dakota2012</v>
      </c>
      <c r="BE44" t="str">
        <f t="shared" si="0"/>
        <v xml:space="preserve"> South Dakota2012</v>
      </c>
      <c r="BF44">
        <f>IFERROR(VLOOKUP('Data Table'!A44,'GDP per State'!$A$4:$I$54,9,FALSE),"NA")</f>
        <v>0.2</v>
      </c>
      <c r="BG44" s="165">
        <f>IFERROR(VLOOKUP(A44,'GDP per Capita'!$A$5:$H$55,6,FALSE)*100,"NA")</f>
        <v>-1.2619580704254019</v>
      </c>
      <c r="BH44" s="152">
        <v>45.2</v>
      </c>
      <c r="BI44">
        <f>VLOOKUP($BD44,'Health Ranking'!$C$2:$E$157,2,FALSE)</f>
        <v>23</v>
      </c>
      <c r="BJ44">
        <f>VLOOKUP($BD44,'Health Ranking'!$C$2:$E$157,3,FALSE)</f>
        <v>-4</v>
      </c>
    </row>
    <row r="45" spans="1:62" x14ac:dyDescent="0.25">
      <c r="A45" s="48" t="s">
        <v>50</v>
      </c>
      <c r="B45" s="25">
        <v>10539</v>
      </c>
      <c r="C45" s="25">
        <v>451</v>
      </c>
      <c r="D45" s="25">
        <v>5075</v>
      </c>
      <c r="E45" s="25">
        <v>4195</v>
      </c>
      <c r="F45" s="25">
        <v>5802</v>
      </c>
      <c r="G45" s="25">
        <v>2535</v>
      </c>
      <c r="H45" s="25">
        <v>260</v>
      </c>
      <c r="I45" s="25">
        <v>344</v>
      </c>
      <c r="J45" s="25">
        <v>577</v>
      </c>
      <c r="K45" s="25">
        <v>16275</v>
      </c>
      <c r="L45" s="25">
        <v>17606</v>
      </c>
      <c r="M45" s="25">
        <v>1314</v>
      </c>
      <c r="N45" s="25">
        <v>1957</v>
      </c>
      <c r="O45" s="25">
        <v>4648</v>
      </c>
      <c r="P45" s="25">
        <v>3547</v>
      </c>
      <c r="Q45" s="25">
        <v>1148</v>
      </c>
      <c r="R45" s="25">
        <v>1542</v>
      </c>
      <c r="S45" s="25">
        <v>10064</v>
      </c>
      <c r="T45" s="25">
        <v>2348</v>
      </c>
      <c r="U45" s="25">
        <v>985</v>
      </c>
      <c r="V45" s="25">
        <v>1800</v>
      </c>
      <c r="W45" s="25">
        <v>823</v>
      </c>
      <c r="X45" s="25">
        <v>3259</v>
      </c>
      <c r="Y45" s="25">
        <v>1738</v>
      </c>
      <c r="Z45" s="25">
        <v>11643</v>
      </c>
      <c r="AA45" s="25">
        <v>3122</v>
      </c>
      <c r="AB45" s="25">
        <v>45</v>
      </c>
      <c r="AC45" s="25">
        <v>232</v>
      </c>
      <c r="AD45" s="25">
        <v>1699</v>
      </c>
      <c r="AE45" s="25">
        <v>77</v>
      </c>
      <c r="AF45" s="25">
        <v>1400</v>
      </c>
      <c r="AG45" s="25">
        <v>338</v>
      </c>
      <c r="AH45" s="25">
        <v>1279</v>
      </c>
      <c r="AI45" s="25">
        <v>9230</v>
      </c>
      <c r="AJ45" s="25">
        <v>746</v>
      </c>
      <c r="AK45" s="25">
        <v>3542</v>
      </c>
      <c r="AL45" s="25">
        <v>2471</v>
      </c>
      <c r="AM45" s="25">
        <v>802</v>
      </c>
      <c r="AN45" s="25">
        <v>1273</v>
      </c>
      <c r="AO45" s="25">
        <v>120</v>
      </c>
      <c r="AP45" s="25">
        <v>3550</v>
      </c>
      <c r="AQ45" s="25">
        <v>507</v>
      </c>
      <c r="AR45" s="25" t="s">
        <v>61</v>
      </c>
      <c r="AS45" s="25">
        <v>10368</v>
      </c>
      <c r="AT45" s="25">
        <v>863</v>
      </c>
      <c r="AU45" s="25">
        <v>193</v>
      </c>
      <c r="AV45" s="25">
        <v>6189</v>
      </c>
      <c r="AW45" s="25">
        <v>3206</v>
      </c>
      <c r="AX45" s="25">
        <v>1061</v>
      </c>
      <c r="AY45" s="25">
        <v>1051</v>
      </c>
      <c r="AZ45" s="25">
        <v>4</v>
      </c>
      <c r="BA45" s="25">
        <v>15</v>
      </c>
      <c r="BB45">
        <v>2012</v>
      </c>
      <c r="BC45">
        <v>2012</v>
      </c>
      <c r="BD45" t="str">
        <f>CONCATENATE(A45,BC45)</f>
        <v>Tennessee2012</v>
      </c>
      <c r="BE45" t="str">
        <f t="shared" si="0"/>
        <v xml:space="preserve"> Tennessee2012</v>
      </c>
      <c r="BF45">
        <f>IFERROR(VLOOKUP('Data Table'!A45,'GDP per State'!$A$4:$I$54,9,FALSE),"NA")</f>
        <v>3.3</v>
      </c>
      <c r="BG45" s="165">
        <f>IFERROR(VLOOKUP(A45,'GDP per Capita'!$A$5:$H$55,6,FALSE)*100,"NA")</f>
        <v>3.0382585391199717</v>
      </c>
      <c r="BH45" s="153">
        <v>57.6</v>
      </c>
      <c r="BI45">
        <f>VLOOKUP($BD45,'Health Ranking'!$C$2:$E$157,2,FALSE)</f>
        <v>42</v>
      </c>
      <c r="BJ45">
        <f>VLOOKUP($BD45,'Health Ranking'!$C$2:$E$157,3,FALSE)</f>
        <v>-1</v>
      </c>
    </row>
    <row r="46" spans="1:62" x14ac:dyDescent="0.25">
      <c r="A46" s="48" t="s">
        <v>51</v>
      </c>
      <c r="B46" s="25">
        <v>7468</v>
      </c>
      <c r="C46" s="25">
        <v>1488</v>
      </c>
      <c r="D46" s="25">
        <v>14788</v>
      </c>
      <c r="E46" s="25">
        <v>11767</v>
      </c>
      <c r="F46" s="25">
        <v>43005</v>
      </c>
      <c r="G46" s="25">
        <v>17355</v>
      </c>
      <c r="H46" s="25">
        <v>3279</v>
      </c>
      <c r="I46" s="25">
        <v>133</v>
      </c>
      <c r="J46" s="25">
        <v>1473</v>
      </c>
      <c r="K46" s="25">
        <v>28564</v>
      </c>
      <c r="L46" s="25">
        <v>16198</v>
      </c>
      <c r="M46" s="25">
        <v>3300</v>
      </c>
      <c r="N46" s="25">
        <v>1352</v>
      </c>
      <c r="O46" s="25">
        <v>16780</v>
      </c>
      <c r="P46" s="25">
        <v>4490</v>
      </c>
      <c r="Q46" s="25">
        <v>3553</v>
      </c>
      <c r="R46" s="25">
        <v>8468</v>
      </c>
      <c r="S46" s="25">
        <v>3345</v>
      </c>
      <c r="T46" s="25">
        <v>24488</v>
      </c>
      <c r="U46" s="25">
        <v>496</v>
      </c>
      <c r="V46" s="25">
        <v>5612</v>
      </c>
      <c r="W46" s="25">
        <v>3694</v>
      </c>
      <c r="X46" s="25">
        <v>8638</v>
      </c>
      <c r="Y46" s="25">
        <v>4001</v>
      </c>
      <c r="Z46" s="25">
        <v>7230</v>
      </c>
      <c r="AA46" s="25">
        <v>9278</v>
      </c>
      <c r="AB46" s="25">
        <v>1393</v>
      </c>
      <c r="AC46" s="25">
        <v>3130</v>
      </c>
      <c r="AD46" s="25">
        <v>5484</v>
      </c>
      <c r="AE46" s="25">
        <v>2150</v>
      </c>
      <c r="AF46" s="25">
        <v>2509</v>
      </c>
      <c r="AG46" s="25">
        <v>11955</v>
      </c>
      <c r="AH46" s="25">
        <v>11231</v>
      </c>
      <c r="AI46" s="25">
        <v>12638</v>
      </c>
      <c r="AJ46" s="25">
        <v>1414</v>
      </c>
      <c r="AK46" s="25">
        <v>11760</v>
      </c>
      <c r="AL46" s="25">
        <v>25508</v>
      </c>
      <c r="AM46" s="25">
        <v>3347</v>
      </c>
      <c r="AN46" s="25">
        <v>6768</v>
      </c>
      <c r="AO46" s="25">
        <v>823</v>
      </c>
      <c r="AP46" s="25">
        <v>5351</v>
      </c>
      <c r="AQ46" s="25">
        <v>1715</v>
      </c>
      <c r="AR46" s="25">
        <v>8716</v>
      </c>
      <c r="AS46" s="25" t="s">
        <v>61</v>
      </c>
      <c r="AT46" s="25">
        <v>3605</v>
      </c>
      <c r="AU46" s="25">
        <v>493</v>
      </c>
      <c r="AV46" s="25">
        <v>12944</v>
      </c>
      <c r="AW46" s="25">
        <v>14196</v>
      </c>
      <c r="AX46" s="25">
        <v>622</v>
      </c>
      <c r="AY46" s="25">
        <v>2765</v>
      </c>
      <c r="AZ46" s="25">
        <v>1427</v>
      </c>
      <c r="BA46" s="25">
        <v>360</v>
      </c>
      <c r="BB46">
        <v>2012</v>
      </c>
      <c r="BC46">
        <v>2012</v>
      </c>
      <c r="BD46" t="str">
        <f>CONCATENATE(A46,BC46)</f>
        <v>Texas2012</v>
      </c>
      <c r="BE46" t="str">
        <f t="shared" si="0"/>
        <v xml:space="preserve"> Texas2012</v>
      </c>
      <c r="BF46">
        <f>IFERROR(VLOOKUP('Data Table'!A46,'GDP per State'!$A$4:$I$54,9,FALSE),"NA")</f>
        <v>4.8</v>
      </c>
      <c r="BG46" s="165">
        <f>IFERROR(VLOOKUP(A46,'GDP per Capita'!$A$5:$H$55,6,FALSE)*100,"NA")</f>
        <v>3.2978802899344908</v>
      </c>
      <c r="BH46" s="152">
        <v>64.8</v>
      </c>
      <c r="BI46">
        <f>VLOOKUP($BD46,'Health Ranking'!$C$2:$E$157,2,FALSE)</f>
        <v>35</v>
      </c>
      <c r="BJ46">
        <f>VLOOKUP($BD46,'Health Ranking'!$C$2:$E$157,3,FALSE)</f>
        <v>7</v>
      </c>
    </row>
    <row r="47" spans="1:62" x14ac:dyDescent="0.25">
      <c r="A47" s="48" t="s">
        <v>52</v>
      </c>
      <c r="B47" s="25">
        <v>579</v>
      </c>
      <c r="C47" s="25">
        <v>330</v>
      </c>
      <c r="D47" s="25">
        <v>5916</v>
      </c>
      <c r="E47" s="25">
        <v>269</v>
      </c>
      <c r="F47" s="25">
        <v>12172</v>
      </c>
      <c r="G47" s="25">
        <v>6398</v>
      </c>
      <c r="H47" s="25">
        <v>45</v>
      </c>
      <c r="I47" s="25">
        <v>166</v>
      </c>
      <c r="J47" s="25">
        <v>116</v>
      </c>
      <c r="K47" s="25">
        <v>2499</v>
      </c>
      <c r="L47" s="25">
        <v>20</v>
      </c>
      <c r="M47" s="25">
        <v>2183</v>
      </c>
      <c r="N47" s="25">
        <v>6617</v>
      </c>
      <c r="O47" s="25">
        <v>1154</v>
      </c>
      <c r="P47" s="25">
        <v>105</v>
      </c>
      <c r="Q47" s="25">
        <v>886</v>
      </c>
      <c r="R47" s="25">
        <v>97</v>
      </c>
      <c r="S47" s="25">
        <v>464</v>
      </c>
      <c r="T47" s="25">
        <v>277</v>
      </c>
      <c r="U47" s="25">
        <v>200</v>
      </c>
      <c r="V47" s="25">
        <v>1061</v>
      </c>
      <c r="W47" s="25">
        <v>1027</v>
      </c>
      <c r="X47" s="25">
        <v>819</v>
      </c>
      <c r="Y47" s="25">
        <v>429</v>
      </c>
      <c r="Z47" s="25">
        <v>454</v>
      </c>
      <c r="AA47" s="25">
        <v>3287</v>
      </c>
      <c r="AB47" s="25">
        <v>260</v>
      </c>
      <c r="AC47" s="25">
        <v>229</v>
      </c>
      <c r="AD47" s="25">
        <v>4605</v>
      </c>
      <c r="AE47" s="25">
        <v>557</v>
      </c>
      <c r="AF47" s="25">
        <v>425</v>
      </c>
      <c r="AG47" s="25">
        <v>1382</v>
      </c>
      <c r="AH47" s="25">
        <v>622</v>
      </c>
      <c r="AI47" s="25">
        <v>1189</v>
      </c>
      <c r="AJ47" s="25">
        <v>43</v>
      </c>
      <c r="AK47" s="25">
        <v>197</v>
      </c>
      <c r="AL47" s="25">
        <v>2588</v>
      </c>
      <c r="AM47" s="25">
        <v>4793</v>
      </c>
      <c r="AN47" s="25">
        <v>1276</v>
      </c>
      <c r="AO47" s="25">
        <v>0</v>
      </c>
      <c r="AP47" s="25">
        <v>566</v>
      </c>
      <c r="AQ47" s="25">
        <v>388</v>
      </c>
      <c r="AR47" s="25">
        <v>784</v>
      </c>
      <c r="AS47" s="25">
        <v>4610</v>
      </c>
      <c r="AT47" s="25" t="s">
        <v>61</v>
      </c>
      <c r="AU47" s="25">
        <v>81</v>
      </c>
      <c r="AV47" s="25">
        <v>2092</v>
      </c>
      <c r="AW47" s="25">
        <v>5298</v>
      </c>
      <c r="AX47" s="25">
        <v>0</v>
      </c>
      <c r="AY47" s="25">
        <v>900</v>
      </c>
      <c r="AZ47" s="25">
        <v>1710</v>
      </c>
      <c r="BA47" s="25">
        <v>0</v>
      </c>
      <c r="BB47">
        <v>2012</v>
      </c>
      <c r="BC47">
        <v>2012</v>
      </c>
      <c r="BD47" t="str">
        <f>CONCATENATE(A47,BC47)</f>
        <v>Utah2012</v>
      </c>
      <c r="BE47" t="str">
        <f t="shared" si="0"/>
        <v xml:space="preserve"> Utah2012</v>
      </c>
      <c r="BF47">
        <f>IFERROR(VLOOKUP('Data Table'!A47,'GDP per State'!$A$4:$I$54,9,FALSE),"NA")</f>
        <v>3.4</v>
      </c>
      <c r="BG47" s="165">
        <f>IFERROR(VLOOKUP(A47,'GDP per Capita'!$A$5:$H$55,6,FALSE)*100,"NA")</f>
        <v>3.2588259870482554</v>
      </c>
      <c r="BH47" s="153">
        <v>48.6</v>
      </c>
      <c r="BI47">
        <f>VLOOKUP($BD47,'Health Ranking'!$C$2:$E$157,2,FALSE)</f>
        <v>6</v>
      </c>
      <c r="BJ47">
        <f>VLOOKUP($BD47,'Health Ranking'!$C$2:$E$157,3,FALSE)</f>
        <v>-1</v>
      </c>
    </row>
    <row r="48" spans="1:62" x14ac:dyDescent="0.25">
      <c r="A48" s="48" t="s">
        <v>53</v>
      </c>
      <c r="B48" s="25">
        <v>0</v>
      </c>
      <c r="C48" s="25">
        <v>79</v>
      </c>
      <c r="D48" s="25">
        <v>207</v>
      </c>
      <c r="E48" s="25">
        <v>0</v>
      </c>
      <c r="F48" s="25">
        <v>544</v>
      </c>
      <c r="G48" s="25">
        <v>503</v>
      </c>
      <c r="H48" s="25">
        <v>709</v>
      </c>
      <c r="I48" s="25">
        <v>0</v>
      </c>
      <c r="J48" s="25">
        <v>267</v>
      </c>
      <c r="K48" s="25">
        <v>2747</v>
      </c>
      <c r="L48" s="25">
        <v>84</v>
      </c>
      <c r="M48" s="25">
        <v>0</v>
      </c>
      <c r="N48" s="25">
        <v>0</v>
      </c>
      <c r="O48" s="25">
        <v>156</v>
      </c>
      <c r="P48" s="25">
        <v>0</v>
      </c>
      <c r="Q48" s="25">
        <v>0</v>
      </c>
      <c r="R48" s="25">
        <v>70</v>
      </c>
      <c r="S48" s="25">
        <v>45</v>
      </c>
      <c r="T48" s="25">
        <v>45</v>
      </c>
      <c r="U48" s="25">
        <v>349</v>
      </c>
      <c r="V48" s="25">
        <v>589</v>
      </c>
      <c r="W48" s="25">
        <v>2534</v>
      </c>
      <c r="X48" s="25">
        <v>60</v>
      </c>
      <c r="Y48" s="25">
        <v>77</v>
      </c>
      <c r="Z48" s="25">
        <v>0</v>
      </c>
      <c r="AA48" s="25">
        <v>318</v>
      </c>
      <c r="AB48" s="25">
        <v>87</v>
      </c>
      <c r="AC48" s="25">
        <v>79</v>
      </c>
      <c r="AD48" s="25">
        <v>121</v>
      </c>
      <c r="AE48" s="25">
        <v>2960</v>
      </c>
      <c r="AF48" s="25">
        <v>35</v>
      </c>
      <c r="AG48" s="25">
        <v>81</v>
      </c>
      <c r="AH48" s="25">
        <v>2764</v>
      </c>
      <c r="AI48" s="25">
        <v>445</v>
      </c>
      <c r="AJ48" s="25">
        <v>758</v>
      </c>
      <c r="AK48" s="25">
        <v>364</v>
      </c>
      <c r="AL48" s="25">
        <v>197</v>
      </c>
      <c r="AM48" s="25">
        <v>367</v>
      </c>
      <c r="AN48" s="25">
        <v>1012</v>
      </c>
      <c r="AO48" s="25">
        <v>53</v>
      </c>
      <c r="AP48" s="25">
        <v>298</v>
      </c>
      <c r="AQ48" s="25">
        <v>5</v>
      </c>
      <c r="AR48" s="25">
        <v>133</v>
      </c>
      <c r="AS48" s="25">
        <v>113</v>
      </c>
      <c r="AT48" s="25">
        <v>39</v>
      </c>
      <c r="AU48" s="25" t="s">
        <v>61</v>
      </c>
      <c r="AV48" s="25">
        <v>423</v>
      </c>
      <c r="AW48" s="25">
        <v>223</v>
      </c>
      <c r="AX48" s="25">
        <v>54</v>
      </c>
      <c r="AY48" s="25">
        <v>62</v>
      </c>
      <c r="AZ48" s="25">
        <v>0</v>
      </c>
      <c r="BA48" s="25">
        <v>0</v>
      </c>
      <c r="BB48">
        <v>2012</v>
      </c>
      <c r="BC48">
        <v>2012</v>
      </c>
      <c r="BD48" t="str">
        <f>CONCATENATE(A48,BC48)</f>
        <v>Vermont2012</v>
      </c>
      <c r="BE48" t="str">
        <f t="shared" si="0"/>
        <v xml:space="preserve"> Vermont2012</v>
      </c>
      <c r="BF48">
        <f>IFERROR(VLOOKUP('Data Table'!A48,'GDP per State'!$A$4:$I$54,9,FALSE),"NA")</f>
        <v>1.2</v>
      </c>
      <c r="BG48" s="165">
        <f>IFERROR(VLOOKUP(A48,'GDP per Capita'!$A$5:$H$55,6,FALSE)*100,"NA")</f>
        <v>3.4205715385355528</v>
      </c>
      <c r="BH48" s="152">
        <v>42.9</v>
      </c>
      <c r="BI48">
        <f>VLOOKUP($BD48,'Health Ranking'!$C$2:$E$157,2,FALSE)</f>
        <v>2</v>
      </c>
      <c r="BJ48">
        <f>VLOOKUP($BD48,'Health Ranking'!$C$2:$E$157,3,FALSE)</f>
        <v>-1</v>
      </c>
    </row>
    <row r="49" spans="1:62" x14ac:dyDescent="0.25">
      <c r="A49" s="48" t="s">
        <v>54</v>
      </c>
      <c r="B49" s="25">
        <v>3170</v>
      </c>
      <c r="C49" s="25">
        <v>1265</v>
      </c>
      <c r="D49" s="25">
        <v>2763</v>
      </c>
      <c r="E49" s="25">
        <v>1159</v>
      </c>
      <c r="F49" s="25">
        <v>15625</v>
      </c>
      <c r="G49" s="25">
        <v>3796</v>
      </c>
      <c r="H49" s="25">
        <v>1729</v>
      </c>
      <c r="I49" s="25">
        <v>1746</v>
      </c>
      <c r="J49" s="25">
        <v>9537</v>
      </c>
      <c r="K49" s="25">
        <v>25697</v>
      </c>
      <c r="L49" s="25">
        <v>10702</v>
      </c>
      <c r="M49" s="25">
        <v>1393</v>
      </c>
      <c r="N49" s="25">
        <v>269</v>
      </c>
      <c r="O49" s="25">
        <v>4311</v>
      </c>
      <c r="P49" s="25">
        <v>1932</v>
      </c>
      <c r="Q49" s="25">
        <v>268</v>
      </c>
      <c r="R49" s="25">
        <v>1705</v>
      </c>
      <c r="S49" s="25">
        <v>3319</v>
      </c>
      <c r="T49" s="25">
        <v>1857</v>
      </c>
      <c r="U49" s="25">
        <v>573</v>
      </c>
      <c r="V49" s="25">
        <v>20579</v>
      </c>
      <c r="W49" s="25">
        <v>4098</v>
      </c>
      <c r="X49" s="25">
        <v>3057</v>
      </c>
      <c r="Y49" s="25">
        <v>1037</v>
      </c>
      <c r="Z49" s="25">
        <v>1929</v>
      </c>
      <c r="AA49" s="25">
        <v>2609</v>
      </c>
      <c r="AB49" s="25">
        <v>156</v>
      </c>
      <c r="AC49" s="25">
        <v>1076</v>
      </c>
      <c r="AD49" s="25">
        <v>1135</v>
      </c>
      <c r="AE49" s="25">
        <v>660</v>
      </c>
      <c r="AF49" s="25">
        <v>5024</v>
      </c>
      <c r="AG49" s="25">
        <v>1560</v>
      </c>
      <c r="AH49" s="25">
        <v>7939</v>
      </c>
      <c r="AI49" s="25">
        <v>26759</v>
      </c>
      <c r="AJ49" s="25">
        <v>403</v>
      </c>
      <c r="AK49" s="25">
        <v>3193</v>
      </c>
      <c r="AL49" s="25">
        <v>1749</v>
      </c>
      <c r="AM49" s="25">
        <v>676</v>
      </c>
      <c r="AN49" s="25">
        <v>11960</v>
      </c>
      <c r="AO49" s="25">
        <v>1008</v>
      </c>
      <c r="AP49" s="25">
        <v>9377</v>
      </c>
      <c r="AQ49" s="25">
        <v>340</v>
      </c>
      <c r="AR49" s="25">
        <v>8008</v>
      </c>
      <c r="AS49" s="25">
        <v>17734</v>
      </c>
      <c r="AT49" s="25">
        <v>1369</v>
      </c>
      <c r="AU49" s="25">
        <v>728</v>
      </c>
      <c r="AV49" s="25" t="s">
        <v>61</v>
      </c>
      <c r="AW49" s="25">
        <v>3839</v>
      </c>
      <c r="AX49" s="25">
        <v>6317</v>
      </c>
      <c r="AY49" s="25">
        <v>1267</v>
      </c>
      <c r="AZ49" s="25">
        <v>138</v>
      </c>
      <c r="BA49" s="25">
        <v>684</v>
      </c>
      <c r="BB49">
        <v>2012</v>
      </c>
      <c r="BC49">
        <v>2012</v>
      </c>
      <c r="BD49" t="str">
        <f>CONCATENATE(A49,BC49)</f>
        <v>Virginia2012</v>
      </c>
      <c r="BE49" t="str">
        <f t="shared" si="0"/>
        <v xml:space="preserve"> Virginia2012</v>
      </c>
      <c r="BF49">
        <f>IFERROR(VLOOKUP('Data Table'!A49,'GDP per State'!$A$4:$I$54,9,FALSE),"NA")</f>
        <v>1.1000000000000001</v>
      </c>
      <c r="BG49" s="165">
        <f>IFERROR(VLOOKUP(A49,'GDP per Capita'!$A$5:$H$55,6,FALSE)*100,"NA")</f>
        <v>2.1146463660615527</v>
      </c>
      <c r="BH49" s="153">
        <v>55.1</v>
      </c>
      <c r="BI49">
        <f>VLOOKUP($BD49,'Health Ranking'!$C$2:$E$157,2,FALSE)</f>
        <v>22</v>
      </c>
      <c r="BJ49">
        <f>VLOOKUP($BD49,'Health Ranking'!$C$2:$E$157,3,FALSE)</f>
        <v>1</v>
      </c>
    </row>
    <row r="50" spans="1:62" x14ac:dyDescent="0.25">
      <c r="A50" s="48" t="s">
        <v>55</v>
      </c>
      <c r="B50" s="25">
        <v>1034</v>
      </c>
      <c r="C50" s="25">
        <v>3725</v>
      </c>
      <c r="D50" s="25">
        <v>13247</v>
      </c>
      <c r="E50" s="25">
        <v>251</v>
      </c>
      <c r="F50" s="25">
        <v>34569</v>
      </c>
      <c r="G50" s="25">
        <v>4853</v>
      </c>
      <c r="H50" s="25">
        <v>1593</v>
      </c>
      <c r="I50" s="25">
        <v>29</v>
      </c>
      <c r="J50" s="25">
        <v>481</v>
      </c>
      <c r="K50" s="25">
        <v>4943</v>
      </c>
      <c r="L50" s="25">
        <v>1965</v>
      </c>
      <c r="M50" s="25">
        <v>5920</v>
      </c>
      <c r="N50" s="25">
        <v>10398</v>
      </c>
      <c r="O50" s="25">
        <v>2704</v>
      </c>
      <c r="P50" s="25">
        <v>258</v>
      </c>
      <c r="Q50" s="25">
        <v>919</v>
      </c>
      <c r="R50" s="25">
        <v>3265</v>
      </c>
      <c r="S50" s="25">
        <v>1988</v>
      </c>
      <c r="T50" s="25">
        <v>1581</v>
      </c>
      <c r="U50" s="25">
        <v>118</v>
      </c>
      <c r="V50" s="25">
        <v>1431</v>
      </c>
      <c r="W50" s="25">
        <v>1653</v>
      </c>
      <c r="X50" s="25">
        <v>2146</v>
      </c>
      <c r="Y50" s="25">
        <v>1685</v>
      </c>
      <c r="Z50" s="25">
        <v>433</v>
      </c>
      <c r="AA50" s="25">
        <v>2312</v>
      </c>
      <c r="AB50" s="25">
        <v>4783</v>
      </c>
      <c r="AC50" s="25">
        <v>1327</v>
      </c>
      <c r="AD50" s="25">
        <v>2997</v>
      </c>
      <c r="AE50" s="25">
        <v>113</v>
      </c>
      <c r="AF50" s="25">
        <v>1847</v>
      </c>
      <c r="AG50" s="25">
        <v>1251</v>
      </c>
      <c r="AH50" s="25">
        <v>2614</v>
      </c>
      <c r="AI50" s="25">
        <v>5915</v>
      </c>
      <c r="AJ50" s="25">
        <v>1604</v>
      </c>
      <c r="AK50" s="25">
        <v>2862</v>
      </c>
      <c r="AL50" s="25">
        <v>1574</v>
      </c>
      <c r="AM50" s="25">
        <v>21224</v>
      </c>
      <c r="AN50" s="25">
        <v>1787</v>
      </c>
      <c r="AO50" s="25">
        <v>287</v>
      </c>
      <c r="AP50" s="25">
        <v>1629</v>
      </c>
      <c r="AQ50" s="25">
        <v>1026</v>
      </c>
      <c r="AR50" s="25">
        <v>1876</v>
      </c>
      <c r="AS50" s="25">
        <v>11630</v>
      </c>
      <c r="AT50" s="25">
        <v>3529</v>
      </c>
      <c r="AU50" s="25">
        <v>98</v>
      </c>
      <c r="AV50" s="25">
        <v>4160</v>
      </c>
      <c r="AW50" s="25" t="s">
        <v>61</v>
      </c>
      <c r="AX50" s="25">
        <v>297</v>
      </c>
      <c r="AY50" s="25">
        <v>1208</v>
      </c>
      <c r="AZ50" s="25">
        <v>1323</v>
      </c>
      <c r="BA50" s="25">
        <v>0</v>
      </c>
      <c r="BB50">
        <v>2012</v>
      </c>
      <c r="BC50">
        <v>2012</v>
      </c>
      <c r="BD50" t="str">
        <f>CONCATENATE(A50,BC50)</f>
        <v>Washington2012</v>
      </c>
      <c r="BE50" t="str">
        <f t="shared" si="0"/>
        <v xml:space="preserve"> Washington2012</v>
      </c>
      <c r="BF50">
        <f>IFERROR(VLOOKUP('Data Table'!A50,'GDP per State'!$A$4:$I$54,9,FALSE),"NA")</f>
        <v>3.6</v>
      </c>
      <c r="BG50" s="165">
        <f>IFERROR(VLOOKUP(A50,'GDP per Capita'!$A$5:$H$55,6,FALSE)*100,"NA")</f>
        <v>3.4983362960937145</v>
      </c>
      <c r="BH50" s="152">
        <v>48.3</v>
      </c>
      <c r="BI50">
        <f>VLOOKUP($BD50,'Health Ranking'!$C$2:$E$157,2,FALSE)</f>
        <v>12</v>
      </c>
      <c r="BJ50">
        <f>VLOOKUP($BD50,'Health Ranking'!$C$2:$E$157,3,FALSE)</f>
        <v>-3</v>
      </c>
    </row>
    <row r="51" spans="1:62" x14ac:dyDescent="0.25">
      <c r="A51" s="48" t="s">
        <v>56</v>
      </c>
      <c r="B51" s="25">
        <v>128</v>
      </c>
      <c r="C51" s="25">
        <v>0</v>
      </c>
      <c r="D51" s="25">
        <v>765</v>
      </c>
      <c r="E51" s="25">
        <v>84</v>
      </c>
      <c r="F51" s="25">
        <v>1413</v>
      </c>
      <c r="G51" s="25">
        <v>837</v>
      </c>
      <c r="H51" s="25">
        <v>174</v>
      </c>
      <c r="I51" s="25">
        <v>161</v>
      </c>
      <c r="J51" s="25">
        <v>293</v>
      </c>
      <c r="K51" s="25">
        <v>3533</v>
      </c>
      <c r="L51" s="25">
        <v>1237</v>
      </c>
      <c r="M51" s="25">
        <v>197</v>
      </c>
      <c r="N51" s="25">
        <v>0</v>
      </c>
      <c r="O51" s="25">
        <v>1221</v>
      </c>
      <c r="P51" s="25">
        <v>507</v>
      </c>
      <c r="Q51" s="25">
        <v>22</v>
      </c>
      <c r="R51" s="25">
        <v>139</v>
      </c>
      <c r="S51" s="25">
        <v>3346</v>
      </c>
      <c r="T51" s="25">
        <v>238</v>
      </c>
      <c r="U51" s="25">
        <v>51</v>
      </c>
      <c r="V51" s="25">
        <v>1957</v>
      </c>
      <c r="W51" s="25">
        <v>385</v>
      </c>
      <c r="X51" s="25">
        <v>353</v>
      </c>
      <c r="Y51" s="25">
        <v>0</v>
      </c>
      <c r="Z51" s="25">
        <v>0</v>
      </c>
      <c r="AA51" s="25">
        <v>148</v>
      </c>
      <c r="AB51" s="25">
        <v>0</v>
      </c>
      <c r="AC51" s="25">
        <v>111</v>
      </c>
      <c r="AD51" s="25">
        <v>100</v>
      </c>
      <c r="AE51" s="25">
        <v>80</v>
      </c>
      <c r="AF51" s="25">
        <v>297</v>
      </c>
      <c r="AG51" s="25">
        <v>0</v>
      </c>
      <c r="AH51" s="25">
        <v>921</v>
      </c>
      <c r="AI51" s="25">
        <v>2677</v>
      </c>
      <c r="AJ51" s="25">
        <v>0</v>
      </c>
      <c r="AK51" s="25">
        <v>7820</v>
      </c>
      <c r="AL51" s="25">
        <v>368</v>
      </c>
      <c r="AM51" s="25">
        <v>593</v>
      </c>
      <c r="AN51" s="25">
        <v>6762</v>
      </c>
      <c r="AO51" s="25">
        <v>0</v>
      </c>
      <c r="AP51" s="25">
        <v>1345</v>
      </c>
      <c r="AQ51" s="25">
        <v>131</v>
      </c>
      <c r="AR51" s="25">
        <v>3248</v>
      </c>
      <c r="AS51" s="25">
        <v>1729</v>
      </c>
      <c r="AT51" s="25">
        <v>0</v>
      </c>
      <c r="AU51" s="25">
        <v>0</v>
      </c>
      <c r="AV51" s="25">
        <v>3839</v>
      </c>
      <c r="AW51" s="25">
        <v>215</v>
      </c>
      <c r="AX51" s="25" t="s">
        <v>61</v>
      </c>
      <c r="AY51" s="25">
        <v>0</v>
      </c>
      <c r="AZ51" s="25">
        <v>0</v>
      </c>
      <c r="BA51" s="25">
        <v>8</v>
      </c>
      <c r="BB51">
        <v>2012</v>
      </c>
      <c r="BC51">
        <v>2012</v>
      </c>
      <c r="BD51" t="str">
        <f>CONCATENATE(A51,BC51)</f>
        <v>West Virginia2012</v>
      </c>
      <c r="BE51" t="str">
        <f t="shared" si="0"/>
        <v xml:space="preserve"> West Virginia2012</v>
      </c>
      <c r="BF51">
        <f>IFERROR(VLOOKUP('Data Table'!A51,'GDP per State'!$A$4:$I$54,9,FALSE),"NA")</f>
        <v>3.3</v>
      </c>
      <c r="BG51" s="165">
        <f>IFERROR(VLOOKUP(A51,'GDP per Capita'!$A$5:$H$55,6,FALSE)*100,"NA")</f>
        <v>3.2152800646648507</v>
      </c>
      <c r="BH51" s="153">
        <v>51.8</v>
      </c>
      <c r="BI51">
        <f>VLOOKUP($BD51,'Health Ranking'!$C$2:$E$157,2,FALSE)</f>
        <v>47</v>
      </c>
      <c r="BJ51">
        <f>VLOOKUP($BD51,'Health Ranking'!$C$2:$E$157,3,FALSE)</f>
        <v>-4</v>
      </c>
    </row>
    <row r="52" spans="1:62" x14ac:dyDescent="0.25">
      <c r="A52" s="48" t="s">
        <v>57</v>
      </c>
      <c r="B52" s="25">
        <v>760</v>
      </c>
      <c r="C52" s="25">
        <v>206</v>
      </c>
      <c r="D52" s="25">
        <v>3765</v>
      </c>
      <c r="E52" s="25">
        <v>695</v>
      </c>
      <c r="F52" s="25">
        <v>5681</v>
      </c>
      <c r="G52" s="25">
        <v>3000</v>
      </c>
      <c r="H52" s="25">
        <v>711</v>
      </c>
      <c r="I52" s="25">
        <v>0</v>
      </c>
      <c r="J52" s="25">
        <v>721</v>
      </c>
      <c r="K52" s="25">
        <v>6216</v>
      </c>
      <c r="L52" s="25">
        <v>3441</v>
      </c>
      <c r="M52" s="25">
        <v>295</v>
      </c>
      <c r="N52" s="25">
        <v>225</v>
      </c>
      <c r="O52" s="25">
        <v>14414</v>
      </c>
      <c r="P52" s="25">
        <v>1727</v>
      </c>
      <c r="Q52" s="25">
        <v>3607</v>
      </c>
      <c r="R52" s="25">
        <v>486</v>
      </c>
      <c r="S52" s="25">
        <v>1395</v>
      </c>
      <c r="T52" s="25">
        <v>682</v>
      </c>
      <c r="U52" s="25">
        <v>0</v>
      </c>
      <c r="V52" s="25">
        <v>460</v>
      </c>
      <c r="W52" s="25">
        <v>584</v>
      </c>
      <c r="X52" s="25">
        <v>4768</v>
      </c>
      <c r="Y52" s="25">
        <v>17618</v>
      </c>
      <c r="Z52" s="25">
        <v>611</v>
      </c>
      <c r="AA52" s="25">
        <v>2636</v>
      </c>
      <c r="AB52" s="25">
        <v>750</v>
      </c>
      <c r="AC52" s="25">
        <v>316</v>
      </c>
      <c r="AD52" s="25">
        <v>1046</v>
      </c>
      <c r="AE52" s="25">
        <v>239</v>
      </c>
      <c r="AF52" s="25">
        <v>680</v>
      </c>
      <c r="AG52" s="25">
        <v>321</v>
      </c>
      <c r="AH52" s="25">
        <v>979</v>
      </c>
      <c r="AI52" s="25">
        <v>2266</v>
      </c>
      <c r="AJ52" s="25">
        <v>543</v>
      </c>
      <c r="AK52" s="25">
        <v>974</v>
      </c>
      <c r="AL52" s="25">
        <v>1061</v>
      </c>
      <c r="AM52" s="25">
        <v>426</v>
      </c>
      <c r="AN52" s="25">
        <v>1550</v>
      </c>
      <c r="AO52" s="25">
        <v>135</v>
      </c>
      <c r="AP52" s="25">
        <v>832</v>
      </c>
      <c r="AQ52" s="25">
        <v>314</v>
      </c>
      <c r="AR52" s="25">
        <v>1622</v>
      </c>
      <c r="AS52" s="25">
        <v>4192</v>
      </c>
      <c r="AT52" s="25">
        <v>1445</v>
      </c>
      <c r="AU52" s="25">
        <v>151</v>
      </c>
      <c r="AV52" s="25">
        <v>1258</v>
      </c>
      <c r="AW52" s="25">
        <v>1168</v>
      </c>
      <c r="AX52" s="25">
        <v>470</v>
      </c>
      <c r="AY52" s="25" t="s">
        <v>61</v>
      </c>
      <c r="AZ52" s="25">
        <v>282</v>
      </c>
      <c r="BA52" s="25">
        <v>989</v>
      </c>
      <c r="BB52">
        <v>2012</v>
      </c>
      <c r="BC52">
        <v>2012</v>
      </c>
      <c r="BD52" t="str">
        <f>CONCATENATE(A52,BC52)</f>
        <v>Wisconsin2012</v>
      </c>
      <c r="BE52" t="str">
        <f t="shared" si="0"/>
        <v xml:space="preserve"> Wisconsin2012</v>
      </c>
      <c r="BF52">
        <f>IFERROR(VLOOKUP('Data Table'!A52,'GDP per State'!$A$4:$I$54,9,FALSE),"NA")</f>
        <v>1.5</v>
      </c>
      <c r="BG52" s="165">
        <f>IFERROR(VLOOKUP(A52,'GDP per Capita'!$A$5:$H$55,6,FALSE)*100,"NA")</f>
        <v>2.4308275426405559</v>
      </c>
      <c r="BH52" s="152">
        <v>43.1</v>
      </c>
      <c r="BI52">
        <f>VLOOKUP($BD52,'Health Ranking'!$C$2:$E$157,2,FALSE)</f>
        <v>13</v>
      </c>
      <c r="BJ52">
        <f>VLOOKUP($BD52,'Health Ranking'!$C$2:$E$157,3,FALSE)</f>
        <v>-1</v>
      </c>
    </row>
    <row r="53" spans="1:62" ht="15.75" thickBot="1" x14ac:dyDescent="0.3">
      <c r="A53" s="48" t="s">
        <v>58</v>
      </c>
      <c r="B53" s="25">
        <v>88</v>
      </c>
      <c r="C53" s="25">
        <v>136</v>
      </c>
      <c r="D53" s="25">
        <v>2786</v>
      </c>
      <c r="E53" s="25">
        <v>1498</v>
      </c>
      <c r="F53" s="25">
        <v>1886</v>
      </c>
      <c r="G53" s="25">
        <v>5602</v>
      </c>
      <c r="H53" s="25">
        <v>104</v>
      </c>
      <c r="I53" s="25">
        <v>0</v>
      </c>
      <c r="J53" s="25">
        <v>215</v>
      </c>
      <c r="K53" s="25">
        <v>773</v>
      </c>
      <c r="L53" s="25">
        <v>106</v>
      </c>
      <c r="M53" s="25">
        <v>50</v>
      </c>
      <c r="N53" s="25">
        <v>677</v>
      </c>
      <c r="O53" s="25">
        <v>302</v>
      </c>
      <c r="P53" s="25">
        <v>1681</v>
      </c>
      <c r="Q53" s="25">
        <v>392</v>
      </c>
      <c r="R53" s="25">
        <v>278</v>
      </c>
      <c r="S53" s="25">
        <v>0</v>
      </c>
      <c r="T53" s="25">
        <v>146</v>
      </c>
      <c r="U53" s="25">
        <v>59</v>
      </c>
      <c r="V53" s="25">
        <v>0</v>
      </c>
      <c r="W53" s="25">
        <v>264</v>
      </c>
      <c r="X53" s="25">
        <v>1277</v>
      </c>
      <c r="Y53" s="25">
        <v>213</v>
      </c>
      <c r="Z53" s="25">
        <v>307</v>
      </c>
      <c r="AA53" s="25">
        <v>810</v>
      </c>
      <c r="AB53" s="25">
        <v>934</v>
      </c>
      <c r="AC53" s="25">
        <v>917</v>
      </c>
      <c r="AD53" s="25">
        <v>766</v>
      </c>
      <c r="AE53" s="25">
        <v>71</v>
      </c>
      <c r="AF53" s="25">
        <v>23</v>
      </c>
      <c r="AG53" s="25">
        <v>95</v>
      </c>
      <c r="AH53" s="25">
        <v>396</v>
      </c>
      <c r="AI53" s="25">
        <v>604</v>
      </c>
      <c r="AJ53" s="25">
        <v>365</v>
      </c>
      <c r="AK53" s="25">
        <v>202</v>
      </c>
      <c r="AL53" s="25">
        <v>45</v>
      </c>
      <c r="AM53" s="25">
        <v>765</v>
      </c>
      <c r="AN53" s="25">
        <v>434</v>
      </c>
      <c r="AO53" s="25">
        <v>21</v>
      </c>
      <c r="AP53" s="25">
        <v>0</v>
      </c>
      <c r="AQ53" s="25">
        <v>979</v>
      </c>
      <c r="AR53" s="25">
        <v>358</v>
      </c>
      <c r="AS53" s="25">
        <v>2472</v>
      </c>
      <c r="AT53" s="25">
        <v>2216</v>
      </c>
      <c r="AU53" s="25">
        <v>96</v>
      </c>
      <c r="AV53" s="25">
        <v>143</v>
      </c>
      <c r="AW53" s="25">
        <v>394</v>
      </c>
      <c r="AX53" s="25">
        <v>252</v>
      </c>
      <c r="AY53" s="25">
        <v>30</v>
      </c>
      <c r="AZ53" s="25" t="s">
        <v>61</v>
      </c>
      <c r="BA53" s="25">
        <v>0</v>
      </c>
      <c r="BB53">
        <v>2012</v>
      </c>
      <c r="BC53">
        <v>2012</v>
      </c>
      <c r="BD53" t="str">
        <f>CONCATENATE(A53,BC53)</f>
        <v>Wyoming2012</v>
      </c>
      <c r="BE53" t="str">
        <f t="shared" si="0"/>
        <v xml:space="preserve"> Wyoming2012</v>
      </c>
      <c r="BF53">
        <f>IFERROR(VLOOKUP('Data Table'!A53,'GDP per State'!$A$4:$I$54,9,FALSE),"NA")</f>
        <v>0.2</v>
      </c>
      <c r="BG53" s="165">
        <f>IFERROR(VLOOKUP(A53,'GDP per Capita'!$A$5:$H$55,6,FALSE)*100,"NA")</f>
        <v>1.6117583197628294</v>
      </c>
      <c r="BH53" s="154">
        <v>42</v>
      </c>
      <c r="BI53">
        <f>VLOOKUP($BD53,'Health Ranking'!$C$2:$E$157,2,FALSE)</f>
        <v>25</v>
      </c>
      <c r="BJ53">
        <f>VLOOKUP($BD53,'Health Ranking'!$C$2:$E$157,3,FALSE)</f>
        <v>-4</v>
      </c>
    </row>
    <row r="54" spans="1:62" x14ac:dyDescent="0.25">
      <c r="A54" s="48" t="s">
        <v>62</v>
      </c>
      <c r="B54" s="25">
        <v>619</v>
      </c>
      <c r="C54" s="25">
        <v>25</v>
      </c>
      <c r="D54" s="25">
        <v>1791</v>
      </c>
      <c r="E54" s="25">
        <v>0</v>
      </c>
      <c r="F54" s="25">
        <v>2323</v>
      </c>
      <c r="G54" s="25">
        <v>1144</v>
      </c>
      <c r="H54" s="25">
        <v>3228</v>
      </c>
      <c r="I54" s="25">
        <v>56</v>
      </c>
      <c r="J54" s="25">
        <v>0</v>
      </c>
      <c r="K54" s="25">
        <v>21638</v>
      </c>
      <c r="L54" s="25">
        <v>1730</v>
      </c>
      <c r="M54" s="25">
        <v>336</v>
      </c>
      <c r="N54" s="25">
        <v>136</v>
      </c>
      <c r="O54" s="25">
        <v>2049</v>
      </c>
      <c r="P54" s="25">
        <v>136</v>
      </c>
      <c r="Q54" s="25">
        <v>786</v>
      </c>
      <c r="R54" s="25">
        <v>82</v>
      </c>
      <c r="S54" s="25">
        <v>170</v>
      </c>
      <c r="T54" s="25">
        <v>655</v>
      </c>
      <c r="U54" s="25">
        <v>38</v>
      </c>
      <c r="V54" s="25">
        <v>294</v>
      </c>
      <c r="W54" s="25">
        <v>4056</v>
      </c>
      <c r="X54" s="25">
        <v>782</v>
      </c>
      <c r="Y54" s="25">
        <v>134</v>
      </c>
      <c r="Z54" s="25">
        <v>81</v>
      </c>
      <c r="AA54" s="25">
        <v>826</v>
      </c>
      <c r="AB54" s="25">
        <v>0</v>
      </c>
      <c r="AC54" s="25">
        <v>0</v>
      </c>
      <c r="AD54" s="25">
        <v>237</v>
      </c>
      <c r="AE54" s="25">
        <v>75</v>
      </c>
      <c r="AF54" s="25">
        <v>2574</v>
      </c>
      <c r="AG54" s="25">
        <v>429</v>
      </c>
      <c r="AH54" s="25">
        <v>7321</v>
      </c>
      <c r="AI54" s="25">
        <v>2025</v>
      </c>
      <c r="AJ54" s="25">
        <v>0</v>
      </c>
      <c r="AK54" s="25">
        <v>1403</v>
      </c>
      <c r="AL54" s="25">
        <v>0</v>
      </c>
      <c r="AM54" s="25">
        <v>152</v>
      </c>
      <c r="AN54" s="25">
        <v>7847</v>
      </c>
      <c r="AO54" s="25">
        <v>116</v>
      </c>
      <c r="AP54" s="25">
        <v>1070</v>
      </c>
      <c r="AQ54" s="25">
        <v>134</v>
      </c>
      <c r="AR54" s="25">
        <v>717</v>
      </c>
      <c r="AS54" s="25">
        <v>4435</v>
      </c>
      <c r="AT54" s="25">
        <v>239</v>
      </c>
      <c r="AU54" s="25">
        <v>0</v>
      </c>
      <c r="AV54" s="25">
        <v>516</v>
      </c>
      <c r="AW54" s="25">
        <v>1025</v>
      </c>
      <c r="AX54" s="25">
        <v>79</v>
      </c>
      <c r="AY54" s="25">
        <v>975</v>
      </c>
      <c r="AZ54" s="25">
        <v>16</v>
      </c>
      <c r="BA54" s="25" t="s">
        <v>61</v>
      </c>
      <c r="BB54">
        <v>2012</v>
      </c>
      <c r="BC54">
        <v>2012</v>
      </c>
      <c r="BD54" t="str">
        <f>CONCATENATE(A54,BC54)</f>
        <v>Puerto Rico2012</v>
      </c>
      <c r="BE54" t="str">
        <f t="shared" si="0"/>
        <v xml:space="preserve"> Puerto Rico2012</v>
      </c>
      <c r="BF54" t="str">
        <f>IFERROR(VLOOKUP('Data Table'!A54,'GDP per State'!$A$4:$I$54,9,FALSE),"NA")</f>
        <v>NA</v>
      </c>
      <c r="BG54" s="165" t="str">
        <f>IFERROR(VLOOKUP(A54,'GDP per Capita'!$A$5:$H$55,6,FALSE)*100,"NA")</f>
        <v>NA</v>
      </c>
      <c r="BH54" t="s">
        <v>192</v>
      </c>
      <c r="BI54" t="str">
        <f>VLOOKUP($BD54,'Health Ranking'!$C$2:$E$157,2,FALSE)</f>
        <v>NA</v>
      </c>
      <c r="BJ54" t="str">
        <f>VLOOKUP($BD54,'Health Ranking'!$C$2:$E$157,3,FALSE)</f>
        <v>NA</v>
      </c>
    </row>
    <row r="55" spans="1:62" x14ac:dyDescent="0.25">
      <c r="A55" s="48" t="s">
        <v>8</v>
      </c>
      <c r="B55" s="25" t="s">
        <v>61</v>
      </c>
      <c r="C55" s="25">
        <v>93</v>
      </c>
      <c r="D55" s="25">
        <v>833</v>
      </c>
      <c r="E55" s="25">
        <v>691</v>
      </c>
      <c r="F55" s="25">
        <v>2087</v>
      </c>
      <c r="G55" s="25">
        <v>2340</v>
      </c>
      <c r="H55" s="25">
        <v>101</v>
      </c>
      <c r="I55" s="25">
        <v>81</v>
      </c>
      <c r="J55" s="25">
        <v>13</v>
      </c>
      <c r="K55" s="25">
        <v>12635</v>
      </c>
      <c r="L55" s="25">
        <v>18799</v>
      </c>
      <c r="M55" s="25">
        <v>1268</v>
      </c>
      <c r="N55" s="25">
        <v>263</v>
      </c>
      <c r="O55" s="25">
        <v>2823</v>
      </c>
      <c r="P55" s="25">
        <v>1562</v>
      </c>
      <c r="Q55" s="25">
        <v>207</v>
      </c>
      <c r="R55" s="25">
        <v>434</v>
      </c>
      <c r="S55" s="25">
        <v>925</v>
      </c>
      <c r="T55" s="25">
        <v>3065</v>
      </c>
      <c r="U55" s="25">
        <v>634</v>
      </c>
      <c r="V55" s="25">
        <v>228</v>
      </c>
      <c r="W55" s="25">
        <v>1201</v>
      </c>
      <c r="X55" s="25">
        <v>3527</v>
      </c>
      <c r="Y55" s="25">
        <v>123</v>
      </c>
      <c r="Z55" s="25">
        <v>8922</v>
      </c>
      <c r="AA55" s="25">
        <v>1395</v>
      </c>
      <c r="AB55" s="25">
        <v>449</v>
      </c>
      <c r="AC55" s="25">
        <v>169</v>
      </c>
      <c r="AD55" s="25">
        <v>280</v>
      </c>
      <c r="AE55" s="25">
        <v>193</v>
      </c>
      <c r="AF55" s="25">
        <v>189</v>
      </c>
      <c r="AG55" s="25">
        <v>410</v>
      </c>
      <c r="AH55" s="25">
        <v>1812</v>
      </c>
      <c r="AI55" s="25">
        <v>5420</v>
      </c>
      <c r="AJ55" s="25">
        <v>97</v>
      </c>
      <c r="AK55" s="25">
        <v>1567</v>
      </c>
      <c r="AL55" s="25">
        <v>591</v>
      </c>
      <c r="AM55" s="25">
        <v>758</v>
      </c>
      <c r="AN55" s="25">
        <v>1332</v>
      </c>
      <c r="AO55" s="25">
        <v>0</v>
      </c>
      <c r="AP55" s="25">
        <v>2999</v>
      </c>
      <c r="AQ55" s="25">
        <v>0</v>
      </c>
      <c r="AR55" s="25">
        <v>9326</v>
      </c>
      <c r="AS55" s="25">
        <v>8747</v>
      </c>
      <c r="AT55" s="25">
        <v>486</v>
      </c>
      <c r="AU55" s="25">
        <v>0</v>
      </c>
      <c r="AV55" s="25">
        <v>4930</v>
      </c>
      <c r="AW55" s="25">
        <v>1821</v>
      </c>
      <c r="AX55" s="25">
        <v>221</v>
      </c>
      <c r="AY55" s="25">
        <v>708</v>
      </c>
      <c r="AZ55" s="25">
        <v>51</v>
      </c>
      <c r="BA55" s="25">
        <v>35</v>
      </c>
      <c r="BB55">
        <v>2011</v>
      </c>
      <c r="BC55">
        <v>2011</v>
      </c>
      <c r="BD55" t="str">
        <f>CONCATENATE(A55,BC55)</f>
        <v>Alabama2011</v>
      </c>
      <c r="BE55" t="str">
        <f t="shared" si="0"/>
        <v xml:space="preserve"> Alabama2011</v>
      </c>
      <c r="BF55">
        <f>IFERROR(VLOOKUP('Data Table'!A55,'GDP per State'!$A$4:$I$54,8,FALSE),"NA")</f>
        <v>1</v>
      </c>
      <c r="BG55" s="165">
        <f>IFERROR(VLOOKUP(A55,'GDP per Capita'!$A$5:$H$55,7,FALSE)*100,"NA")</f>
        <v>3.4707801839216854</v>
      </c>
      <c r="BH55">
        <v>62.8</v>
      </c>
      <c r="BI55">
        <f>VLOOKUP($BD55,'Health Ranking'!$C$2:$E$157,2,FALSE)</f>
        <v>48</v>
      </c>
      <c r="BJ55">
        <f>VLOOKUP($BD55,'Health Ranking'!$C$2:$E$157,3,FALSE)</f>
        <v>-3</v>
      </c>
    </row>
    <row r="56" spans="1:62" x14ac:dyDescent="0.25">
      <c r="A56" s="48" t="s">
        <v>9</v>
      </c>
      <c r="B56" s="25">
        <v>1771</v>
      </c>
      <c r="C56" s="25" t="s">
        <v>61</v>
      </c>
      <c r="D56" s="25">
        <v>5001</v>
      </c>
      <c r="E56" s="25">
        <v>560</v>
      </c>
      <c r="F56" s="25">
        <v>7358</v>
      </c>
      <c r="G56" s="25">
        <v>3191</v>
      </c>
      <c r="H56" s="25">
        <v>180</v>
      </c>
      <c r="I56" s="25">
        <v>329</v>
      </c>
      <c r="J56" s="25">
        <v>135</v>
      </c>
      <c r="K56" s="25">
        <v>7405</v>
      </c>
      <c r="L56" s="25">
        <v>1079</v>
      </c>
      <c r="M56" s="25">
        <v>844</v>
      </c>
      <c r="N56" s="25">
        <v>4510</v>
      </c>
      <c r="O56" s="25">
        <v>4119</v>
      </c>
      <c r="P56" s="25">
        <v>371</v>
      </c>
      <c r="Q56" s="25">
        <v>967</v>
      </c>
      <c r="R56" s="25">
        <v>108</v>
      </c>
      <c r="S56" s="25">
        <v>0</v>
      </c>
      <c r="T56" s="25">
        <v>288</v>
      </c>
      <c r="U56" s="25">
        <v>37</v>
      </c>
      <c r="V56" s="25">
        <v>671</v>
      </c>
      <c r="W56" s="25">
        <v>225</v>
      </c>
      <c r="X56" s="25">
        <v>3456</v>
      </c>
      <c r="Y56" s="25">
        <v>893</v>
      </c>
      <c r="Z56" s="25">
        <v>117</v>
      </c>
      <c r="AA56" s="25">
        <v>2043</v>
      </c>
      <c r="AB56" s="25">
        <v>1118</v>
      </c>
      <c r="AC56" s="25">
        <v>721</v>
      </c>
      <c r="AD56" s="25">
        <v>597</v>
      </c>
      <c r="AE56" s="25">
        <v>0</v>
      </c>
      <c r="AF56" s="25">
        <v>1198</v>
      </c>
      <c r="AG56" s="25">
        <v>416</v>
      </c>
      <c r="AH56" s="25">
        <v>6124</v>
      </c>
      <c r="AI56" s="25">
        <v>3991</v>
      </c>
      <c r="AJ56" s="25">
        <v>393</v>
      </c>
      <c r="AK56" s="25">
        <v>1637</v>
      </c>
      <c r="AL56" s="25">
        <v>1137</v>
      </c>
      <c r="AM56" s="25">
        <v>1935</v>
      </c>
      <c r="AN56" s="25">
        <v>759</v>
      </c>
      <c r="AO56" s="25">
        <v>0</v>
      </c>
      <c r="AP56" s="25">
        <v>2421</v>
      </c>
      <c r="AQ56" s="25">
        <v>554</v>
      </c>
      <c r="AR56" s="25">
        <v>531</v>
      </c>
      <c r="AS56" s="25">
        <v>6670</v>
      </c>
      <c r="AT56" s="25">
        <v>2151</v>
      </c>
      <c r="AU56" s="25">
        <v>580</v>
      </c>
      <c r="AV56" s="25">
        <v>3202</v>
      </c>
      <c r="AW56" s="25">
        <v>5266</v>
      </c>
      <c r="AX56" s="25">
        <v>598</v>
      </c>
      <c r="AY56" s="25">
        <v>432</v>
      </c>
      <c r="AZ56" s="25">
        <v>761</v>
      </c>
      <c r="BA56" s="25">
        <v>378</v>
      </c>
      <c r="BB56">
        <v>2011</v>
      </c>
      <c r="BC56">
        <v>2011</v>
      </c>
      <c r="BD56" t="str">
        <f>CONCATENATE(A56,BC56)</f>
        <v>Alaska2011</v>
      </c>
      <c r="BE56" t="str">
        <f t="shared" si="0"/>
        <v xml:space="preserve"> Alaska2011</v>
      </c>
      <c r="BF56">
        <f>IFERROR(VLOOKUP('Data Table'!A56,'GDP per State'!$A$4:$I$54,8,FALSE),"NA")</f>
        <v>1.7</v>
      </c>
      <c r="BG56" s="165">
        <f>IFERROR(VLOOKUP(A56,'GDP per Capita'!$A$5:$H$55,7,FALSE)*100,"NA")</f>
        <v>4.3795286749411417</v>
      </c>
      <c r="BH56">
        <v>26.6</v>
      </c>
      <c r="BI56">
        <f>VLOOKUP($BD56,'Health Ranking'!$C$2:$E$157,2,FALSE)</f>
        <v>29</v>
      </c>
      <c r="BJ56">
        <f>VLOOKUP($BD56,'Health Ranking'!$C$2:$E$157,3,FALSE)</f>
        <v>1</v>
      </c>
    </row>
    <row r="57" spans="1:62" x14ac:dyDescent="0.25">
      <c r="A57" s="48" t="s">
        <v>10</v>
      </c>
      <c r="B57" s="25">
        <v>1677</v>
      </c>
      <c r="C57" s="25">
        <v>2467</v>
      </c>
      <c r="D57" s="25" t="s">
        <v>61</v>
      </c>
      <c r="E57" s="25">
        <v>439</v>
      </c>
      <c r="F57" s="25">
        <v>35650</v>
      </c>
      <c r="G57" s="25">
        <v>12338</v>
      </c>
      <c r="H57" s="25">
        <v>1387</v>
      </c>
      <c r="I57" s="25">
        <v>541</v>
      </c>
      <c r="J57" s="25">
        <v>43</v>
      </c>
      <c r="K57" s="25">
        <v>8451</v>
      </c>
      <c r="L57" s="25">
        <v>4292</v>
      </c>
      <c r="M57" s="25">
        <v>2900</v>
      </c>
      <c r="N57" s="25">
        <v>3543</v>
      </c>
      <c r="O57" s="25">
        <v>7657</v>
      </c>
      <c r="P57" s="25">
        <v>3975</v>
      </c>
      <c r="Q57" s="25">
        <v>1411</v>
      </c>
      <c r="R57" s="25">
        <v>2028</v>
      </c>
      <c r="S57" s="25">
        <v>1818</v>
      </c>
      <c r="T57" s="25">
        <v>2010</v>
      </c>
      <c r="U57" s="25">
        <v>325</v>
      </c>
      <c r="V57" s="25">
        <v>945</v>
      </c>
      <c r="W57" s="25">
        <v>1017</v>
      </c>
      <c r="X57" s="25">
        <v>3840</v>
      </c>
      <c r="Y57" s="25">
        <v>2314</v>
      </c>
      <c r="Z57" s="25">
        <v>556</v>
      </c>
      <c r="AA57" s="25">
        <v>2356</v>
      </c>
      <c r="AB57" s="25">
        <v>1971</v>
      </c>
      <c r="AC57" s="25">
        <v>1646</v>
      </c>
      <c r="AD57" s="25">
        <v>10142</v>
      </c>
      <c r="AE57" s="25">
        <v>246</v>
      </c>
      <c r="AF57" s="25">
        <v>3784</v>
      </c>
      <c r="AG57" s="25">
        <v>7444</v>
      </c>
      <c r="AH57" s="25">
        <v>2821</v>
      </c>
      <c r="AI57" s="25">
        <v>4286</v>
      </c>
      <c r="AJ57" s="25">
        <v>1313</v>
      </c>
      <c r="AK57" s="25">
        <v>6763</v>
      </c>
      <c r="AL57" s="25">
        <v>3770</v>
      </c>
      <c r="AM57" s="25">
        <v>7911</v>
      </c>
      <c r="AN57" s="25">
        <v>2278</v>
      </c>
      <c r="AO57" s="25">
        <v>214</v>
      </c>
      <c r="AP57" s="25">
        <v>1971</v>
      </c>
      <c r="AQ57" s="25">
        <v>1422</v>
      </c>
      <c r="AR57" s="25">
        <v>1346</v>
      </c>
      <c r="AS57" s="25">
        <v>20073</v>
      </c>
      <c r="AT57" s="25">
        <v>6585</v>
      </c>
      <c r="AU57" s="25">
        <v>310</v>
      </c>
      <c r="AV57" s="25">
        <v>4679</v>
      </c>
      <c r="AW57" s="25">
        <v>12397</v>
      </c>
      <c r="AX57" s="25">
        <v>50</v>
      </c>
      <c r="AY57" s="25">
        <v>4045</v>
      </c>
      <c r="AZ57" s="25">
        <v>369</v>
      </c>
      <c r="BA57" s="25">
        <v>229</v>
      </c>
      <c r="BB57">
        <v>2011</v>
      </c>
      <c r="BC57">
        <v>2011</v>
      </c>
      <c r="BD57" t="str">
        <f>CONCATENATE(A57,BC57)</f>
        <v>Arizona2011</v>
      </c>
      <c r="BE57" t="str">
        <f t="shared" si="0"/>
        <v xml:space="preserve"> Arizona2011</v>
      </c>
      <c r="BF57">
        <f>IFERROR(VLOOKUP('Data Table'!A57,'GDP per State'!$A$4:$I$54,8,FALSE),"NA")</f>
        <v>1.7</v>
      </c>
      <c r="BG57" s="165">
        <f>IFERROR(VLOOKUP(A57,'GDP per Capita'!$A$5:$H$55,7,FALSE)*100,"NA")</f>
        <v>3.8166582773221212</v>
      </c>
      <c r="BH57">
        <v>60.3</v>
      </c>
      <c r="BI57">
        <f>VLOOKUP($BD57,'Health Ranking'!$C$2:$E$157,2,FALSE)</f>
        <v>27</v>
      </c>
      <c r="BJ57">
        <f>VLOOKUP($BD57,'Health Ranking'!$C$2:$E$157,3,FALSE)</f>
        <v>4</v>
      </c>
    </row>
    <row r="58" spans="1:62" x14ac:dyDescent="0.25">
      <c r="A58" s="48" t="s">
        <v>11</v>
      </c>
      <c r="B58" s="25">
        <v>1642</v>
      </c>
      <c r="C58" s="25">
        <v>190</v>
      </c>
      <c r="D58" s="25">
        <v>1066</v>
      </c>
      <c r="E58" s="25" t="s">
        <v>61</v>
      </c>
      <c r="F58" s="25">
        <v>2648</v>
      </c>
      <c r="G58" s="25">
        <v>1615</v>
      </c>
      <c r="H58" s="25">
        <v>84</v>
      </c>
      <c r="I58" s="25">
        <v>0</v>
      </c>
      <c r="J58" s="25">
        <v>81</v>
      </c>
      <c r="K58" s="25">
        <v>3025</v>
      </c>
      <c r="L58" s="25">
        <v>2112</v>
      </c>
      <c r="M58" s="25">
        <v>242</v>
      </c>
      <c r="N58" s="25">
        <v>224</v>
      </c>
      <c r="O58" s="25">
        <v>3185</v>
      </c>
      <c r="P58" s="25">
        <v>2016</v>
      </c>
      <c r="Q58" s="25">
        <v>433</v>
      </c>
      <c r="R58" s="25">
        <v>998</v>
      </c>
      <c r="S58" s="25">
        <v>1058</v>
      </c>
      <c r="T58" s="25">
        <v>2774</v>
      </c>
      <c r="U58" s="25">
        <v>38</v>
      </c>
      <c r="V58" s="25">
        <v>423</v>
      </c>
      <c r="W58" s="25">
        <v>167</v>
      </c>
      <c r="X58" s="25">
        <v>2054</v>
      </c>
      <c r="Y58" s="25">
        <v>951</v>
      </c>
      <c r="Z58" s="25">
        <v>2315</v>
      </c>
      <c r="AA58" s="25">
        <v>6168</v>
      </c>
      <c r="AB58" s="25">
        <v>49</v>
      </c>
      <c r="AC58" s="25">
        <v>161</v>
      </c>
      <c r="AD58" s="25">
        <v>310</v>
      </c>
      <c r="AE58" s="25">
        <v>22</v>
      </c>
      <c r="AF58" s="25">
        <v>57</v>
      </c>
      <c r="AG58" s="25">
        <v>682</v>
      </c>
      <c r="AH58" s="25">
        <v>1041</v>
      </c>
      <c r="AI58" s="25">
        <v>327</v>
      </c>
      <c r="AJ58" s="25">
        <v>249</v>
      </c>
      <c r="AK58" s="25">
        <v>1952</v>
      </c>
      <c r="AL58" s="25">
        <v>6894</v>
      </c>
      <c r="AM58" s="25">
        <v>988</v>
      </c>
      <c r="AN58" s="25">
        <v>582</v>
      </c>
      <c r="AO58" s="25">
        <v>0</v>
      </c>
      <c r="AP58" s="25">
        <v>1333</v>
      </c>
      <c r="AQ58" s="25">
        <v>659</v>
      </c>
      <c r="AR58" s="25">
        <v>7393</v>
      </c>
      <c r="AS58" s="25">
        <v>16461</v>
      </c>
      <c r="AT58" s="25">
        <v>422</v>
      </c>
      <c r="AU58" s="25">
        <v>0</v>
      </c>
      <c r="AV58" s="25">
        <v>645</v>
      </c>
      <c r="AW58" s="25">
        <v>756</v>
      </c>
      <c r="AX58" s="25">
        <v>225</v>
      </c>
      <c r="AY58" s="25">
        <v>335</v>
      </c>
      <c r="AZ58" s="25">
        <v>174</v>
      </c>
      <c r="BA58" s="25">
        <v>0</v>
      </c>
      <c r="BB58">
        <v>2011</v>
      </c>
      <c r="BC58">
        <v>2011</v>
      </c>
      <c r="BD58" t="str">
        <f>CONCATENATE(A58,BC58)</f>
        <v>Arkansas2011</v>
      </c>
      <c r="BE58" t="str">
        <f t="shared" si="0"/>
        <v xml:space="preserve"> Arkansas2011</v>
      </c>
      <c r="BF58">
        <f>IFERROR(VLOOKUP('Data Table'!A58,'GDP per State'!$A$4:$I$54,8,FALSE),"NA")</f>
        <v>0.7</v>
      </c>
      <c r="BG58" s="165">
        <f>IFERROR(VLOOKUP(A58,'GDP per Capita'!$A$5:$H$55,7,FALSE)*100,"NA")</f>
        <v>4.2226546813702779</v>
      </c>
      <c r="BH58">
        <v>60.4</v>
      </c>
      <c r="BI58">
        <f>VLOOKUP($BD58,'Health Ranking'!$C$2:$E$157,2,FALSE)</f>
        <v>47</v>
      </c>
      <c r="BJ58">
        <f>VLOOKUP($BD58,'Health Ranking'!$C$2:$E$157,3,FALSE)</f>
        <v>1</v>
      </c>
    </row>
    <row r="59" spans="1:62" x14ac:dyDescent="0.25">
      <c r="A59" s="48" t="s">
        <v>12</v>
      </c>
      <c r="B59" s="25">
        <v>3389</v>
      </c>
      <c r="C59" s="25">
        <v>3098</v>
      </c>
      <c r="D59" s="25">
        <v>49635</v>
      </c>
      <c r="E59" s="25">
        <v>4077</v>
      </c>
      <c r="F59" s="25" t="s">
        <v>61</v>
      </c>
      <c r="G59" s="25">
        <v>23234</v>
      </c>
      <c r="H59" s="25">
        <v>3699</v>
      </c>
      <c r="I59" s="25">
        <v>699</v>
      </c>
      <c r="J59" s="25">
        <v>3797</v>
      </c>
      <c r="K59" s="25">
        <v>22420</v>
      </c>
      <c r="L59" s="25">
        <v>14949</v>
      </c>
      <c r="M59" s="25">
        <v>10173</v>
      </c>
      <c r="N59" s="25">
        <v>9021</v>
      </c>
      <c r="O59" s="25">
        <v>13930</v>
      </c>
      <c r="P59" s="25">
        <v>7649</v>
      </c>
      <c r="Q59" s="25">
        <v>3297</v>
      </c>
      <c r="R59" s="25">
        <v>4743</v>
      </c>
      <c r="S59" s="25">
        <v>2130</v>
      </c>
      <c r="T59" s="25">
        <v>3957</v>
      </c>
      <c r="U59" s="25">
        <v>829</v>
      </c>
      <c r="V59" s="25">
        <v>8595</v>
      </c>
      <c r="W59" s="25">
        <v>11556</v>
      </c>
      <c r="X59" s="25">
        <v>7793</v>
      </c>
      <c r="Y59" s="25">
        <v>6638</v>
      </c>
      <c r="Z59" s="25">
        <v>4723</v>
      </c>
      <c r="AA59" s="25">
        <v>8386</v>
      </c>
      <c r="AB59" s="25">
        <v>3033</v>
      </c>
      <c r="AC59" s="25">
        <v>5124</v>
      </c>
      <c r="AD59" s="25">
        <v>40114</v>
      </c>
      <c r="AE59" s="25">
        <v>547</v>
      </c>
      <c r="AF59" s="25">
        <v>5986</v>
      </c>
      <c r="AG59" s="25">
        <v>7066</v>
      </c>
      <c r="AH59" s="25">
        <v>25761</v>
      </c>
      <c r="AI59" s="25">
        <v>15373</v>
      </c>
      <c r="AJ59" s="25">
        <v>1356</v>
      </c>
      <c r="AK59" s="25">
        <v>9032</v>
      </c>
      <c r="AL59" s="25">
        <v>8233</v>
      </c>
      <c r="AM59" s="25">
        <v>34214</v>
      </c>
      <c r="AN59" s="25">
        <v>10672</v>
      </c>
      <c r="AO59" s="25">
        <v>1949</v>
      </c>
      <c r="AP59" s="25">
        <v>6592</v>
      </c>
      <c r="AQ59" s="25">
        <v>1286</v>
      </c>
      <c r="AR59" s="25">
        <v>7130</v>
      </c>
      <c r="AS59" s="25">
        <v>58992</v>
      </c>
      <c r="AT59" s="25">
        <v>18237</v>
      </c>
      <c r="AU59" s="25">
        <v>819</v>
      </c>
      <c r="AV59" s="25">
        <v>19371</v>
      </c>
      <c r="AW59" s="25">
        <v>38421</v>
      </c>
      <c r="AX59" s="25">
        <v>1442</v>
      </c>
      <c r="AY59" s="25">
        <v>6637</v>
      </c>
      <c r="AZ59" s="25">
        <v>2539</v>
      </c>
      <c r="BA59" s="25">
        <v>207</v>
      </c>
      <c r="BB59">
        <v>2011</v>
      </c>
      <c r="BC59">
        <v>2011</v>
      </c>
      <c r="BD59" t="str">
        <f>CONCATENATE(A59,BC59)</f>
        <v>California2011</v>
      </c>
      <c r="BE59" t="str">
        <f t="shared" si="0"/>
        <v xml:space="preserve"> California2011</v>
      </c>
      <c r="BF59">
        <f>IFERROR(VLOOKUP('Data Table'!A59,'GDP per State'!$A$4:$I$54,8,FALSE),"NA")</f>
        <v>1.2</v>
      </c>
      <c r="BG59" s="165">
        <f>IFERROR(VLOOKUP(A59,'GDP per Capita'!$A$5:$H$55,7,FALSE)*100,"NA")</f>
        <v>4.186856992815029</v>
      </c>
      <c r="BH59">
        <v>59.4</v>
      </c>
      <c r="BI59">
        <f>VLOOKUP($BD59,'Health Ranking'!$C$2:$E$157,2,FALSE)</f>
        <v>22</v>
      </c>
      <c r="BJ59">
        <f>VLOOKUP($BD59,'Health Ranking'!$C$2:$E$157,3,FALSE)</f>
        <v>4</v>
      </c>
    </row>
    <row r="60" spans="1:62" x14ac:dyDescent="0.25">
      <c r="A60" s="48" t="s">
        <v>13</v>
      </c>
      <c r="B60" s="25">
        <v>348</v>
      </c>
      <c r="C60" s="25">
        <v>1583</v>
      </c>
      <c r="D60" s="25">
        <v>10189</v>
      </c>
      <c r="E60" s="25">
        <v>746</v>
      </c>
      <c r="F60" s="25">
        <v>21245</v>
      </c>
      <c r="G60" s="25" t="s">
        <v>61</v>
      </c>
      <c r="H60" s="25">
        <v>1502</v>
      </c>
      <c r="I60" s="25">
        <v>169</v>
      </c>
      <c r="J60" s="25">
        <v>452</v>
      </c>
      <c r="K60" s="25">
        <v>9383</v>
      </c>
      <c r="L60" s="25">
        <v>2325</v>
      </c>
      <c r="M60" s="25">
        <v>950</v>
      </c>
      <c r="N60" s="25">
        <v>1813</v>
      </c>
      <c r="O60" s="25">
        <v>3271</v>
      </c>
      <c r="P60" s="25">
        <v>1930</v>
      </c>
      <c r="Q60" s="25">
        <v>2891</v>
      </c>
      <c r="R60" s="25">
        <v>5030</v>
      </c>
      <c r="S60" s="25">
        <v>221</v>
      </c>
      <c r="T60" s="25">
        <v>1202</v>
      </c>
      <c r="U60" s="25">
        <v>290</v>
      </c>
      <c r="V60" s="25">
        <v>1796</v>
      </c>
      <c r="W60" s="25">
        <v>1388</v>
      </c>
      <c r="X60" s="25">
        <v>3425</v>
      </c>
      <c r="Y60" s="25">
        <v>2662</v>
      </c>
      <c r="Z60" s="25">
        <v>484</v>
      </c>
      <c r="AA60" s="25">
        <v>3144</v>
      </c>
      <c r="AB60" s="25">
        <v>2856</v>
      </c>
      <c r="AC60" s="25">
        <v>3245</v>
      </c>
      <c r="AD60" s="25">
        <v>2714</v>
      </c>
      <c r="AE60" s="25">
        <v>403</v>
      </c>
      <c r="AF60" s="25">
        <v>2203</v>
      </c>
      <c r="AG60" s="25">
        <v>5525</v>
      </c>
      <c r="AH60" s="25">
        <v>3724</v>
      </c>
      <c r="AI60" s="25">
        <v>3919</v>
      </c>
      <c r="AJ60" s="25">
        <v>1229</v>
      </c>
      <c r="AK60" s="25">
        <v>2690</v>
      </c>
      <c r="AL60" s="25">
        <v>3273</v>
      </c>
      <c r="AM60" s="25">
        <v>2110</v>
      </c>
      <c r="AN60" s="25">
        <v>2491</v>
      </c>
      <c r="AO60" s="25">
        <v>301</v>
      </c>
      <c r="AP60" s="25">
        <v>1000</v>
      </c>
      <c r="AQ60" s="25">
        <v>1021</v>
      </c>
      <c r="AR60" s="25">
        <v>1372</v>
      </c>
      <c r="AS60" s="25">
        <v>19126</v>
      </c>
      <c r="AT60" s="25">
        <v>3986</v>
      </c>
      <c r="AU60" s="25">
        <v>529</v>
      </c>
      <c r="AV60" s="25">
        <v>4908</v>
      </c>
      <c r="AW60" s="25">
        <v>3938</v>
      </c>
      <c r="AX60" s="25">
        <v>124</v>
      </c>
      <c r="AY60" s="25">
        <v>2592</v>
      </c>
      <c r="AZ60" s="25">
        <v>6905</v>
      </c>
      <c r="BA60" s="25">
        <v>0</v>
      </c>
      <c r="BB60">
        <v>2011</v>
      </c>
      <c r="BC60">
        <v>2011</v>
      </c>
      <c r="BD60" t="str">
        <f>CONCATENATE(A60,BC60)</f>
        <v>Colorado2011</v>
      </c>
      <c r="BE60" t="str">
        <f t="shared" si="0"/>
        <v xml:space="preserve"> Colorado2011</v>
      </c>
      <c r="BF60">
        <f>IFERROR(VLOOKUP('Data Table'!A60,'GDP per State'!$A$4:$I$54,8,FALSE),"NA")</f>
        <v>1.7</v>
      </c>
      <c r="BG60" s="165">
        <f>IFERROR(VLOOKUP(A60,'GDP per Capita'!$A$5:$H$55,7,FALSE)*100,"NA")</f>
        <v>4.6215593606763719</v>
      </c>
      <c r="BH60">
        <v>45.1</v>
      </c>
      <c r="BI60">
        <f>VLOOKUP($BD60,'Health Ranking'!$C$2:$E$157,2,FALSE)</f>
        <v>14</v>
      </c>
      <c r="BJ60">
        <f>VLOOKUP($BD60,'Health Ranking'!$C$2:$E$157,3,FALSE)</f>
        <v>-1</v>
      </c>
    </row>
    <row r="61" spans="1:62" x14ac:dyDescent="0.25">
      <c r="A61" s="48" t="s">
        <v>14</v>
      </c>
      <c r="B61" s="25">
        <v>2921</v>
      </c>
      <c r="C61" s="25">
        <v>138</v>
      </c>
      <c r="D61" s="25">
        <v>1875</v>
      </c>
      <c r="E61" s="25">
        <v>519</v>
      </c>
      <c r="F61" s="25">
        <v>3073</v>
      </c>
      <c r="G61" s="25">
        <v>1567</v>
      </c>
      <c r="H61" s="25" t="s">
        <v>61</v>
      </c>
      <c r="I61" s="25">
        <v>66</v>
      </c>
      <c r="J61" s="25">
        <v>981</v>
      </c>
      <c r="K61" s="25">
        <v>11704</v>
      </c>
      <c r="L61" s="25">
        <v>709</v>
      </c>
      <c r="M61" s="25">
        <v>731</v>
      </c>
      <c r="N61" s="25">
        <v>0</v>
      </c>
      <c r="O61" s="25">
        <v>1819</v>
      </c>
      <c r="P61" s="25">
        <v>1227</v>
      </c>
      <c r="Q61" s="25">
        <v>424</v>
      </c>
      <c r="R61" s="25">
        <v>412</v>
      </c>
      <c r="S61" s="25">
        <v>176</v>
      </c>
      <c r="T61" s="25">
        <v>358</v>
      </c>
      <c r="U61" s="25">
        <v>2481</v>
      </c>
      <c r="V61" s="25">
        <v>1608</v>
      </c>
      <c r="W61" s="25">
        <v>9445</v>
      </c>
      <c r="X61" s="25">
        <v>1656</v>
      </c>
      <c r="Y61" s="25">
        <v>74</v>
      </c>
      <c r="Z61" s="25">
        <v>54</v>
      </c>
      <c r="AA61" s="25">
        <v>1516</v>
      </c>
      <c r="AB61" s="25">
        <v>58</v>
      </c>
      <c r="AC61" s="25">
        <v>381</v>
      </c>
      <c r="AD61" s="25">
        <v>189</v>
      </c>
      <c r="AE61" s="25">
        <v>1617</v>
      </c>
      <c r="AF61" s="25">
        <v>1924</v>
      </c>
      <c r="AG61" s="25">
        <v>0</v>
      </c>
      <c r="AH61" s="25">
        <v>15123</v>
      </c>
      <c r="AI61" s="25">
        <v>1975</v>
      </c>
      <c r="AJ61" s="25">
        <v>0</v>
      </c>
      <c r="AK61" s="25">
        <v>1189</v>
      </c>
      <c r="AL61" s="25">
        <v>97</v>
      </c>
      <c r="AM61" s="25">
        <v>949</v>
      </c>
      <c r="AN61" s="25">
        <v>4150</v>
      </c>
      <c r="AO61" s="25">
        <v>2613</v>
      </c>
      <c r="AP61" s="25">
        <v>1752</v>
      </c>
      <c r="AQ61" s="25">
        <v>0</v>
      </c>
      <c r="AR61" s="25">
        <v>150</v>
      </c>
      <c r="AS61" s="25">
        <v>2927</v>
      </c>
      <c r="AT61" s="25">
        <v>562</v>
      </c>
      <c r="AU61" s="25">
        <v>2105</v>
      </c>
      <c r="AV61" s="25">
        <v>5376</v>
      </c>
      <c r="AW61" s="25">
        <v>1026</v>
      </c>
      <c r="AX61" s="25">
        <v>594</v>
      </c>
      <c r="AY61" s="25">
        <v>993</v>
      </c>
      <c r="AZ61" s="25">
        <v>11</v>
      </c>
      <c r="BA61" s="25">
        <v>1849</v>
      </c>
      <c r="BB61">
        <v>2011</v>
      </c>
      <c r="BC61">
        <v>2011</v>
      </c>
      <c r="BD61" t="str">
        <f>CONCATENATE(A61,BC61)</f>
        <v>Connecticut2011</v>
      </c>
      <c r="BE61" t="str">
        <f t="shared" si="0"/>
        <v xml:space="preserve"> Connecticut2011</v>
      </c>
      <c r="BF61">
        <f>IFERROR(VLOOKUP('Data Table'!A61,'GDP per State'!$A$4:$I$54,8,FALSE),"NA")</f>
        <v>-0.1</v>
      </c>
      <c r="BG61" s="165">
        <f>IFERROR(VLOOKUP(A61,'GDP per Capita'!$A$5:$H$55,7,FALSE)*100,"NA")</f>
        <v>4.4653327800530427</v>
      </c>
      <c r="BH61">
        <v>49</v>
      </c>
      <c r="BI61">
        <f>VLOOKUP($BD61,'Health Ranking'!$C$2:$E$157,2,FALSE)</f>
        <v>4</v>
      </c>
      <c r="BJ61">
        <f>VLOOKUP($BD61,'Health Ranking'!$C$2:$E$157,3,FALSE)</f>
        <v>0</v>
      </c>
    </row>
    <row r="62" spans="1:62" x14ac:dyDescent="0.25">
      <c r="A62" s="48" t="s">
        <v>15</v>
      </c>
      <c r="B62" s="25">
        <v>232</v>
      </c>
      <c r="C62" s="25">
        <v>11</v>
      </c>
      <c r="D62" s="25">
        <v>0</v>
      </c>
      <c r="E62" s="25">
        <v>79</v>
      </c>
      <c r="F62" s="25">
        <v>1302</v>
      </c>
      <c r="G62" s="25">
        <v>501</v>
      </c>
      <c r="H62" s="25">
        <v>62</v>
      </c>
      <c r="I62" s="25" t="s">
        <v>61</v>
      </c>
      <c r="J62" s="25">
        <v>128</v>
      </c>
      <c r="K62" s="25">
        <v>1264</v>
      </c>
      <c r="L62" s="25">
        <v>619</v>
      </c>
      <c r="M62" s="25">
        <v>784</v>
      </c>
      <c r="N62" s="25">
        <v>0</v>
      </c>
      <c r="O62" s="25">
        <v>277</v>
      </c>
      <c r="P62" s="25">
        <v>79</v>
      </c>
      <c r="Q62" s="25">
        <v>0</v>
      </c>
      <c r="R62" s="25">
        <v>74</v>
      </c>
      <c r="S62" s="25">
        <v>0</v>
      </c>
      <c r="T62" s="25">
        <v>0</v>
      </c>
      <c r="U62" s="25">
        <v>238</v>
      </c>
      <c r="V62" s="25">
        <v>6652</v>
      </c>
      <c r="W62" s="25">
        <v>399</v>
      </c>
      <c r="X62" s="25">
        <v>0</v>
      </c>
      <c r="Y62" s="25">
        <v>86</v>
      </c>
      <c r="Z62" s="25">
        <v>0</v>
      </c>
      <c r="AA62" s="25">
        <v>0</v>
      </c>
      <c r="AB62" s="25">
        <v>365</v>
      </c>
      <c r="AC62" s="25">
        <v>0</v>
      </c>
      <c r="AD62" s="25">
        <v>184</v>
      </c>
      <c r="AE62" s="25">
        <v>20</v>
      </c>
      <c r="AF62" s="25">
        <v>2100</v>
      </c>
      <c r="AG62" s="25">
        <v>0</v>
      </c>
      <c r="AH62" s="25">
        <v>1124</v>
      </c>
      <c r="AI62" s="25">
        <v>954</v>
      </c>
      <c r="AJ62" s="25">
        <v>84</v>
      </c>
      <c r="AK62" s="25">
        <v>263</v>
      </c>
      <c r="AL62" s="25">
        <v>66</v>
      </c>
      <c r="AM62" s="25">
        <v>251</v>
      </c>
      <c r="AN62" s="25">
        <v>5177</v>
      </c>
      <c r="AO62" s="25">
        <v>0</v>
      </c>
      <c r="AP62" s="25">
        <v>841</v>
      </c>
      <c r="AQ62" s="25">
        <v>0</v>
      </c>
      <c r="AR62" s="25">
        <v>155</v>
      </c>
      <c r="AS62" s="25">
        <v>884</v>
      </c>
      <c r="AT62" s="25">
        <v>0</v>
      </c>
      <c r="AU62" s="25">
        <v>107</v>
      </c>
      <c r="AV62" s="25">
        <v>961</v>
      </c>
      <c r="AW62" s="25">
        <v>0</v>
      </c>
      <c r="AX62" s="25">
        <v>89</v>
      </c>
      <c r="AY62" s="25">
        <v>219</v>
      </c>
      <c r="AZ62" s="25">
        <v>0</v>
      </c>
      <c r="BA62" s="25">
        <v>13</v>
      </c>
      <c r="BB62">
        <v>2011</v>
      </c>
      <c r="BC62">
        <v>2011</v>
      </c>
      <c r="BD62" t="str">
        <f>CONCATENATE(A62,BC62)</f>
        <v>Delaware2011</v>
      </c>
      <c r="BE62" t="str">
        <f t="shared" si="0"/>
        <v xml:space="preserve"> Delaware2011</v>
      </c>
      <c r="BF62">
        <f>IFERROR(VLOOKUP('Data Table'!A62,'GDP per State'!$A$4:$I$54,8,FALSE),"NA")</f>
        <v>0.9</v>
      </c>
      <c r="BG62" s="165">
        <f>IFERROR(VLOOKUP(A62,'GDP per Capita'!$A$5:$H$55,7,FALSE)*100,"NA")</f>
        <v>5.1337983512999372</v>
      </c>
      <c r="BH62">
        <v>55.3</v>
      </c>
      <c r="BI62">
        <f>VLOOKUP($BD62,'Health Ranking'!$C$2:$E$157,2,FALSE)</f>
        <v>31</v>
      </c>
      <c r="BJ62">
        <f>VLOOKUP($BD62,'Health Ranking'!$C$2:$E$157,3,FALSE)</f>
        <v>1</v>
      </c>
    </row>
    <row r="63" spans="1:62" x14ac:dyDescent="0.25">
      <c r="A63" s="48" t="s">
        <v>16</v>
      </c>
      <c r="B63" s="25">
        <v>399</v>
      </c>
      <c r="C63" s="25">
        <v>140</v>
      </c>
      <c r="D63" s="25">
        <v>389</v>
      </c>
      <c r="E63" s="25">
        <v>0</v>
      </c>
      <c r="F63" s="25">
        <v>3240</v>
      </c>
      <c r="G63" s="25">
        <v>298</v>
      </c>
      <c r="H63" s="25">
        <v>607</v>
      </c>
      <c r="I63" s="25">
        <v>154</v>
      </c>
      <c r="J63" s="25" t="s">
        <v>61</v>
      </c>
      <c r="K63" s="25">
        <v>891</v>
      </c>
      <c r="L63" s="25">
        <v>364</v>
      </c>
      <c r="M63" s="25">
        <v>222</v>
      </c>
      <c r="N63" s="25">
        <v>0</v>
      </c>
      <c r="O63" s="25">
        <v>1440</v>
      </c>
      <c r="P63" s="25">
        <v>0</v>
      </c>
      <c r="Q63" s="25">
        <v>0</v>
      </c>
      <c r="R63" s="25">
        <v>128</v>
      </c>
      <c r="S63" s="25">
        <v>201</v>
      </c>
      <c r="T63" s="25">
        <v>195</v>
      </c>
      <c r="U63" s="25">
        <v>239</v>
      </c>
      <c r="V63" s="25">
        <v>18492</v>
      </c>
      <c r="W63" s="25">
        <v>676</v>
      </c>
      <c r="X63" s="25">
        <v>256</v>
      </c>
      <c r="Y63" s="25">
        <v>367</v>
      </c>
      <c r="Z63" s="25">
        <v>415</v>
      </c>
      <c r="AA63" s="25">
        <v>215</v>
      </c>
      <c r="AB63" s="25">
        <v>0</v>
      </c>
      <c r="AC63" s="25">
        <v>29</v>
      </c>
      <c r="AD63" s="25">
        <v>983</v>
      </c>
      <c r="AE63" s="25">
        <v>68</v>
      </c>
      <c r="AF63" s="25">
        <v>781</v>
      </c>
      <c r="AG63" s="25">
        <v>212</v>
      </c>
      <c r="AH63" s="25">
        <v>3702</v>
      </c>
      <c r="AI63" s="25">
        <v>1135</v>
      </c>
      <c r="AJ63" s="25">
        <v>0</v>
      </c>
      <c r="AK63" s="25">
        <v>587</v>
      </c>
      <c r="AL63" s="25">
        <v>191</v>
      </c>
      <c r="AM63" s="25">
        <v>349</v>
      </c>
      <c r="AN63" s="25">
        <v>1401</v>
      </c>
      <c r="AO63" s="25">
        <v>0</v>
      </c>
      <c r="AP63" s="25">
        <v>589</v>
      </c>
      <c r="AQ63" s="25">
        <v>0</v>
      </c>
      <c r="AR63" s="25">
        <v>307</v>
      </c>
      <c r="AS63" s="25">
        <v>2276</v>
      </c>
      <c r="AT63" s="25">
        <v>132</v>
      </c>
      <c r="AU63" s="25">
        <v>27</v>
      </c>
      <c r="AV63" s="25">
        <v>6854</v>
      </c>
      <c r="AW63" s="25">
        <v>358</v>
      </c>
      <c r="AX63" s="25">
        <v>300</v>
      </c>
      <c r="AY63" s="25">
        <v>123</v>
      </c>
      <c r="AZ63" s="25">
        <v>0</v>
      </c>
      <c r="BA63" s="25">
        <v>212</v>
      </c>
      <c r="BB63">
        <v>2011</v>
      </c>
      <c r="BC63">
        <v>2011</v>
      </c>
      <c r="BD63" t="str">
        <f>CONCATENATE(A63,BC63)</f>
        <v>District of Columbia 2011</v>
      </c>
      <c r="BE63" t="str">
        <f t="shared" si="0"/>
        <v xml:space="preserve"> District of Columbia 2011</v>
      </c>
      <c r="BF63">
        <f>IFERROR(VLOOKUP('Data Table'!A63,'GDP per State'!$A$4:$I$54,8,FALSE),"NA")</f>
        <v>1.6</v>
      </c>
      <c r="BG63" s="165">
        <f>IFERROR(VLOOKUP(A63,'GDP per Capita'!$A$5:$H$55,7,FALSE)*100,"NA")</f>
        <v>3.5987082280258353</v>
      </c>
      <c r="BH63" t="s">
        <v>192</v>
      </c>
      <c r="BI63" t="str">
        <f>VLOOKUP($BD63,'Health Ranking'!$C$2:$E$157,2,FALSE)</f>
        <v>NA</v>
      </c>
      <c r="BJ63" t="str">
        <f>VLOOKUP($BD63,'Health Ranking'!$C$2:$E$157,3,FALSE)</f>
        <v>NA</v>
      </c>
    </row>
    <row r="64" spans="1:62" x14ac:dyDescent="0.25">
      <c r="A64" s="48" t="s">
        <v>17</v>
      </c>
      <c r="B64" s="25">
        <v>20063</v>
      </c>
      <c r="C64" s="25">
        <v>1188</v>
      </c>
      <c r="D64" s="25">
        <v>3732</v>
      </c>
      <c r="E64" s="25">
        <v>3067</v>
      </c>
      <c r="F64" s="25">
        <v>22094</v>
      </c>
      <c r="G64" s="25">
        <v>8075</v>
      </c>
      <c r="H64" s="25">
        <v>4771</v>
      </c>
      <c r="I64" s="25">
        <v>810</v>
      </c>
      <c r="J64" s="25">
        <v>1254</v>
      </c>
      <c r="K64" s="25" t="s">
        <v>61</v>
      </c>
      <c r="L64" s="25">
        <v>42666</v>
      </c>
      <c r="M64" s="25">
        <v>3160</v>
      </c>
      <c r="N64" s="25">
        <v>1733</v>
      </c>
      <c r="O64" s="25">
        <v>17548</v>
      </c>
      <c r="P64" s="25">
        <v>8595</v>
      </c>
      <c r="Q64" s="25">
        <v>707</v>
      </c>
      <c r="R64" s="25">
        <v>1581</v>
      </c>
      <c r="S64" s="25">
        <v>7400</v>
      </c>
      <c r="T64" s="25">
        <v>5193</v>
      </c>
      <c r="U64" s="25">
        <v>4304</v>
      </c>
      <c r="V64" s="25">
        <v>7825</v>
      </c>
      <c r="W64" s="25">
        <v>11396</v>
      </c>
      <c r="X64" s="25">
        <v>17712</v>
      </c>
      <c r="Y64" s="25">
        <v>2820</v>
      </c>
      <c r="Z64" s="25">
        <v>6152</v>
      </c>
      <c r="AA64" s="25">
        <v>4513</v>
      </c>
      <c r="AB64" s="25">
        <v>291</v>
      </c>
      <c r="AC64" s="25">
        <v>1105</v>
      </c>
      <c r="AD64" s="25">
        <v>2923</v>
      </c>
      <c r="AE64" s="25">
        <v>1970</v>
      </c>
      <c r="AF64" s="25">
        <v>12907</v>
      </c>
      <c r="AG64" s="25">
        <v>2806</v>
      </c>
      <c r="AH64" s="25">
        <v>29344</v>
      </c>
      <c r="AI64" s="25">
        <v>28044</v>
      </c>
      <c r="AJ64" s="25">
        <v>459</v>
      </c>
      <c r="AK64" s="25">
        <v>16492</v>
      </c>
      <c r="AL64" s="25">
        <v>6056</v>
      </c>
      <c r="AM64" s="25">
        <v>3384</v>
      </c>
      <c r="AN64" s="25">
        <v>19299</v>
      </c>
      <c r="AO64" s="25">
        <v>2230</v>
      </c>
      <c r="AP64" s="25">
        <v>15476</v>
      </c>
      <c r="AQ64" s="25">
        <v>101</v>
      </c>
      <c r="AR64" s="25">
        <v>15491</v>
      </c>
      <c r="AS64" s="25">
        <v>35777</v>
      </c>
      <c r="AT64" s="25">
        <v>1643</v>
      </c>
      <c r="AU64" s="25">
        <v>366</v>
      </c>
      <c r="AV64" s="25">
        <v>17773</v>
      </c>
      <c r="AW64" s="25">
        <v>6094</v>
      </c>
      <c r="AX64" s="25">
        <v>2949</v>
      </c>
      <c r="AY64" s="25">
        <v>4338</v>
      </c>
      <c r="AZ64" s="25">
        <v>1525</v>
      </c>
      <c r="BA64" s="25">
        <v>6614</v>
      </c>
      <c r="BB64">
        <v>2011</v>
      </c>
      <c r="BC64">
        <v>2011</v>
      </c>
      <c r="BD64" t="str">
        <f>CONCATENATE(A64,BC64)</f>
        <v>Florida2011</v>
      </c>
      <c r="BE64" t="str">
        <f t="shared" si="0"/>
        <v xml:space="preserve"> Florida2011</v>
      </c>
      <c r="BF64">
        <f>IFERROR(VLOOKUP('Data Table'!A64,'GDP per State'!$A$4:$I$54,8,FALSE),"NA")</f>
        <v>0.9</v>
      </c>
      <c r="BG64" s="165">
        <f>IFERROR(VLOOKUP(A64,'GDP per Capita'!$A$5:$H$55,7,FALSE)*100,"NA")</f>
        <v>3.3668014082670492</v>
      </c>
      <c r="BH64">
        <v>70.7</v>
      </c>
      <c r="BI64">
        <f>VLOOKUP($BD64,'Health Ranking'!$C$2:$E$157,2,FALSE)</f>
        <v>34</v>
      </c>
      <c r="BJ64">
        <f>VLOOKUP($BD64,'Health Ranking'!$C$2:$E$157,3,FALSE)</f>
        <v>2</v>
      </c>
    </row>
    <row r="65" spans="1:62" x14ac:dyDescent="0.25">
      <c r="A65" s="48" t="s">
        <v>18</v>
      </c>
      <c r="B65" s="25">
        <v>19346</v>
      </c>
      <c r="C65" s="25">
        <v>556</v>
      </c>
      <c r="D65" s="25">
        <v>2206</v>
      </c>
      <c r="E65" s="25">
        <v>1446</v>
      </c>
      <c r="F65" s="25">
        <v>13303</v>
      </c>
      <c r="G65" s="25">
        <v>3250</v>
      </c>
      <c r="H65" s="25">
        <v>2000</v>
      </c>
      <c r="I65" s="25">
        <v>639</v>
      </c>
      <c r="J65" s="25">
        <v>937</v>
      </c>
      <c r="K65" s="25">
        <v>38658</v>
      </c>
      <c r="L65" s="25" t="s">
        <v>61</v>
      </c>
      <c r="M65" s="25">
        <v>2519</v>
      </c>
      <c r="N65" s="25">
        <v>275</v>
      </c>
      <c r="O65" s="25">
        <v>6042</v>
      </c>
      <c r="P65" s="25">
        <v>2543</v>
      </c>
      <c r="Q65" s="25">
        <v>1938</v>
      </c>
      <c r="R65" s="25">
        <v>1146</v>
      </c>
      <c r="S65" s="25">
        <v>2725</v>
      </c>
      <c r="T65" s="25">
        <v>4425</v>
      </c>
      <c r="U65" s="25">
        <v>507</v>
      </c>
      <c r="V65" s="25">
        <v>7113</v>
      </c>
      <c r="W65" s="25">
        <v>3264</v>
      </c>
      <c r="X65" s="25">
        <v>4254</v>
      </c>
      <c r="Y65" s="25">
        <v>840</v>
      </c>
      <c r="Z65" s="25">
        <v>3136</v>
      </c>
      <c r="AA65" s="25">
        <v>2964</v>
      </c>
      <c r="AB65" s="25">
        <v>231</v>
      </c>
      <c r="AC65" s="25">
        <v>434</v>
      </c>
      <c r="AD65" s="25">
        <v>1731</v>
      </c>
      <c r="AE65" s="25">
        <v>535</v>
      </c>
      <c r="AF65" s="25">
        <v>4268</v>
      </c>
      <c r="AG65" s="25">
        <v>676</v>
      </c>
      <c r="AH65" s="25">
        <v>10584</v>
      </c>
      <c r="AI65" s="25">
        <v>16192</v>
      </c>
      <c r="AJ65" s="25">
        <v>364</v>
      </c>
      <c r="AK65" s="25">
        <v>4290</v>
      </c>
      <c r="AL65" s="25">
        <v>3514</v>
      </c>
      <c r="AM65" s="25">
        <v>1946</v>
      </c>
      <c r="AN65" s="25">
        <v>4627</v>
      </c>
      <c r="AO65" s="25">
        <v>476</v>
      </c>
      <c r="AP65" s="25">
        <v>16355</v>
      </c>
      <c r="AQ65" s="25">
        <v>69</v>
      </c>
      <c r="AR65" s="25">
        <v>17507</v>
      </c>
      <c r="AS65" s="25">
        <v>17401</v>
      </c>
      <c r="AT65" s="25">
        <v>1052</v>
      </c>
      <c r="AU65" s="25">
        <v>101</v>
      </c>
      <c r="AV65" s="25">
        <v>8715</v>
      </c>
      <c r="AW65" s="25">
        <v>8705</v>
      </c>
      <c r="AX65" s="25">
        <v>1296</v>
      </c>
      <c r="AY65" s="25">
        <v>1745</v>
      </c>
      <c r="AZ65" s="25">
        <v>46</v>
      </c>
      <c r="BA65" s="25">
        <v>247</v>
      </c>
      <c r="BB65">
        <v>2011</v>
      </c>
      <c r="BC65">
        <v>2011</v>
      </c>
      <c r="BD65" t="str">
        <f>CONCATENATE(A65,BC65)</f>
        <v>Georgia2011</v>
      </c>
      <c r="BE65" t="str">
        <f t="shared" si="0"/>
        <v xml:space="preserve"> Georgia2011</v>
      </c>
      <c r="BF65">
        <f>IFERROR(VLOOKUP('Data Table'!A65,'GDP per State'!$A$4:$I$54,8,FALSE),"NA")</f>
        <v>2.1</v>
      </c>
      <c r="BG65" s="165">
        <f>IFERROR(VLOOKUP(A65,'GDP per Capita'!$A$5:$H$55,7,FALSE)*100,"NA")</f>
        <v>4.1933335263965716</v>
      </c>
      <c r="BH65">
        <v>63.5</v>
      </c>
      <c r="BI65">
        <f>VLOOKUP($BD65,'Health Ranking'!$C$2:$E$157,2,FALSE)</f>
        <v>38</v>
      </c>
      <c r="BJ65">
        <f>VLOOKUP($BD65,'Health Ranking'!$C$2:$E$157,3,FALSE)</f>
        <v>-1</v>
      </c>
    </row>
    <row r="66" spans="1:62" x14ac:dyDescent="0.25">
      <c r="A66" s="48" t="s">
        <v>19</v>
      </c>
      <c r="B66" s="25">
        <v>1259</v>
      </c>
      <c r="C66" s="25">
        <v>1366</v>
      </c>
      <c r="D66" s="25">
        <v>2199</v>
      </c>
      <c r="E66" s="25">
        <v>13</v>
      </c>
      <c r="F66" s="25">
        <v>9864</v>
      </c>
      <c r="G66" s="25">
        <v>1852</v>
      </c>
      <c r="H66" s="25">
        <v>587</v>
      </c>
      <c r="I66" s="25">
        <v>201</v>
      </c>
      <c r="J66" s="25">
        <v>372</v>
      </c>
      <c r="K66" s="25">
        <v>3639</v>
      </c>
      <c r="L66" s="25">
        <v>1006</v>
      </c>
      <c r="M66" s="25" t="s">
        <v>61</v>
      </c>
      <c r="N66" s="25">
        <v>254</v>
      </c>
      <c r="O66" s="25">
        <v>1269</v>
      </c>
      <c r="P66" s="25">
        <v>1057</v>
      </c>
      <c r="Q66" s="25">
        <v>299</v>
      </c>
      <c r="R66" s="25">
        <v>287</v>
      </c>
      <c r="S66" s="25">
        <v>63</v>
      </c>
      <c r="T66" s="25">
        <v>688</v>
      </c>
      <c r="U66" s="25">
        <v>177</v>
      </c>
      <c r="V66" s="25">
        <v>1170</v>
      </c>
      <c r="W66" s="25">
        <v>733</v>
      </c>
      <c r="X66" s="25">
        <v>630</v>
      </c>
      <c r="Y66" s="25">
        <v>901</v>
      </c>
      <c r="Z66" s="25">
        <v>369</v>
      </c>
      <c r="AA66" s="25">
        <v>871</v>
      </c>
      <c r="AB66" s="25">
        <v>32</v>
      </c>
      <c r="AC66" s="25">
        <v>275</v>
      </c>
      <c r="AD66" s="25">
        <v>4093</v>
      </c>
      <c r="AE66" s="25">
        <v>0</v>
      </c>
      <c r="AF66" s="25">
        <v>264</v>
      </c>
      <c r="AG66" s="25">
        <v>81</v>
      </c>
      <c r="AH66" s="25">
        <v>1002</v>
      </c>
      <c r="AI66" s="25">
        <v>1806</v>
      </c>
      <c r="AJ66" s="25">
        <v>138</v>
      </c>
      <c r="AK66" s="25">
        <v>1044</v>
      </c>
      <c r="AL66" s="25">
        <v>140</v>
      </c>
      <c r="AM66" s="25">
        <v>2491</v>
      </c>
      <c r="AN66" s="25">
        <v>495</v>
      </c>
      <c r="AO66" s="25">
        <v>0</v>
      </c>
      <c r="AP66" s="25">
        <v>712</v>
      </c>
      <c r="AQ66" s="25">
        <v>0</v>
      </c>
      <c r="AR66" s="25">
        <v>179</v>
      </c>
      <c r="AS66" s="25">
        <v>6106</v>
      </c>
      <c r="AT66" s="25">
        <v>1701</v>
      </c>
      <c r="AU66" s="25">
        <v>143</v>
      </c>
      <c r="AV66" s="25">
        <v>2917</v>
      </c>
      <c r="AW66" s="25">
        <v>5940</v>
      </c>
      <c r="AX66" s="25">
        <v>147</v>
      </c>
      <c r="AY66" s="25">
        <v>1108</v>
      </c>
      <c r="AZ66" s="25">
        <v>0</v>
      </c>
      <c r="BA66" s="25">
        <v>0</v>
      </c>
      <c r="BB66">
        <v>2011</v>
      </c>
      <c r="BC66">
        <v>2011</v>
      </c>
      <c r="BD66" t="str">
        <f>CONCATENATE(A66,BC66)</f>
        <v>Hawaii2011</v>
      </c>
      <c r="BE66" t="str">
        <f t="shared" si="0"/>
        <v xml:space="preserve"> Hawaii2011</v>
      </c>
      <c r="BF66">
        <f>IFERROR(VLOOKUP('Data Table'!A66,'GDP per State'!$A$4:$I$54,8,FALSE),"NA")</f>
        <v>2.1</v>
      </c>
      <c r="BG66" s="165">
        <f>IFERROR(VLOOKUP(A66,'GDP per Capita'!$A$5:$H$55,7,FALSE)*100,"NA")</f>
        <v>4.8178355147489738</v>
      </c>
      <c r="BH66">
        <v>70</v>
      </c>
      <c r="BI66">
        <f>VLOOKUP($BD66,'Health Ranking'!$C$2:$E$157,2,FALSE)</f>
        <v>3</v>
      </c>
      <c r="BJ66">
        <f>VLOOKUP($BD66,'Health Ranking'!$C$2:$E$157,3,FALSE)</f>
        <v>2</v>
      </c>
    </row>
    <row r="67" spans="1:62" x14ac:dyDescent="0.25">
      <c r="A67" s="48" t="s">
        <v>20</v>
      </c>
      <c r="B67" s="25">
        <v>137</v>
      </c>
      <c r="C67" s="25">
        <v>475</v>
      </c>
      <c r="D67" s="25">
        <v>2190</v>
      </c>
      <c r="E67" s="25">
        <v>179</v>
      </c>
      <c r="F67" s="25">
        <v>4796</v>
      </c>
      <c r="G67" s="25">
        <v>1578</v>
      </c>
      <c r="H67" s="25">
        <v>133</v>
      </c>
      <c r="I67" s="25">
        <v>441</v>
      </c>
      <c r="J67" s="25">
        <v>68</v>
      </c>
      <c r="K67" s="25">
        <v>312</v>
      </c>
      <c r="L67" s="25">
        <v>126</v>
      </c>
      <c r="M67" s="25">
        <v>112</v>
      </c>
      <c r="N67" s="25" t="s">
        <v>61</v>
      </c>
      <c r="O67" s="25">
        <v>393</v>
      </c>
      <c r="P67" s="25">
        <v>1368</v>
      </c>
      <c r="Q67" s="25">
        <v>161</v>
      </c>
      <c r="R67" s="25">
        <v>264</v>
      </c>
      <c r="S67" s="25">
        <v>36</v>
      </c>
      <c r="T67" s="25">
        <v>230</v>
      </c>
      <c r="U67" s="25">
        <v>0</v>
      </c>
      <c r="V67" s="25">
        <v>389</v>
      </c>
      <c r="W67" s="25">
        <v>412</v>
      </c>
      <c r="X67" s="25">
        <v>882</v>
      </c>
      <c r="Y67" s="25">
        <v>402</v>
      </c>
      <c r="Z67" s="25">
        <v>55</v>
      </c>
      <c r="AA67" s="25">
        <v>560</v>
      </c>
      <c r="AB67" s="25">
        <v>1543</v>
      </c>
      <c r="AC67" s="25">
        <v>506</v>
      </c>
      <c r="AD67" s="25">
        <v>3929</v>
      </c>
      <c r="AE67" s="25">
        <v>0</v>
      </c>
      <c r="AF67" s="25">
        <v>256</v>
      </c>
      <c r="AG67" s="25">
        <v>355</v>
      </c>
      <c r="AH67" s="25">
        <v>434</v>
      </c>
      <c r="AI67" s="25">
        <v>675</v>
      </c>
      <c r="AJ67" s="25">
        <v>1209</v>
      </c>
      <c r="AK67" s="25">
        <v>312</v>
      </c>
      <c r="AL67" s="25">
        <v>21</v>
      </c>
      <c r="AM67" s="25">
        <v>6236</v>
      </c>
      <c r="AN67" s="25">
        <v>236</v>
      </c>
      <c r="AO67" s="25">
        <v>107</v>
      </c>
      <c r="AP67" s="25">
        <v>55</v>
      </c>
      <c r="AQ67" s="25">
        <v>186</v>
      </c>
      <c r="AR67" s="25">
        <v>0</v>
      </c>
      <c r="AS67" s="25">
        <v>4379</v>
      </c>
      <c r="AT67" s="25">
        <v>7538</v>
      </c>
      <c r="AU67" s="25">
        <v>0</v>
      </c>
      <c r="AV67" s="25">
        <v>434</v>
      </c>
      <c r="AW67" s="25">
        <v>10895</v>
      </c>
      <c r="AX67" s="25">
        <v>120</v>
      </c>
      <c r="AY67" s="25">
        <v>566</v>
      </c>
      <c r="AZ67" s="25">
        <v>2140</v>
      </c>
      <c r="BA67" s="25">
        <v>13</v>
      </c>
      <c r="BB67">
        <v>2011</v>
      </c>
      <c r="BC67">
        <v>2011</v>
      </c>
      <c r="BD67" t="str">
        <f>CONCATENATE(A67,BC67)</f>
        <v>Idaho2011</v>
      </c>
      <c r="BE67" t="str">
        <f t="shared" si="0"/>
        <v xml:space="preserve"> Idaho2011</v>
      </c>
      <c r="BF67">
        <f>IFERROR(VLOOKUP('Data Table'!A67,'GDP per State'!$A$4:$I$54,8,FALSE),"NA")</f>
        <v>0</v>
      </c>
      <c r="BG67" s="165">
        <f>IFERROR(VLOOKUP(A67,'GDP per Capita'!$A$5:$H$55,7,FALSE)*100,"NA")</f>
        <v>4.1988845227532003</v>
      </c>
      <c r="BH67">
        <v>44.4</v>
      </c>
      <c r="BI67">
        <f>VLOOKUP($BD67,'Health Ranking'!$C$2:$E$157,2,FALSE)</f>
        <v>15</v>
      </c>
      <c r="BJ67">
        <f>VLOOKUP($BD67,'Health Ranking'!$C$2:$E$157,3,FALSE)</f>
        <v>-6</v>
      </c>
    </row>
    <row r="68" spans="1:62" x14ac:dyDescent="0.25">
      <c r="A68" s="48" t="s">
        <v>21</v>
      </c>
      <c r="B68" s="25">
        <v>6991</v>
      </c>
      <c r="C68" s="25">
        <v>985</v>
      </c>
      <c r="D68" s="25">
        <v>10035</v>
      </c>
      <c r="E68" s="25">
        <v>3684</v>
      </c>
      <c r="F68" s="25">
        <v>20834</v>
      </c>
      <c r="G68" s="25">
        <v>6027</v>
      </c>
      <c r="H68" s="25">
        <v>1843</v>
      </c>
      <c r="I68" s="25">
        <v>34</v>
      </c>
      <c r="J68" s="25">
        <v>1397</v>
      </c>
      <c r="K68" s="25">
        <v>19152</v>
      </c>
      <c r="L68" s="25">
        <v>6080</v>
      </c>
      <c r="M68" s="25">
        <v>1884</v>
      </c>
      <c r="N68" s="25">
        <v>390</v>
      </c>
      <c r="O68" s="25" t="s">
        <v>61</v>
      </c>
      <c r="P68" s="25">
        <v>23071</v>
      </c>
      <c r="Q68" s="25">
        <v>13725</v>
      </c>
      <c r="R68" s="25">
        <v>2760</v>
      </c>
      <c r="S68" s="25">
        <v>4273</v>
      </c>
      <c r="T68" s="25">
        <v>1189</v>
      </c>
      <c r="U68" s="25">
        <v>675</v>
      </c>
      <c r="V68" s="25">
        <v>2392</v>
      </c>
      <c r="W68" s="25">
        <v>2991</v>
      </c>
      <c r="X68" s="25">
        <v>9897</v>
      </c>
      <c r="Y68" s="25">
        <v>8209</v>
      </c>
      <c r="Z68" s="25">
        <v>2068</v>
      </c>
      <c r="AA68" s="25">
        <v>20161</v>
      </c>
      <c r="AB68" s="25">
        <v>765</v>
      </c>
      <c r="AC68" s="25">
        <v>1415</v>
      </c>
      <c r="AD68" s="25">
        <v>1668</v>
      </c>
      <c r="AE68" s="25">
        <v>478</v>
      </c>
      <c r="AF68" s="25">
        <v>3690</v>
      </c>
      <c r="AG68" s="25">
        <v>466</v>
      </c>
      <c r="AH68" s="25">
        <v>6914</v>
      </c>
      <c r="AI68" s="25">
        <v>5971</v>
      </c>
      <c r="AJ68" s="25">
        <v>571</v>
      </c>
      <c r="AK68" s="25">
        <v>7027</v>
      </c>
      <c r="AL68" s="25">
        <v>2179</v>
      </c>
      <c r="AM68" s="25">
        <v>1350</v>
      </c>
      <c r="AN68" s="25">
        <v>3902</v>
      </c>
      <c r="AO68" s="25">
        <v>373</v>
      </c>
      <c r="AP68" s="25">
        <v>2371</v>
      </c>
      <c r="AQ68" s="25">
        <v>267</v>
      </c>
      <c r="AR68" s="25">
        <v>8593</v>
      </c>
      <c r="AS68" s="25">
        <v>15064</v>
      </c>
      <c r="AT68" s="25">
        <v>1447</v>
      </c>
      <c r="AU68" s="25">
        <v>386</v>
      </c>
      <c r="AV68" s="25">
        <v>4000</v>
      </c>
      <c r="AW68" s="25">
        <v>2062</v>
      </c>
      <c r="AX68" s="25">
        <v>1331</v>
      </c>
      <c r="AY68" s="25">
        <v>25521</v>
      </c>
      <c r="AZ68" s="25">
        <v>450</v>
      </c>
      <c r="BA68" s="25">
        <v>624</v>
      </c>
      <c r="BB68">
        <v>2011</v>
      </c>
      <c r="BC68">
        <v>2011</v>
      </c>
      <c r="BD68" t="str">
        <f>CONCATENATE(A68,BC68)</f>
        <v>Illinois2011</v>
      </c>
      <c r="BE68" t="str">
        <f t="shared" ref="BE68:BE131" si="1">" "&amp;BD68</f>
        <v xml:space="preserve"> Illinois2011</v>
      </c>
      <c r="BF68">
        <f>IFERROR(VLOOKUP('Data Table'!A68,'GDP per State'!$A$4:$I$54,8,FALSE),"NA")</f>
        <v>2.1</v>
      </c>
      <c r="BG68" s="165">
        <f>IFERROR(VLOOKUP(A68,'GDP per Capita'!$A$5:$H$55,7,FALSE)*100,"NA")</f>
        <v>4.0356930398572279</v>
      </c>
      <c r="BH68">
        <v>51.8</v>
      </c>
      <c r="BI68">
        <f>VLOOKUP($BD68,'Health Ranking'!$C$2:$E$157,2,FALSE)</f>
        <v>30</v>
      </c>
      <c r="BJ68">
        <f>VLOOKUP($BD68,'Health Ranking'!$C$2:$E$157,3,FALSE)</f>
        <v>-1</v>
      </c>
    </row>
    <row r="69" spans="1:62" x14ac:dyDescent="0.25">
      <c r="A69" s="48" t="s">
        <v>22</v>
      </c>
      <c r="B69" s="25">
        <v>1434</v>
      </c>
      <c r="C69" s="25">
        <v>181</v>
      </c>
      <c r="D69" s="25">
        <v>5855</v>
      </c>
      <c r="E69" s="25">
        <v>1362</v>
      </c>
      <c r="F69" s="25">
        <v>4673</v>
      </c>
      <c r="G69" s="25">
        <v>2116</v>
      </c>
      <c r="H69" s="25">
        <v>168</v>
      </c>
      <c r="I69" s="25">
        <v>210</v>
      </c>
      <c r="J69" s="25">
        <v>128</v>
      </c>
      <c r="K69" s="25">
        <v>11472</v>
      </c>
      <c r="L69" s="25">
        <v>2442</v>
      </c>
      <c r="M69" s="25">
        <v>402</v>
      </c>
      <c r="N69" s="25">
        <v>296</v>
      </c>
      <c r="O69" s="25">
        <v>23491</v>
      </c>
      <c r="P69" s="25" t="s">
        <v>61</v>
      </c>
      <c r="Q69" s="25">
        <v>349</v>
      </c>
      <c r="R69" s="25">
        <v>863</v>
      </c>
      <c r="S69" s="25">
        <v>11071</v>
      </c>
      <c r="T69" s="25">
        <v>1549</v>
      </c>
      <c r="U69" s="25">
        <v>164</v>
      </c>
      <c r="V69" s="25">
        <v>1318</v>
      </c>
      <c r="W69" s="25">
        <v>640</v>
      </c>
      <c r="X69" s="25">
        <v>7668</v>
      </c>
      <c r="Y69" s="25">
        <v>786</v>
      </c>
      <c r="Z69" s="25">
        <v>611</v>
      </c>
      <c r="AA69" s="25">
        <v>4404</v>
      </c>
      <c r="AB69" s="25">
        <v>646</v>
      </c>
      <c r="AC69" s="25">
        <v>615</v>
      </c>
      <c r="AD69" s="25">
        <v>855</v>
      </c>
      <c r="AE69" s="25">
        <v>470</v>
      </c>
      <c r="AF69" s="25">
        <v>718</v>
      </c>
      <c r="AG69" s="25">
        <v>2030</v>
      </c>
      <c r="AH69" s="25">
        <v>2198</v>
      </c>
      <c r="AI69" s="25">
        <v>3228</v>
      </c>
      <c r="AJ69" s="25">
        <v>130</v>
      </c>
      <c r="AK69" s="25">
        <v>11588</v>
      </c>
      <c r="AL69" s="25">
        <v>2113</v>
      </c>
      <c r="AM69" s="25">
        <v>1371</v>
      </c>
      <c r="AN69" s="25">
        <v>4086</v>
      </c>
      <c r="AO69" s="25">
        <v>41</v>
      </c>
      <c r="AP69" s="25">
        <v>3249</v>
      </c>
      <c r="AQ69" s="25">
        <v>285</v>
      </c>
      <c r="AR69" s="25">
        <v>5645</v>
      </c>
      <c r="AS69" s="25">
        <v>10265</v>
      </c>
      <c r="AT69" s="25">
        <v>545</v>
      </c>
      <c r="AU69" s="25">
        <v>258</v>
      </c>
      <c r="AV69" s="25">
        <v>2703</v>
      </c>
      <c r="AW69" s="25">
        <v>2303</v>
      </c>
      <c r="AX69" s="25">
        <v>210</v>
      </c>
      <c r="AY69" s="25">
        <v>4017</v>
      </c>
      <c r="AZ69" s="25">
        <v>6</v>
      </c>
      <c r="BA69" s="25">
        <v>784</v>
      </c>
      <c r="BB69">
        <v>2011</v>
      </c>
      <c r="BC69">
        <v>2011</v>
      </c>
      <c r="BD69" t="str">
        <f>CONCATENATE(A69,BC69)</f>
        <v>Indiana2011</v>
      </c>
      <c r="BE69" t="str">
        <f t="shared" si="1"/>
        <v xml:space="preserve"> Indiana2011</v>
      </c>
      <c r="BF69">
        <f>IFERROR(VLOOKUP('Data Table'!A69,'GDP per State'!$A$4:$I$54,8,FALSE),"NA")</f>
        <v>2.2000000000000002</v>
      </c>
      <c r="BG69" s="165">
        <f>IFERROR(VLOOKUP(A69,'GDP per Capita'!$A$5:$H$55,7,FALSE)*100,"NA")</f>
        <v>4.8812742447396262</v>
      </c>
      <c r="BH69">
        <v>51.7</v>
      </c>
      <c r="BI69">
        <f>VLOOKUP($BD69,'Health Ranking'!$C$2:$E$157,2,FALSE)</f>
        <v>37</v>
      </c>
      <c r="BJ69">
        <f>VLOOKUP($BD69,'Health Ranking'!$C$2:$E$157,3,FALSE)</f>
        <v>1</v>
      </c>
    </row>
    <row r="70" spans="1:62" x14ac:dyDescent="0.25">
      <c r="A70" s="48" t="s">
        <v>23</v>
      </c>
      <c r="B70" s="25">
        <v>30</v>
      </c>
      <c r="C70" s="25">
        <v>319</v>
      </c>
      <c r="D70" s="25">
        <v>4526</v>
      </c>
      <c r="E70" s="25">
        <v>851</v>
      </c>
      <c r="F70" s="25">
        <v>3324</v>
      </c>
      <c r="G70" s="25">
        <v>3510</v>
      </c>
      <c r="H70" s="25">
        <v>67</v>
      </c>
      <c r="I70" s="25">
        <v>0</v>
      </c>
      <c r="J70" s="25">
        <v>241</v>
      </c>
      <c r="K70" s="25">
        <v>1846</v>
      </c>
      <c r="L70" s="25">
        <v>950</v>
      </c>
      <c r="M70" s="25">
        <v>478</v>
      </c>
      <c r="N70" s="25">
        <v>318</v>
      </c>
      <c r="O70" s="25">
        <v>8420</v>
      </c>
      <c r="P70" s="25">
        <v>916</v>
      </c>
      <c r="Q70" s="25" t="s">
        <v>61</v>
      </c>
      <c r="R70" s="25">
        <v>1715</v>
      </c>
      <c r="S70" s="25">
        <v>536</v>
      </c>
      <c r="T70" s="25">
        <v>468</v>
      </c>
      <c r="U70" s="25">
        <v>275</v>
      </c>
      <c r="V70" s="25">
        <v>110</v>
      </c>
      <c r="W70" s="25">
        <v>138</v>
      </c>
      <c r="X70" s="25">
        <v>1709</v>
      </c>
      <c r="Y70" s="25">
        <v>6175</v>
      </c>
      <c r="Z70" s="25">
        <v>650</v>
      </c>
      <c r="AA70" s="25">
        <v>4811</v>
      </c>
      <c r="AB70" s="25">
        <v>417</v>
      </c>
      <c r="AC70" s="25">
        <v>9575</v>
      </c>
      <c r="AD70" s="25">
        <v>114</v>
      </c>
      <c r="AE70" s="25">
        <v>47</v>
      </c>
      <c r="AF70" s="25">
        <v>332</v>
      </c>
      <c r="AG70" s="25">
        <v>0</v>
      </c>
      <c r="AH70" s="25">
        <v>928</v>
      </c>
      <c r="AI70" s="25">
        <v>654</v>
      </c>
      <c r="AJ70" s="25">
        <v>208</v>
      </c>
      <c r="AK70" s="25">
        <v>1146</v>
      </c>
      <c r="AL70" s="25">
        <v>580</v>
      </c>
      <c r="AM70" s="25">
        <v>659</v>
      </c>
      <c r="AN70" s="25">
        <v>1176</v>
      </c>
      <c r="AO70" s="25">
        <v>82</v>
      </c>
      <c r="AP70" s="25">
        <v>1379</v>
      </c>
      <c r="AQ70" s="25">
        <v>4772</v>
      </c>
      <c r="AR70" s="25">
        <v>387</v>
      </c>
      <c r="AS70" s="25">
        <v>3236</v>
      </c>
      <c r="AT70" s="25">
        <v>290</v>
      </c>
      <c r="AU70" s="25">
        <v>0</v>
      </c>
      <c r="AV70" s="25">
        <v>1503</v>
      </c>
      <c r="AW70" s="25">
        <v>1000</v>
      </c>
      <c r="AX70" s="25">
        <v>0</v>
      </c>
      <c r="AY70" s="25">
        <v>3306</v>
      </c>
      <c r="AZ70" s="25">
        <v>342</v>
      </c>
      <c r="BA70" s="25">
        <v>0</v>
      </c>
      <c r="BB70">
        <v>2011</v>
      </c>
      <c r="BC70">
        <v>2011</v>
      </c>
      <c r="BD70" t="str">
        <f>CONCATENATE(A70,BC70)</f>
        <v>Iowa2011</v>
      </c>
      <c r="BE70" t="str">
        <f t="shared" si="1"/>
        <v xml:space="preserve"> Iowa2011</v>
      </c>
      <c r="BF70">
        <f>IFERROR(VLOOKUP('Data Table'!A70,'GDP per State'!$A$4:$I$54,8,FALSE),"NA")</f>
        <v>2.2000000000000002</v>
      </c>
      <c r="BG70" s="165">
        <f>IFERROR(VLOOKUP(A70,'GDP per Capita'!$A$5:$H$55,7,FALSE)*100,"NA")</f>
        <v>8.6426271052214769</v>
      </c>
      <c r="BH70">
        <v>47.8</v>
      </c>
      <c r="BI70">
        <f>VLOOKUP($BD70,'Health Ranking'!$C$2:$E$157,2,FALSE)</f>
        <v>16</v>
      </c>
      <c r="BJ70">
        <f>VLOOKUP($BD70,'Health Ranking'!$C$2:$E$157,3,FALSE)</f>
        <v>-1</v>
      </c>
    </row>
    <row r="71" spans="1:62" x14ac:dyDescent="0.25">
      <c r="A71" s="48" t="s">
        <v>24</v>
      </c>
      <c r="B71" s="25">
        <v>842</v>
      </c>
      <c r="C71" s="25">
        <v>750</v>
      </c>
      <c r="D71" s="25">
        <v>1708</v>
      </c>
      <c r="E71" s="25">
        <v>2008</v>
      </c>
      <c r="F71" s="25">
        <v>2810</v>
      </c>
      <c r="G71" s="25">
        <v>3718</v>
      </c>
      <c r="H71" s="25">
        <v>16</v>
      </c>
      <c r="I71" s="25">
        <v>7</v>
      </c>
      <c r="J71" s="25">
        <v>6</v>
      </c>
      <c r="K71" s="25">
        <v>2661</v>
      </c>
      <c r="L71" s="25">
        <v>4513</v>
      </c>
      <c r="M71" s="25">
        <v>125</v>
      </c>
      <c r="N71" s="25">
        <v>479</v>
      </c>
      <c r="O71" s="25">
        <v>2533</v>
      </c>
      <c r="P71" s="25">
        <v>1321</v>
      </c>
      <c r="Q71" s="25">
        <v>1776</v>
      </c>
      <c r="R71" s="25" t="s">
        <v>61</v>
      </c>
      <c r="S71" s="25">
        <v>253</v>
      </c>
      <c r="T71" s="25">
        <v>312</v>
      </c>
      <c r="U71" s="25">
        <v>523</v>
      </c>
      <c r="V71" s="25">
        <v>689</v>
      </c>
      <c r="W71" s="25">
        <v>969</v>
      </c>
      <c r="X71" s="25">
        <v>1148</v>
      </c>
      <c r="Y71" s="25">
        <v>606</v>
      </c>
      <c r="Z71" s="25">
        <v>66</v>
      </c>
      <c r="AA71" s="25">
        <v>20884</v>
      </c>
      <c r="AB71" s="25">
        <v>845</v>
      </c>
      <c r="AC71" s="25">
        <v>3040</v>
      </c>
      <c r="AD71" s="25">
        <v>602</v>
      </c>
      <c r="AE71" s="25">
        <v>0</v>
      </c>
      <c r="AF71" s="25">
        <v>317</v>
      </c>
      <c r="AG71" s="25">
        <v>1333</v>
      </c>
      <c r="AH71" s="25">
        <v>838</v>
      </c>
      <c r="AI71" s="25">
        <v>4995</v>
      </c>
      <c r="AJ71" s="25">
        <v>75</v>
      </c>
      <c r="AK71" s="25">
        <v>657</v>
      </c>
      <c r="AL71" s="25">
        <v>4626</v>
      </c>
      <c r="AM71" s="25">
        <v>1263</v>
      </c>
      <c r="AN71" s="25">
        <v>2323</v>
      </c>
      <c r="AO71" s="25">
        <v>374</v>
      </c>
      <c r="AP71" s="25">
        <v>1885</v>
      </c>
      <c r="AQ71" s="25">
        <v>144</v>
      </c>
      <c r="AR71" s="25">
        <v>1805</v>
      </c>
      <c r="AS71" s="25">
        <v>12766</v>
      </c>
      <c r="AT71" s="25">
        <v>1146</v>
      </c>
      <c r="AU71" s="25">
        <v>7</v>
      </c>
      <c r="AV71" s="25">
        <v>892</v>
      </c>
      <c r="AW71" s="25">
        <v>2820</v>
      </c>
      <c r="AX71" s="25">
        <v>0</v>
      </c>
      <c r="AY71" s="25">
        <v>418</v>
      </c>
      <c r="AZ71" s="25">
        <v>286</v>
      </c>
      <c r="BA71" s="25">
        <v>38</v>
      </c>
      <c r="BB71">
        <v>2011</v>
      </c>
      <c r="BC71">
        <v>2011</v>
      </c>
      <c r="BD71" t="str">
        <f>CONCATENATE(A71,BC71)</f>
        <v>Kansas2011</v>
      </c>
      <c r="BE71" t="str">
        <f t="shared" si="1"/>
        <v xml:space="preserve"> Kansas2011</v>
      </c>
      <c r="BF71">
        <f>IFERROR(VLOOKUP('Data Table'!A71,'GDP per State'!$A$4:$I$54,8,FALSE),"NA")</f>
        <v>3.2</v>
      </c>
      <c r="BG71" s="165">
        <f>IFERROR(VLOOKUP(A71,'GDP per Capita'!$A$5:$H$55,7,FALSE)*100,"NA")</f>
        <v>6.0656375664807367</v>
      </c>
      <c r="BH71">
        <v>54.3</v>
      </c>
      <c r="BI71">
        <f>VLOOKUP($BD71,'Health Ranking'!$C$2:$E$157,2,FALSE)</f>
        <v>25</v>
      </c>
      <c r="BJ71">
        <f>VLOOKUP($BD71,'Health Ranking'!$C$2:$E$157,3,FALSE)</f>
        <v>-2</v>
      </c>
    </row>
    <row r="72" spans="1:62" x14ac:dyDescent="0.25">
      <c r="A72" s="48" t="s">
        <v>25</v>
      </c>
      <c r="B72" s="25">
        <v>2686</v>
      </c>
      <c r="C72" s="25">
        <v>237</v>
      </c>
      <c r="D72" s="25">
        <v>2134</v>
      </c>
      <c r="E72" s="25">
        <v>213</v>
      </c>
      <c r="F72" s="25">
        <v>1201</v>
      </c>
      <c r="G72" s="25">
        <v>1361</v>
      </c>
      <c r="H72" s="25">
        <v>0</v>
      </c>
      <c r="I72" s="25">
        <v>305</v>
      </c>
      <c r="J72" s="25">
        <v>297</v>
      </c>
      <c r="K72" s="25">
        <v>5441</v>
      </c>
      <c r="L72" s="25">
        <v>3686</v>
      </c>
      <c r="M72" s="25">
        <v>18</v>
      </c>
      <c r="N72" s="25">
        <v>120</v>
      </c>
      <c r="O72" s="25">
        <v>5569</v>
      </c>
      <c r="P72" s="25">
        <v>10177</v>
      </c>
      <c r="Q72" s="25">
        <v>387</v>
      </c>
      <c r="R72" s="25">
        <v>1167</v>
      </c>
      <c r="S72" s="25" t="s">
        <v>61</v>
      </c>
      <c r="T72" s="25">
        <v>1520</v>
      </c>
      <c r="U72" s="25">
        <v>158</v>
      </c>
      <c r="V72" s="25">
        <v>848</v>
      </c>
      <c r="W72" s="25">
        <v>180</v>
      </c>
      <c r="X72" s="25">
        <v>2578</v>
      </c>
      <c r="Y72" s="25">
        <v>755</v>
      </c>
      <c r="Z72" s="25">
        <v>1626</v>
      </c>
      <c r="AA72" s="25">
        <v>1993</v>
      </c>
      <c r="AB72" s="25">
        <v>0</v>
      </c>
      <c r="AC72" s="25">
        <v>352</v>
      </c>
      <c r="AD72" s="25">
        <v>628</v>
      </c>
      <c r="AE72" s="25">
        <v>0</v>
      </c>
      <c r="AF72" s="25">
        <v>102</v>
      </c>
      <c r="AG72" s="25">
        <v>87</v>
      </c>
      <c r="AH72" s="25">
        <v>2414</v>
      </c>
      <c r="AI72" s="25">
        <v>1637</v>
      </c>
      <c r="AJ72" s="25">
        <v>0</v>
      </c>
      <c r="AK72" s="25">
        <v>12744</v>
      </c>
      <c r="AL72" s="25">
        <v>1398</v>
      </c>
      <c r="AM72" s="25">
        <v>71</v>
      </c>
      <c r="AN72" s="25">
        <v>4013</v>
      </c>
      <c r="AO72" s="25">
        <v>211</v>
      </c>
      <c r="AP72" s="25">
        <v>2454</v>
      </c>
      <c r="AQ72" s="25">
        <v>211</v>
      </c>
      <c r="AR72" s="25">
        <v>13884</v>
      </c>
      <c r="AS72" s="25">
        <v>6616</v>
      </c>
      <c r="AT72" s="25">
        <v>611</v>
      </c>
      <c r="AU72" s="25">
        <v>627</v>
      </c>
      <c r="AV72" s="25">
        <v>3630</v>
      </c>
      <c r="AW72" s="25">
        <v>1271</v>
      </c>
      <c r="AX72" s="25">
        <v>515</v>
      </c>
      <c r="AY72" s="25">
        <v>1040</v>
      </c>
      <c r="AZ72" s="25">
        <v>83</v>
      </c>
      <c r="BA72" s="25">
        <v>0</v>
      </c>
      <c r="BB72">
        <v>2011</v>
      </c>
      <c r="BC72">
        <v>2011</v>
      </c>
      <c r="BD72" t="str">
        <f>CONCATENATE(A72,BC72)</f>
        <v>Kentucky2011</v>
      </c>
      <c r="BE72" t="str">
        <f t="shared" si="1"/>
        <v xml:space="preserve"> Kentucky2011</v>
      </c>
      <c r="BF72">
        <f>IFERROR(VLOOKUP('Data Table'!A72,'GDP per State'!$A$4:$I$54,8,FALSE),"NA")</f>
        <v>2</v>
      </c>
      <c r="BG72" s="165">
        <f>IFERROR(VLOOKUP(A72,'GDP per Capita'!$A$5:$H$55,7,FALSE)*100,"NA")</f>
        <v>4.5686684715727299</v>
      </c>
      <c r="BH72">
        <v>55.6</v>
      </c>
      <c r="BI72">
        <f>VLOOKUP($BD72,'Health Ranking'!$C$2:$E$157,2,FALSE)</f>
        <v>44</v>
      </c>
      <c r="BJ72">
        <f>VLOOKUP($BD72,'Health Ranking'!$C$2:$E$157,3,FALSE)</f>
        <v>0</v>
      </c>
    </row>
    <row r="73" spans="1:62" x14ac:dyDescent="0.25">
      <c r="A73" s="48" t="s">
        <v>26</v>
      </c>
      <c r="B73" s="25">
        <v>2413</v>
      </c>
      <c r="C73" s="25">
        <v>1077</v>
      </c>
      <c r="D73" s="25">
        <v>844</v>
      </c>
      <c r="E73" s="25">
        <v>2120</v>
      </c>
      <c r="F73" s="25">
        <v>3600</v>
      </c>
      <c r="G73" s="25">
        <v>908</v>
      </c>
      <c r="H73" s="25">
        <v>315</v>
      </c>
      <c r="I73" s="25">
        <v>0</v>
      </c>
      <c r="J73" s="25">
        <v>0</v>
      </c>
      <c r="K73" s="25">
        <v>6094</v>
      </c>
      <c r="L73" s="25">
        <v>6541</v>
      </c>
      <c r="M73" s="25">
        <v>179</v>
      </c>
      <c r="N73" s="25">
        <v>51</v>
      </c>
      <c r="O73" s="25">
        <v>1315</v>
      </c>
      <c r="P73" s="25">
        <v>2241</v>
      </c>
      <c r="Q73" s="25">
        <v>228</v>
      </c>
      <c r="R73" s="25">
        <v>519</v>
      </c>
      <c r="S73" s="25">
        <v>1399</v>
      </c>
      <c r="T73" s="25" t="s">
        <v>61</v>
      </c>
      <c r="U73" s="25">
        <v>138</v>
      </c>
      <c r="V73" s="25">
        <v>860</v>
      </c>
      <c r="W73" s="25">
        <v>977</v>
      </c>
      <c r="X73" s="25">
        <v>955</v>
      </c>
      <c r="Y73" s="25">
        <v>573</v>
      </c>
      <c r="Z73" s="25">
        <v>7139</v>
      </c>
      <c r="AA73" s="25">
        <v>1728</v>
      </c>
      <c r="AB73" s="25">
        <v>0</v>
      </c>
      <c r="AC73" s="25">
        <v>222</v>
      </c>
      <c r="AD73" s="25">
        <v>78</v>
      </c>
      <c r="AE73" s="25">
        <v>0</v>
      </c>
      <c r="AF73" s="25">
        <v>871</v>
      </c>
      <c r="AG73" s="25">
        <v>184</v>
      </c>
      <c r="AH73" s="25">
        <v>1495</v>
      </c>
      <c r="AI73" s="25">
        <v>2936</v>
      </c>
      <c r="AJ73" s="25">
        <v>422</v>
      </c>
      <c r="AK73" s="25">
        <v>1872</v>
      </c>
      <c r="AL73" s="25">
        <v>1934</v>
      </c>
      <c r="AM73" s="25">
        <v>0</v>
      </c>
      <c r="AN73" s="25">
        <v>615</v>
      </c>
      <c r="AO73" s="25">
        <v>121</v>
      </c>
      <c r="AP73" s="25">
        <v>878</v>
      </c>
      <c r="AQ73" s="25">
        <v>0</v>
      </c>
      <c r="AR73" s="25">
        <v>1901</v>
      </c>
      <c r="AS73" s="25">
        <v>25513</v>
      </c>
      <c r="AT73" s="25">
        <v>494</v>
      </c>
      <c r="AU73" s="25">
        <v>41</v>
      </c>
      <c r="AV73" s="25">
        <v>2496</v>
      </c>
      <c r="AW73" s="25">
        <v>1016</v>
      </c>
      <c r="AX73" s="25">
        <v>326</v>
      </c>
      <c r="AY73" s="25">
        <v>850</v>
      </c>
      <c r="AZ73" s="25">
        <v>114</v>
      </c>
      <c r="BA73" s="25">
        <v>0</v>
      </c>
      <c r="BB73">
        <v>2011</v>
      </c>
      <c r="BC73">
        <v>2011</v>
      </c>
      <c r="BD73" t="str">
        <f>CONCATENATE(A73,BC73)</f>
        <v>Louisiana2011</v>
      </c>
      <c r="BE73" t="str">
        <f t="shared" si="1"/>
        <v xml:space="preserve"> Louisiana2011</v>
      </c>
      <c r="BF73">
        <f>IFERROR(VLOOKUP('Data Table'!A73,'GDP per State'!$A$4:$I$54,8,FALSE),"NA")</f>
        <v>-2.6</v>
      </c>
      <c r="BG73" s="165">
        <f>IFERROR(VLOOKUP(A73,'GDP per Capita'!$A$5:$H$55,7,FALSE)*100,"NA")</f>
        <v>3.8608686280849227</v>
      </c>
      <c r="BH73">
        <v>66.400000000000006</v>
      </c>
      <c r="BI73">
        <f>VLOOKUP($BD73,'Health Ranking'!$C$2:$E$157,2,FALSE)</f>
        <v>50</v>
      </c>
      <c r="BJ73">
        <f>VLOOKUP($BD73,'Health Ranking'!$C$2:$E$157,3,FALSE)</f>
        <v>-1</v>
      </c>
    </row>
    <row r="74" spans="1:62" x14ac:dyDescent="0.25">
      <c r="A74" s="48" t="s">
        <v>27</v>
      </c>
      <c r="B74" s="25">
        <v>626</v>
      </c>
      <c r="C74" s="25">
        <v>0</v>
      </c>
      <c r="D74" s="25">
        <v>0</v>
      </c>
      <c r="E74" s="25">
        <v>30</v>
      </c>
      <c r="F74" s="25">
        <v>1658</v>
      </c>
      <c r="G74" s="25">
        <v>1358</v>
      </c>
      <c r="H74" s="25">
        <v>259</v>
      </c>
      <c r="I74" s="25">
        <v>0</v>
      </c>
      <c r="J74" s="25">
        <v>0</v>
      </c>
      <c r="K74" s="25">
        <v>4689</v>
      </c>
      <c r="L74" s="25">
        <v>408</v>
      </c>
      <c r="M74" s="25">
        <v>106</v>
      </c>
      <c r="N74" s="25">
        <v>0</v>
      </c>
      <c r="O74" s="25">
        <v>693</v>
      </c>
      <c r="P74" s="25">
        <v>275</v>
      </c>
      <c r="Q74" s="25">
        <v>26</v>
      </c>
      <c r="R74" s="25">
        <v>481</v>
      </c>
      <c r="S74" s="25">
        <v>71</v>
      </c>
      <c r="T74" s="25">
        <v>120</v>
      </c>
      <c r="U74" s="25" t="s">
        <v>61</v>
      </c>
      <c r="V74" s="25">
        <v>1526</v>
      </c>
      <c r="W74" s="25">
        <v>4006</v>
      </c>
      <c r="X74" s="25">
        <v>599</v>
      </c>
      <c r="Y74" s="25">
        <v>321</v>
      </c>
      <c r="Z74" s="25">
        <v>0</v>
      </c>
      <c r="AA74" s="25">
        <v>291</v>
      </c>
      <c r="AB74" s="25">
        <v>71</v>
      </c>
      <c r="AC74" s="25">
        <v>122</v>
      </c>
      <c r="AD74" s="25">
        <v>49</v>
      </c>
      <c r="AE74" s="25">
        <v>3080</v>
      </c>
      <c r="AF74" s="25">
        <v>624</v>
      </c>
      <c r="AG74" s="25">
        <v>510</v>
      </c>
      <c r="AH74" s="25">
        <v>2915</v>
      </c>
      <c r="AI74" s="25">
        <v>824</v>
      </c>
      <c r="AJ74" s="25">
        <v>50</v>
      </c>
      <c r="AK74" s="25">
        <v>0</v>
      </c>
      <c r="AL74" s="25">
        <v>271</v>
      </c>
      <c r="AM74" s="25">
        <v>269</v>
      </c>
      <c r="AN74" s="25">
        <v>608</v>
      </c>
      <c r="AO74" s="25">
        <v>228</v>
      </c>
      <c r="AP74" s="25">
        <v>652</v>
      </c>
      <c r="AQ74" s="25">
        <v>0</v>
      </c>
      <c r="AR74" s="25">
        <v>9</v>
      </c>
      <c r="AS74" s="25">
        <v>1357</v>
      </c>
      <c r="AT74" s="25">
        <v>0</v>
      </c>
      <c r="AU74" s="25">
        <v>322</v>
      </c>
      <c r="AV74" s="25">
        <v>2855</v>
      </c>
      <c r="AW74" s="25">
        <v>1313</v>
      </c>
      <c r="AX74" s="25">
        <v>45</v>
      </c>
      <c r="AY74" s="25">
        <v>12</v>
      </c>
      <c r="AZ74" s="25">
        <v>0</v>
      </c>
      <c r="BA74" s="25">
        <v>0</v>
      </c>
      <c r="BB74">
        <v>2011</v>
      </c>
      <c r="BC74">
        <v>2011</v>
      </c>
      <c r="BD74" t="str">
        <f>CONCATENATE(A74,BC74)</f>
        <v>Maine2011</v>
      </c>
      <c r="BE74" t="str">
        <f t="shared" si="1"/>
        <v xml:space="preserve"> Maine2011</v>
      </c>
      <c r="BF74">
        <f>IFERROR(VLOOKUP('Data Table'!A74,'GDP per State'!$A$4:$I$54,8,FALSE),"NA")</f>
        <v>0.4</v>
      </c>
      <c r="BG74" s="165">
        <f>IFERROR(VLOOKUP(A74,'GDP per Capita'!$A$5:$H$55,7,FALSE)*100,"NA")</f>
        <v>4.5592290261814412</v>
      </c>
      <c r="BH74">
        <v>41</v>
      </c>
      <c r="BI74">
        <f>VLOOKUP($BD74,'Health Ranking'!$C$2:$E$157,2,FALSE)</f>
        <v>10</v>
      </c>
      <c r="BJ74">
        <f>VLOOKUP($BD74,'Health Ranking'!$C$2:$E$157,3,FALSE)</f>
        <v>-2</v>
      </c>
    </row>
    <row r="75" spans="1:62" x14ac:dyDescent="0.25">
      <c r="A75" s="48" t="s">
        <v>28</v>
      </c>
      <c r="B75" s="25">
        <v>1606</v>
      </c>
      <c r="C75" s="25">
        <v>216</v>
      </c>
      <c r="D75" s="25">
        <v>1918</v>
      </c>
      <c r="E75" s="25">
        <v>133</v>
      </c>
      <c r="F75" s="25">
        <v>7793</v>
      </c>
      <c r="G75" s="25">
        <v>3303</v>
      </c>
      <c r="H75" s="25">
        <v>1267</v>
      </c>
      <c r="I75" s="25">
        <v>4238</v>
      </c>
      <c r="J75" s="25">
        <v>14129</v>
      </c>
      <c r="K75" s="25">
        <v>15410</v>
      </c>
      <c r="L75" s="25">
        <v>3708</v>
      </c>
      <c r="M75" s="25">
        <v>341</v>
      </c>
      <c r="N75" s="25">
        <v>0</v>
      </c>
      <c r="O75" s="25">
        <v>2565</v>
      </c>
      <c r="P75" s="25">
        <v>480</v>
      </c>
      <c r="Q75" s="25">
        <v>487</v>
      </c>
      <c r="R75" s="25">
        <v>3180</v>
      </c>
      <c r="S75" s="25">
        <v>2076</v>
      </c>
      <c r="T75" s="25">
        <v>1221</v>
      </c>
      <c r="U75" s="25">
        <v>52</v>
      </c>
      <c r="V75" s="25" t="s">
        <v>61</v>
      </c>
      <c r="W75" s="25">
        <v>2762</v>
      </c>
      <c r="X75" s="25">
        <v>1035</v>
      </c>
      <c r="Y75" s="25">
        <v>424</v>
      </c>
      <c r="Z75" s="25">
        <v>265</v>
      </c>
      <c r="AA75" s="25">
        <v>716</v>
      </c>
      <c r="AB75" s="25">
        <v>57</v>
      </c>
      <c r="AC75" s="25">
        <v>318</v>
      </c>
      <c r="AD75" s="25">
        <v>931</v>
      </c>
      <c r="AE75" s="25">
        <v>222</v>
      </c>
      <c r="AF75" s="25">
        <v>5335</v>
      </c>
      <c r="AG75" s="25">
        <v>2277</v>
      </c>
      <c r="AH75" s="25">
        <v>5037</v>
      </c>
      <c r="AI75" s="25">
        <v>10485</v>
      </c>
      <c r="AJ75" s="25">
        <v>10</v>
      </c>
      <c r="AK75" s="25">
        <v>4982</v>
      </c>
      <c r="AL75" s="25">
        <v>432</v>
      </c>
      <c r="AM75" s="25">
        <v>453</v>
      </c>
      <c r="AN75" s="25">
        <v>17751</v>
      </c>
      <c r="AO75" s="25">
        <v>472</v>
      </c>
      <c r="AP75" s="25">
        <v>3807</v>
      </c>
      <c r="AQ75" s="25">
        <v>254</v>
      </c>
      <c r="AR75" s="25">
        <v>1135</v>
      </c>
      <c r="AS75" s="25">
        <v>9443</v>
      </c>
      <c r="AT75" s="25">
        <v>342</v>
      </c>
      <c r="AU75" s="25">
        <v>361</v>
      </c>
      <c r="AV75" s="25">
        <v>22051</v>
      </c>
      <c r="AW75" s="25">
        <v>1899</v>
      </c>
      <c r="AX75" s="25">
        <v>7515</v>
      </c>
      <c r="AY75" s="25">
        <v>147</v>
      </c>
      <c r="AZ75" s="25">
        <v>0</v>
      </c>
      <c r="BA75" s="25">
        <v>70</v>
      </c>
      <c r="BB75">
        <v>2011</v>
      </c>
      <c r="BC75">
        <v>2011</v>
      </c>
      <c r="BD75" t="str">
        <f>CONCATENATE(A75,BC75)</f>
        <v>Maryland2011</v>
      </c>
      <c r="BE75" t="str">
        <f t="shared" si="1"/>
        <v xml:space="preserve"> Maryland2011</v>
      </c>
      <c r="BF75">
        <f>IFERROR(VLOOKUP('Data Table'!A75,'GDP per State'!$A$4:$I$54,8,FALSE),"NA")</f>
        <v>1.6</v>
      </c>
      <c r="BG75" s="165">
        <f>IFERROR(VLOOKUP(A75,'GDP per Capita'!$A$5:$H$55,7,FALSE)*100,"NA")</f>
        <v>4.1854342773698612</v>
      </c>
      <c r="BH75">
        <v>54.2</v>
      </c>
      <c r="BI75">
        <f>VLOOKUP($BD75,'Health Ranking'!$C$2:$E$157,2,FALSE)</f>
        <v>24</v>
      </c>
      <c r="BJ75">
        <f>VLOOKUP($BD75,'Health Ranking'!$C$2:$E$157,3,FALSE)</f>
        <v>-3</v>
      </c>
    </row>
    <row r="76" spans="1:62" x14ac:dyDescent="0.25">
      <c r="A76" s="48" t="s">
        <v>29</v>
      </c>
      <c r="B76" s="25">
        <v>112</v>
      </c>
      <c r="C76" s="25">
        <v>141</v>
      </c>
      <c r="D76" s="25">
        <v>743</v>
      </c>
      <c r="E76" s="25">
        <v>781</v>
      </c>
      <c r="F76" s="25">
        <v>10244</v>
      </c>
      <c r="G76" s="25">
        <v>2157</v>
      </c>
      <c r="H76" s="25">
        <v>8691</v>
      </c>
      <c r="I76" s="25">
        <v>806</v>
      </c>
      <c r="J76" s="25">
        <v>2048</v>
      </c>
      <c r="K76" s="25">
        <v>13701</v>
      </c>
      <c r="L76" s="25">
        <v>4436</v>
      </c>
      <c r="M76" s="25">
        <v>92</v>
      </c>
      <c r="N76" s="25">
        <v>396</v>
      </c>
      <c r="O76" s="25">
        <v>3507</v>
      </c>
      <c r="P76" s="25">
        <v>952</v>
      </c>
      <c r="Q76" s="25">
        <v>466</v>
      </c>
      <c r="R76" s="25">
        <v>28</v>
      </c>
      <c r="S76" s="25">
        <v>1019</v>
      </c>
      <c r="T76" s="25">
        <v>439</v>
      </c>
      <c r="U76" s="25">
        <v>4439</v>
      </c>
      <c r="V76" s="25">
        <v>3470</v>
      </c>
      <c r="W76" s="25" t="s">
        <v>61</v>
      </c>
      <c r="X76" s="25">
        <v>2861</v>
      </c>
      <c r="Y76" s="25">
        <v>970</v>
      </c>
      <c r="Z76" s="25">
        <v>1445</v>
      </c>
      <c r="AA76" s="25">
        <v>463</v>
      </c>
      <c r="AB76" s="25">
        <v>10</v>
      </c>
      <c r="AC76" s="25">
        <v>0</v>
      </c>
      <c r="AD76" s="25">
        <v>256</v>
      </c>
      <c r="AE76" s="25">
        <v>15526</v>
      </c>
      <c r="AF76" s="25">
        <v>4675</v>
      </c>
      <c r="AG76" s="25">
        <v>252</v>
      </c>
      <c r="AH76" s="25">
        <v>14646</v>
      </c>
      <c r="AI76" s="25">
        <v>9053</v>
      </c>
      <c r="AJ76" s="25">
        <v>369</v>
      </c>
      <c r="AK76" s="25">
        <v>2101</v>
      </c>
      <c r="AL76" s="25">
        <v>160</v>
      </c>
      <c r="AM76" s="25">
        <v>1423</v>
      </c>
      <c r="AN76" s="25">
        <v>6284</v>
      </c>
      <c r="AO76" s="25">
        <v>7715</v>
      </c>
      <c r="AP76" s="25">
        <v>730</v>
      </c>
      <c r="AQ76" s="25">
        <v>113</v>
      </c>
      <c r="AR76" s="25">
        <v>1690</v>
      </c>
      <c r="AS76" s="25">
        <v>5035</v>
      </c>
      <c r="AT76" s="25">
        <v>959</v>
      </c>
      <c r="AU76" s="25">
        <v>2378</v>
      </c>
      <c r="AV76" s="25">
        <v>5386</v>
      </c>
      <c r="AW76" s="25">
        <v>1580</v>
      </c>
      <c r="AX76" s="25">
        <v>236</v>
      </c>
      <c r="AY76" s="25">
        <v>733</v>
      </c>
      <c r="AZ76" s="25">
        <v>152</v>
      </c>
      <c r="BA76" s="25">
        <v>1412</v>
      </c>
      <c r="BB76">
        <v>2011</v>
      </c>
      <c r="BC76">
        <v>2011</v>
      </c>
      <c r="BD76" t="str">
        <f>CONCATENATE(A76,BC76)</f>
        <v>Massachusetts2011</v>
      </c>
      <c r="BE76" t="str">
        <f t="shared" si="1"/>
        <v xml:space="preserve"> Massachusetts2011</v>
      </c>
      <c r="BF76">
        <f>IFERROR(VLOOKUP('Data Table'!A76,'GDP per State'!$A$4:$I$54,8,FALSE),"NA")</f>
        <v>1.7</v>
      </c>
      <c r="BG76" s="165">
        <f>IFERROR(VLOOKUP(A76,'GDP per Capita'!$A$5:$H$55,7,FALSE)*100,"NA")</f>
        <v>4.5519425923391275</v>
      </c>
      <c r="BH76">
        <v>47.9</v>
      </c>
      <c r="BI76">
        <f>VLOOKUP($BD76,'Health Ranking'!$C$2:$E$157,2,FALSE)</f>
        <v>7</v>
      </c>
      <c r="BJ76">
        <f>VLOOKUP($BD76,'Health Ranking'!$C$2:$E$157,3,FALSE)</f>
        <v>-5</v>
      </c>
    </row>
    <row r="77" spans="1:62" x14ac:dyDescent="0.25">
      <c r="A77" s="48" t="s">
        <v>30</v>
      </c>
      <c r="B77" s="25">
        <v>2797</v>
      </c>
      <c r="C77" s="25">
        <v>771</v>
      </c>
      <c r="D77" s="25">
        <v>9396</v>
      </c>
      <c r="E77" s="25">
        <v>1881</v>
      </c>
      <c r="F77" s="25">
        <v>12069</v>
      </c>
      <c r="G77" s="25">
        <v>3225</v>
      </c>
      <c r="H77" s="25">
        <v>692</v>
      </c>
      <c r="I77" s="25">
        <v>43</v>
      </c>
      <c r="J77" s="25">
        <v>1108</v>
      </c>
      <c r="K77" s="25">
        <v>19640</v>
      </c>
      <c r="L77" s="25">
        <v>6992</v>
      </c>
      <c r="M77" s="25">
        <v>1303</v>
      </c>
      <c r="N77" s="25">
        <v>615</v>
      </c>
      <c r="O77" s="25">
        <v>10274</v>
      </c>
      <c r="P77" s="25">
        <v>7896</v>
      </c>
      <c r="Q77" s="25">
        <v>1687</v>
      </c>
      <c r="R77" s="25">
        <v>1947</v>
      </c>
      <c r="S77" s="25">
        <v>3178</v>
      </c>
      <c r="T77" s="25">
        <v>1163</v>
      </c>
      <c r="U77" s="25">
        <v>702</v>
      </c>
      <c r="V77" s="25">
        <v>2077</v>
      </c>
      <c r="W77" s="25">
        <v>2629</v>
      </c>
      <c r="X77" s="25" t="s">
        <v>61</v>
      </c>
      <c r="Y77" s="25">
        <v>5164</v>
      </c>
      <c r="Z77" s="25">
        <v>1610</v>
      </c>
      <c r="AA77" s="25">
        <v>2830</v>
      </c>
      <c r="AB77" s="25">
        <v>353</v>
      </c>
      <c r="AC77" s="25">
        <v>683</v>
      </c>
      <c r="AD77" s="25">
        <v>1663</v>
      </c>
      <c r="AE77" s="25">
        <v>155</v>
      </c>
      <c r="AF77" s="25">
        <v>1889</v>
      </c>
      <c r="AG77" s="25">
        <v>908</v>
      </c>
      <c r="AH77" s="25">
        <v>3936</v>
      </c>
      <c r="AI77" s="25">
        <v>7530</v>
      </c>
      <c r="AJ77" s="25">
        <v>328</v>
      </c>
      <c r="AK77" s="25">
        <v>14330</v>
      </c>
      <c r="AL77" s="25">
        <v>1038</v>
      </c>
      <c r="AM77" s="25">
        <v>1652</v>
      </c>
      <c r="AN77" s="25">
        <v>4406</v>
      </c>
      <c r="AO77" s="25">
        <v>178</v>
      </c>
      <c r="AP77" s="25">
        <v>4483</v>
      </c>
      <c r="AQ77" s="25">
        <v>239</v>
      </c>
      <c r="AR77" s="25">
        <v>5983</v>
      </c>
      <c r="AS77" s="25">
        <v>15654</v>
      </c>
      <c r="AT77" s="25">
        <v>1099</v>
      </c>
      <c r="AU77" s="25">
        <v>335</v>
      </c>
      <c r="AV77" s="25">
        <v>7323</v>
      </c>
      <c r="AW77" s="25">
        <v>3720</v>
      </c>
      <c r="AX77" s="25">
        <v>459</v>
      </c>
      <c r="AY77" s="25">
        <v>5623</v>
      </c>
      <c r="AZ77" s="25">
        <v>849</v>
      </c>
      <c r="BA77" s="25">
        <v>88</v>
      </c>
      <c r="BB77">
        <v>2011</v>
      </c>
      <c r="BC77">
        <v>2011</v>
      </c>
      <c r="BD77" t="str">
        <f>CONCATENATE(A77,BC77)</f>
        <v>Michigan2011</v>
      </c>
      <c r="BE77" t="str">
        <f t="shared" si="1"/>
        <v xml:space="preserve"> Michigan2011</v>
      </c>
      <c r="BF77">
        <f>IFERROR(VLOOKUP('Data Table'!A77,'GDP per State'!$A$4:$I$54,8,FALSE),"NA")</f>
        <v>3.5</v>
      </c>
      <c r="BG77" s="165">
        <f>IFERROR(VLOOKUP(A77,'GDP per Capita'!$A$5:$H$55,7,FALSE)*100,"NA")</f>
        <v>5.6458661073238945</v>
      </c>
      <c r="BH77">
        <v>44.4</v>
      </c>
      <c r="BI77">
        <f>VLOOKUP($BD77,'Health Ranking'!$C$2:$E$157,2,FALSE)</f>
        <v>33</v>
      </c>
      <c r="BJ77">
        <f>VLOOKUP($BD77,'Health Ranking'!$C$2:$E$157,3,FALSE)</f>
        <v>-5</v>
      </c>
    </row>
    <row r="78" spans="1:62" x14ac:dyDescent="0.25">
      <c r="A78" s="48" t="s">
        <v>31</v>
      </c>
      <c r="B78" s="25">
        <v>327</v>
      </c>
      <c r="C78" s="25">
        <v>593</v>
      </c>
      <c r="D78" s="25">
        <v>3297</v>
      </c>
      <c r="E78" s="25">
        <v>232</v>
      </c>
      <c r="F78" s="25">
        <v>5687</v>
      </c>
      <c r="G78" s="25">
        <v>3055</v>
      </c>
      <c r="H78" s="25">
        <v>76</v>
      </c>
      <c r="I78" s="25">
        <v>201</v>
      </c>
      <c r="J78" s="25">
        <v>409</v>
      </c>
      <c r="K78" s="25">
        <v>4663</v>
      </c>
      <c r="L78" s="25">
        <v>1808</v>
      </c>
      <c r="M78" s="25">
        <v>933</v>
      </c>
      <c r="N78" s="25">
        <v>566</v>
      </c>
      <c r="O78" s="25">
        <v>4496</v>
      </c>
      <c r="P78" s="25">
        <v>1168</v>
      </c>
      <c r="Q78" s="25">
        <v>5634</v>
      </c>
      <c r="R78" s="25">
        <v>679</v>
      </c>
      <c r="S78" s="25">
        <v>475</v>
      </c>
      <c r="T78" s="25">
        <v>698</v>
      </c>
      <c r="U78" s="25">
        <v>296</v>
      </c>
      <c r="V78" s="25">
        <v>810</v>
      </c>
      <c r="W78" s="25">
        <v>862</v>
      </c>
      <c r="X78" s="25">
        <v>2671</v>
      </c>
      <c r="Y78" s="25" t="s">
        <v>61</v>
      </c>
      <c r="Z78" s="25">
        <v>614</v>
      </c>
      <c r="AA78" s="25">
        <v>2026</v>
      </c>
      <c r="AB78" s="25">
        <v>969</v>
      </c>
      <c r="AC78" s="25">
        <v>1455</v>
      </c>
      <c r="AD78" s="25">
        <v>1055</v>
      </c>
      <c r="AE78" s="25">
        <v>104</v>
      </c>
      <c r="AF78" s="25">
        <v>1261</v>
      </c>
      <c r="AG78" s="25">
        <v>438</v>
      </c>
      <c r="AH78" s="25">
        <v>1824</v>
      </c>
      <c r="AI78" s="25">
        <v>1294</v>
      </c>
      <c r="AJ78" s="25">
        <v>12244</v>
      </c>
      <c r="AK78" s="25">
        <v>1788</v>
      </c>
      <c r="AL78" s="25">
        <v>497</v>
      </c>
      <c r="AM78" s="25">
        <v>1413</v>
      </c>
      <c r="AN78" s="25">
        <v>853</v>
      </c>
      <c r="AO78" s="25">
        <v>27</v>
      </c>
      <c r="AP78" s="25">
        <v>471</v>
      </c>
      <c r="AQ78" s="25">
        <v>5342</v>
      </c>
      <c r="AR78" s="25">
        <v>445</v>
      </c>
      <c r="AS78" s="25">
        <v>7691</v>
      </c>
      <c r="AT78" s="25">
        <v>939</v>
      </c>
      <c r="AU78" s="25">
        <v>206</v>
      </c>
      <c r="AV78" s="25">
        <v>834</v>
      </c>
      <c r="AW78" s="25">
        <v>1543</v>
      </c>
      <c r="AX78" s="25">
        <v>0</v>
      </c>
      <c r="AY78" s="25">
        <v>17927</v>
      </c>
      <c r="AZ78" s="25">
        <v>357</v>
      </c>
      <c r="BA78" s="25">
        <v>0</v>
      </c>
      <c r="BB78">
        <v>2011</v>
      </c>
      <c r="BC78">
        <v>2011</v>
      </c>
      <c r="BD78" t="str">
        <f>CONCATENATE(A78,BC78)</f>
        <v>Minnesota2011</v>
      </c>
      <c r="BE78" t="str">
        <f t="shared" si="1"/>
        <v xml:space="preserve"> Minnesota2011</v>
      </c>
      <c r="BF78">
        <f>IFERROR(VLOOKUP('Data Table'!A78,'GDP per State'!$A$4:$I$54,8,FALSE),"NA")</f>
        <v>1.6</v>
      </c>
      <c r="BG78" s="165">
        <f>IFERROR(VLOOKUP(A78,'GDP per Capita'!$A$5:$H$55,7,FALSE)*100,"NA")</f>
        <v>4.7780285929270123</v>
      </c>
      <c r="BH78">
        <v>41.2</v>
      </c>
      <c r="BI78">
        <f>VLOOKUP($BD78,'Health Ranking'!$C$2:$E$157,2,FALSE)</f>
        <v>6</v>
      </c>
      <c r="BJ78">
        <f>VLOOKUP($BD78,'Health Ranking'!$C$2:$E$157,3,FALSE)</f>
        <v>0</v>
      </c>
    </row>
    <row r="79" spans="1:62" x14ac:dyDescent="0.25">
      <c r="A79" s="48" t="s">
        <v>32</v>
      </c>
      <c r="B79" s="25">
        <v>3945</v>
      </c>
      <c r="C79" s="25">
        <v>554</v>
      </c>
      <c r="D79" s="25">
        <v>1226</v>
      </c>
      <c r="E79" s="25">
        <v>1731</v>
      </c>
      <c r="F79" s="25">
        <v>2092</v>
      </c>
      <c r="G79" s="25">
        <v>879</v>
      </c>
      <c r="H79" s="25">
        <v>69</v>
      </c>
      <c r="I79" s="25">
        <v>0</v>
      </c>
      <c r="J79" s="25">
        <v>83</v>
      </c>
      <c r="K79" s="25">
        <v>5175</v>
      </c>
      <c r="L79" s="25">
        <v>5380</v>
      </c>
      <c r="M79" s="25">
        <v>371</v>
      </c>
      <c r="N79" s="25">
        <v>62</v>
      </c>
      <c r="O79" s="25">
        <v>1521</v>
      </c>
      <c r="P79" s="25">
        <v>469</v>
      </c>
      <c r="Q79" s="25">
        <v>408</v>
      </c>
      <c r="R79" s="25">
        <v>1517</v>
      </c>
      <c r="S79" s="25">
        <v>1248</v>
      </c>
      <c r="T79" s="25">
        <v>10255</v>
      </c>
      <c r="U79" s="25">
        <v>0</v>
      </c>
      <c r="V79" s="25">
        <v>1109</v>
      </c>
      <c r="W79" s="25">
        <v>356</v>
      </c>
      <c r="X79" s="25">
        <v>715</v>
      </c>
      <c r="Y79" s="25">
        <v>549</v>
      </c>
      <c r="Z79" s="25" t="s">
        <v>61</v>
      </c>
      <c r="AA79" s="25">
        <v>1641</v>
      </c>
      <c r="AB79" s="25">
        <v>0</v>
      </c>
      <c r="AC79" s="25">
        <v>424</v>
      </c>
      <c r="AD79" s="25">
        <v>203</v>
      </c>
      <c r="AE79" s="25">
        <v>160</v>
      </c>
      <c r="AF79" s="25">
        <v>510</v>
      </c>
      <c r="AG79" s="25">
        <v>556</v>
      </c>
      <c r="AH79" s="25">
        <v>401</v>
      </c>
      <c r="AI79" s="25">
        <v>1273</v>
      </c>
      <c r="AJ79" s="25">
        <v>80</v>
      </c>
      <c r="AK79" s="25">
        <v>691</v>
      </c>
      <c r="AL79" s="25">
        <v>199</v>
      </c>
      <c r="AM79" s="25">
        <v>7</v>
      </c>
      <c r="AN79" s="25">
        <v>1238</v>
      </c>
      <c r="AO79" s="25">
        <v>0</v>
      </c>
      <c r="AP79" s="25">
        <v>2163</v>
      </c>
      <c r="AQ79" s="25">
        <v>129</v>
      </c>
      <c r="AR79" s="25">
        <v>9172</v>
      </c>
      <c r="AS79" s="25">
        <v>6048</v>
      </c>
      <c r="AT79" s="25">
        <v>143</v>
      </c>
      <c r="AU79" s="25">
        <v>0</v>
      </c>
      <c r="AV79" s="25">
        <v>1682</v>
      </c>
      <c r="AW79" s="25">
        <v>1110</v>
      </c>
      <c r="AX79" s="25">
        <v>0</v>
      </c>
      <c r="AY79" s="25">
        <v>983</v>
      </c>
      <c r="AZ79" s="25">
        <v>70</v>
      </c>
      <c r="BA79" s="25">
        <v>27</v>
      </c>
      <c r="BB79">
        <v>2011</v>
      </c>
      <c r="BC79">
        <v>2011</v>
      </c>
      <c r="BD79" t="str">
        <f>CONCATENATE(A79,BC79)</f>
        <v>Mississippi2011</v>
      </c>
      <c r="BE79" t="str">
        <f t="shared" si="1"/>
        <v xml:space="preserve"> Mississippi2011</v>
      </c>
      <c r="BF79">
        <f>IFERROR(VLOOKUP('Data Table'!A79,'GDP per State'!$A$4:$I$54,8,FALSE),"NA")</f>
        <v>-1.1000000000000001</v>
      </c>
      <c r="BG79" s="165">
        <f>IFERROR(VLOOKUP(A79,'GDP per Capita'!$A$5:$H$55,7,FALSE)*100,"NA")</f>
        <v>3.7579845011510655</v>
      </c>
      <c r="BH79">
        <v>63.4</v>
      </c>
      <c r="BI79">
        <f>VLOOKUP($BD79,'Health Ranking'!$C$2:$E$157,2,FALSE)</f>
        <v>49</v>
      </c>
      <c r="BJ79">
        <f>VLOOKUP($BD79,'Health Ranking'!$C$2:$E$157,3,FALSE)</f>
        <v>1</v>
      </c>
    </row>
    <row r="80" spans="1:62" ht="15.75" thickBot="1" x14ac:dyDescent="0.3">
      <c r="A80" s="48" t="s">
        <v>33</v>
      </c>
      <c r="B80" s="25">
        <v>1086</v>
      </c>
      <c r="C80" s="25">
        <v>921</v>
      </c>
      <c r="D80" s="25">
        <v>3872</v>
      </c>
      <c r="E80" s="25">
        <v>7314</v>
      </c>
      <c r="F80" s="25">
        <v>7677</v>
      </c>
      <c r="G80" s="25">
        <v>4552</v>
      </c>
      <c r="H80" s="25">
        <v>365</v>
      </c>
      <c r="I80" s="25">
        <v>713</v>
      </c>
      <c r="J80" s="25">
        <v>112</v>
      </c>
      <c r="K80" s="25">
        <v>7114</v>
      </c>
      <c r="L80" s="25">
        <v>2514</v>
      </c>
      <c r="M80" s="25">
        <v>308</v>
      </c>
      <c r="N80" s="25">
        <v>384</v>
      </c>
      <c r="O80" s="25">
        <v>13889</v>
      </c>
      <c r="P80" s="25">
        <v>1824</v>
      </c>
      <c r="Q80" s="25">
        <v>3649</v>
      </c>
      <c r="R80" s="25">
        <v>22033</v>
      </c>
      <c r="S80" s="25">
        <v>2793</v>
      </c>
      <c r="T80" s="25">
        <v>1375</v>
      </c>
      <c r="U80" s="25">
        <v>325</v>
      </c>
      <c r="V80" s="25">
        <v>1469</v>
      </c>
      <c r="W80" s="25">
        <v>1261</v>
      </c>
      <c r="X80" s="25">
        <v>2509</v>
      </c>
      <c r="Y80" s="25">
        <v>1345</v>
      </c>
      <c r="Z80" s="25">
        <v>1581</v>
      </c>
      <c r="AA80" s="25" t="s">
        <v>61</v>
      </c>
      <c r="AB80" s="25">
        <v>158</v>
      </c>
      <c r="AC80" s="25">
        <v>1848</v>
      </c>
      <c r="AD80" s="25">
        <v>335</v>
      </c>
      <c r="AE80" s="25">
        <v>153</v>
      </c>
      <c r="AF80" s="25">
        <v>583</v>
      </c>
      <c r="AG80" s="25">
        <v>1183</v>
      </c>
      <c r="AH80" s="25">
        <v>1417</v>
      </c>
      <c r="AI80" s="25">
        <v>2638</v>
      </c>
      <c r="AJ80" s="25">
        <v>330</v>
      </c>
      <c r="AK80" s="25">
        <v>2003</v>
      </c>
      <c r="AL80" s="25">
        <v>5781</v>
      </c>
      <c r="AM80" s="25">
        <v>1172</v>
      </c>
      <c r="AN80" s="25">
        <v>1761</v>
      </c>
      <c r="AO80" s="25">
        <v>109</v>
      </c>
      <c r="AP80" s="25">
        <v>1522</v>
      </c>
      <c r="AQ80" s="25">
        <v>354</v>
      </c>
      <c r="AR80" s="25">
        <v>3795</v>
      </c>
      <c r="AS80" s="25">
        <v>13473</v>
      </c>
      <c r="AT80" s="25">
        <v>511</v>
      </c>
      <c r="AU80" s="25">
        <v>69</v>
      </c>
      <c r="AV80" s="25">
        <v>2277</v>
      </c>
      <c r="AW80" s="25">
        <v>3307</v>
      </c>
      <c r="AX80" s="25">
        <v>309</v>
      </c>
      <c r="AY80" s="25">
        <v>2090</v>
      </c>
      <c r="AZ80" s="25">
        <v>241</v>
      </c>
      <c r="BA80" s="25">
        <v>101</v>
      </c>
      <c r="BB80">
        <v>2011</v>
      </c>
      <c r="BC80">
        <v>2011</v>
      </c>
      <c r="BD80" t="str">
        <f>CONCATENATE(A80,BC80)</f>
        <v>Missouri2011</v>
      </c>
      <c r="BE80" t="str">
        <f t="shared" si="1"/>
        <v xml:space="preserve"> Missouri2011</v>
      </c>
      <c r="BF80">
        <f>IFERROR(VLOOKUP('Data Table'!A80,'GDP per State'!$A$4:$I$54,8,FALSE),"NA")</f>
        <v>0.3</v>
      </c>
      <c r="BG80" s="165">
        <f>IFERROR(VLOOKUP(A80,'GDP per Capita'!$A$5:$H$55,7,FALSE)*100,"NA")</f>
        <v>4.293248365654013</v>
      </c>
      <c r="BH80">
        <v>54.5</v>
      </c>
      <c r="BI80">
        <f>VLOOKUP($BD80,'Health Ranking'!$C$2:$E$157,2,FALSE)</f>
        <v>40</v>
      </c>
      <c r="BJ80">
        <f>VLOOKUP($BD80,'Health Ranking'!$C$2:$E$157,3,FALSE)</f>
        <v>-1</v>
      </c>
    </row>
    <row r="81" spans="1:62" x14ac:dyDescent="0.25">
      <c r="A81" s="48" t="s">
        <v>34</v>
      </c>
      <c r="B81" s="25">
        <v>317</v>
      </c>
      <c r="C81" s="25">
        <v>248</v>
      </c>
      <c r="D81" s="25">
        <v>2431</v>
      </c>
      <c r="E81" s="25">
        <v>713</v>
      </c>
      <c r="F81" s="25">
        <v>2599</v>
      </c>
      <c r="G81" s="25">
        <v>4079</v>
      </c>
      <c r="H81" s="25">
        <v>206</v>
      </c>
      <c r="I81" s="25">
        <v>0</v>
      </c>
      <c r="J81" s="25">
        <v>38</v>
      </c>
      <c r="K81" s="25">
        <v>559</v>
      </c>
      <c r="L81" s="25">
        <v>246</v>
      </c>
      <c r="M81" s="25">
        <v>85</v>
      </c>
      <c r="N81" s="25">
        <v>1602</v>
      </c>
      <c r="O81" s="25">
        <v>304</v>
      </c>
      <c r="P81" s="25">
        <v>34</v>
      </c>
      <c r="Q81" s="25">
        <v>370</v>
      </c>
      <c r="R81" s="25">
        <v>270</v>
      </c>
      <c r="S81" s="25">
        <v>216</v>
      </c>
      <c r="T81" s="25">
        <v>278</v>
      </c>
      <c r="U81" s="25">
        <v>10</v>
      </c>
      <c r="V81" s="25">
        <v>73</v>
      </c>
      <c r="W81" s="25">
        <v>596</v>
      </c>
      <c r="X81" s="25">
        <v>84</v>
      </c>
      <c r="Y81" s="25">
        <v>1457</v>
      </c>
      <c r="Z81" s="25">
        <v>0</v>
      </c>
      <c r="AA81" s="25">
        <v>845</v>
      </c>
      <c r="AB81" s="25" t="s">
        <v>61</v>
      </c>
      <c r="AC81" s="25">
        <v>64</v>
      </c>
      <c r="AD81" s="25">
        <v>1137</v>
      </c>
      <c r="AE81" s="25">
        <v>230</v>
      </c>
      <c r="AF81" s="25">
        <v>49</v>
      </c>
      <c r="AG81" s="25">
        <v>544</v>
      </c>
      <c r="AH81" s="25">
        <v>391</v>
      </c>
      <c r="AI81" s="25">
        <v>563</v>
      </c>
      <c r="AJ81" s="25">
        <v>1227</v>
      </c>
      <c r="AK81" s="25">
        <v>101</v>
      </c>
      <c r="AL81" s="25">
        <v>803</v>
      </c>
      <c r="AM81" s="25">
        <v>1079</v>
      </c>
      <c r="AN81" s="25">
        <v>338</v>
      </c>
      <c r="AO81" s="25">
        <v>0</v>
      </c>
      <c r="AP81" s="25">
        <v>915</v>
      </c>
      <c r="AQ81" s="25">
        <v>232</v>
      </c>
      <c r="AR81" s="25">
        <v>43</v>
      </c>
      <c r="AS81" s="25">
        <v>537</v>
      </c>
      <c r="AT81" s="25">
        <v>1241</v>
      </c>
      <c r="AU81" s="25">
        <v>0</v>
      </c>
      <c r="AV81" s="25">
        <v>617</v>
      </c>
      <c r="AW81" s="25">
        <v>2125</v>
      </c>
      <c r="AX81" s="25">
        <v>60</v>
      </c>
      <c r="AY81" s="25">
        <v>143</v>
      </c>
      <c r="AZ81" s="25">
        <v>1105</v>
      </c>
      <c r="BA81" s="25">
        <v>0</v>
      </c>
      <c r="BB81">
        <v>2011</v>
      </c>
      <c r="BC81">
        <v>2011</v>
      </c>
      <c r="BD81" t="str">
        <f>CONCATENATE(A81,BC81)</f>
        <v>Montana2011</v>
      </c>
      <c r="BE81" t="str">
        <f t="shared" si="1"/>
        <v xml:space="preserve"> Montana2011</v>
      </c>
      <c r="BF81">
        <f>IFERROR(VLOOKUP('Data Table'!A81,'GDP per State'!$A$4:$I$54,8,FALSE),"NA")</f>
        <v>2.4</v>
      </c>
      <c r="BG81" s="165">
        <f>IFERROR(VLOOKUP(A81,'GDP per Capita'!$A$5:$H$55,7,FALSE)*100,"NA")</f>
        <v>4.6824589449207963</v>
      </c>
      <c r="BH81" s="151">
        <v>42.7</v>
      </c>
      <c r="BI81">
        <f>VLOOKUP($BD81,'Health Ranking'!$C$2:$E$157,2,FALSE)</f>
        <v>26</v>
      </c>
      <c r="BJ81">
        <f>VLOOKUP($BD81,'Health Ranking'!$C$2:$E$157,3,FALSE)</f>
        <v>-1</v>
      </c>
    </row>
    <row r="82" spans="1:62" x14ac:dyDescent="0.25">
      <c r="A82" s="48" t="s">
        <v>35</v>
      </c>
      <c r="B82" s="25">
        <v>770</v>
      </c>
      <c r="C82" s="25">
        <v>5</v>
      </c>
      <c r="D82" s="25">
        <v>1393</v>
      </c>
      <c r="E82" s="25">
        <v>332</v>
      </c>
      <c r="F82" s="25">
        <v>1955</v>
      </c>
      <c r="G82" s="25">
        <v>4582</v>
      </c>
      <c r="H82" s="25">
        <v>62</v>
      </c>
      <c r="I82" s="25">
        <v>12</v>
      </c>
      <c r="J82" s="25">
        <v>79</v>
      </c>
      <c r="K82" s="25">
        <v>3857</v>
      </c>
      <c r="L82" s="25">
        <v>4144</v>
      </c>
      <c r="M82" s="25">
        <v>91</v>
      </c>
      <c r="N82" s="25">
        <v>439</v>
      </c>
      <c r="O82" s="25">
        <v>827</v>
      </c>
      <c r="P82" s="25">
        <v>622</v>
      </c>
      <c r="Q82" s="25">
        <v>6490</v>
      </c>
      <c r="R82" s="25">
        <v>1648</v>
      </c>
      <c r="S82" s="25">
        <v>471</v>
      </c>
      <c r="T82" s="25">
        <v>176</v>
      </c>
      <c r="U82" s="25">
        <v>0</v>
      </c>
      <c r="V82" s="25">
        <v>0</v>
      </c>
      <c r="W82" s="25">
        <v>637</v>
      </c>
      <c r="X82" s="25">
        <v>439</v>
      </c>
      <c r="Y82" s="25">
        <v>1936</v>
      </c>
      <c r="Z82" s="25">
        <v>118</v>
      </c>
      <c r="AA82" s="25">
        <v>4860</v>
      </c>
      <c r="AB82" s="25">
        <v>384</v>
      </c>
      <c r="AC82" s="25" t="s">
        <v>61</v>
      </c>
      <c r="AD82" s="25">
        <v>32</v>
      </c>
      <c r="AE82" s="25">
        <v>33</v>
      </c>
      <c r="AF82" s="25">
        <v>312</v>
      </c>
      <c r="AG82" s="25">
        <v>353</v>
      </c>
      <c r="AH82" s="25">
        <v>579</v>
      </c>
      <c r="AI82" s="25">
        <v>1056</v>
      </c>
      <c r="AJ82" s="25">
        <v>218</v>
      </c>
      <c r="AK82" s="25">
        <v>1176</v>
      </c>
      <c r="AL82" s="25">
        <v>1979</v>
      </c>
      <c r="AM82" s="25">
        <v>324</v>
      </c>
      <c r="AN82" s="25">
        <v>582</v>
      </c>
      <c r="AO82" s="25">
        <v>0</v>
      </c>
      <c r="AP82" s="25">
        <v>204</v>
      </c>
      <c r="AQ82" s="25">
        <v>1695</v>
      </c>
      <c r="AR82" s="25">
        <v>631</v>
      </c>
      <c r="AS82" s="25">
        <v>3837</v>
      </c>
      <c r="AT82" s="25">
        <v>195</v>
      </c>
      <c r="AU82" s="25">
        <v>0</v>
      </c>
      <c r="AV82" s="25">
        <v>256</v>
      </c>
      <c r="AW82" s="25">
        <v>673</v>
      </c>
      <c r="AX82" s="25">
        <v>78</v>
      </c>
      <c r="AY82" s="25">
        <v>483</v>
      </c>
      <c r="AZ82" s="25">
        <v>1784</v>
      </c>
      <c r="BA82" s="25">
        <v>0</v>
      </c>
      <c r="BB82">
        <v>2011</v>
      </c>
      <c r="BC82">
        <v>2011</v>
      </c>
      <c r="BD82" t="str">
        <f>CONCATENATE(A82,BC82)</f>
        <v>Nebraska2011</v>
      </c>
      <c r="BE82" t="str">
        <f t="shared" si="1"/>
        <v xml:space="preserve"> Nebraska2011</v>
      </c>
      <c r="BF82">
        <f>IFERROR(VLOOKUP('Data Table'!A82,'GDP per State'!$A$4:$I$54,8,FALSE),"NA")</f>
        <v>1.9</v>
      </c>
      <c r="BG82" s="165">
        <f>IFERROR(VLOOKUP(A82,'GDP per Capita'!$A$5:$H$55,7,FALSE)*100,"NA")</f>
        <v>7.6182025605273163</v>
      </c>
      <c r="BH82" s="152">
        <v>48.8</v>
      </c>
      <c r="BI82">
        <f>VLOOKUP($BD82,'Health Ranking'!$C$2:$E$157,2,FALSE)</f>
        <v>18</v>
      </c>
      <c r="BJ82">
        <f>VLOOKUP($BD82,'Health Ranking'!$C$2:$E$157,3,FALSE)</f>
        <v>-6</v>
      </c>
    </row>
    <row r="83" spans="1:62" x14ac:dyDescent="0.25">
      <c r="A83" s="48" t="s">
        <v>36</v>
      </c>
      <c r="B83" s="25">
        <v>257</v>
      </c>
      <c r="C83" s="25">
        <v>532</v>
      </c>
      <c r="D83" s="25">
        <v>8756</v>
      </c>
      <c r="E83" s="25">
        <v>641</v>
      </c>
      <c r="F83" s="25">
        <v>36159</v>
      </c>
      <c r="G83" s="25">
        <v>4061</v>
      </c>
      <c r="H83" s="25">
        <v>160</v>
      </c>
      <c r="I83" s="25">
        <v>0</v>
      </c>
      <c r="J83" s="25">
        <v>238</v>
      </c>
      <c r="K83" s="25">
        <v>3527</v>
      </c>
      <c r="L83" s="25">
        <v>774</v>
      </c>
      <c r="M83" s="25">
        <v>1548</v>
      </c>
      <c r="N83" s="25">
        <v>3581</v>
      </c>
      <c r="O83" s="25">
        <v>2454</v>
      </c>
      <c r="P83" s="25">
        <v>511</v>
      </c>
      <c r="Q83" s="25">
        <v>2009</v>
      </c>
      <c r="R83" s="25">
        <v>657</v>
      </c>
      <c r="S83" s="25">
        <v>1358</v>
      </c>
      <c r="T83" s="25">
        <v>994</v>
      </c>
      <c r="U83" s="25">
        <v>150</v>
      </c>
      <c r="V83" s="25">
        <v>1105</v>
      </c>
      <c r="W83" s="25">
        <v>163</v>
      </c>
      <c r="X83" s="25">
        <v>1215</v>
      </c>
      <c r="Y83" s="25">
        <v>2682</v>
      </c>
      <c r="Z83" s="25">
        <v>84</v>
      </c>
      <c r="AA83" s="25">
        <v>1544</v>
      </c>
      <c r="AB83" s="25">
        <v>688</v>
      </c>
      <c r="AC83" s="25">
        <v>240</v>
      </c>
      <c r="AD83" s="25" t="s">
        <v>61</v>
      </c>
      <c r="AE83" s="25">
        <v>186</v>
      </c>
      <c r="AF83" s="25">
        <v>899</v>
      </c>
      <c r="AG83" s="25">
        <v>2099</v>
      </c>
      <c r="AH83" s="25">
        <v>1785</v>
      </c>
      <c r="AI83" s="25">
        <v>1048</v>
      </c>
      <c r="AJ83" s="25">
        <v>845</v>
      </c>
      <c r="AK83" s="25">
        <v>1851</v>
      </c>
      <c r="AL83" s="25">
        <v>705</v>
      </c>
      <c r="AM83" s="25">
        <v>7222</v>
      </c>
      <c r="AN83" s="25">
        <v>1057</v>
      </c>
      <c r="AO83" s="25">
        <v>0</v>
      </c>
      <c r="AP83" s="25">
        <v>1017</v>
      </c>
      <c r="AQ83" s="25">
        <v>110</v>
      </c>
      <c r="AR83" s="25">
        <v>883</v>
      </c>
      <c r="AS83" s="25">
        <v>7793</v>
      </c>
      <c r="AT83" s="25">
        <v>4315</v>
      </c>
      <c r="AU83" s="25">
        <v>15</v>
      </c>
      <c r="AV83" s="25">
        <v>1717</v>
      </c>
      <c r="AW83" s="25">
        <v>4925</v>
      </c>
      <c r="AX83" s="25">
        <v>293</v>
      </c>
      <c r="AY83" s="25">
        <v>663</v>
      </c>
      <c r="AZ83" s="25">
        <v>427</v>
      </c>
      <c r="BA83" s="25">
        <v>0</v>
      </c>
      <c r="BB83">
        <v>2011</v>
      </c>
      <c r="BC83">
        <v>2011</v>
      </c>
      <c r="BD83" t="str">
        <f>CONCATENATE(A83,BC83)</f>
        <v>Nevada2011</v>
      </c>
      <c r="BE83" t="str">
        <f t="shared" si="1"/>
        <v xml:space="preserve"> Nevada2011</v>
      </c>
      <c r="BF83">
        <f>IFERROR(VLOOKUP('Data Table'!A83,'GDP per State'!$A$4:$I$54,8,FALSE),"NA")</f>
        <v>1.8</v>
      </c>
      <c r="BG83" s="165">
        <f>IFERROR(VLOOKUP(A83,'GDP per Capita'!$A$5:$H$55,7,FALSE)*100,"NA")</f>
        <v>3.3177739888755347</v>
      </c>
      <c r="BH83" s="153">
        <v>49.9</v>
      </c>
      <c r="BI83">
        <f>VLOOKUP($BD83,'Health Ranking'!$C$2:$E$157,2,FALSE)</f>
        <v>39</v>
      </c>
      <c r="BJ83">
        <f>VLOOKUP($BD83,'Health Ranking'!$C$2:$E$157,3,FALSE)</f>
        <v>8</v>
      </c>
    </row>
    <row r="84" spans="1:62" x14ac:dyDescent="0.25">
      <c r="A84" s="48" t="s">
        <v>37</v>
      </c>
      <c r="B84" s="25">
        <v>64</v>
      </c>
      <c r="C84" s="25">
        <v>520</v>
      </c>
      <c r="D84" s="25">
        <v>228</v>
      </c>
      <c r="E84" s="25">
        <v>52</v>
      </c>
      <c r="F84" s="25">
        <v>1222</v>
      </c>
      <c r="G84" s="25">
        <v>489</v>
      </c>
      <c r="H84" s="25">
        <v>1221</v>
      </c>
      <c r="I84" s="25">
        <v>0</v>
      </c>
      <c r="J84" s="25">
        <v>145</v>
      </c>
      <c r="K84" s="25">
        <v>4324</v>
      </c>
      <c r="L84" s="25">
        <v>132</v>
      </c>
      <c r="M84" s="25">
        <v>107</v>
      </c>
      <c r="N84" s="25">
        <v>129</v>
      </c>
      <c r="O84" s="25">
        <v>590</v>
      </c>
      <c r="P84" s="25">
        <v>90</v>
      </c>
      <c r="Q84" s="25">
        <v>0</v>
      </c>
      <c r="R84" s="25">
        <v>27</v>
      </c>
      <c r="S84" s="25">
        <v>52</v>
      </c>
      <c r="T84" s="25">
        <v>15</v>
      </c>
      <c r="U84" s="25">
        <v>4302</v>
      </c>
      <c r="V84" s="25">
        <v>232</v>
      </c>
      <c r="W84" s="25">
        <v>12010</v>
      </c>
      <c r="X84" s="25">
        <v>73</v>
      </c>
      <c r="Y84" s="25">
        <v>21</v>
      </c>
      <c r="Z84" s="25">
        <v>65</v>
      </c>
      <c r="AA84" s="25">
        <v>769</v>
      </c>
      <c r="AB84" s="25">
        <v>0</v>
      </c>
      <c r="AC84" s="25">
        <v>0</v>
      </c>
      <c r="AD84" s="25">
        <v>0</v>
      </c>
      <c r="AE84" s="25" t="s">
        <v>61</v>
      </c>
      <c r="AF84" s="25">
        <v>499</v>
      </c>
      <c r="AG84" s="25">
        <v>114</v>
      </c>
      <c r="AH84" s="25">
        <v>2972</v>
      </c>
      <c r="AI84" s="25">
        <v>2078</v>
      </c>
      <c r="AJ84" s="25">
        <v>0</v>
      </c>
      <c r="AK84" s="25">
        <v>1992</v>
      </c>
      <c r="AL84" s="25">
        <v>0</v>
      </c>
      <c r="AM84" s="25">
        <v>427</v>
      </c>
      <c r="AN84" s="25">
        <v>1326</v>
      </c>
      <c r="AO84" s="25">
        <v>941</v>
      </c>
      <c r="AP84" s="25">
        <v>372</v>
      </c>
      <c r="AQ84" s="25">
        <v>0</v>
      </c>
      <c r="AR84" s="25">
        <v>132</v>
      </c>
      <c r="AS84" s="25">
        <v>459</v>
      </c>
      <c r="AT84" s="25">
        <v>34</v>
      </c>
      <c r="AU84" s="25">
        <v>2244</v>
      </c>
      <c r="AV84" s="25">
        <v>1344</v>
      </c>
      <c r="AW84" s="25">
        <v>824</v>
      </c>
      <c r="AX84" s="25">
        <v>160</v>
      </c>
      <c r="AY84" s="25">
        <v>480</v>
      </c>
      <c r="AZ84" s="25">
        <v>0</v>
      </c>
      <c r="BA84" s="25">
        <v>0</v>
      </c>
      <c r="BB84">
        <v>2011</v>
      </c>
      <c r="BC84">
        <v>2011</v>
      </c>
      <c r="BD84" t="str">
        <f>CONCATENATE(A84,BC84)</f>
        <v>New Hampshire2011</v>
      </c>
      <c r="BE84" t="str">
        <f t="shared" si="1"/>
        <v xml:space="preserve"> New Hampshire2011</v>
      </c>
      <c r="BF84">
        <f>IFERROR(VLOOKUP('Data Table'!A84,'GDP per State'!$A$4:$I$54,8,FALSE),"NA")</f>
        <v>2.2000000000000002</v>
      </c>
      <c r="BG84" s="165">
        <f>IFERROR(VLOOKUP(A84,'GDP per Capita'!$A$5:$H$55,7,FALSE)*100,"NA")</f>
        <v>4.3508915574963609</v>
      </c>
      <c r="BH84" s="152">
        <v>43.8</v>
      </c>
      <c r="BI84">
        <f>VLOOKUP($BD84,'Health Ranking'!$C$2:$E$157,2,FALSE)</f>
        <v>2</v>
      </c>
      <c r="BJ84">
        <f>VLOOKUP($BD84,'Health Ranking'!$C$2:$E$157,3,FALSE)</f>
        <v>1</v>
      </c>
    </row>
    <row r="85" spans="1:62" x14ac:dyDescent="0.25">
      <c r="A85" s="48" t="s">
        <v>38</v>
      </c>
      <c r="B85" s="25">
        <v>1996</v>
      </c>
      <c r="C85" s="25">
        <v>128</v>
      </c>
      <c r="D85" s="25">
        <v>3379</v>
      </c>
      <c r="E85" s="25">
        <v>341</v>
      </c>
      <c r="F85" s="25">
        <v>8053</v>
      </c>
      <c r="G85" s="25">
        <v>2863</v>
      </c>
      <c r="H85" s="25">
        <v>3809</v>
      </c>
      <c r="I85" s="25">
        <v>6297</v>
      </c>
      <c r="J85" s="25">
        <v>1035</v>
      </c>
      <c r="K85" s="25">
        <v>25206</v>
      </c>
      <c r="L85" s="25">
        <v>8371</v>
      </c>
      <c r="M85" s="25">
        <v>564</v>
      </c>
      <c r="N85" s="25">
        <v>84</v>
      </c>
      <c r="O85" s="25">
        <v>3009</v>
      </c>
      <c r="P85" s="25">
        <v>651</v>
      </c>
      <c r="Q85" s="25">
        <v>185</v>
      </c>
      <c r="R85" s="25">
        <v>1189</v>
      </c>
      <c r="S85" s="25">
        <v>1289</v>
      </c>
      <c r="T85" s="25">
        <v>453</v>
      </c>
      <c r="U85" s="25">
        <v>694</v>
      </c>
      <c r="V85" s="25">
        <v>9627</v>
      </c>
      <c r="W85" s="25">
        <v>8332</v>
      </c>
      <c r="X85" s="25">
        <v>1849</v>
      </c>
      <c r="Y85" s="25">
        <v>631</v>
      </c>
      <c r="Z85" s="25">
        <v>269</v>
      </c>
      <c r="AA85" s="25">
        <v>1114</v>
      </c>
      <c r="AB85" s="25">
        <v>889</v>
      </c>
      <c r="AC85" s="25">
        <v>119</v>
      </c>
      <c r="AD85" s="25">
        <v>2118</v>
      </c>
      <c r="AE85" s="25">
        <v>294</v>
      </c>
      <c r="AF85" s="25" t="s">
        <v>61</v>
      </c>
      <c r="AG85" s="25">
        <v>245</v>
      </c>
      <c r="AH85" s="25">
        <v>41450</v>
      </c>
      <c r="AI85" s="25">
        <v>10374</v>
      </c>
      <c r="AJ85" s="25">
        <v>183</v>
      </c>
      <c r="AK85" s="25">
        <v>3936</v>
      </c>
      <c r="AL85" s="25">
        <v>391</v>
      </c>
      <c r="AM85" s="25">
        <v>1322</v>
      </c>
      <c r="AN85" s="25">
        <v>36133</v>
      </c>
      <c r="AO85" s="25">
        <v>1224</v>
      </c>
      <c r="AP85" s="25">
        <v>4241</v>
      </c>
      <c r="AQ85" s="25">
        <v>441</v>
      </c>
      <c r="AR85" s="25">
        <v>1396</v>
      </c>
      <c r="AS85" s="25">
        <v>7578</v>
      </c>
      <c r="AT85" s="25">
        <v>506</v>
      </c>
      <c r="AU85" s="25">
        <v>962</v>
      </c>
      <c r="AV85" s="25">
        <v>7327</v>
      </c>
      <c r="AW85" s="25">
        <v>2006</v>
      </c>
      <c r="AX85" s="25">
        <v>1431</v>
      </c>
      <c r="AY85" s="25">
        <v>378</v>
      </c>
      <c r="AZ85" s="25">
        <v>7</v>
      </c>
      <c r="BA85" s="25">
        <v>2150</v>
      </c>
      <c r="BB85">
        <v>2011</v>
      </c>
      <c r="BC85">
        <v>2011</v>
      </c>
      <c r="BD85" t="str">
        <f>CONCATENATE(A85,BC85)</f>
        <v>New Jersey2011</v>
      </c>
      <c r="BE85" t="str">
        <f t="shared" si="1"/>
        <v xml:space="preserve"> New Jersey2011</v>
      </c>
      <c r="BF85">
        <f>IFERROR(VLOOKUP('Data Table'!A85,'GDP per State'!$A$4:$I$54,8,FALSE),"NA")</f>
        <v>0.2</v>
      </c>
      <c r="BG85" s="165">
        <f>IFERROR(VLOOKUP(A85,'GDP per Capita'!$A$5:$H$55,7,FALSE)*100,"NA")</f>
        <v>3.9700166574125486</v>
      </c>
      <c r="BH85" s="153">
        <v>52.7</v>
      </c>
      <c r="BI85">
        <f>VLOOKUP($BD85,'Health Ranking'!$C$2:$E$157,2,FALSE)</f>
        <v>17</v>
      </c>
      <c r="BJ85">
        <f>VLOOKUP($BD85,'Health Ranking'!$C$2:$E$157,3,FALSE)</f>
        <v>0</v>
      </c>
    </row>
    <row r="86" spans="1:62" x14ac:dyDescent="0.25">
      <c r="A86" s="48" t="s">
        <v>39</v>
      </c>
      <c r="B86" s="25">
        <v>119</v>
      </c>
      <c r="C86" s="25">
        <v>226</v>
      </c>
      <c r="D86" s="25">
        <v>4610</v>
      </c>
      <c r="E86" s="25">
        <v>775</v>
      </c>
      <c r="F86" s="25">
        <v>5904</v>
      </c>
      <c r="G86" s="25">
        <v>8797</v>
      </c>
      <c r="H86" s="25">
        <v>265</v>
      </c>
      <c r="I86" s="25">
        <v>0</v>
      </c>
      <c r="J86" s="25">
        <v>0</v>
      </c>
      <c r="K86" s="25">
        <v>1376</v>
      </c>
      <c r="L86" s="25">
        <v>791</v>
      </c>
      <c r="M86" s="25">
        <v>354</v>
      </c>
      <c r="N86" s="25">
        <v>141</v>
      </c>
      <c r="O86" s="25">
        <v>1573</v>
      </c>
      <c r="P86" s="25">
        <v>504</v>
      </c>
      <c r="Q86" s="25">
        <v>421</v>
      </c>
      <c r="R86" s="25">
        <v>769</v>
      </c>
      <c r="S86" s="25">
        <v>553</v>
      </c>
      <c r="T86" s="25">
        <v>1028</v>
      </c>
      <c r="U86" s="25">
        <v>144</v>
      </c>
      <c r="V86" s="25">
        <v>797</v>
      </c>
      <c r="W86" s="25">
        <v>199</v>
      </c>
      <c r="X86" s="25">
        <v>508</v>
      </c>
      <c r="Y86" s="25">
        <v>540</v>
      </c>
      <c r="Z86" s="25">
        <v>1075</v>
      </c>
      <c r="AA86" s="25">
        <v>1016</v>
      </c>
      <c r="AB86" s="25">
        <v>264</v>
      </c>
      <c r="AC86" s="25">
        <v>242</v>
      </c>
      <c r="AD86" s="25">
        <v>2136</v>
      </c>
      <c r="AE86" s="25">
        <v>186</v>
      </c>
      <c r="AF86" s="25">
        <v>355</v>
      </c>
      <c r="AG86" s="25" t="s">
        <v>61</v>
      </c>
      <c r="AH86" s="25">
        <v>461</v>
      </c>
      <c r="AI86" s="25">
        <v>1737</v>
      </c>
      <c r="AJ86" s="25">
        <v>99</v>
      </c>
      <c r="AK86" s="25">
        <v>255</v>
      </c>
      <c r="AL86" s="25">
        <v>403</v>
      </c>
      <c r="AM86" s="25">
        <v>537</v>
      </c>
      <c r="AN86" s="25">
        <v>325</v>
      </c>
      <c r="AO86" s="25">
        <v>93</v>
      </c>
      <c r="AP86" s="25">
        <v>598</v>
      </c>
      <c r="AQ86" s="25">
        <v>513</v>
      </c>
      <c r="AR86" s="25">
        <v>381</v>
      </c>
      <c r="AS86" s="25">
        <v>15225</v>
      </c>
      <c r="AT86" s="25">
        <v>1707</v>
      </c>
      <c r="AU86" s="25">
        <v>56</v>
      </c>
      <c r="AV86" s="25">
        <v>1014</v>
      </c>
      <c r="AW86" s="25">
        <v>1569</v>
      </c>
      <c r="AX86" s="25">
        <v>0</v>
      </c>
      <c r="AY86" s="25">
        <v>714</v>
      </c>
      <c r="AZ86" s="25">
        <v>76</v>
      </c>
      <c r="BA86" s="25">
        <v>51</v>
      </c>
      <c r="BB86">
        <v>2011</v>
      </c>
      <c r="BC86">
        <v>2011</v>
      </c>
      <c r="BD86" t="str">
        <f>CONCATENATE(A86,BC86)</f>
        <v>New Mexico2011</v>
      </c>
      <c r="BE86" t="str">
        <f t="shared" si="1"/>
        <v xml:space="preserve"> New Mexico2011</v>
      </c>
      <c r="BF86">
        <f>IFERROR(VLOOKUP('Data Table'!A86,'GDP per State'!$A$4:$I$54,8,FALSE),"NA")</f>
        <v>-0.4</v>
      </c>
      <c r="BG86" s="165">
        <f>IFERROR(VLOOKUP(A86,'GDP per Capita'!$A$5:$H$55,7,FALSE)*100,"NA")</f>
        <v>3.6217364905889498</v>
      </c>
      <c r="BH86" s="152">
        <v>53.4</v>
      </c>
      <c r="BI86">
        <f>VLOOKUP($BD86,'Health Ranking'!$C$2:$E$157,2,FALSE)</f>
        <v>32</v>
      </c>
      <c r="BJ86">
        <f>VLOOKUP($BD86,'Health Ranking'!$C$2:$E$157,3,FALSE)</f>
        <v>8</v>
      </c>
    </row>
    <row r="87" spans="1:62" x14ac:dyDescent="0.25">
      <c r="A87" s="48" t="s">
        <v>40</v>
      </c>
      <c r="B87" s="25">
        <v>1108</v>
      </c>
      <c r="C87" s="25">
        <v>940</v>
      </c>
      <c r="D87" s="25">
        <v>3880</v>
      </c>
      <c r="E87" s="25">
        <v>674</v>
      </c>
      <c r="F87" s="25">
        <v>25629</v>
      </c>
      <c r="G87" s="25">
        <v>3998</v>
      </c>
      <c r="H87" s="25">
        <v>20015</v>
      </c>
      <c r="I87" s="25">
        <v>3141</v>
      </c>
      <c r="J87" s="25">
        <v>2313</v>
      </c>
      <c r="K87" s="25">
        <v>59288</v>
      </c>
      <c r="L87" s="25">
        <v>14454</v>
      </c>
      <c r="M87" s="25">
        <v>4246</v>
      </c>
      <c r="N87" s="25">
        <v>419</v>
      </c>
      <c r="O87" s="25">
        <v>6412</v>
      </c>
      <c r="P87" s="25">
        <v>2518</v>
      </c>
      <c r="Q87" s="25">
        <v>2361</v>
      </c>
      <c r="R87" s="25">
        <v>780</v>
      </c>
      <c r="S87" s="25">
        <v>2174</v>
      </c>
      <c r="T87" s="25">
        <v>1360</v>
      </c>
      <c r="U87" s="25">
        <v>2589</v>
      </c>
      <c r="V87" s="25">
        <v>9222</v>
      </c>
      <c r="W87" s="25">
        <v>19431</v>
      </c>
      <c r="X87" s="25">
        <v>6087</v>
      </c>
      <c r="Y87" s="25">
        <v>2416</v>
      </c>
      <c r="Z87" s="25">
        <v>364</v>
      </c>
      <c r="AA87" s="25">
        <v>2904</v>
      </c>
      <c r="AB87" s="25">
        <v>422</v>
      </c>
      <c r="AC87" s="25">
        <v>544</v>
      </c>
      <c r="AD87" s="25">
        <v>1516</v>
      </c>
      <c r="AE87" s="25">
        <v>1471</v>
      </c>
      <c r="AF87" s="25">
        <v>40815</v>
      </c>
      <c r="AG87" s="25">
        <v>1445</v>
      </c>
      <c r="AH87" s="25" t="s">
        <v>61</v>
      </c>
      <c r="AI87" s="25">
        <v>18321</v>
      </c>
      <c r="AJ87" s="25">
        <v>264</v>
      </c>
      <c r="AK87" s="25">
        <v>8784</v>
      </c>
      <c r="AL87" s="25">
        <v>1858</v>
      </c>
      <c r="AM87" s="25">
        <v>2056</v>
      </c>
      <c r="AN87" s="25">
        <v>29436</v>
      </c>
      <c r="AO87" s="25">
        <v>2776</v>
      </c>
      <c r="AP87" s="25">
        <v>11317</v>
      </c>
      <c r="AQ87" s="25">
        <v>6</v>
      </c>
      <c r="AR87" s="25">
        <v>4921</v>
      </c>
      <c r="AS87" s="25">
        <v>26155</v>
      </c>
      <c r="AT87" s="25">
        <v>1937</v>
      </c>
      <c r="AU87" s="25">
        <v>3723</v>
      </c>
      <c r="AV87" s="25">
        <v>12455</v>
      </c>
      <c r="AW87" s="25">
        <v>4512</v>
      </c>
      <c r="AX87" s="25">
        <v>2017</v>
      </c>
      <c r="AY87" s="25">
        <v>2213</v>
      </c>
      <c r="AZ87" s="25">
        <v>113</v>
      </c>
      <c r="BA87" s="25">
        <v>2615</v>
      </c>
      <c r="BB87">
        <v>2011</v>
      </c>
      <c r="BC87">
        <v>2011</v>
      </c>
      <c r="BD87" t="str">
        <f>CONCATENATE(A87,BC87)</f>
        <v>New York2011</v>
      </c>
      <c r="BE87" t="str">
        <f t="shared" si="1"/>
        <v xml:space="preserve"> New York2011</v>
      </c>
      <c r="BF87">
        <f>IFERROR(VLOOKUP('Data Table'!A87,'GDP per State'!$A$4:$I$54,8,FALSE),"NA")</f>
        <v>1.2</v>
      </c>
      <c r="BG87" s="165">
        <f>IFERROR(VLOOKUP(A87,'GDP per Capita'!$A$5:$H$55,7,FALSE)*100,"NA")</f>
        <v>4.0859952360593654</v>
      </c>
      <c r="BH87" s="153">
        <v>45.4</v>
      </c>
      <c r="BI87">
        <f>VLOOKUP($BD87,'Health Ranking'!$C$2:$E$157,2,FALSE)</f>
        <v>20</v>
      </c>
      <c r="BJ87">
        <f>VLOOKUP($BD87,'Health Ranking'!$C$2:$E$157,3,FALSE)</f>
        <v>4</v>
      </c>
    </row>
    <row r="88" spans="1:62" x14ac:dyDescent="0.25">
      <c r="A88" s="48" t="s">
        <v>41</v>
      </c>
      <c r="B88" s="25">
        <v>2697</v>
      </c>
      <c r="C88" s="25">
        <v>470</v>
      </c>
      <c r="D88" s="25">
        <v>2548</v>
      </c>
      <c r="E88" s="25">
        <v>1664</v>
      </c>
      <c r="F88" s="25">
        <v>8708</v>
      </c>
      <c r="G88" s="25">
        <v>4756</v>
      </c>
      <c r="H88" s="25">
        <v>1029</v>
      </c>
      <c r="I88" s="25">
        <v>388</v>
      </c>
      <c r="J88" s="25">
        <v>1716</v>
      </c>
      <c r="K88" s="25">
        <v>23983</v>
      </c>
      <c r="L88" s="25">
        <v>19138</v>
      </c>
      <c r="M88" s="25">
        <v>2307</v>
      </c>
      <c r="N88" s="25">
        <v>263</v>
      </c>
      <c r="O88" s="25">
        <v>4057</v>
      </c>
      <c r="P88" s="25">
        <v>3038</v>
      </c>
      <c r="Q88" s="25">
        <v>1760</v>
      </c>
      <c r="R88" s="25">
        <v>1223</v>
      </c>
      <c r="S88" s="25">
        <v>3916</v>
      </c>
      <c r="T88" s="25">
        <v>2134</v>
      </c>
      <c r="U88" s="25">
        <v>1439</v>
      </c>
      <c r="V88" s="25">
        <v>6686</v>
      </c>
      <c r="W88" s="25">
        <v>3964</v>
      </c>
      <c r="X88" s="25">
        <v>3405</v>
      </c>
      <c r="Y88" s="25">
        <v>845</v>
      </c>
      <c r="Z88" s="25">
        <v>483</v>
      </c>
      <c r="AA88" s="25">
        <v>3669</v>
      </c>
      <c r="AB88" s="25">
        <v>1173</v>
      </c>
      <c r="AC88" s="25">
        <v>829</v>
      </c>
      <c r="AD88" s="25">
        <v>1333</v>
      </c>
      <c r="AE88" s="25">
        <v>1297</v>
      </c>
      <c r="AF88" s="25">
        <v>2482</v>
      </c>
      <c r="AG88" s="25">
        <v>522</v>
      </c>
      <c r="AH88" s="25">
        <v>9336</v>
      </c>
      <c r="AI88" s="25" t="s">
        <v>61</v>
      </c>
      <c r="AJ88" s="25">
        <v>900</v>
      </c>
      <c r="AK88" s="25">
        <v>4572</v>
      </c>
      <c r="AL88" s="25">
        <v>1322</v>
      </c>
      <c r="AM88" s="25">
        <v>1099</v>
      </c>
      <c r="AN88" s="25">
        <v>11254</v>
      </c>
      <c r="AO88" s="25">
        <v>259</v>
      </c>
      <c r="AP88" s="25">
        <v>23102</v>
      </c>
      <c r="AQ88" s="25">
        <v>166</v>
      </c>
      <c r="AR88" s="25">
        <v>9353</v>
      </c>
      <c r="AS88" s="25">
        <v>14956</v>
      </c>
      <c r="AT88" s="25">
        <v>1653</v>
      </c>
      <c r="AU88" s="25">
        <v>250</v>
      </c>
      <c r="AV88" s="25">
        <v>22753</v>
      </c>
      <c r="AW88" s="25">
        <v>3870</v>
      </c>
      <c r="AX88" s="25">
        <v>3865</v>
      </c>
      <c r="AY88" s="25">
        <v>2120</v>
      </c>
      <c r="AZ88" s="25">
        <v>395</v>
      </c>
      <c r="BA88" s="25">
        <v>200</v>
      </c>
      <c r="BB88">
        <v>2011</v>
      </c>
      <c r="BC88">
        <v>2011</v>
      </c>
      <c r="BD88" t="str">
        <f>CONCATENATE(A88,BC88)</f>
        <v>North Carolina2011</v>
      </c>
      <c r="BE88" t="str">
        <f t="shared" si="1"/>
        <v xml:space="preserve"> North Carolina2011</v>
      </c>
      <c r="BF88">
        <f>IFERROR(VLOOKUP('Data Table'!A88,'GDP per State'!$A$4:$I$54,8,FALSE),"NA")</f>
        <v>0.5</v>
      </c>
      <c r="BG88" s="165">
        <f>IFERROR(VLOOKUP(A88,'GDP per Capita'!$A$5:$H$55,7,FALSE)*100,"NA")</f>
        <v>4.1151311987053516</v>
      </c>
      <c r="BH88" s="152">
        <v>59</v>
      </c>
      <c r="BI88">
        <f>VLOOKUP($BD88,'Health Ranking'!$C$2:$E$157,2,FALSE)</f>
        <v>35</v>
      </c>
      <c r="BJ88">
        <f>VLOOKUP($BD88,'Health Ranking'!$C$2:$E$157,3,FALSE)</f>
        <v>0</v>
      </c>
    </row>
    <row r="89" spans="1:62" x14ac:dyDescent="0.25">
      <c r="A89" s="48" t="s">
        <v>42</v>
      </c>
      <c r="B89" s="25">
        <v>284</v>
      </c>
      <c r="C89" s="25">
        <v>0</v>
      </c>
      <c r="D89" s="25">
        <v>1159</v>
      </c>
      <c r="E89" s="25">
        <v>214</v>
      </c>
      <c r="F89" s="25">
        <v>1392</v>
      </c>
      <c r="G89" s="25">
        <v>2249</v>
      </c>
      <c r="H89" s="25">
        <v>0</v>
      </c>
      <c r="I89" s="25">
        <v>0</v>
      </c>
      <c r="J89" s="25">
        <v>285</v>
      </c>
      <c r="K89" s="25">
        <v>514</v>
      </c>
      <c r="L89" s="25">
        <v>201</v>
      </c>
      <c r="M89" s="25">
        <v>32</v>
      </c>
      <c r="N89" s="25">
        <v>1201</v>
      </c>
      <c r="O89" s="25">
        <v>105</v>
      </c>
      <c r="P89" s="25">
        <v>70</v>
      </c>
      <c r="Q89" s="25">
        <v>604</v>
      </c>
      <c r="R89" s="25">
        <v>379</v>
      </c>
      <c r="S89" s="25">
        <v>117</v>
      </c>
      <c r="T89" s="25">
        <v>277</v>
      </c>
      <c r="U89" s="25">
        <v>19</v>
      </c>
      <c r="V89" s="25">
        <v>0</v>
      </c>
      <c r="W89" s="25">
        <v>61</v>
      </c>
      <c r="X89" s="25">
        <v>159</v>
      </c>
      <c r="Y89" s="25">
        <v>7574</v>
      </c>
      <c r="Z89" s="25">
        <v>0</v>
      </c>
      <c r="AA89" s="25">
        <v>977</v>
      </c>
      <c r="AB89" s="25">
        <v>360</v>
      </c>
      <c r="AC89" s="25">
        <v>292</v>
      </c>
      <c r="AD89" s="25">
        <v>0</v>
      </c>
      <c r="AE89" s="25">
        <v>47</v>
      </c>
      <c r="AF89" s="25">
        <v>61</v>
      </c>
      <c r="AG89" s="25">
        <v>264</v>
      </c>
      <c r="AH89" s="25">
        <v>374</v>
      </c>
      <c r="AI89" s="25">
        <v>189</v>
      </c>
      <c r="AJ89" s="25" t="s">
        <v>61</v>
      </c>
      <c r="AK89" s="25">
        <v>204</v>
      </c>
      <c r="AL89" s="25">
        <v>928</v>
      </c>
      <c r="AM89" s="25">
        <v>313</v>
      </c>
      <c r="AN89" s="25">
        <v>195</v>
      </c>
      <c r="AO89" s="25">
        <v>0</v>
      </c>
      <c r="AP89" s="25">
        <v>271</v>
      </c>
      <c r="AQ89" s="25">
        <v>2060</v>
      </c>
      <c r="AR89" s="25">
        <v>50</v>
      </c>
      <c r="AS89" s="25">
        <v>809</v>
      </c>
      <c r="AT89" s="25">
        <v>2</v>
      </c>
      <c r="AU89" s="25">
        <v>0</v>
      </c>
      <c r="AV89" s="25">
        <v>462</v>
      </c>
      <c r="AW89" s="25">
        <v>189</v>
      </c>
      <c r="AX89" s="25">
        <v>0</v>
      </c>
      <c r="AY89" s="25">
        <v>1383</v>
      </c>
      <c r="AZ89" s="25">
        <v>237</v>
      </c>
      <c r="BA89" s="25">
        <v>0</v>
      </c>
      <c r="BB89">
        <v>2011</v>
      </c>
      <c r="BC89">
        <v>2011</v>
      </c>
      <c r="BD89" t="str">
        <f>CONCATENATE(A89,BC89)</f>
        <v>North Dakota2011</v>
      </c>
      <c r="BE89" t="str">
        <f t="shared" si="1"/>
        <v xml:space="preserve"> North Dakota2011</v>
      </c>
      <c r="BF89">
        <f>IFERROR(VLOOKUP('Data Table'!A89,'GDP per State'!$A$4:$I$54,8,FALSE),"NA")</f>
        <v>7.8</v>
      </c>
      <c r="BG89" s="165">
        <f>IFERROR(VLOOKUP(A89,'GDP per Capita'!$A$5:$H$55,7,FALSE)*100,"NA")</f>
        <v>11.242993735575338</v>
      </c>
      <c r="BH89" s="153">
        <v>40.4</v>
      </c>
      <c r="BI89">
        <f>VLOOKUP($BD89,'Health Ranking'!$C$2:$E$157,2,FALSE)</f>
        <v>11</v>
      </c>
      <c r="BJ89">
        <f>VLOOKUP($BD89,'Health Ranking'!$C$2:$E$157,3,FALSE)</f>
        <v>5</v>
      </c>
    </row>
    <row r="90" spans="1:62" x14ac:dyDescent="0.25">
      <c r="A90" s="48" t="s">
        <v>43</v>
      </c>
      <c r="B90" s="25">
        <v>2596</v>
      </c>
      <c r="C90" s="25">
        <v>319</v>
      </c>
      <c r="D90" s="25">
        <v>4682</v>
      </c>
      <c r="E90" s="25">
        <v>174</v>
      </c>
      <c r="F90" s="25">
        <v>10474</v>
      </c>
      <c r="G90" s="25">
        <v>5527</v>
      </c>
      <c r="H90" s="25">
        <v>1383</v>
      </c>
      <c r="I90" s="25">
        <v>664</v>
      </c>
      <c r="J90" s="25">
        <v>306</v>
      </c>
      <c r="K90" s="25">
        <v>18191</v>
      </c>
      <c r="L90" s="25">
        <v>6863</v>
      </c>
      <c r="M90" s="25">
        <v>970</v>
      </c>
      <c r="N90" s="25">
        <v>260</v>
      </c>
      <c r="O90" s="25">
        <v>8384</v>
      </c>
      <c r="P90" s="25">
        <v>11109</v>
      </c>
      <c r="Q90" s="25">
        <v>993</v>
      </c>
      <c r="R90" s="25">
        <v>1616</v>
      </c>
      <c r="S90" s="25">
        <v>19617</v>
      </c>
      <c r="T90" s="25">
        <v>2641</v>
      </c>
      <c r="U90" s="25">
        <v>483</v>
      </c>
      <c r="V90" s="25">
        <v>3396</v>
      </c>
      <c r="W90" s="25">
        <v>1757</v>
      </c>
      <c r="X90" s="25">
        <v>11224</v>
      </c>
      <c r="Y90" s="25">
        <v>1961</v>
      </c>
      <c r="Z90" s="25">
        <v>991</v>
      </c>
      <c r="AA90" s="25">
        <v>3240</v>
      </c>
      <c r="AB90" s="25">
        <v>321</v>
      </c>
      <c r="AC90" s="25">
        <v>268</v>
      </c>
      <c r="AD90" s="25">
        <v>1354</v>
      </c>
      <c r="AE90" s="25">
        <v>248</v>
      </c>
      <c r="AF90" s="25">
        <v>1121</v>
      </c>
      <c r="AG90" s="25">
        <v>1742</v>
      </c>
      <c r="AH90" s="25">
        <v>5191</v>
      </c>
      <c r="AI90" s="25">
        <v>10187</v>
      </c>
      <c r="AJ90" s="25">
        <v>286</v>
      </c>
      <c r="AK90" s="25" t="s">
        <v>61</v>
      </c>
      <c r="AL90" s="25">
        <v>1608</v>
      </c>
      <c r="AM90" s="25">
        <v>949</v>
      </c>
      <c r="AN90" s="25">
        <v>13075</v>
      </c>
      <c r="AO90" s="25">
        <v>60</v>
      </c>
      <c r="AP90" s="25">
        <v>6327</v>
      </c>
      <c r="AQ90" s="25">
        <v>84</v>
      </c>
      <c r="AR90" s="25">
        <v>5944</v>
      </c>
      <c r="AS90" s="25">
        <v>12315</v>
      </c>
      <c r="AT90" s="25">
        <v>2584</v>
      </c>
      <c r="AU90" s="25">
        <v>383</v>
      </c>
      <c r="AV90" s="25">
        <v>9570</v>
      </c>
      <c r="AW90" s="25">
        <v>2686</v>
      </c>
      <c r="AX90" s="25">
        <v>8545</v>
      </c>
      <c r="AY90" s="25">
        <v>1358</v>
      </c>
      <c r="AZ90" s="25">
        <v>22</v>
      </c>
      <c r="BA90" s="25">
        <v>0</v>
      </c>
      <c r="BB90">
        <v>2011</v>
      </c>
      <c r="BC90">
        <v>2011</v>
      </c>
      <c r="BD90" t="str">
        <f>CONCATENATE(A90,BC90)</f>
        <v>Ohio2011</v>
      </c>
      <c r="BE90" t="str">
        <f t="shared" si="1"/>
        <v xml:space="preserve"> Ohio2011</v>
      </c>
      <c r="BF90">
        <f>IFERROR(VLOOKUP('Data Table'!A90,'GDP per State'!$A$4:$I$54,8,FALSE),"NA")</f>
        <v>2.9</v>
      </c>
      <c r="BG90" s="165">
        <f>IFERROR(VLOOKUP(A90,'GDP per Capita'!$A$5:$H$55,7,FALSE)*100,"NA")</f>
        <v>5.3018285046338809</v>
      </c>
      <c r="BH90" s="152">
        <v>50.7</v>
      </c>
      <c r="BI90">
        <f>VLOOKUP($BD90,'Health Ranking'!$C$2:$E$157,2,FALSE)</f>
        <v>36</v>
      </c>
      <c r="BJ90">
        <f>VLOOKUP($BD90,'Health Ranking'!$C$2:$E$157,3,FALSE)</f>
        <v>7</v>
      </c>
    </row>
    <row r="91" spans="1:62" x14ac:dyDescent="0.25">
      <c r="A91" s="48" t="s">
        <v>44</v>
      </c>
      <c r="B91" s="25">
        <v>973</v>
      </c>
      <c r="C91" s="25">
        <v>616</v>
      </c>
      <c r="D91" s="25">
        <v>3219</v>
      </c>
      <c r="E91" s="25">
        <v>3761</v>
      </c>
      <c r="F91" s="25">
        <v>5113</v>
      </c>
      <c r="G91" s="25">
        <v>3824</v>
      </c>
      <c r="H91" s="25">
        <v>217</v>
      </c>
      <c r="I91" s="25">
        <v>27</v>
      </c>
      <c r="J91" s="25">
        <v>0</v>
      </c>
      <c r="K91" s="25">
        <v>2600</v>
      </c>
      <c r="L91" s="25">
        <v>1632</v>
      </c>
      <c r="M91" s="25">
        <v>685</v>
      </c>
      <c r="N91" s="25">
        <v>288</v>
      </c>
      <c r="O91" s="25">
        <v>1002</v>
      </c>
      <c r="P91" s="25">
        <v>844</v>
      </c>
      <c r="Q91" s="25">
        <v>532</v>
      </c>
      <c r="R91" s="25">
        <v>5022</v>
      </c>
      <c r="S91" s="25">
        <v>1256</v>
      </c>
      <c r="T91" s="25">
        <v>4235</v>
      </c>
      <c r="U91" s="25">
        <v>25</v>
      </c>
      <c r="V91" s="25">
        <v>845</v>
      </c>
      <c r="W91" s="25">
        <v>90</v>
      </c>
      <c r="X91" s="25">
        <v>917</v>
      </c>
      <c r="Y91" s="25">
        <v>546</v>
      </c>
      <c r="Z91" s="25">
        <v>566</v>
      </c>
      <c r="AA91" s="25">
        <v>6073</v>
      </c>
      <c r="AB91" s="25">
        <v>96</v>
      </c>
      <c r="AC91" s="25">
        <v>1255</v>
      </c>
      <c r="AD91" s="25">
        <v>258</v>
      </c>
      <c r="AE91" s="25">
        <v>0</v>
      </c>
      <c r="AF91" s="25">
        <v>773</v>
      </c>
      <c r="AG91" s="25">
        <v>234</v>
      </c>
      <c r="AH91" s="25">
        <v>1425</v>
      </c>
      <c r="AI91" s="25">
        <v>1390</v>
      </c>
      <c r="AJ91" s="25">
        <v>59</v>
      </c>
      <c r="AK91" s="25">
        <v>2333</v>
      </c>
      <c r="AL91" s="25" t="s">
        <v>61</v>
      </c>
      <c r="AM91" s="25">
        <v>2034</v>
      </c>
      <c r="AN91" s="25">
        <v>283</v>
      </c>
      <c r="AO91" s="25">
        <v>0</v>
      </c>
      <c r="AP91" s="25">
        <v>1008</v>
      </c>
      <c r="AQ91" s="25">
        <v>40</v>
      </c>
      <c r="AR91" s="25">
        <v>3166</v>
      </c>
      <c r="AS91" s="25">
        <v>19302</v>
      </c>
      <c r="AT91" s="25">
        <v>150</v>
      </c>
      <c r="AU91" s="25">
        <v>0</v>
      </c>
      <c r="AV91" s="25">
        <v>853</v>
      </c>
      <c r="AW91" s="25">
        <v>765</v>
      </c>
      <c r="AX91" s="25">
        <v>97</v>
      </c>
      <c r="AY91" s="25">
        <v>118</v>
      </c>
      <c r="AZ91" s="25">
        <v>462</v>
      </c>
      <c r="BA91" s="25">
        <v>79</v>
      </c>
      <c r="BB91">
        <v>2011</v>
      </c>
      <c r="BC91">
        <v>2011</v>
      </c>
      <c r="BD91" t="str">
        <f>CONCATENATE(A91,BC91)</f>
        <v>Oklahoma2011</v>
      </c>
      <c r="BE91" t="str">
        <f t="shared" si="1"/>
        <v xml:space="preserve"> Oklahoma2011</v>
      </c>
      <c r="BF91">
        <f>IFERROR(VLOOKUP('Data Table'!A91,'GDP per State'!$A$4:$I$54,8,FALSE),"NA")</f>
        <v>1.9</v>
      </c>
      <c r="BG91" s="165">
        <f>IFERROR(VLOOKUP(A91,'GDP per Capita'!$A$5:$H$55,7,FALSE)*100,"NA")</f>
        <v>6.0334881103137752</v>
      </c>
      <c r="BH91" s="153">
        <v>59.6</v>
      </c>
      <c r="BI91">
        <f>VLOOKUP($BD91,'Health Ranking'!$C$2:$E$157,2,FALSE)</f>
        <v>46</v>
      </c>
      <c r="BJ91">
        <f>VLOOKUP($BD91,'Health Ranking'!$C$2:$E$157,3,FALSE)</f>
        <v>0</v>
      </c>
    </row>
    <row r="92" spans="1:62" x14ac:dyDescent="0.25">
      <c r="A92" s="48" t="s">
        <v>45</v>
      </c>
      <c r="B92" s="25">
        <v>169</v>
      </c>
      <c r="C92" s="25">
        <v>2161</v>
      </c>
      <c r="D92" s="25">
        <v>4613</v>
      </c>
      <c r="E92" s="25">
        <v>632</v>
      </c>
      <c r="F92" s="25">
        <v>18165</v>
      </c>
      <c r="G92" s="25">
        <v>5543</v>
      </c>
      <c r="H92" s="25">
        <v>117</v>
      </c>
      <c r="I92" s="25">
        <v>0</v>
      </c>
      <c r="J92" s="25">
        <v>51</v>
      </c>
      <c r="K92" s="25">
        <v>3315</v>
      </c>
      <c r="L92" s="25">
        <v>727</v>
      </c>
      <c r="M92" s="25">
        <v>2030</v>
      </c>
      <c r="N92" s="25">
        <v>7170</v>
      </c>
      <c r="O92" s="25">
        <v>792</v>
      </c>
      <c r="P92" s="25">
        <v>505</v>
      </c>
      <c r="Q92" s="25">
        <v>811</v>
      </c>
      <c r="R92" s="25">
        <v>285</v>
      </c>
      <c r="S92" s="25">
        <v>459</v>
      </c>
      <c r="T92" s="25">
        <v>1531</v>
      </c>
      <c r="U92" s="25">
        <v>471</v>
      </c>
      <c r="V92" s="25">
        <v>276</v>
      </c>
      <c r="W92" s="25">
        <v>178</v>
      </c>
      <c r="X92" s="25">
        <v>647</v>
      </c>
      <c r="Y92" s="25">
        <v>1800</v>
      </c>
      <c r="Z92" s="25">
        <v>74</v>
      </c>
      <c r="AA92" s="25">
        <v>777</v>
      </c>
      <c r="AB92" s="25">
        <v>1959</v>
      </c>
      <c r="AC92" s="25">
        <v>1556</v>
      </c>
      <c r="AD92" s="25">
        <v>1691</v>
      </c>
      <c r="AE92" s="25">
        <v>198</v>
      </c>
      <c r="AF92" s="25">
        <v>360</v>
      </c>
      <c r="AG92" s="25">
        <v>916</v>
      </c>
      <c r="AH92" s="25">
        <v>2189</v>
      </c>
      <c r="AI92" s="25">
        <v>1175</v>
      </c>
      <c r="AJ92" s="25">
        <v>264</v>
      </c>
      <c r="AK92" s="25">
        <v>1326</v>
      </c>
      <c r="AL92" s="25">
        <v>917</v>
      </c>
      <c r="AM92" s="25" t="s">
        <v>61</v>
      </c>
      <c r="AN92" s="25">
        <v>1594</v>
      </c>
      <c r="AO92" s="25">
        <v>57</v>
      </c>
      <c r="AP92" s="25">
        <v>833</v>
      </c>
      <c r="AQ92" s="25">
        <v>15</v>
      </c>
      <c r="AR92" s="25">
        <v>726</v>
      </c>
      <c r="AS92" s="25">
        <v>3743</v>
      </c>
      <c r="AT92" s="25">
        <v>2037</v>
      </c>
      <c r="AU92" s="25">
        <v>124</v>
      </c>
      <c r="AV92" s="25">
        <v>3499</v>
      </c>
      <c r="AW92" s="25">
        <v>29168</v>
      </c>
      <c r="AX92" s="25">
        <v>132</v>
      </c>
      <c r="AY92" s="25">
        <v>1057</v>
      </c>
      <c r="AZ92" s="25">
        <v>960</v>
      </c>
      <c r="BA92" s="25">
        <v>0</v>
      </c>
      <c r="BB92">
        <v>2011</v>
      </c>
      <c r="BC92">
        <v>2011</v>
      </c>
      <c r="BD92" t="str">
        <f>CONCATENATE(A92,BC92)</f>
        <v>Oregon2011</v>
      </c>
      <c r="BE92" t="str">
        <f t="shared" si="1"/>
        <v xml:space="preserve"> Oregon2011</v>
      </c>
      <c r="BF92">
        <f>IFERROR(VLOOKUP('Data Table'!A92,'GDP per State'!$A$4:$I$54,8,FALSE),"NA")</f>
        <v>3.5</v>
      </c>
      <c r="BG92" s="165">
        <f>IFERROR(VLOOKUP(A92,'GDP per Capita'!$A$5:$H$55,7,FALSE)*100,"NA")</f>
        <v>4.514565810728012</v>
      </c>
      <c r="BH92" s="152">
        <v>48.4</v>
      </c>
      <c r="BI92">
        <f>VLOOKUP($BD92,'Health Ranking'!$C$2:$E$157,2,FALSE)</f>
        <v>8</v>
      </c>
      <c r="BJ92">
        <f>VLOOKUP($BD92,'Health Ranking'!$C$2:$E$157,3,FALSE)</f>
        <v>6</v>
      </c>
    </row>
    <row r="93" spans="1:62" x14ac:dyDescent="0.25">
      <c r="A93" s="48" t="s">
        <v>46</v>
      </c>
      <c r="B93" s="25">
        <v>1075</v>
      </c>
      <c r="C93" s="25">
        <v>378</v>
      </c>
      <c r="D93" s="25">
        <v>3436</v>
      </c>
      <c r="E93" s="25">
        <v>567</v>
      </c>
      <c r="F93" s="25">
        <v>8550</v>
      </c>
      <c r="G93" s="25">
        <v>3348</v>
      </c>
      <c r="H93" s="25">
        <v>3668</v>
      </c>
      <c r="I93" s="25">
        <v>8571</v>
      </c>
      <c r="J93" s="25">
        <v>1589</v>
      </c>
      <c r="K93" s="25">
        <v>20821</v>
      </c>
      <c r="L93" s="25">
        <v>5791</v>
      </c>
      <c r="M93" s="25">
        <v>870</v>
      </c>
      <c r="N93" s="25">
        <v>343</v>
      </c>
      <c r="O93" s="25">
        <v>3012</v>
      </c>
      <c r="P93" s="25">
        <v>3998</v>
      </c>
      <c r="Q93" s="25">
        <v>388</v>
      </c>
      <c r="R93" s="25">
        <v>1494</v>
      </c>
      <c r="S93" s="25">
        <v>1490</v>
      </c>
      <c r="T93" s="25">
        <v>455</v>
      </c>
      <c r="U93" s="25">
        <v>915</v>
      </c>
      <c r="V93" s="25">
        <v>14158</v>
      </c>
      <c r="W93" s="25">
        <v>6538</v>
      </c>
      <c r="X93" s="25">
        <v>2864</v>
      </c>
      <c r="Y93" s="25">
        <v>870</v>
      </c>
      <c r="Z93" s="25">
        <v>2568</v>
      </c>
      <c r="AA93" s="25">
        <v>1810</v>
      </c>
      <c r="AB93" s="25">
        <v>840</v>
      </c>
      <c r="AC93" s="25">
        <v>252</v>
      </c>
      <c r="AD93" s="25">
        <v>570</v>
      </c>
      <c r="AE93" s="25">
        <v>1015</v>
      </c>
      <c r="AF93" s="25">
        <v>19733</v>
      </c>
      <c r="AG93" s="25">
        <v>492</v>
      </c>
      <c r="AH93" s="25">
        <v>26596</v>
      </c>
      <c r="AI93" s="25">
        <v>9450</v>
      </c>
      <c r="AJ93" s="25">
        <v>652</v>
      </c>
      <c r="AK93" s="25">
        <v>14292</v>
      </c>
      <c r="AL93" s="25">
        <v>1116</v>
      </c>
      <c r="AM93" s="25">
        <v>1407</v>
      </c>
      <c r="AN93" s="25" t="s">
        <v>61</v>
      </c>
      <c r="AO93" s="25">
        <v>1125</v>
      </c>
      <c r="AP93" s="25">
        <v>3523</v>
      </c>
      <c r="AQ93" s="25">
        <v>57</v>
      </c>
      <c r="AR93" s="25">
        <v>3360</v>
      </c>
      <c r="AS93" s="25">
        <v>9107</v>
      </c>
      <c r="AT93" s="25">
        <v>1496</v>
      </c>
      <c r="AU93" s="25">
        <v>389</v>
      </c>
      <c r="AV93" s="25">
        <v>12009</v>
      </c>
      <c r="AW93" s="25">
        <v>2296</v>
      </c>
      <c r="AX93" s="25">
        <v>4205</v>
      </c>
      <c r="AY93" s="25">
        <v>1294</v>
      </c>
      <c r="AZ93" s="25">
        <v>284</v>
      </c>
      <c r="BA93" s="25">
        <v>1978</v>
      </c>
      <c r="BB93">
        <v>2011</v>
      </c>
      <c r="BC93">
        <v>2011</v>
      </c>
      <c r="BD93" t="str">
        <f>CONCATENATE(A93,BC93)</f>
        <v>Pennsylvania2011</v>
      </c>
      <c r="BE93" t="str">
        <f t="shared" si="1"/>
        <v xml:space="preserve"> Pennsylvania2011</v>
      </c>
      <c r="BF93">
        <f>IFERROR(VLOOKUP('Data Table'!A93,'GDP per State'!$A$4:$I$54,8,FALSE),"NA")</f>
        <v>1.9</v>
      </c>
      <c r="BG93" s="165">
        <f>IFERROR(VLOOKUP(A93,'GDP per Capita'!$A$5:$H$55,7,FALSE)*100,"NA")</f>
        <v>4.566808426466225</v>
      </c>
      <c r="BH93" s="153">
        <v>48.8</v>
      </c>
      <c r="BI93">
        <f>VLOOKUP($BD93,'Health Ranking'!$C$2:$E$157,2,FALSE)</f>
        <v>28</v>
      </c>
      <c r="BJ93">
        <f>VLOOKUP($BD93,'Health Ranking'!$C$2:$E$157,3,FALSE)</f>
        <v>-1</v>
      </c>
    </row>
    <row r="94" spans="1:62" x14ac:dyDescent="0.25">
      <c r="A94" s="48" t="s">
        <v>47</v>
      </c>
      <c r="B94" s="25">
        <v>0</v>
      </c>
      <c r="C94" s="25">
        <v>0</v>
      </c>
      <c r="D94" s="25">
        <v>72</v>
      </c>
      <c r="E94" s="25">
        <v>0</v>
      </c>
      <c r="F94" s="25">
        <v>1103</v>
      </c>
      <c r="G94" s="25">
        <v>435</v>
      </c>
      <c r="H94" s="25">
        <v>1488</v>
      </c>
      <c r="I94" s="25">
        <v>131</v>
      </c>
      <c r="J94" s="25">
        <v>50</v>
      </c>
      <c r="K94" s="25">
        <v>5002</v>
      </c>
      <c r="L94" s="25">
        <v>337</v>
      </c>
      <c r="M94" s="25">
        <v>58</v>
      </c>
      <c r="N94" s="25">
        <v>0</v>
      </c>
      <c r="O94" s="25">
        <v>278</v>
      </c>
      <c r="P94" s="25">
        <v>49</v>
      </c>
      <c r="Q94" s="25">
        <v>65</v>
      </c>
      <c r="R94" s="25">
        <v>180</v>
      </c>
      <c r="S94" s="25">
        <v>640</v>
      </c>
      <c r="T94" s="25">
        <v>268</v>
      </c>
      <c r="U94" s="25">
        <v>234</v>
      </c>
      <c r="V94" s="25">
        <v>197</v>
      </c>
      <c r="W94" s="25">
        <v>10182</v>
      </c>
      <c r="X94" s="25">
        <v>385</v>
      </c>
      <c r="Y94" s="25">
        <v>0</v>
      </c>
      <c r="Z94" s="25">
        <v>41</v>
      </c>
      <c r="AA94" s="25">
        <v>359</v>
      </c>
      <c r="AB94" s="25">
        <v>0</v>
      </c>
      <c r="AC94" s="25">
        <v>0</v>
      </c>
      <c r="AD94" s="25">
        <v>86</v>
      </c>
      <c r="AE94" s="25">
        <v>608</v>
      </c>
      <c r="AF94" s="25">
        <v>463</v>
      </c>
      <c r="AG94" s="25">
        <v>0</v>
      </c>
      <c r="AH94" s="25">
        <v>1393</v>
      </c>
      <c r="AI94" s="25">
        <v>444</v>
      </c>
      <c r="AJ94" s="25">
        <v>0</v>
      </c>
      <c r="AK94" s="25">
        <v>369</v>
      </c>
      <c r="AL94" s="25">
        <v>152</v>
      </c>
      <c r="AM94" s="25">
        <v>0</v>
      </c>
      <c r="AN94" s="25">
        <v>799</v>
      </c>
      <c r="AO94" s="25" t="s">
        <v>61</v>
      </c>
      <c r="AP94" s="25">
        <v>453</v>
      </c>
      <c r="AQ94" s="25">
        <v>7</v>
      </c>
      <c r="AR94" s="25">
        <v>14</v>
      </c>
      <c r="AS94" s="25">
        <v>1297</v>
      </c>
      <c r="AT94" s="25">
        <v>0</v>
      </c>
      <c r="AU94" s="25">
        <v>401</v>
      </c>
      <c r="AV94" s="25">
        <v>1897</v>
      </c>
      <c r="AW94" s="25">
        <v>463</v>
      </c>
      <c r="AX94" s="25">
        <v>284</v>
      </c>
      <c r="AY94" s="25">
        <v>368</v>
      </c>
      <c r="AZ94" s="25">
        <v>13</v>
      </c>
      <c r="BA94" s="25">
        <v>490</v>
      </c>
      <c r="BB94">
        <v>2011</v>
      </c>
      <c r="BC94">
        <v>2011</v>
      </c>
      <c r="BD94" t="str">
        <f>CONCATENATE(A94,BC94)</f>
        <v>Rhode Island2011</v>
      </c>
      <c r="BE94" t="str">
        <f t="shared" si="1"/>
        <v xml:space="preserve"> Rhode Island2011</v>
      </c>
      <c r="BF94">
        <f>IFERROR(VLOOKUP('Data Table'!A94,'GDP per State'!$A$4:$I$54,8,FALSE),"NA")</f>
        <v>0</v>
      </c>
      <c r="BG94" s="165">
        <f>IFERROR(VLOOKUP(A94,'GDP per Capita'!$A$5:$H$55,7,FALSE)*100,"NA")</f>
        <v>4.4617985286064616</v>
      </c>
      <c r="BH94" s="152">
        <v>50.1</v>
      </c>
      <c r="BI94">
        <f>VLOOKUP($BD94,'Health Ranking'!$C$2:$E$157,2,FALSE)</f>
        <v>13</v>
      </c>
      <c r="BJ94">
        <f>VLOOKUP($BD94,'Health Ranking'!$C$2:$E$157,3,FALSE)</f>
        <v>-3</v>
      </c>
    </row>
    <row r="95" spans="1:62" x14ac:dyDescent="0.25">
      <c r="A95" s="48" t="s">
        <v>48</v>
      </c>
      <c r="B95" s="25">
        <v>2036</v>
      </c>
      <c r="C95" s="25">
        <v>186</v>
      </c>
      <c r="D95" s="25">
        <v>1774</v>
      </c>
      <c r="E95" s="25">
        <v>235</v>
      </c>
      <c r="F95" s="25">
        <v>5758</v>
      </c>
      <c r="G95" s="25">
        <v>718</v>
      </c>
      <c r="H95" s="25">
        <v>997</v>
      </c>
      <c r="I95" s="25">
        <v>153</v>
      </c>
      <c r="J95" s="25">
        <v>357</v>
      </c>
      <c r="K95" s="25">
        <v>11953</v>
      </c>
      <c r="L95" s="25">
        <v>16914</v>
      </c>
      <c r="M95" s="25">
        <v>1681</v>
      </c>
      <c r="N95" s="25">
        <v>55</v>
      </c>
      <c r="O95" s="25">
        <v>1582</v>
      </c>
      <c r="P95" s="25">
        <v>3306</v>
      </c>
      <c r="Q95" s="25">
        <v>172</v>
      </c>
      <c r="R95" s="25">
        <v>1102</v>
      </c>
      <c r="S95" s="25">
        <v>1387</v>
      </c>
      <c r="T95" s="25">
        <v>1573</v>
      </c>
      <c r="U95" s="25">
        <v>587</v>
      </c>
      <c r="V95" s="25">
        <v>2882</v>
      </c>
      <c r="W95" s="25">
        <v>1621</v>
      </c>
      <c r="X95" s="25">
        <v>2185</v>
      </c>
      <c r="Y95" s="25">
        <v>447</v>
      </c>
      <c r="Z95" s="25">
        <v>398</v>
      </c>
      <c r="AA95" s="25">
        <v>267</v>
      </c>
      <c r="AB95" s="25">
        <v>77</v>
      </c>
      <c r="AC95" s="25">
        <v>243</v>
      </c>
      <c r="AD95" s="25">
        <v>165</v>
      </c>
      <c r="AE95" s="25">
        <v>588</v>
      </c>
      <c r="AF95" s="25">
        <v>1586</v>
      </c>
      <c r="AG95" s="25">
        <v>145</v>
      </c>
      <c r="AH95" s="25">
        <v>6947</v>
      </c>
      <c r="AI95" s="25">
        <v>20427</v>
      </c>
      <c r="AJ95" s="25">
        <v>1</v>
      </c>
      <c r="AK95" s="25">
        <v>3826</v>
      </c>
      <c r="AL95" s="25">
        <v>2015</v>
      </c>
      <c r="AM95" s="25">
        <v>370</v>
      </c>
      <c r="AN95" s="25">
        <v>3438</v>
      </c>
      <c r="AO95" s="25">
        <v>223</v>
      </c>
      <c r="AP95" s="25" t="s">
        <v>61</v>
      </c>
      <c r="AQ95" s="25">
        <v>529</v>
      </c>
      <c r="AR95" s="25">
        <v>5531</v>
      </c>
      <c r="AS95" s="25">
        <v>4075</v>
      </c>
      <c r="AT95" s="25">
        <v>309</v>
      </c>
      <c r="AU95" s="25">
        <v>21</v>
      </c>
      <c r="AV95" s="25">
        <v>6612</v>
      </c>
      <c r="AW95" s="25">
        <v>1519</v>
      </c>
      <c r="AX95" s="25">
        <v>1857</v>
      </c>
      <c r="AY95" s="25">
        <v>377</v>
      </c>
      <c r="AZ95" s="25">
        <v>219</v>
      </c>
      <c r="BA95" s="25">
        <v>3</v>
      </c>
      <c r="BB95">
        <v>2011</v>
      </c>
      <c r="BC95">
        <v>2011</v>
      </c>
      <c r="BD95" t="str">
        <f>CONCATENATE(A95,BC95)</f>
        <v>South Carolina2011</v>
      </c>
      <c r="BE95" t="str">
        <f t="shared" si="1"/>
        <v xml:space="preserve"> South Carolina2011</v>
      </c>
      <c r="BF95">
        <f>IFERROR(VLOOKUP('Data Table'!A95,'GDP per State'!$A$4:$I$54,8,FALSE),"NA")</f>
        <v>2.2999999999999998</v>
      </c>
      <c r="BG95" s="165">
        <f>IFERROR(VLOOKUP(A95,'GDP per Capita'!$A$5:$H$55,7,FALSE)*100,"NA")</f>
        <v>3.7119870779361972</v>
      </c>
      <c r="BH95" s="153">
        <v>62.4</v>
      </c>
      <c r="BI95">
        <f>VLOOKUP($BD95,'Health Ranking'!$C$2:$E$157,2,FALSE)</f>
        <v>45</v>
      </c>
      <c r="BJ95">
        <f>VLOOKUP($BD95,'Health Ranking'!$C$2:$E$157,3,FALSE)</f>
        <v>-4</v>
      </c>
    </row>
    <row r="96" spans="1:62" x14ac:dyDescent="0.25">
      <c r="A96" s="48" t="s">
        <v>49</v>
      </c>
      <c r="B96" s="25">
        <v>90</v>
      </c>
      <c r="C96" s="25">
        <v>301</v>
      </c>
      <c r="D96" s="25">
        <v>1657</v>
      </c>
      <c r="E96" s="25">
        <v>0</v>
      </c>
      <c r="F96" s="25">
        <v>1004</v>
      </c>
      <c r="G96" s="25">
        <v>1340</v>
      </c>
      <c r="H96" s="25">
        <v>0</v>
      </c>
      <c r="I96" s="25">
        <v>0</v>
      </c>
      <c r="J96" s="25">
        <v>104</v>
      </c>
      <c r="K96" s="25">
        <v>716</v>
      </c>
      <c r="L96" s="25">
        <v>536</v>
      </c>
      <c r="M96" s="25">
        <v>0</v>
      </c>
      <c r="N96" s="25">
        <v>842</v>
      </c>
      <c r="O96" s="25">
        <v>1318</v>
      </c>
      <c r="P96" s="25">
        <v>235</v>
      </c>
      <c r="Q96" s="25">
        <v>2842</v>
      </c>
      <c r="R96" s="25">
        <v>104</v>
      </c>
      <c r="S96" s="25">
        <v>0</v>
      </c>
      <c r="T96" s="25">
        <v>37</v>
      </c>
      <c r="U96" s="25">
        <v>42</v>
      </c>
      <c r="V96" s="25">
        <v>0</v>
      </c>
      <c r="W96" s="25">
        <v>44</v>
      </c>
      <c r="X96" s="25">
        <v>571</v>
      </c>
      <c r="Y96" s="25">
        <v>5305</v>
      </c>
      <c r="Z96" s="25">
        <v>6</v>
      </c>
      <c r="AA96" s="25">
        <v>361</v>
      </c>
      <c r="AB96" s="25">
        <v>227</v>
      </c>
      <c r="AC96" s="25">
        <v>2999</v>
      </c>
      <c r="AD96" s="25">
        <v>588</v>
      </c>
      <c r="AE96" s="25">
        <v>86</v>
      </c>
      <c r="AF96" s="25">
        <v>0</v>
      </c>
      <c r="AG96" s="25">
        <v>240</v>
      </c>
      <c r="AH96" s="25">
        <v>112</v>
      </c>
      <c r="AI96" s="25">
        <v>565</v>
      </c>
      <c r="AJ96" s="25">
        <v>1293</v>
      </c>
      <c r="AK96" s="25">
        <v>34</v>
      </c>
      <c r="AL96" s="25">
        <v>600</v>
      </c>
      <c r="AM96" s="25">
        <v>417</v>
      </c>
      <c r="AN96" s="25">
        <v>142</v>
      </c>
      <c r="AO96" s="25">
        <v>0</v>
      </c>
      <c r="AP96" s="25">
        <v>62</v>
      </c>
      <c r="AQ96" s="25" t="s">
        <v>61</v>
      </c>
      <c r="AR96" s="25">
        <v>181</v>
      </c>
      <c r="AS96" s="25">
        <v>1486</v>
      </c>
      <c r="AT96" s="25">
        <v>128</v>
      </c>
      <c r="AU96" s="25">
        <v>0</v>
      </c>
      <c r="AV96" s="25">
        <v>908</v>
      </c>
      <c r="AW96" s="25">
        <v>227</v>
      </c>
      <c r="AX96" s="25">
        <v>0</v>
      </c>
      <c r="AY96" s="25">
        <v>590</v>
      </c>
      <c r="AZ96" s="25">
        <v>1043</v>
      </c>
      <c r="BA96" s="25">
        <v>113</v>
      </c>
      <c r="BB96">
        <v>2011</v>
      </c>
      <c r="BC96">
        <v>2011</v>
      </c>
      <c r="BD96" t="str">
        <f>CONCATENATE(A96,BC96)</f>
        <v>South Dakota2011</v>
      </c>
      <c r="BE96" t="str">
        <f t="shared" si="1"/>
        <v xml:space="preserve"> South Dakota2011</v>
      </c>
      <c r="BF96">
        <f>IFERROR(VLOOKUP('Data Table'!A96,'GDP per State'!$A$4:$I$54,8,FALSE),"NA")</f>
        <v>4.4000000000000004</v>
      </c>
      <c r="BG96" s="165">
        <f>IFERROR(VLOOKUP(A96,'GDP per Capita'!$A$5:$H$55,7,FALSE)*100,"NA")</f>
        <v>11.77764295464887</v>
      </c>
      <c r="BH96" s="152">
        <v>45.2</v>
      </c>
      <c r="BI96">
        <f>VLOOKUP($BD96,'Health Ranking'!$C$2:$E$157,2,FALSE)</f>
        <v>19</v>
      </c>
      <c r="BJ96">
        <f>VLOOKUP($BD96,'Health Ranking'!$C$2:$E$157,3,FALSE)</f>
        <v>1</v>
      </c>
    </row>
    <row r="97" spans="1:62" x14ac:dyDescent="0.25">
      <c r="A97" s="48" t="s">
        <v>50</v>
      </c>
      <c r="B97" s="25">
        <v>8710</v>
      </c>
      <c r="C97" s="25">
        <v>388</v>
      </c>
      <c r="D97" s="25">
        <v>1680</v>
      </c>
      <c r="E97" s="25">
        <v>6462</v>
      </c>
      <c r="F97" s="25">
        <v>8761</v>
      </c>
      <c r="G97" s="25">
        <v>3193</v>
      </c>
      <c r="H97" s="25">
        <v>123</v>
      </c>
      <c r="I97" s="25">
        <v>221</v>
      </c>
      <c r="J97" s="25">
        <v>421</v>
      </c>
      <c r="K97" s="25">
        <v>10451</v>
      </c>
      <c r="L97" s="25">
        <v>16898</v>
      </c>
      <c r="M97" s="25">
        <v>636</v>
      </c>
      <c r="N97" s="25">
        <v>296</v>
      </c>
      <c r="O97" s="25">
        <v>3223</v>
      </c>
      <c r="P97" s="25">
        <v>3879</v>
      </c>
      <c r="Q97" s="25">
        <v>623</v>
      </c>
      <c r="R97" s="25">
        <v>1066</v>
      </c>
      <c r="S97" s="25">
        <v>16852</v>
      </c>
      <c r="T97" s="25">
        <v>2495</v>
      </c>
      <c r="U97" s="25">
        <v>394</v>
      </c>
      <c r="V97" s="25">
        <v>1942</v>
      </c>
      <c r="W97" s="25">
        <v>371</v>
      </c>
      <c r="X97" s="25">
        <v>3106</v>
      </c>
      <c r="Y97" s="25">
        <v>874</v>
      </c>
      <c r="Z97" s="25">
        <v>7683</v>
      </c>
      <c r="AA97" s="25">
        <v>2676</v>
      </c>
      <c r="AB97" s="25">
        <v>266</v>
      </c>
      <c r="AC97" s="25">
        <v>226</v>
      </c>
      <c r="AD97" s="25">
        <v>96</v>
      </c>
      <c r="AE97" s="25">
        <v>126</v>
      </c>
      <c r="AF97" s="25">
        <v>1412</v>
      </c>
      <c r="AG97" s="25">
        <v>899</v>
      </c>
      <c r="AH97" s="25">
        <v>2660</v>
      </c>
      <c r="AI97" s="25">
        <v>6057</v>
      </c>
      <c r="AJ97" s="25">
        <v>113</v>
      </c>
      <c r="AK97" s="25">
        <v>6468</v>
      </c>
      <c r="AL97" s="25">
        <v>1700</v>
      </c>
      <c r="AM97" s="25">
        <v>673</v>
      </c>
      <c r="AN97" s="25">
        <v>3742</v>
      </c>
      <c r="AO97" s="25">
        <v>210</v>
      </c>
      <c r="AP97" s="25">
        <v>3324</v>
      </c>
      <c r="AQ97" s="25">
        <v>0</v>
      </c>
      <c r="AR97" s="25" t="s">
        <v>61</v>
      </c>
      <c r="AS97" s="25">
        <v>10788</v>
      </c>
      <c r="AT97" s="25">
        <v>549</v>
      </c>
      <c r="AU97" s="25">
        <v>327</v>
      </c>
      <c r="AV97" s="25">
        <v>7482</v>
      </c>
      <c r="AW97" s="25">
        <v>2342</v>
      </c>
      <c r="AX97" s="25">
        <v>546</v>
      </c>
      <c r="AY97" s="25">
        <v>744</v>
      </c>
      <c r="AZ97" s="25">
        <v>69</v>
      </c>
      <c r="BA97" s="25">
        <v>224</v>
      </c>
      <c r="BB97">
        <v>2011</v>
      </c>
      <c r="BC97">
        <v>2011</v>
      </c>
      <c r="BD97" t="str">
        <f>CONCATENATE(A97,BC97)</f>
        <v>Tennessee2011</v>
      </c>
      <c r="BE97" t="str">
        <f t="shared" si="1"/>
        <v xml:space="preserve"> Tennessee2011</v>
      </c>
      <c r="BF97">
        <f>IFERROR(VLOOKUP('Data Table'!A97,'GDP per State'!$A$4:$I$54,8,FALSE),"NA")</f>
        <v>2.4</v>
      </c>
      <c r="BG97" s="165">
        <f>IFERROR(VLOOKUP(A97,'GDP per Capita'!$A$5:$H$55,7,FALSE)*100,"NA")</f>
        <v>4.1705837107939496</v>
      </c>
      <c r="BH97" s="153">
        <v>57.6</v>
      </c>
      <c r="BI97">
        <f>VLOOKUP($BD97,'Health Ranking'!$C$2:$E$157,2,FALSE)</f>
        <v>41</v>
      </c>
      <c r="BJ97">
        <f>VLOOKUP($BD97,'Health Ranking'!$C$2:$E$157,3,FALSE)</f>
        <v>1</v>
      </c>
    </row>
    <row r="98" spans="1:62" x14ac:dyDescent="0.25">
      <c r="A98" s="48" t="s">
        <v>51</v>
      </c>
      <c r="B98" s="25">
        <v>7973</v>
      </c>
      <c r="C98" s="25">
        <v>2492</v>
      </c>
      <c r="D98" s="25">
        <v>12688</v>
      </c>
      <c r="E98" s="25">
        <v>14767</v>
      </c>
      <c r="F98" s="25">
        <v>37087</v>
      </c>
      <c r="G98" s="25">
        <v>22390</v>
      </c>
      <c r="H98" s="25">
        <v>1214</v>
      </c>
      <c r="I98" s="25">
        <v>883</v>
      </c>
      <c r="J98" s="25">
        <v>1083</v>
      </c>
      <c r="K98" s="25">
        <v>25532</v>
      </c>
      <c r="L98" s="25">
        <v>15760</v>
      </c>
      <c r="M98" s="25">
        <v>3007</v>
      </c>
      <c r="N98" s="25">
        <v>1303</v>
      </c>
      <c r="O98" s="25">
        <v>11011</v>
      </c>
      <c r="P98" s="25">
        <v>6326</v>
      </c>
      <c r="Q98" s="25">
        <v>2334</v>
      </c>
      <c r="R98" s="25">
        <v>6575</v>
      </c>
      <c r="S98" s="25">
        <v>4661</v>
      </c>
      <c r="T98" s="25">
        <v>30292</v>
      </c>
      <c r="U98" s="25">
        <v>1637</v>
      </c>
      <c r="V98" s="25">
        <v>3619</v>
      </c>
      <c r="W98" s="25">
        <v>5203</v>
      </c>
      <c r="X98" s="25">
        <v>9935</v>
      </c>
      <c r="Y98" s="25">
        <v>3062</v>
      </c>
      <c r="Z98" s="25">
        <v>5243</v>
      </c>
      <c r="AA98" s="25">
        <v>10293</v>
      </c>
      <c r="AB98" s="25">
        <v>1329</v>
      </c>
      <c r="AC98" s="25">
        <v>5343</v>
      </c>
      <c r="AD98" s="25">
        <v>7249</v>
      </c>
      <c r="AE98" s="25">
        <v>605</v>
      </c>
      <c r="AF98" s="25">
        <v>3801</v>
      </c>
      <c r="AG98" s="25">
        <v>13633</v>
      </c>
      <c r="AH98" s="25">
        <v>9151</v>
      </c>
      <c r="AI98" s="25">
        <v>6621</v>
      </c>
      <c r="AJ98" s="25">
        <v>1862</v>
      </c>
      <c r="AK98" s="25">
        <v>11987</v>
      </c>
      <c r="AL98" s="25">
        <v>31595</v>
      </c>
      <c r="AM98" s="25">
        <v>4498</v>
      </c>
      <c r="AN98" s="25">
        <v>7006</v>
      </c>
      <c r="AO98" s="25">
        <v>207</v>
      </c>
      <c r="AP98" s="25">
        <v>8623</v>
      </c>
      <c r="AQ98" s="25">
        <v>1156</v>
      </c>
      <c r="AR98" s="25">
        <v>7009</v>
      </c>
      <c r="AS98" s="25" t="s">
        <v>61</v>
      </c>
      <c r="AT98" s="25">
        <v>4507</v>
      </c>
      <c r="AU98" s="25">
        <v>185</v>
      </c>
      <c r="AV98" s="25">
        <v>11655</v>
      </c>
      <c r="AW98" s="25">
        <v>15491</v>
      </c>
      <c r="AX98" s="25">
        <v>1574</v>
      </c>
      <c r="AY98" s="25">
        <v>1984</v>
      </c>
      <c r="AZ98" s="25">
        <v>1398</v>
      </c>
      <c r="BA98" s="25">
        <v>444</v>
      </c>
      <c r="BB98">
        <v>2011</v>
      </c>
      <c r="BC98">
        <v>2011</v>
      </c>
      <c r="BD98" t="str">
        <f>CONCATENATE(A98,BC98)</f>
        <v>Texas2011</v>
      </c>
      <c r="BE98" t="str">
        <f t="shared" si="1"/>
        <v xml:space="preserve"> Texas2011</v>
      </c>
      <c r="BF98">
        <f>IFERROR(VLOOKUP('Data Table'!A98,'GDP per State'!$A$4:$I$54,8,FALSE),"NA")</f>
        <v>3.6</v>
      </c>
      <c r="BG98" s="165">
        <f>IFERROR(VLOOKUP(A98,'GDP per Capita'!$A$5:$H$55,7,FALSE)*100,"NA")</f>
        <v>5.0363664905028518</v>
      </c>
      <c r="BH98" s="152">
        <v>64.8</v>
      </c>
      <c r="BI98">
        <f>VLOOKUP($BD98,'Health Ranking'!$C$2:$E$157,2,FALSE)</f>
        <v>42</v>
      </c>
      <c r="BJ98">
        <f>VLOOKUP($BD98,'Health Ranking'!$C$2:$E$157,3,FALSE)</f>
        <v>-2</v>
      </c>
    </row>
    <row r="99" spans="1:62" x14ac:dyDescent="0.25">
      <c r="A99" s="48" t="s">
        <v>52</v>
      </c>
      <c r="B99" s="25">
        <v>300</v>
      </c>
      <c r="C99" s="25">
        <v>662</v>
      </c>
      <c r="D99" s="25">
        <v>10577</v>
      </c>
      <c r="E99" s="25">
        <v>0</v>
      </c>
      <c r="F99" s="25">
        <v>8944</v>
      </c>
      <c r="G99" s="25">
        <v>3856</v>
      </c>
      <c r="H99" s="25">
        <v>398</v>
      </c>
      <c r="I99" s="25">
        <v>475</v>
      </c>
      <c r="J99" s="25">
        <v>75</v>
      </c>
      <c r="K99" s="25">
        <v>2343</v>
      </c>
      <c r="L99" s="25">
        <v>793</v>
      </c>
      <c r="M99" s="25">
        <v>1040</v>
      </c>
      <c r="N99" s="25">
        <v>6059</v>
      </c>
      <c r="O99" s="25">
        <v>951</v>
      </c>
      <c r="P99" s="25">
        <v>123</v>
      </c>
      <c r="Q99" s="25">
        <v>1482</v>
      </c>
      <c r="R99" s="25">
        <v>196</v>
      </c>
      <c r="S99" s="25">
        <v>140</v>
      </c>
      <c r="T99" s="25">
        <v>179</v>
      </c>
      <c r="U99" s="25">
        <v>182</v>
      </c>
      <c r="V99" s="25">
        <v>223</v>
      </c>
      <c r="W99" s="25">
        <v>548</v>
      </c>
      <c r="X99" s="25">
        <v>642</v>
      </c>
      <c r="Y99" s="25">
        <v>919</v>
      </c>
      <c r="Z99" s="25">
        <v>332</v>
      </c>
      <c r="AA99" s="25">
        <v>1697</v>
      </c>
      <c r="AB99" s="25">
        <v>1232</v>
      </c>
      <c r="AC99" s="25">
        <v>734</v>
      </c>
      <c r="AD99" s="25">
        <v>3365</v>
      </c>
      <c r="AE99" s="25">
        <v>158</v>
      </c>
      <c r="AF99" s="25">
        <v>256</v>
      </c>
      <c r="AG99" s="25">
        <v>303</v>
      </c>
      <c r="AH99" s="25">
        <v>773</v>
      </c>
      <c r="AI99" s="25">
        <v>961</v>
      </c>
      <c r="AJ99" s="25">
        <v>429</v>
      </c>
      <c r="AK99" s="25">
        <v>691</v>
      </c>
      <c r="AL99" s="25">
        <v>587</v>
      </c>
      <c r="AM99" s="25">
        <v>3443</v>
      </c>
      <c r="AN99" s="25">
        <v>1246</v>
      </c>
      <c r="AO99" s="25">
        <v>181</v>
      </c>
      <c r="AP99" s="25">
        <v>181</v>
      </c>
      <c r="AQ99" s="25">
        <v>560</v>
      </c>
      <c r="AR99" s="25">
        <v>200</v>
      </c>
      <c r="AS99" s="25">
        <v>5234</v>
      </c>
      <c r="AT99" s="25" t="s">
        <v>61</v>
      </c>
      <c r="AU99" s="25">
        <v>182</v>
      </c>
      <c r="AV99" s="25">
        <v>1426</v>
      </c>
      <c r="AW99" s="25">
        <v>4789</v>
      </c>
      <c r="AX99" s="25">
        <v>114</v>
      </c>
      <c r="AY99" s="25">
        <v>890</v>
      </c>
      <c r="AZ99" s="25">
        <v>2140</v>
      </c>
      <c r="BA99" s="25">
        <v>0</v>
      </c>
      <c r="BB99">
        <v>2011</v>
      </c>
      <c r="BC99">
        <v>2011</v>
      </c>
      <c r="BD99" t="str">
        <f>CONCATENATE(A99,BC99)</f>
        <v>Utah2011</v>
      </c>
      <c r="BE99" t="str">
        <f t="shared" si="1"/>
        <v xml:space="preserve"> Utah2011</v>
      </c>
      <c r="BF99">
        <f>IFERROR(VLOOKUP('Data Table'!A99,'GDP per State'!$A$4:$I$54,8,FALSE),"NA")</f>
        <v>2.8</v>
      </c>
      <c r="BG99" s="165">
        <f>IFERROR(VLOOKUP(A99,'GDP per Capita'!$A$5:$H$55,7,FALSE)*100,"NA")</f>
        <v>4.3211606114379997</v>
      </c>
      <c r="BH99" s="153">
        <v>48.6</v>
      </c>
      <c r="BI99">
        <f>VLOOKUP($BD99,'Health Ranking'!$C$2:$E$157,2,FALSE)</f>
        <v>5</v>
      </c>
      <c r="BJ99">
        <f>VLOOKUP($BD99,'Health Ranking'!$C$2:$E$157,3,FALSE)</f>
        <v>2</v>
      </c>
    </row>
    <row r="100" spans="1:62" x14ac:dyDescent="0.25">
      <c r="A100" s="48" t="s">
        <v>53</v>
      </c>
      <c r="B100" s="25">
        <v>66</v>
      </c>
      <c r="C100" s="25">
        <v>68</v>
      </c>
      <c r="D100" s="25">
        <v>0</v>
      </c>
      <c r="E100" s="25">
        <v>0</v>
      </c>
      <c r="F100" s="25">
        <v>745</v>
      </c>
      <c r="G100" s="25">
        <v>914</v>
      </c>
      <c r="H100" s="25">
        <v>608</v>
      </c>
      <c r="I100" s="25">
        <v>0</v>
      </c>
      <c r="J100" s="25">
        <v>445</v>
      </c>
      <c r="K100" s="25">
        <v>2019</v>
      </c>
      <c r="L100" s="25">
        <v>361</v>
      </c>
      <c r="M100" s="25">
        <v>0</v>
      </c>
      <c r="N100" s="25">
        <v>0</v>
      </c>
      <c r="O100" s="25">
        <v>49</v>
      </c>
      <c r="P100" s="25">
        <v>530</v>
      </c>
      <c r="Q100" s="25">
        <v>38</v>
      </c>
      <c r="R100" s="25">
        <v>0</v>
      </c>
      <c r="S100" s="25">
        <v>151</v>
      </c>
      <c r="T100" s="25">
        <v>87</v>
      </c>
      <c r="U100" s="25">
        <v>612</v>
      </c>
      <c r="V100" s="25">
        <v>40</v>
      </c>
      <c r="W100" s="25">
        <v>2246</v>
      </c>
      <c r="X100" s="25">
        <v>0</v>
      </c>
      <c r="Y100" s="25">
        <v>177</v>
      </c>
      <c r="Z100" s="25">
        <v>0</v>
      </c>
      <c r="AA100" s="25">
        <v>88</v>
      </c>
      <c r="AB100" s="25">
        <v>53</v>
      </c>
      <c r="AC100" s="25">
        <v>0</v>
      </c>
      <c r="AD100" s="25">
        <v>0</v>
      </c>
      <c r="AE100" s="25">
        <v>2138</v>
      </c>
      <c r="AF100" s="25">
        <v>0</v>
      </c>
      <c r="AG100" s="25">
        <v>71</v>
      </c>
      <c r="AH100" s="25">
        <v>3882</v>
      </c>
      <c r="AI100" s="25">
        <v>212</v>
      </c>
      <c r="AJ100" s="25">
        <v>0</v>
      </c>
      <c r="AK100" s="25">
        <v>68</v>
      </c>
      <c r="AL100" s="25">
        <v>0</v>
      </c>
      <c r="AM100" s="25">
        <v>176</v>
      </c>
      <c r="AN100" s="25">
        <v>446</v>
      </c>
      <c r="AO100" s="25">
        <v>621</v>
      </c>
      <c r="AP100" s="25">
        <v>91</v>
      </c>
      <c r="AQ100" s="25">
        <v>0</v>
      </c>
      <c r="AR100" s="25">
        <v>38</v>
      </c>
      <c r="AS100" s="25">
        <v>349</v>
      </c>
      <c r="AT100" s="25">
        <v>122</v>
      </c>
      <c r="AU100" s="25" t="s">
        <v>61</v>
      </c>
      <c r="AV100" s="25">
        <v>173</v>
      </c>
      <c r="AW100" s="25">
        <v>119</v>
      </c>
      <c r="AX100" s="25">
        <v>23</v>
      </c>
      <c r="AY100" s="25">
        <v>342</v>
      </c>
      <c r="AZ100" s="25">
        <v>4</v>
      </c>
      <c r="BA100" s="25">
        <v>0</v>
      </c>
      <c r="BB100">
        <v>2011</v>
      </c>
      <c r="BC100">
        <v>2011</v>
      </c>
      <c r="BD100" t="str">
        <f>CONCATENATE(A100,BC100)</f>
        <v>Vermont2011</v>
      </c>
      <c r="BE100" t="str">
        <f t="shared" si="1"/>
        <v xml:space="preserve"> Vermont2011</v>
      </c>
      <c r="BF100">
        <f>IFERROR(VLOOKUP('Data Table'!A100,'GDP per State'!$A$4:$I$54,8,FALSE),"NA")</f>
        <v>1.3</v>
      </c>
      <c r="BG100" s="165">
        <f>IFERROR(VLOOKUP(A100,'GDP per Capita'!$A$5:$H$55,7,FALSE)*100,"NA")</f>
        <v>4.6204952687739071</v>
      </c>
      <c r="BH100" s="152">
        <v>42.9</v>
      </c>
      <c r="BI100">
        <f>VLOOKUP($BD100,'Health Ranking'!$C$2:$E$157,2,FALSE)</f>
        <v>1</v>
      </c>
      <c r="BJ100">
        <f>VLOOKUP($BD100,'Health Ranking'!$C$2:$E$157,3,FALSE)</f>
        <v>0</v>
      </c>
    </row>
    <row r="101" spans="1:62" x14ac:dyDescent="0.25">
      <c r="A101" s="48" t="s">
        <v>54</v>
      </c>
      <c r="B101" s="25">
        <v>4935</v>
      </c>
      <c r="C101" s="25">
        <v>1488</v>
      </c>
      <c r="D101" s="25">
        <v>2233</v>
      </c>
      <c r="E101" s="25">
        <v>1245</v>
      </c>
      <c r="F101" s="25">
        <v>15753</v>
      </c>
      <c r="G101" s="25">
        <v>6281</v>
      </c>
      <c r="H101" s="25">
        <v>2555</v>
      </c>
      <c r="I101" s="25">
        <v>1064</v>
      </c>
      <c r="J101" s="25">
        <v>7975</v>
      </c>
      <c r="K101" s="25">
        <v>16614</v>
      </c>
      <c r="L101" s="25">
        <v>9438</v>
      </c>
      <c r="M101" s="25">
        <v>2523</v>
      </c>
      <c r="N101" s="25">
        <v>905</v>
      </c>
      <c r="O101" s="25">
        <v>5233</v>
      </c>
      <c r="P101" s="25">
        <v>1486</v>
      </c>
      <c r="Q101" s="25">
        <v>720</v>
      </c>
      <c r="R101" s="25">
        <v>1986</v>
      </c>
      <c r="S101" s="25">
        <v>5154</v>
      </c>
      <c r="T101" s="25">
        <v>2055</v>
      </c>
      <c r="U101" s="25">
        <v>570</v>
      </c>
      <c r="V101" s="25">
        <v>22089</v>
      </c>
      <c r="W101" s="25">
        <v>2984</v>
      </c>
      <c r="X101" s="25">
        <v>2327</v>
      </c>
      <c r="Y101" s="25">
        <v>1034</v>
      </c>
      <c r="Z101" s="25">
        <v>1453</v>
      </c>
      <c r="AA101" s="25">
        <v>2684</v>
      </c>
      <c r="AB101" s="25">
        <v>278</v>
      </c>
      <c r="AC101" s="25">
        <v>615</v>
      </c>
      <c r="AD101" s="25">
        <v>1740</v>
      </c>
      <c r="AE101" s="25">
        <v>880</v>
      </c>
      <c r="AF101" s="25">
        <v>4458</v>
      </c>
      <c r="AG101" s="25">
        <v>425</v>
      </c>
      <c r="AH101" s="25">
        <v>10800</v>
      </c>
      <c r="AI101" s="25">
        <v>27302</v>
      </c>
      <c r="AJ101" s="25">
        <v>166</v>
      </c>
      <c r="AK101" s="25">
        <v>5425</v>
      </c>
      <c r="AL101" s="25">
        <v>1013</v>
      </c>
      <c r="AM101" s="25">
        <v>1179</v>
      </c>
      <c r="AN101" s="25">
        <v>8419</v>
      </c>
      <c r="AO101" s="25">
        <v>485</v>
      </c>
      <c r="AP101" s="25">
        <v>7879</v>
      </c>
      <c r="AQ101" s="25">
        <v>79</v>
      </c>
      <c r="AR101" s="25">
        <v>6098</v>
      </c>
      <c r="AS101" s="25">
        <v>13231</v>
      </c>
      <c r="AT101" s="25">
        <v>2413</v>
      </c>
      <c r="AU101" s="25">
        <v>740</v>
      </c>
      <c r="AV101" s="25" t="s">
        <v>61</v>
      </c>
      <c r="AW101" s="25">
        <v>4233</v>
      </c>
      <c r="AX101" s="25">
        <v>5561</v>
      </c>
      <c r="AY101" s="25">
        <v>2573</v>
      </c>
      <c r="AZ101" s="25">
        <v>451</v>
      </c>
      <c r="BA101" s="25">
        <v>1077</v>
      </c>
      <c r="BB101">
        <v>2011</v>
      </c>
      <c r="BC101">
        <v>2011</v>
      </c>
      <c r="BD101" t="str">
        <f>CONCATENATE(A101,BC101)</f>
        <v>Virginia2011</v>
      </c>
      <c r="BE101" t="str">
        <f t="shared" si="1"/>
        <v xml:space="preserve"> Virginia2011</v>
      </c>
      <c r="BF101">
        <f>IFERROR(VLOOKUP('Data Table'!A101,'GDP per State'!$A$4:$I$54,8,FALSE),"NA")</f>
        <v>1.1000000000000001</v>
      </c>
      <c r="BG101" s="165">
        <f>IFERROR(VLOOKUP(A101,'GDP per Capita'!$A$5:$H$55,7,FALSE)*100,"NA")</f>
        <v>4.4704762767934021</v>
      </c>
      <c r="BH101" s="153">
        <v>55.1</v>
      </c>
      <c r="BI101">
        <f>VLOOKUP($BD101,'Health Ranking'!$C$2:$E$157,2,FALSE)</f>
        <v>23</v>
      </c>
      <c r="BJ101">
        <f>VLOOKUP($BD101,'Health Ranking'!$C$2:$E$157,3,FALSE)</f>
        <v>-1</v>
      </c>
    </row>
    <row r="102" spans="1:62" x14ac:dyDescent="0.25">
      <c r="A102" s="48" t="s">
        <v>55</v>
      </c>
      <c r="B102" s="25">
        <v>2621</v>
      </c>
      <c r="C102" s="25">
        <v>4548</v>
      </c>
      <c r="D102" s="25">
        <v>13940</v>
      </c>
      <c r="E102" s="25">
        <v>1477</v>
      </c>
      <c r="F102" s="25">
        <v>36481</v>
      </c>
      <c r="G102" s="25">
        <v>5524</v>
      </c>
      <c r="H102" s="25">
        <v>2255</v>
      </c>
      <c r="I102" s="25">
        <v>482</v>
      </c>
      <c r="J102" s="25">
        <v>476</v>
      </c>
      <c r="K102" s="25">
        <v>6339</v>
      </c>
      <c r="L102" s="25">
        <v>3701</v>
      </c>
      <c r="M102" s="25">
        <v>3790</v>
      </c>
      <c r="N102" s="25">
        <v>8991</v>
      </c>
      <c r="O102" s="25">
        <v>3075</v>
      </c>
      <c r="P102" s="25">
        <v>1028</v>
      </c>
      <c r="Q102" s="25">
        <v>856</v>
      </c>
      <c r="R102" s="25">
        <v>772</v>
      </c>
      <c r="S102" s="25">
        <v>1121</v>
      </c>
      <c r="T102" s="25">
        <v>1075</v>
      </c>
      <c r="U102" s="25">
        <v>88</v>
      </c>
      <c r="V102" s="25">
        <v>1525</v>
      </c>
      <c r="W102" s="25">
        <v>1673</v>
      </c>
      <c r="X102" s="25">
        <v>1430</v>
      </c>
      <c r="Y102" s="25">
        <v>1413</v>
      </c>
      <c r="Z102" s="25">
        <v>286</v>
      </c>
      <c r="AA102" s="25">
        <v>2518</v>
      </c>
      <c r="AB102" s="25">
        <v>3835</v>
      </c>
      <c r="AC102" s="25">
        <v>835</v>
      </c>
      <c r="AD102" s="25">
        <v>4680</v>
      </c>
      <c r="AE102" s="25">
        <v>428</v>
      </c>
      <c r="AF102" s="25">
        <v>2454</v>
      </c>
      <c r="AG102" s="25">
        <v>924</v>
      </c>
      <c r="AH102" s="25">
        <v>2986</v>
      </c>
      <c r="AI102" s="25">
        <v>3295</v>
      </c>
      <c r="AJ102" s="25">
        <v>404</v>
      </c>
      <c r="AK102" s="25">
        <v>1979</v>
      </c>
      <c r="AL102" s="25">
        <v>1246</v>
      </c>
      <c r="AM102" s="25">
        <v>21862</v>
      </c>
      <c r="AN102" s="25">
        <v>3688</v>
      </c>
      <c r="AO102" s="25">
        <v>262</v>
      </c>
      <c r="AP102" s="25">
        <v>2510</v>
      </c>
      <c r="AQ102" s="25">
        <v>557</v>
      </c>
      <c r="AR102" s="25">
        <v>2852</v>
      </c>
      <c r="AS102" s="25">
        <v>15325</v>
      </c>
      <c r="AT102" s="25">
        <v>4825</v>
      </c>
      <c r="AU102" s="25">
        <v>156</v>
      </c>
      <c r="AV102" s="25">
        <v>4615</v>
      </c>
      <c r="AW102" s="25" t="s">
        <v>61</v>
      </c>
      <c r="AX102" s="25">
        <v>83</v>
      </c>
      <c r="AY102" s="25">
        <v>1555</v>
      </c>
      <c r="AZ102" s="25">
        <v>1803</v>
      </c>
      <c r="BA102" s="25">
        <v>41</v>
      </c>
      <c r="BB102">
        <v>2011</v>
      </c>
      <c r="BC102">
        <v>2011</v>
      </c>
      <c r="BD102" t="str">
        <f>CONCATENATE(A102,BC102)</f>
        <v>Washington2011</v>
      </c>
      <c r="BE102" t="str">
        <f t="shared" si="1"/>
        <v xml:space="preserve"> Washington2011</v>
      </c>
      <c r="BF102">
        <f>IFERROR(VLOOKUP('Data Table'!A102,'GDP per State'!$A$4:$I$54,8,FALSE),"NA")</f>
        <v>2</v>
      </c>
      <c r="BG102" s="165">
        <f>IFERROR(VLOOKUP(A102,'GDP per Capita'!$A$5:$H$55,7,FALSE)*100,"NA")</f>
        <v>4.4117647058823533</v>
      </c>
      <c r="BH102" s="152">
        <v>48.3</v>
      </c>
      <c r="BI102">
        <f>VLOOKUP($BD102,'Health Ranking'!$C$2:$E$157,2,FALSE)</f>
        <v>9</v>
      </c>
      <c r="BJ102">
        <f>VLOOKUP($BD102,'Health Ranking'!$C$2:$E$157,3,FALSE)</f>
        <v>2</v>
      </c>
    </row>
    <row r="103" spans="1:62" x14ac:dyDescent="0.25">
      <c r="A103" s="48" t="s">
        <v>56</v>
      </c>
      <c r="B103" s="25">
        <v>65</v>
      </c>
      <c r="C103" s="25">
        <v>89</v>
      </c>
      <c r="D103" s="25">
        <v>70</v>
      </c>
      <c r="E103" s="25">
        <v>24</v>
      </c>
      <c r="F103" s="25">
        <v>832</v>
      </c>
      <c r="G103" s="25">
        <v>412</v>
      </c>
      <c r="H103" s="25">
        <v>46</v>
      </c>
      <c r="I103" s="25">
        <v>198</v>
      </c>
      <c r="J103" s="25">
        <v>120</v>
      </c>
      <c r="K103" s="25">
        <v>4964</v>
      </c>
      <c r="L103" s="25">
        <v>1340</v>
      </c>
      <c r="M103" s="25">
        <v>312</v>
      </c>
      <c r="N103" s="25">
        <v>0</v>
      </c>
      <c r="O103" s="25">
        <v>352</v>
      </c>
      <c r="P103" s="25">
        <v>216</v>
      </c>
      <c r="Q103" s="25">
        <v>115</v>
      </c>
      <c r="R103" s="25">
        <v>0</v>
      </c>
      <c r="S103" s="25">
        <v>1174</v>
      </c>
      <c r="T103" s="25">
        <v>110</v>
      </c>
      <c r="U103" s="25">
        <v>43</v>
      </c>
      <c r="V103" s="25">
        <v>2027</v>
      </c>
      <c r="W103" s="25">
        <v>911</v>
      </c>
      <c r="X103" s="25">
        <v>417</v>
      </c>
      <c r="Y103" s="25">
        <v>92</v>
      </c>
      <c r="Z103" s="25">
        <v>303</v>
      </c>
      <c r="AA103" s="25">
        <v>196</v>
      </c>
      <c r="AB103" s="25">
        <v>14</v>
      </c>
      <c r="AC103" s="25">
        <v>24</v>
      </c>
      <c r="AD103" s="25">
        <v>0</v>
      </c>
      <c r="AE103" s="25">
        <v>0</v>
      </c>
      <c r="AF103" s="25">
        <v>1252</v>
      </c>
      <c r="AG103" s="25">
        <v>0</v>
      </c>
      <c r="AH103" s="25">
        <v>631</v>
      </c>
      <c r="AI103" s="25">
        <v>2780</v>
      </c>
      <c r="AJ103" s="25">
        <v>0</v>
      </c>
      <c r="AK103" s="25">
        <v>7548</v>
      </c>
      <c r="AL103" s="25">
        <v>44</v>
      </c>
      <c r="AM103" s="25">
        <v>66</v>
      </c>
      <c r="AN103" s="25">
        <v>4631</v>
      </c>
      <c r="AO103" s="25">
        <v>199</v>
      </c>
      <c r="AP103" s="25">
        <v>1680</v>
      </c>
      <c r="AQ103" s="25">
        <v>0</v>
      </c>
      <c r="AR103" s="25">
        <v>1385</v>
      </c>
      <c r="AS103" s="25">
        <v>663</v>
      </c>
      <c r="AT103" s="25">
        <v>270</v>
      </c>
      <c r="AU103" s="25">
        <v>53</v>
      </c>
      <c r="AV103" s="25">
        <v>9041</v>
      </c>
      <c r="AW103" s="25">
        <v>157</v>
      </c>
      <c r="AX103" s="25" t="s">
        <v>61</v>
      </c>
      <c r="AY103" s="25">
        <v>1090</v>
      </c>
      <c r="AZ103" s="25">
        <v>0</v>
      </c>
      <c r="BA103" s="25">
        <v>14</v>
      </c>
      <c r="BB103">
        <v>2011</v>
      </c>
      <c r="BC103">
        <v>2011</v>
      </c>
      <c r="BD103" t="str">
        <f>CONCATENATE(A103,BC103)</f>
        <v>West Virginia2011</v>
      </c>
      <c r="BE103" t="str">
        <f t="shared" si="1"/>
        <v xml:space="preserve"> West Virginia2011</v>
      </c>
      <c r="BF103">
        <f>IFERROR(VLOOKUP('Data Table'!A103,'GDP per State'!$A$4:$I$54,8,FALSE),"NA")</f>
        <v>1.9</v>
      </c>
      <c r="BG103" s="165">
        <f>IFERROR(VLOOKUP(A103,'GDP per Capita'!$A$5:$H$55,7,FALSE)*100,"NA")</f>
        <v>5.0210652078224234</v>
      </c>
      <c r="BH103" s="153">
        <v>51.8</v>
      </c>
      <c r="BI103">
        <f>VLOOKUP($BD103,'Health Ranking'!$C$2:$E$157,2,FALSE)</f>
        <v>43</v>
      </c>
      <c r="BJ103">
        <f>VLOOKUP($BD103,'Health Ranking'!$C$2:$E$157,3,FALSE)</f>
        <v>0</v>
      </c>
    </row>
    <row r="104" spans="1:62" x14ac:dyDescent="0.25">
      <c r="A104" s="48" t="s">
        <v>57</v>
      </c>
      <c r="B104" s="25">
        <v>417</v>
      </c>
      <c r="C104" s="25">
        <v>23</v>
      </c>
      <c r="D104" s="25">
        <v>6473</v>
      </c>
      <c r="E104" s="25">
        <v>687</v>
      </c>
      <c r="F104" s="25">
        <v>5668</v>
      </c>
      <c r="G104" s="25">
        <v>3995</v>
      </c>
      <c r="H104" s="25">
        <v>660</v>
      </c>
      <c r="I104" s="25">
        <v>55</v>
      </c>
      <c r="J104" s="25">
        <v>946</v>
      </c>
      <c r="K104" s="25">
        <v>7412</v>
      </c>
      <c r="L104" s="25">
        <v>2727</v>
      </c>
      <c r="M104" s="25">
        <v>147</v>
      </c>
      <c r="N104" s="25">
        <v>165</v>
      </c>
      <c r="O104" s="25">
        <v>14507</v>
      </c>
      <c r="P104" s="25">
        <v>2923</v>
      </c>
      <c r="Q104" s="25">
        <v>2537</v>
      </c>
      <c r="R104" s="25">
        <v>893</v>
      </c>
      <c r="S104" s="25">
        <v>581</v>
      </c>
      <c r="T104" s="25">
        <v>339</v>
      </c>
      <c r="U104" s="25">
        <v>321</v>
      </c>
      <c r="V104" s="25">
        <v>353</v>
      </c>
      <c r="W104" s="25">
        <v>441</v>
      </c>
      <c r="X104" s="25">
        <v>4018</v>
      </c>
      <c r="Y104" s="25">
        <v>19255</v>
      </c>
      <c r="Z104" s="25">
        <v>1136</v>
      </c>
      <c r="AA104" s="25">
        <v>1503</v>
      </c>
      <c r="AB104" s="25">
        <v>146</v>
      </c>
      <c r="AC104" s="25">
        <v>560</v>
      </c>
      <c r="AD104" s="25">
        <v>2672</v>
      </c>
      <c r="AE104" s="25">
        <v>0</v>
      </c>
      <c r="AF104" s="25">
        <v>214</v>
      </c>
      <c r="AG104" s="25">
        <v>340</v>
      </c>
      <c r="AH104" s="25">
        <v>1878</v>
      </c>
      <c r="AI104" s="25">
        <v>2291</v>
      </c>
      <c r="AJ104" s="25">
        <v>1398</v>
      </c>
      <c r="AK104" s="25">
        <v>2534</v>
      </c>
      <c r="AL104" s="25">
        <v>942</v>
      </c>
      <c r="AM104" s="25">
        <v>914</v>
      </c>
      <c r="AN104" s="25">
        <v>2426</v>
      </c>
      <c r="AO104" s="25">
        <v>2</v>
      </c>
      <c r="AP104" s="25">
        <v>341</v>
      </c>
      <c r="AQ104" s="25">
        <v>481</v>
      </c>
      <c r="AR104" s="25">
        <v>1213</v>
      </c>
      <c r="AS104" s="25">
        <v>5982</v>
      </c>
      <c r="AT104" s="25">
        <v>158</v>
      </c>
      <c r="AU104" s="25">
        <v>137</v>
      </c>
      <c r="AV104" s="25">
        <v>858</v>
      </c>
      <c r="AW104" s="25">
        <v>1491</v>
      </c>
      <c r="AX104" s="25">
        <v>42</v>
      </c>
      <c r="AY104" s="25" t="s">
        <v>61</v>
      </c>
      <c r="AZ104" s="25">
        <v>168</v>
      </c>
      <c r="BA104" s="25">
        <v>229</v>
      </c>
      <c r="BB104">
        <v>2011</v>
      </c>
      <c r="BC104">
        <v>2011</v>
      </c>
      <c r="BD104" t="str">
        <f>CONCATENATE(A104,BC104)</f>
        <v>Wisconsin2011</v>
      </c>
      <c r="BE104" t="str">
        <f t="shared" si="1"/>
        <v xml:space="preserve"> Wisconsin2011</v>
      </c>
      <c r="BF104">
        <f>IFERROR(VLOOKUP('Data Table'!A104,'GDP per State'!$A$4:$I$54,8,FALSE),"NA")</f>
        <v>1.3</v>
      </c>
      <c r="BG104" s="165">
        <f>IFERROR(VLOOKUP(A104,'GDP per Capita'!$A$5:$H$55,7,FALSE)*100,"NA")</f>
        <v>4.1173375427519074</v>
      </c>
      <c r="BH104" s="152">
        <v>43.1</v>
      </c>
      <c r="BI104">
        <f>VLOOKUP($BD104,'Health Ranking'!$C$2:$E$157,2,FALSE)</f>
        <v>12</v>
      </c>
      <c r="BJ104">
        <f>VLOOKUP($BD104,'Health Ranking'!$C$2:$E$157,3,FALSE)</f>
        <v>6</v>
      </c>
    </row>
    <row r="105" spans="1:62" ht="15.75" thickBot="1" x14ac:dyDescent="0.3">
      <c r="A105" s="48" t="s">
        <v>58</v>
      </c>
      <c r="B105" s="25">
        <v>9</v>
      </c>
      <c r="C105" s="25">
        <v>246</v>
      </c>
      <c r="D105" s="25">
        <v>2510</v>
      </c>
      <c r="E105" s="25">
        <v>252</v>
      </c>
      <c r="F105" s="25">
        <v>2047</v>
      </c>
      <c r="G105" s="25">
        <v>2942</v>
      </c>
      <c r="H105" s="25">
        <v>65</v>
      </c>
      <c r="I105" s="25">
        <v>463</v>
      </c>
      <c r="J105" s="25">
        <v>0</v>
      </c>
      <c r="K105" s="25">
        <v>846</v>
      </c>
      <c r="L105" s="25">
        <v>504</v>
      </c>
      <c r="M105" s="25">
        <v>14</v>
      </c>
      <c r="N105" s="25">
        <v>487</v>
      </c>
      <c r="O105" s="25">
        <v>58</v>
      </c>
      <c r="P105" s="25">
        <v>117</v>
      </c>
      <c r="Q105" s="25">
        <v>140</v>
      </c>
      <c r="R105" s="25">
        <v>1285</v>
      </c>
      <c r="S105" s="25">
        <v>57</v>
      </c>
      <c r="T105" s="25">
        <v>357</v>
      </c>
      <c r="U105" s="25">
        <v>21</v>
      </c>
      <c r="V105" s="25">
        <v>80</v>
      </c>
      <c r="W105" s="25">
        <v>0</v>
      </c>
      <c r="X105" s="25">
        <v>841</v>
      </c>
      <c r="Y105" s="25">
        <v>224</v>
      </c>
      <c r="Z105" s="25">
        <v>0</v>
      </c>
      <c r="AA105" s="25">
        <v>1120</v>
      </c>
      <c r="AB105" s="25">
        <v>2413</v>
      </c>
      <c r="AC105" s="25">
        <v>965</v>
      </c>
      <c r="AD105" s="25">
        <v>933</v>
      </c>
      <c r="AE105" s="25">
        <v>162</v>
      </c>
      <c r="AF105" s="25">
        <v>15</v>
      </c>
      <c r="AG105" s="25">
        <v>283</v>
      </c>
      <c r="AH105" s="25">
        <v>688</v>
      </c>
      <c r="AI105" s="25">
        <v>153</v>
      </c>
      <c r="AJ105" s="25">
        <v>139</v>
      </c>
      <c r="AK105" s="25">
        <v>1280</v>
      </c>
      <c r="AL105" s="25">
        <v>1763</v>
      </c>
      <c r="AM105" s="25">
        <v>914</v>
      </c>
      <c r="AN105" s="25">
        <v>195</v>
      </c>
      <c r="AO105" s="25">
        <v>23</v>
      </c>
      <c r="AP105" s="25">
        <v>632</v>
      </c>
      <c r="AQ105" s="25">
        <v>1310</v>
      </c>
      <c r="AR105" s="25">
        <v>131</v>
      </c>
      <c r="AS105" s="25">
        <v>2500</v>
      </c>
      <c r="AT105" s="25">
        <v>1058</v>
      </c>
      <c r="AU105" s="25">
        <v>38</v>
      </c>
      <c r="AV105" s="25">
        <v>190</v>
      </c>
      <c r="AW105" s="25">
        <v>1507</v>
      </c>
      <c r="AX105" s="25">
        <v>0</v>
      </c>
      <c r="AY105" s="25">
        <v>14</v>
      </c>
      <c r="AZ105" s="25" t="s">
        <v>61</v>
      </c>
      <c r="BA105" s="25">
        <v>0</v>
      </c>
      <c r="BB105">
        <v>2011</v>
      </c>
      <c r="BC105">
        <v>2011</v>
      </c>
      <c r="BD105" t="str">
        <f>CONCATENATE(A105,BC105)</f>
        <v>Wyoming2011</v>
      </c>
      <c r="BE105" t="str">
        <f t="shared" si="1"/>
        <v xml:space="preserve"> Wyoming2011</v>
      </c>
      <c r="BF105">
        <f>IFERROR(VLOOKUP('Data Table'!A105,'GDP per State'!$A$4:$I$54,8,FALSE),"NA")</f>
        <v>-2.4</v>
      </c>
      <c r="BG105" s="165">
        <f>IFERROR(VLOOKUP(A105,'GDP per Capita'!$A$5:$H$55,7,FALSE)*100,"NA")</f>
        <v>5.6115361718078187</v>
      </c>
      <c r="BH105" s="154">
        <v>42</v>
      </c>
      <c r="BI105">
        <f>VLOOKUP($BD105,'Health Ranking'!$C$2:$E$157,2,FALSE)</f>
        <v>21</v>
      </c>
      <c r="BJ105">
        <f>VLOOKUP($BD105,'Health Ranking'!$C$2:$E$157,3,FALSE)</f>
        <v>-2</v>
      </c>
    </row>
    <row r="106" spans="1:62" x14ac:dyDescent="0.25">
      <c r="A106" s="48" t="s">
        <v>62</v>
      </c>
      <c r="B106" s="25">
        <v>569</v>
      </c>
      <c r="C106" s="25">
        <v>1044</v>
      </c>
      <c r="D106" s="25">
        <v>871</v>
      </c>
      <c r="E106" s="25">
        <v>529</v>
      </c>
      <c r="F106" s="25">
        <v>1344</v>
      </c>
      <c r="G106" s="25">
        <v>476</v>
      </c>
      <c r="H106" s="25">
        <v>2105</v>
      </c>
      <c r="I106" s="25">
        <v>1008</v>
      </c>
      <c r="J106" s="25">
        <v>0</v>
      </c>
      <c r="K106" s="25">
        <v>21611</v>
      </c>
      <c r="L106" s="25">
        <v>1635</v>
      </c>
      <c r="M106" s="25">
        <v>238</v>
      </c>
      <c r="N106" s="25">
        <v>249</v>
      </c>
      <c r="O106" s="25">
        <v>2387</v>
      </c>
      <c r="P106" s="25">
        <v>132</v>
      </c>
      <c r="Q106" s="25">
        <v>57</v>
      </c>
      <c r="R106" s="25">
        <v>775</v>
      </c>
      <c r="S106" s="25">
        <v>192</v>
      </c>
      <c r="T106" s="25">
        <v>393</v>
      </c>
      <c r="U106" s="25">
        <v>65</v>
      </c>
      <c r="V106" s="25">
        <v>779</v>
      </c>
      <c r="W106" s="25">
        <v>4413</v>
      </c>
      <c r="X106" s="25">
        <v>908</v>
      </c>
      <c r="Y106" s="25">
        <v>54</v>
      </c>
      <c r="Z106" s="25">
        <v>318</v>
      </c>
      <c r="AA106" s="25">
        <v>709</v>
      </c>
      <c r="AB106" s="25">
        <v>353</v>
      </c>
      <c r="AC106" s="25">
        <v>0</v>
      </c>
      <c r="AD106" s="25">
        <v>153</v>
      </c>
      <c r="AE106" s="25">
        <v>0</v>
      </c>
      <c r="AF106" s="25">
        <v>4312</v>
      </c>
      <c r="AG106" s="25">
        <v>99</v>
      </c>
      <c r="AH106" s="25">
        <v>10582</v>
      </c>
      <c r="AI106" s="25">
        <v>844</v>
      </c>
      <c r="AJ106" s="25">
        <v>76</v>
      </c>
      <c r="AK106" s="25">
        <v>1607</v>
      </c>
      <c r="AL106" s="25">
        <v>105</v>
      </c>
      <c r="AM106" s="25">
        <v>4</v>
      </c>
      <c r="AN106" s="25">
        <v>2723</v>
      </c>
      <c r="AO106" s="25">
        <v>293</v>
      </c>
      <c r="AP106" s="25">
        <v>2166</v>
      </c>
      <c r="AQ106" s="25">
        <v>0</v>
      </c>
      <c r="AR106" s="25">
        <v>1083</v>
      </c>
      <c r="AS106" s="25">
        <v>5225</v>
      </c>
      <c r="AT106" s="25">
        <v>0</v>
      </c>
      <c r="AU106" s="25">
        <v>19</v>
      </c>
      <c r="AV106" s="25">
        <v>1222</v>
      </c>
      <c r="AW106" s="25">
        <v>1083</v>
      </c>
      <c r="AX106" s="25">
        <v>680</v>
      </c>
      <c r="AY106" s="25">
        <v>728</v>
      </c>
      <c r="AZ106" s="25">
        <v>0</v>
      </c>
      <c r="BA106" s="25" t="s">
        <v>61</v>
      </c>
      <c r="BB106">
        <v>2011</v>
      </c>
      <c r="BC106">
        <v>2011</v>
      </c>
      <c r="BD106" t="str">
        <f>CONCATENATE(A106,BC106)</f>
        <v>Puerto Rico2011</v>
      </c>
      <c r="BE106" t="str">
        <f t="shared" si="1"/>
        <v xml:space="preserve"> Puerto Rico2011</v>
      </c>
      <c r="BF106" t="str">
        <f>IFERROR(VLOOKUP('Data Table'!A106,'GDP per State'!$A$4:$I$54,8,FALSE),"NA")</f>
        <v>NA</v>
      </c>
      <c r="BG106" s="165" t="str">
        <f>IFERROR(VLOOKUP(A106,'GDP per Capita'!$A$5:$H$55,7,FALSE)*100,"NA")</f>
        <v>NA</v>
      </c>
      <c r="BH106" t="s">
        <v>192</v>
      </c>
      <c r="BI106" t="str">
        <f>VLOOKUP($BD106,'Health Ranking'!$C$2:$E$157,2,FALSE)</f>
        <v>NA</v>
      </c>
      <c r="BJ106" t="str">
        <f>VLOOKUP($BD106,'Health Ranking'!$C$2:$E$157,3,FALSE)</f>
        <v>NA</v>
      </c>
    </row>
    <row r="107" spans="1:62" x14ac:dyDescent="0.25">
      <c r="A107" s="48" t="s">
        <v>8</v>
      </c>
      <c r="B107" s="25" t="s">
        <v>61</v>
      </c>
      <c r="C107" s="25">
        <v>477</v>
      </c>
      <c r="D107" s="25">
        <v>416</v>
      </c>
      <c r="E107" s="25">
        <v>1405</v>
      </c>
      <c r="F107" s="25">
        <v>3364</v>
      </c>
      <c r="G107" s="25">
        <v>954</v>
      </c>
      <c r="H107" s="25">
        <v>896</v>
      </c>
      <c r="I107" s="25">
        <v>128</v>
      </c>
      <c r="J107" s="25">
        <v>360</v>
      </c>
      <c r="K107" s="25">
        <v>15830</v>
      </c>
      <c r="L107" s="25">
        <v>13840</v>
      </c>
      <c r="M107" s="25">
        <v>749</v>
      </c>
      <c r="N107" s="25">
        <v>376</v>
      </c>
      <c r="O107" s="25">
        <v>1397</v>
      </c>
      <c r="P107" s="25">
        <v>1502</v>
      </c>
      <c r="Q107" s="25">
        <v>330</v>
      </c>
      <c r="R107" s="25">
        <v>44</v>
      </c>
      <c r="S107" s="25">
        <v>2161</v>
      </c>
      <c r="T107" s="25">
        <v>5740</v>
      </c>
      <c r="U107" s="25">
        <v>402</v>
      </c>
      <c r="V107" s="25">
        <v>1641</v>
      </c>
      <c r="W107" s="25">
        <v>583</v>
      </c>
      <c r="X107" s="25">
        <v>2403</v>
      </c>
      <c r="Y107" s="25">
        <v>266</v>
      </c>
      <c r="Z107" s="25">
        <v>8306</v>
      </c>
      <c r="AA107" s="25">
        <v>819</v>
      </c>
      <c r="AB107" s="25">
        <v>212</v>
      </c>
      <c r="AC107" s="25">
        <v>232</v>
      </c>
      <c r="AD107" s="25">
        <v>150</v>
      </c>
      <c r="AE107" s="25">
        <v>152</v>
      </c>
      <c r="AF107" s="25">
        <v>616</v>
      </c>
      <c r="AG107" s="25">
        <v>751</v>
      </c>
      <c r="AH107" s="25">
        <v>1310</v>
      </c>
      <c r="AI107" s="25">
        <v>3044</v>
      </c>
      <c r="AJ107" s="25">
        <v>109</v>
      </c>
      <c r="AK107" s="25">
        <v>1289</v>
      </c>
      <c r="AL107" s="25">
        <v>1612</v>
      </c>
      <c r="AM107" s="25">
        <v>400</v>
      </c>
      <c r="AN107" s="25">
        <v>369</v>
      </c>
      <c r="AO107" s="25">
        <v>136</v>
      </c>
      <c r="AP107" s="25">
        <v>1741</v>
      </c>
      <c r="AQ107" s="25">
        <v>325</v>
      </c>
      <c r="AR107" s="25">
        <v>8897</v>
      </c>
      <c r="AS107" s="25">
        <v>8636</v>
      </c>
      <c r="AT107" s="25">
        <v>93</v>
      </c>
      <c r="AU107" s="25">
        <v>0</v>
      </c>
      <c r="AV107" s="25">
        <v>2671</v>
      </c>
      <c r="AW107" s="25">
        <v>1322</v>
      </c>
      <c r="AX107" s="25">
        <v>41</v>
      </c>
      <c r="AY107" s="25">
        <v>552</v>
      </c>
      <c r="AZ107" s="25">
        <v>172</v>
      </c>
      <c r="BA107" s="25">
        <v>629</v>
      </c>
      <c r="BB107">
        <v>2010</v>
      </c>
      <c r="BC107">
        <v>2010</v>
      </c>
      <c r="BD107" t="str">
        <f>CONCATENATE(A107,BC107)</f>
        <v>Alabama2010</v>
      </c>
      <c r="BE107" t="str">
        <f t="shared" si="1"/>
        <v xml:space="preserve"> Alabama2010</v>
      </c>
      <c r="BF107">
        <f>IFERROR(VLOOKUP('Data Table'!A107,'GDP per State'!$A$4:$I$54,7,FALSE),"NA")</f>
        <v>2.7</v>
      </c>
      <c r="BG107" s="165">
        <f>IFERROR(VLOOKUP(A107,'GDP per Capita'!$A$5:$H$55,8,FALSE)*100,"NA")</f>
        <v>4.0239461828056529</v>
      </c>
      <c r="BH107">
        <v>62.8</v>
      </c>
      <c r="BI107">
        <f>VLOOKUP($BD107,'Health Ranking'!$C$2:$E$157,2,FALSE)</f>
        <v>45</v>
      </c>
      <c r="BJ107">
        <f>VLOOKUP($BD107,'Health Ranking'!$C$2:$E$157,3,FALSE)</f>
        <v>3</v>
      </c>
    </row>
    <row r="108" spans="1:62" x14ac:dyDescent="0.25">
      <c r="A108" s="48" t="s">
        <v>9</v>
      </c>
      <c r="B108" s="25">
        <v>3013</v>
      </c>
      <c r="C108" s="25" t="s">
        <v>61</v>
      </c>
      <c r="D108" s="25">
        <v>3109</v>
      </c>
      <c r="E108" s="25">
        <v>934</v>
      </c>
      <c r="F108" s="25">
        <v>9579</v>
      </c>
      <c r="G108" s="25">
        <v>2225</v>
      </c>
      <c r="H108" s="25">
        <v>0</v>
      </c>
      <c r="I108" s="25">
        <v>68</v>
      </c>
      <c r="J108" s="25">
        <v>591</v>
      </c>
      <c r="K108" s="25">
        <v>5887</v>
      </c>
      <c r="L108" s="25">
        <v>3645</v>
      </c>
      <c r="M108" s="25">
        <v>743</v>
      </c>
      <c r="N108" s="25">
        <v>3264</v>
      </c>
      <c r="O108" s="25">
        <v>1764</v>
      </c>
      <c r="P108" s="25">
        <v>177</v>
      </c>
      <c r="Q108" s="25">
        <v>519</v>
      </c>
      <c r="R108" s="25">
        <v>1050</v>
      </c>
      <c r="S108" s="25">
        <v>3017</v>
      </c>
      <c r="T108" s="25">
        <v>1504</v>
      </c>
      <c r="U108" s="25">
        <v>424</v>
      </c>
      <c r="V108" s="25">
        <v>2672</v>
      </c>
      <c r="W108" s="25">
        <v>1891</v>
      </c>
      <c r="X108" s="25">
        <v>1040</v>
      </c>
      <c r="Y108" s="25">
        <v>1169</v>
      </c>
      <c r="Z108" s="25">
        <v>1192</v>
      </c>
      <c r="AA108" s="25">
        <v>1051</v>
      </c>
      <c r="AB108" s="25">
        <v>650</v>
      </c>
      <c r="AC108" s="25">
        <v>35</v>
      </c>
      <c r="AD108" s="25">
        <v>511</v>
      </c>
      <c r="AE108" s="25">
        <v>0</v>
      </c>
      <c r="AF108" s="25">
        <v>383</v>
      </c>
      <c r="AG108" s="25">
        <v>969</v>
      </c>
      <c r="AH108" s="25">
        <v>5070</v>
      </c>
      <c r="AI108" s="25">
        <v>1618</v>
      </c>
      <c r="AJ108" s="25">
        <v>1066</v>
      </c>
      <c r="AK108" s="25">
        <v>1556</v>
      </c>
      <c r="AL108" s="25">
        <v>1397</v>
      </c>
      <c r="AM108" s="25">
        <v>2027</v>
      </c>
      <c r="AN108" s="25">
        <v>2185</v>
      </c>
      <c r="AO108" s="25">
        <v>0</v>
      </c>
      <c r="AP108" s="25">
        <v>1670</v>
      </c>
      <c r="AQ108" s="25">
        <v>25</v>
      </c>
      <c r="AR108" s="25">
        <v>343</v>
      </c>
      <c r="AS108" s="25">
        <v>11613</v>
      </c>
      <c r="AT108" s="25">
        <v>1798</v>
      </c>
      <c r="AU108" s="25">
        <v>184</v>
      </c>
      <c r="AV108" s="25">
        <v>3296</v>
      </c>
      <c r="AW108" s="25">
        <v>5644</v>
      </c>
      <c r="AX108" s="25">
        <v>1326</v>
      </c>
      <c r="AY108" s="25">
        <v>798</v>
      </c>
      <c r="AZ108" s="25">
        <v>0</v>
      </c>
      <c r="BA108" s="25">
        <v>156</v>
      </c>
      <c r="BB108">
        <v>2010</v>
      </c>
      <c r="BC108">
        <v>2010</v>
      </c>
      <c r="BD108" t="str">
        <f>CONCATENATE(A108,BC108)</f>
        <v>Alaska2010</v>
      </c>
      <c r="BE108" t="str">
        <f t="shared" si="1"/>
        <v xml:space="preserve"> Alaska2010</v>
      </c>
      <c r="BF108">
        <f>IFERROR(VLOOKUP('Data Table'!A108,'GDP per State'!$A$4:$I$54,7,FALSE),"NA")</f>
        <v>-1.7</v>
      </c>
      <c r="BG108" s="165">
        <f>IFERROR(VLOOKUP(A108,'GDP per Capita'!$A$5:$H$55,8,FALSE)*100,"NA")</f>
        <v>2.4254910682930255</v>
      </c>
      <c r="BH108">
        <v>26.6</v>
      </c>
      <c r="BI108">
        <f>VLOOKUP($BD108,'Health Ranking'!$C$2:$E$157,2,FALSE)</f>
        <v>30</v>
      </c>
      <c r="BJ108">
        <f>VLOOKUP($BD108,'Health Ranking'!$C$2:$E$157,3,FALSE)</f>
        <v>4</v>
      </c>
    </row>
    <row r="109" spans="1:62" x14ac:dyDescent="0.25">
      <c r="A109" s="48" t="s">
        <v>10</v>
      </c>
      <c r="B109" s="25">
        <v>676</v>
      </c>
      <c r="C109" s="25">
        <v>1354</v>
      </c>
      <c r="D109" s="25" t="s">
        <v>61</v>
      </c>
      <c r="E109" s="25">
        <v>777</v>
      </c>
      <c r="F109" s="25">
        <v>33854</v>
      </c>
      <c r="G109" s="25">
        <v>12287</v>
      </c>
      <c r="H109" s="25">
        <v>664</v>
      </c>
      <c r="I109" s="25">
        <v>60</v>
      </c>
      <c r="J109" s="25">
        <v>662</v>
      </c>
      <c r="K109" s="25">
        <v>3907</v>
      </c>
      <c r="L109" s="25">
        <v>2554</v>
      </c>
      <c r="M109" s="25">
        <v>1398</v>
      </c>
      <c r="N109" s="25">
        <v>3086</v>
      </c>
      <c r="O109" s="25">
        <v>5921</v>
      </c>
      <c r="P109" s="25">
        <v>2210</v>
      </c>
      <c r="Q109" s="25">
        <v>1483</v>
      </c>
      <c r="R109" s="25">
        <v>2238</v>
      </c>
      <c r="S109" s="25">
        <v>2598</v>
      </c>
      <c r="T109" s="25">
        <v>1960</v>
      </c>
      <c r="U109" s="25">
        <v>254</v>
      </c>
      <c r="V109" s="25">
        <v>1124</v>
      </c>
      <c r="W109" s="25">
        <v>1572</v>
      </c>
      <c r="X109" s="25">
        <v>3197</v>
      </c>
      <c r="Y109" s="25">
        <v>4165</v>
      </c>
      <c r="Z109" s="25">
        <v>187</v>
      </c>
      <c r="AA109" s="25">
        <v>2988</v>
      </c>
      <c r="AB109" s="25">
        <v>1909</v>
      </c>
      <c r="AC109" s="25">
        <v>2322</v>
      </c>
      <c r="AD109" s="25">
        <v>7818</v>
      </c>
      <c r="AE109" s="25">
        <v>544</v>
      </c>
      <c r="AF109" s="25">
        <v>1625</v>
      </c>
      <c r="AG109" s="25">
        <v>6117</v>
      </c>
      <c r="AH109" s="25">
        <v>2649</v>
      </c>
      <c r="AI109" s="25">
        <v>2847</v>
      </c>
      <c r="AJ109" s="25">
        <v>662</v>
      </c>
      <c r="AK109" s="25">
        <v>4715</v>
      </c>
      <c r="AL109" s="25">
        <v>2759</v>
      </c>
      <c r="AM109" s="25">
        <v>5264</v>
      </c>
      <c r="AN109" s="25">
        <v>3668</v>
      </c>
      <c r="AO109" s="25">
        <v>324</v>
      </c>
      <c r="AP109" s="25">
        <v>1457</v>
      </c>
      <c r="AQ109" s="25">
        <v>745</v>
      </c>
      <c r="AR109" s="25">
        <v>2291</v>
      </c>
      <c r="AS109" s="25">
        <v>16521</v>
      </c>
      <c r="AT109" s="25">
        <v>8147</v>
      </c>
      <c r="AU109" s="25">
        <v>65</v>
      </c>
      <c r="AV109" s="25">
        <v>3807</v>
      </c>
      <c r="AW109" s="25">
        <v>5971</v>
      </c>
      <c r="AX109" s="25">
        <v>0</v>
      </c>
      <c r="AY109" s="25">
        <v>1854</v>
      </c>
      <c r="AZ109" s="25">
        <v>1511</v>
      </c>
      <c r="BA109" s="25">
        <v>288</v>
      </c>
      <c r="BB109">
        <v>2010</v>
      </c>
      <c r="BC109">
        <v>2010</v>
      </c>
      <c r="BD109" t="str">
        <f>CONCATENATE(A109,BC109)</f>
        <v>Arizona2010</v>
      </c>
      <c r="BE109" t="str">
        <f t="shared" si="1"/>
        <v xml:space="preserve"> Arizona2010</v>
      </c>
      <c r="BF109">
        <f>IFERROR(VLOOKUP('Data Table'!A109,'GDP per State'!$A$4:$I$54,7,FALSE),"NA")</f>
        <v>-0.2</v>
      </c>
      <c r="BG109" s="165">
        <f>IFERROR(VLOOKUP(A109,'GDP per Capita'!$A$5:$H$55,8,FALSE)*100,"NA")</f>
        <v>0.63468414779499405</v>
      </c>
      <c r="BH109">
        <v>60.3</v>
      </c>
      <c r="BI109">
        <f>VLOOKUP($BD109,'Health Ranking'!$C$2:$E$157,2,FALSE)</f>
        <v>31</v>
      </c>
      <c r="BJ109">
        <f>VLOOKUP($BD109,'Health Ranking'!$C$2:$E$157,3,FALSE)</f>
        <v>-4</v>
      </c>
    </row>
    <row r="110" spans="1:62" x14ac:dyDescent="0.25">
      <c r="A110" s="48" t="s">
        <v>11</v>
      </c>
      <c r="B110" s="25">
        <v>1481</v>
      </c>
      <c r="C110" s="25">
        <v>47</v>
      </c>
      <c r="D110" s="25">
        <v>689</v>
      </c>
      <c r="E110" s="25" t="s">
        <v>61</v>
      </c>
      <c r="F110" s="25">
        <v>4172</v>
      </c>
      <c r="G110" s="25">
        <v>1034</v>
      </c>
      <c r="H110" s="25">
        <v>334</v>
      </c>
      <c r="I110" s="25">
        <v>0</v>
      </c>
      <c r="J110" s="25">
        <v>155</v>
      </c>
      <c r="K110" s="25">
        <v>3611</v>
      </c>
      <c r="L110" s="25">
        <v>599</v>
      </c>
      <c r="M110" s="25">
        <v>0</v>
      </c>
      <c r="N110" s="25">
        <v>45</v>
      </c>
      <c r="O110" s="25">
        <v>1194</v>
      </c>
      <c r="P110" s="25">
        <v>1548</v>
      </c>
      <c r="Q110" s="25">
        <v>247</v>
      </c>
      <c r="R110" s="25">
        <v>1596</v>
      </c>
      <c r="S110" s="25">
        <v>558</v>
      </c>
      <c r="T110" s="25">
        <v>2382</v>
      </c>
      <c r="U110" s="25">
        <v>67</v>
      </c>
      <c r="V110" s="25">
        <v>273</v>
      </c>
      <c r="W110" s="25">
        <v>206</v>
      </c>
      <c r="X110" s="25">
        <v>636</v>
      </c>
      <c r="Y110" s="25">
        <v>279</v>
      </c>
      <c r="Z110" s="25">
        <v>4941</v>
      </c>
      <c r="AA110" s="25">
        <v>4381</v>
      </c>
      <c r="AB110" s="25">
        <v>672</v>
      </c>
      <c r="AC110" s="25">
        <v>674</v>
      </c>
      <c r="AD110" s="25">
        <v>530</v>
      </c>
      <c r="AE110" s="25">
        <v>0</v>
      </c>
      <c r="AF110" s="25">
        <v>258</v>
      </c>
      <c r="AG110" s="25">
        <v>77</v>
      </c>
      <c r="AH110" s="25">
        <v>362</v>
      </c>
      <c r="AI110" s="25">
        <v>550</v>
      </c>
      <c r="AJ110" s="25">
        <v>168</v>
      </c>
      <c r="AK110" s="25">
        <v>434</v>
      </c>
      <c r="AL110" s="25">
        <v>5873</v>
      </c>
      <c r="AM110" s="25">
        <v>246</v>
      </c>
      <c r="AN110" s="25">
        <v>807</v>
      </c>
      <c r="AO110" s="25">
        <v>0</v>
      </c>
      <c r="AP110" s="25">
        <v>365</v>
      </c>
      <c r="AQ110" s="25">
        <v>61</v>
      </c>
      <c r="AR110" s="25">
        <v>4736</v>
      </c>
      <c r="AS110" s="25">
        <v>15251</v>
      </c>
      <c r="AT110" s="25">
        <v>316</v>
      </c>
      <c r="AU110" s="25">
        <v>0</v>
      </c>
      <c r="AV110" s="25">
        <v>1233</v>
      </c>
      <c r="AW110" s="25">
        <v>658</v>
      </c>
      <c r="AX110" s="25">
        <v>0</v>
      </c>
      <c r="AY110" s="25">
        <v>518</v>
      </c>
      <c r="AZ110" s="25">
        <v>0</v>
      </c>
      <c r="BA110" s="25">
        <v>0</v>
      </c>
      <c r="BB110">
        <v>2010</v>
      </c>
      <c r="BC110">
        <v>2010</v>
      </c>
      <c r="BD110" t="str">
        <f>CONCATENATE(A110,BC110)</f>
        <v>Arkansas2010</v>
      </c>
      <c r="BE110" t="str">
        <f t="shared" si="1"/>
        <v xml:space="preserve"> Arkansas2010</v>
      </c>
      <c r="BF110">
        <f>IFERROR(VLOOKUP('Data Table'!A110,'GDP per State'!$A$4:$I$54,7,FALSE),"NA")</f>
        <v>2.6</v>
      </c>
      <c r="BG110" s="165">
        <f>IFERROR(VLOOKUP(A110,'GDP per Capita'!$A$5:$H$55,8,FALSE)*100,"NA")</f>
        <v>2.1617015905074477</v>
      </c>
      <c r="BH110">
        <v>60.4</v>
      </c>
      <c r="BI110">
        <f>VLOOKUP($BD110,'Health Ranking'!$C$2:$E$157,2,FALSE)</f>
        <v>48</v>
      </c>
      <c r="BJ110">
        <f>VLOOKUP($BD110,'Health Ranking'!$C$2:$E$157,3,FALSE)</f>
        <v>-8</v>
      </c>
    </row>
    <row r="111" spans="1:62" x14ac:dyDescent="0.25">
      <c r="A111" s="48" t="s">
        <v>12</v>
      </c>
      <c r="B111" s="25">
        <v>3827</v>
      </c>
      <c r="C111" s="25">
        <v>3906</v>
      </c>
      <c r="D111" s="25">
        <v>47164</v>
      </c>
      <c r="E111" s="25">
        <v>4457</v>
      </c>
      <c r="F111" s="25" t="s">
        <v>61</v>
      </c>
      <c r="G111" s="25">
        <v>26089</v>
      </c>
      <c r="H111" s="25">
        <v>4479</v>
      </c>
      <c r="I111" s="25">
        <v>353</v>
      </c>
      <c r="J111" s="25">
        <v>4205</v>
      </c>
      <c r="K111" s="25">
        <v>22130</v>
      </c>
      <c r="L111" s="25">
        <v>8909</v>
      </c>
      <c r="M111" s="25">
        <v>12677</v>
      </c>
      <c r="N111" s="25">
        <v>8932</v>
      </c>
      <c r="O111" s="25">
        <v>16205</v>
      </c>
      <c r="P111" s="25">
        <v>8959</v>
      </c>
      <c r="Q111" s="25">
        <v>2847</v>
      </c>
      <c r="R111" s="25">
        <v>6125</v>
      </c>
      <c r="S111" s="25">
        <v>3779</v>
      </c>
      <c r="T111" s="25">
        <v>5751</v>
      </c>
      <c r="U111" s="25">
        <v>1066</v>
      </c>
      <c r="V111" s="25">
        <v>8206</v>
      </c>
      <c r="W111" s="25">
        <v>14971</v>
      </c>
      <c r="X111" s="25">
        <v>6726</v>
      </c>
      <c r="Y111" s="25">
        <v>6233</v>
      </c>
      <c r="Z111" s="25">
        <v>3000</v>
      </c>
      <c r="AA111" s="25">
        <v>9840</v>
      </c>
      <c r="AB111" s="25">
        <v>5756</v>
      </c>
      <c r="AC111" s="25">
        <v>4430</v>
      </c>
      <c r="AD111" s="25">
        <v>35472</v>
      </c>
      <c r="AE111" s="25">
        <v>1692</v>
      </c>
      <c r="AF111" s="25">
        <v>8777</v>
      </c>
      <c r="AG111" s="25">
        <v>6547</v>
      </c>
      <c r="AH111" s="25">
        <v>25177</v>
      </c>
      <c r="AI111" s="25">
        <v>16699</v>
      </c>
      <c r="AJ111" s="25">
        <v>1411</v>
      </c>
      <c r="AK111" s="25">
        <v>8997</v>
      </c>
      <c r="AL111" s="25">
        <v>9429</v>
      </c>
      <c r="AM111" s="25">
        <v>34190</v>
      </c>
      <c r="AN111" s="25">
        <v>12077</v>
      </c>
      <c r="AO111" s="25">
        <v>1697</v>
      </c>
      <c r="AP111" s="25">
        <v>4691</v>
      </c>
      <c r="AQ111" s="25">
        <v>1338</v>
      </c>
      <c r="AR111" s="25">
        <v>8019</v>
      </c>
      <c r="AS111" s="25">
        <v>68959</v>
      </c>
      <c r="AT111" s="25">
        <v>12187</v>
      </c>
      <c r="AU111" s="25">
        <v>1001</v>
      </c>
      <c r="AV111" s="25">
        <v>17088</v>
      </c>
      <c r="AW111" s="25">
        <v>39468</v>
      </c>
      <c r="AX111" s="25">
        <v>760</v>
      </c>
      <c r="AY111" s="25">
        <v>4506</v>
      </c>
      <c r="AZ111" s="25">
        <v>2784</v>
      </c>
      <c r="BA111" s="25">
        <v>1177</v>
      </c>
      <c r="BB111">
        <v>2010</v>
      </c>
      <c r="BC111">
        <v>2010</v>
      </c>
      <c r="BD111" t="str">
        <f>CONCATENATE(A111,BC111)</f>
        <v>California2010</v>
      </c>
      <c r="BE111" t="str">
        <f t="shared" si="1"/>
        <v xml:space="preserve"> California2010</v>
      </c>
      <c r="BF111">
        <f>IFERROR(VLOOKUP('Data Table'!A111,'GDP per State'!$A$4:$I$54,7,FALSE),"NA")</f>
        <v>0.3</v>
      </c>
      <c r="BG111" s="165">
        <f>IFERROR(VLOOKUP(A111,'GDP per Capita'!$A$5:$H$55,8,FALSE)*100,"NA")</f>
        <v>2.0933859726080812</v>
      </c>
      <c r="BH111">
        <v>59.4</v>
      </c>
      <c r="BI111">
        <f>VLOOKUP($BD111,'Health Ranking'!$C$2:$E$157,2,FALSE)</f>
        <v>26</v>
      </c>
      <c r="BJ111">
        <f>VLOOKUP($BD111,'Health Ranking'!$C$2:$E$157,3,FALSE)</f>
        <v>-3</v>
      </c>
    </row>
    <row r="112" spans="1:62" x14ac:dyDescent="0.25">
      <c r="A112" s="48" t="s">
        <v>13</v>
      </c>
      <c r="B112" s="25">
        <v>1278</v>
      </c>
      <c r="C112" s="25">
        <v>1930</v>
      </c>
      <c r="D112" s="25">
        <v>7687</v>
      </c>
      <c r="E112" s="25">
        <v>2535</v>
      </c>
      <c r="F112" s="25">
        <v>15662</v>
      </c>
      <c r="G112" s="25" t="s">
        <v>61</v>
      </c>
      <c r="H112" s="25">
        <v>547</v>
      </c>
      <c r="I112" s="25">
        <v>178</v>
      </c>
      <c r="J112" s="25">
        <v>656</v>
      </c>
      <c r="K112" s="25">
        <v>6428</v>
      </c>
      <c r="L112" s="25">
        <v>3224</v>
      </c>
      <c r="M112" s="25">
        <v>1073</v>
      </c>
      <c r="N112" s="25">
        <v>1372</v>
      </c>
      <c r="O112" s="25">
        <v>3850</v>
      </c>
      <c r="P112" s="25">
        <v>1362</v>
      </c>
      <c r="Q112" s="25">
        <v>2554</v>
      </c>
      <c r="R112" s="25">
        <v>6022</v>
      </c>
      <c r="S112" s="25">
        <v>329</v>
      </c>
      <c r="T112" s="25">
        <v>1215</v>
      </c>
      <c r="U112" s="25">
        <v>478</v>
      </c>
      <c r="V112" s="25">
        <v>2501</v>
      </c>
      <c r="W112" s="25">
        <v>1051</v>
      </c>
      <c r="X112" s="25">
        <v>2031</v>
      </c>
      <c r="Y112" s="25">
        <v>2521</v>
      </c>
      <c r="Z112" s="25">
        <v>1167</v>
      </c>
      <c r="AA112" s="25">
        <v>1903</v>
      </c>
      <c r="AB112" s="25">
        <v>2185</v>
      </c>
      <c r="AC112" s="25">
        <v>4182</v>
      </c>
      <c r="AD112" s="25">
        <v>2935</v>
      </c>
      <c r="AE112" s="25">
        <v>240</v>
      </c>
      <c r="AF112" s="25">
        <v>807</v>
      </c>
      <c r="AG112" s="25">
        <v>2852</v>
      </c>
      <c r="AH112" s="25">
        <v>3135</v>
      </c>
      <c r="AI112" s="25">
        <v>1842</v>
      </c>
      <c r="AJ112" s="25">
        <v>873</v>
      </c>
      <c r="AK112" s="25">
        <v>2859</v>
      </c>
      <c r="AL112" s="25">
        <v>3184</v>
      </c>
      <c r="AM112" s="25">
        <v>2050</v>
      </c>
      <c r="AN112" s="25">
        <v>3657</v>
      </c>
      <c r="AO112" s="25">
        <v>59</v>
      </c>
      <c r="AP112" s="25">
        <v>1867</v>
      </c>
      <c r="AQ112" s="25">
        <v>807</v>
      </c>
      <c r="AR112" s="25">
        <v>1858</v>
      </c>
      <c r="AS112" s="25">
        <v>16361</v>
      </c>
      <c r="AT112" s="25">
        <v>3987</v>
      </c>
      <c r="AU112" s="25">
        <v>326</v>
      </c>
      <c r="AV112" s="25">
        <v>3229</v>
      </c>
      <c r="AW112" s="25">
        <v>4883</v>
      </c>
      <c r="AX112" s="25">
        <v>608</v>
      </c>
      <c r="AY112" s="25">
        <v>1890</v>
      </c>
      <c r="AZ112" s="25">
        <v>4390</v>
      </c>
      <c r="BA112" s="25">
        <v>388</v>
      </c>
      <c r="BB112">
        <v>2010</v>
      </c>
      <c r="BC112">
        <v>2010</v>
      </c>
      <c r="BD112" t="str">
        <f>CONCATENATE(A112,BC112)</f>
        <v>Colorado2010</v>
      </c>
      <c r="BE112" t="str">
        <f t="shared" si="1"/>
        <v xml:space="preserve"> Colorado2010</v>
      </c>
      <c r="BF112">
        <f>IFERROR(VLOOKUP('Data Table'!A112,'GDP per State'!$A$4:$I$54,7,FALSE),"NA")</f>
        <v>2.2000000000000002</v>
      </c>
      <c r="BG112" s="165">
        <f>IFERROR(VLOOKUP(A112,'GDP per Capita'!$A$5:$H$55,8,FALSE)*100,"NA")</f>
        <v>2.3156922777858773</v>
      </c>
      <c r="BH112">
        <v>45.1</v>
      </c>
      <c r="BI112">
        <f>VLOOKUP($BD112,'Health Ranking'!$C$2:$E$157,2,FALSE)</f>
        <v>13</v>
      </c>
      <c r="BJ112">
        <f>VLOOKUP($BD112,'Health Ranking'!$C$2:$E$157,3,FALSE)</f>
        <v>-5</v>
      </c>
    </row>
    <row r="113" spans="1:62" x14ac:dyDescent="0.25">
      <c r="A113" s="48" t="s">
        <v>14</v>
      </c>
      <c r="B113" s="25">
        <v>454</v>
      </c>
      <c r="C113" s="25">
        <v>0</v>
      </c>
      <c r="D113" s="25">
        <v>479</v>
      </c>
      <c r="E113" s="25">
        <v>451</v>
      </c>
      <c r="F113" s="25">
        <v>4631</v>
      </c>
      <c r="G113" s="25">
        <v>459</v>
      </c>
      <c r="H113" s="25" t="s">
        <v>61</v>
      </c>
      <c r="I113" s="25">
        <v>714</v>
      </c>
      <c r="J113" s="25">
        <v>926</v>
      </c>
      <c r="K113" s="25">
        <v>11183</v>
      </c>
      <c r="L113" s="25">
        <v>2619</v>
      </c>
      <c r="M113" s="25">
        <v>307</v>
      </c>
      <c r="N113" s="25">
        <v>0</v>
      </c>
      <c r="O113" s="25">
        <v>2264</v>
      </c>
      <c r="P113" s="25">
        <v>544</v>
      </c>
      <c r="Q113" s="25">
        <v>114</v>
      </c>
      <c r="R113" s="25">
        <v>85</v>
      </c>
      <c r="S113" s="25">
        <v>698</v>
      </c>
      <c r="T113" s="25">
        <v>89</v>
      </c>
      <c r="U113" s="25">
        <v>1361</v>
      </c>
      <c r="V113" s="25">
        <v>1603</v>
      </c>
      <c r="W113" s="25">
        <v>13270</v>
      </c>
      <c r="X113" s="25">
        <v>277</v>
      </c>
      <c r="Y113" s="25">
        <v>211</v>
      </c>
      <c r="Z113" s="25">
        <v>71</v>
      </c>
      <c r="AA113" s="25">
        <v>243</v>
      </c>
      <c r="AB113" s="25">
        <v>128</v>
      </c>
      <c r="AC113" s="25">
        <v>361</v>
      </c>
      <c r="AD113" s="25">
        <v>648</v>
      </c>
      <c r="AE113" s="25">
        <v>3134</v>
      </c>
      <c r="AF113" s="25">
        <v>2503</v>
      </c>
      <c r="AG113" s="25">
        <v>25</v>
      </c>
      <c r="AH113" s="25">
        <v>15338</v>
      </c>
      <c r="AI113" s="25">
        <v>3752</v>
      </c>
      <c r="AJ113" s="25">
        <v>30</v>
      </c>
      <c r="AK113" s="25">
        <v>1307</v>
      </c>
      <c r="AL113" s="25">
        <v>68</v>
      </c>
      <c r="AM113" s="25">
        <v>270</v>
      </c>
      <c r="AN113" s="25">
        <v>4007</v>
      </c>
      <c r="AO113" s="25">
        <v>4090</v>
      </c>
      <c r="AP113" s="25">
        <v>3998</v>
      </c>
      <c r="AQ113" s="25">
        <v>0</v>
      </c>
      <c r="AR113" s="25">
        <v>765</v>
      </c>
      <c r="AS113" s="25">
        <v>924</v>
      </c>
      <c r="AT113" s="25">
        <v>119</v>
      </c>
      <c r="AU113" s="25">
        <v>1287</v>
      </c>
      <c r="AV113" s="25">
        <v>2468</v>
      </c>
      <c r="AW113" s="25">
        <v>642</v>
      </c>
      <c r="AX113" s="25">
        <v>84</v>
      </c>
      <c r="AY113" s="25">
        <v>359</v>
      </c>
      <c r="AZ113" s="25">
        <v>0</v>
      </c>
      <c r="BA113" s="25">
        <v>899</v>
      </c>
      <c r="BB113">
        <v>2010</v>
      </c>
      <c r="BC113">
        <v>2010</v>
      </c>
      <c r="BD113" t="str">
        <f>CONCATENATE(A113,BC113)</f>
        <v>Connecticut2010</v>
      </c>
      <c r="BE113" t="str">
        <f t="shared" si="1"/>
        <v xml:space="preserve"> Connecticut2010</v>
      </c>
      <c r="BF113">
        <f>IFERROR(VLOOKUP('Data Table'!A113,'GDP per State'!$A$4:$I$54,7,FALSE),"NA")</f>
        <v>1.2</v>
      </c>
      <c r="BG113" s="165">
        <f>IFERROR(VLOOKUP(A113,'GDP per Capita'!$A$5:$H$55,8,FALSE)*100,"NA")</f>
        <v>4.7769376181474481</v>
      </c>
      <c r="BH113">
        <v>49</v>
      </c>
      <c r="BI113">
        <f>VLOOKUP($BD113,'Health Ranking'!$C$2:$E$157,2,FALSE)</f>
        <v>4</v>
      </c>
      <c r="BJ113">
        <f>VLOOKUP($BD113,'Health Ranking'!$C$2:$E$157,3,FALSE)</f>
        <v>3</v>
      </c>
    </row>
    <row r="114" spans="1:62" x14ac:dyDescent="0.25">
      <c r="A114" s="48" t="s">
        <v>15</v>
      </c>
      <c r="B114" s="25">
        <v>811</v>
      </c>
      <c r="C114" s="25">
        <v>0</v>
      </c>
      <c r="D114" s="25">
        <v>738</v>
      </c>
      <c r="E114" s="25">
        <v>0</v>
      </c>
      <c r="F114" s="25">
        <v>643</v>
      </c>
      <c r="G114" s="25">
        <v>486</v>
      </c>
      <c r="H114" s="25">
        <v>149</v>
      </c>
      <c r="I114" s="25" t="s">
        <v>61</v>
      </c>
      <c r="J114" s="25">
        <v>0</v>
      </c>
      <c r="K114" s="25">
        <v>3099</v>
      </c>
      <c r="L114" s="25">
        <v>837</v>
      </c>
      <c r="M114" s="25">
        <v>0</v>
      </c>
      <c r="N114" s="25">
        <v>0</v>
      </c>
      <c r="O114" s="25">
        <v>56</v>
      </c>
      <c r="P114" s="25">
        <v>0</v>
      </c>
      <c r="Q114" s="25">
        <v>0</v>
      </c>
      <c r="R114" s="25">
        <v>238</v>
      </c>
      <c r="S114" s="25">
        <v>38</v>
      </c>
      <c r="T114" s="25">
        <v>0</v>
      </c>
      <c r="U114" s="25">
        <v>174</v>
      </c>
      <c r="V114" s="25">
        <v>8340</v>
      </c>
      <c r="W114" s="25">
        <v>131</v>
      </c>
      <c r="X114" s="25">
        <v>167</v>
      </c>
      <c r="Y114" s="25">
        <v>176</v>
      </c>
      <c r="Z114" s="25">
        <v>0</v>
      </c>
      <c r="AA114" s="25">
        <v>314</v>
      </c>
      <c r="AB114" s="25">
        <v>71</v>
      </c>
      <c r="AC114" s="25">
        <v>177</v>
      </c>
      <c r="AD114" s="25">
        <v>0</v>
      </c>
      <c r="AE114" s="25">
        <v>0</v>
      </c>
      <c r="AF114" s="25">
        <v>1543</v>
      </c>
      <c r="AG114" s="25">
        <v>391</v>
      </c>
      <c r="AH114" s="25">
        <v>2603</v>
      </c>
      <c r="AI114" s="25">
        <v>479</v>
      </c>
      <c r="AJ114" s="25">
        <v>0</v>
      </c>
      <c r="AK114" s="25">
        <v>15</v>
      </c>
      <c r="AL114" s="25">
        <v>109</v>
      </c>
      <c r="AM114" s="25">
        <v>0</v>
      </c>
      <c r="AN114" s="25">
        <v>4608</v>
      </c>
      <c r="AO114" s="25">
        <v>0</v>
      </c>
      <c r="AP114" s="25">
        <v>249</v>
      </c>
      <c r="AQ114" s="25">
        <v>0</v>
      </c>
      <c r="AR114" s="25">
        <v>248</v>
      </c>
      <c r="AS114" s="25">
        <v>704</v>
      </c>
      <c r="AT114" s="25">
        <v>0</v>
      </c>
      <c r="AU114" s="25">
        <v>87</v>
      </c>
      <c r="AV114" s="25">
        <v>1265</v>
      </c>
      <c r="AW114" s="25">
        <v>202</v>
      </c>
      <c r="AX114" s="25">
        <v>556</v>
      </c>
      <c r="AY114" s="25">
        <v>351</v>
      </c>
      <c r="AZ114" s="25">
        <v>0</v>
      </c>
      <c r="BA114" s="25">
        <v>0</v>
      </c>
      <c r="BB114">
        <v>2010</v>
      </c>
      <c r="BC114">
        <v>2010</v>
      </c>
      <c r="BD114" t="str">
        <f>CONCATENATE(A114,BC114)</f>
        <v>Delaware2010</v>
      </c>
      <c r="BE114" t="str">
        <f t="shared" si="1"/>
        <v xml:space="preserve"> Delaware2010</v>
      </c>
      <c r="BF114">
        <f>IFERROR(VLOOKUP('Data Table'!A114,'GDP per State'!$A$4:$I$54,7,FALSE),"NA")</f>
        <v>0.3</v>
      </c>
      <c r="BG114" s="165">
        <f>IFERROR(VLOOKUP(A114,'GDP per Capita'!$A$5:$H$55,8,FALSE)*100,"NA")</f>
        <v>1.8865486496963433</v>
      </c>
      <c r="BH114">
        <v>55.3</v>
      </c>
      <c r="BI114">
        <f>VLOOKUP($BD114,'Health Ranking'!$C$2:$E$157,2,FALSE)</f>
        <v>32</v>
      </c>
      <c r="BJ114">
        <f>VLOOKUP($BD114,'Health Ranking'!$C$2:$E$157,3,FALSE)</f>
        <v>0</v>
      </c>
    </row>
    <row r="115" spans="1:62" x14ac:dyDescent="0.25">
      <c r="A115" s="48" t="s">
        <v>16</v>
      </c>
      <c r="B115" s="25">
        <v>211</v>
      </c>
      <c r="C115" s="25">
        <v>14</v>
      </c>
      <c r="D115" s="25">
        <v>0</v>
      </c>
      <c r="E115" s="25">
        <v>154</v>
      </c>
      <c r="F115" s="25">
        <v>3683</v>
      </c>
      <c r="G115" s="25">
        <v>479</v>
      </c>
      <c r="H115" s="25">
        <v>331</v>
      </c>
      <c r="I115" s="25">
        <v>432</v>
      </c>
      <c r="J115" s="25" t="s">
        <v>61</v>
      </c>
      <c r="K115" s="25">
        <v>1110</v>
      </c>
      <c r="L115" s="25">
        <v>1708</v>
      </c>
      <c r="M115" s="25">
        <v>0</v>
      </c>
      <c r="N115" s="25">
        <v>144</v>
      </c>
      <c r="O115" s="25">
        <v>1047</v>
      </c>
      <c r="P115" s="25">
        <v>181</v>
      </c>
      <c r="Q115" s="25">
        <v>53</v>
      </c>
      <c r="R115" s="25">
        <v>0</v>
      </c>
      <c r="S115" s="25">
        <v>147</v>
      </c>
      <c r="T115" s="25">
        <v>264</v>
      </c>
      <c r="U115" s="25">
        <v>55</v>
      </c>
      <c r="V115" s="25">
        <v>23202</v>
      </c>
      <c r="W115" s="25">
        <v>1539</v>
      </c>
      <c r="X115" s="25">
        <v>471</v>
      </c>
      <c r="Y115" s="25">
        <v>306</v>
      </c>
      <c r="Z115" s="25">
        <v>0</v>
      </c>
      <c r="AA115" s="25">
        <v>478</v>
      </c>
      <c r="AB115" s="25">
        <v>0</v>
      </c>
      <c r="AC115" s="25">
        <v>0</v>
      </c>
      <c r="AD115" s="25">
        <v>0</v>
      </c>
      <c r="AE115" s="25">
        <v>298</v>
      </c>
      <c r="AF115" s="25">
        <v>431</v>
      </c>
      <c r="AG115" s="25">
        <v>56</v>
      </c>
      <c r="AH115" s="25">
        <v>1983</v>
      </c>
      <c r="AI115" s="25">
        <v>1691</v>
      </c>
      <c r="AJ115" s="25">
        <v>175</v>
      </c>
      <c r="AK115" s="25">
        <v>972</v>
      </c>
      <c r="AL115" s="25">
        <v>0</v>
      </c>
      <c r="AM115" s="25">
        <v>217</v>
      </c>
      <c r="AN115" s="25">
        <v>1621</v>
      </c>
      <c r="AO115" s="25">
        <v>146</v>
      </c>
      <c r="AP115" s="25">
        <v>38</v>
      </c>
      <c r="AQ115" s="25">
        <v>0</v>
      </c>
      <c r="AR115" s="25">
        <v>394</v>
      </c>
      <c r="AS115" s="25">
        <v>460</v>
      </c>
      <c r="AT115" s="25">
        <v>138</v>
      </c>
      <c r="AU115" s="25">
        <v>9</v>
      </c>
      <c r="AV115" s="25">
        <v>10593</v>
      </c>
      <c r="AW115" s="25">
        <v>243</v>
      </c>
      <c r="AX115" s="25">
        <v>480</v>
      </c>
      <c r="AY115" s="25">
        <v>98</v>
      </c>
      <c r="AZ115" s="25">
        <v>0</v>
      </c>
      <c r="BA115" s="25">
        <v>0</v>
      </c>
      <c r="BB115">
        <v>2010</v>
      </c>
      <c r="BC115">
        <v>2010</v>
      </c>
      <c r="BD115" t="str">
        <f>CONCATENATE(A115,BC115)</f>
        <v>District of Columbia 2010</v>
      </c>
      <c r="BE115" t="str">
        <f t="shared" si="1"/>
        <v xml:space="preserve"> District of Columbia 2010</v>
      </c>
      <c r="BF115">
        <f>IFERROR(VLOOKUP('Data Table'!A115,'GDP per State'!$A$4:$I$54,7,FALSE),"NA")</f>
        <v>3.2</v>
      </c>
      <c r="BG115" s="165">
        <f>IFERROR(VLOOKUP(A115,'GDP per Capita'!$A$5:$H$55,8,FALSE)*100,"NA")</f>
        <v>4.5922488361505582</v>
      </c>
      <c r="BH115" t="s">
        <v>192</v>
      </c>
      <c r="BI115" t="str">
        <f>VLOOKUP($BD115,'Health Ranking'!$C$2:$E$157,2,FALSE)</f>
        <v>NA</v>
      </c>
      <c r="BJ115" t="str">
        <f>VLOOKUP($BD115,'Health Ranking'!$C$2:$E$157,3,FALSE)</f>
        <v>NA</v>
      </c>
    </row>
    <row r="116" spans="1:62" x14ac:dyDescent="0.25">
      <c r="A116" s="48" t="s">
        <v>17</v>
      </c>
      <c r="B116" s="25">
        <v>15062</v>
      </c>
      <c r="C116" s="25">
        <v>2315</v>
      </c>
      <c r="D116" s="25">
        <v>7712</v>
      </c>
      <c r="E116" s="25">
        <v>3578</v>
      </c>
      <c r="F116" s="25">
        <v>20362</v>
      </c>
      <c r="G116" s="25">
        <v>8849</v>
      </c>
      <c r="H116" s="25">
        <v>9207</v>
      </c>
      <c r="I116" s="25">
        <v>2362</v>
      </c>
      <c r="J116" s="25">
        <v>1100</v>
      </c>
      <c r="K116" s="25" t="s">
        <v>61</v>
      </c>
      <c r="L116" s="25">
        <v>49901</v>
      </c>
      <c r="M116" s="25">
        <v>4599</v>
      </c>
      <c r="N116" s="25">
        <v>612</v>
      </c>
      <c r="O116" s="25">
        <v>8051</v>
      </c>
      <c r="P116" s="25">
        <v>5496</v>
      </c>
      <c r="Q116" s="25">
        <v>1364</v>
      </c>
      <c r="R116" s="25">
        <v>2863</v>
      </c>
      <c r="S116" s="25">
        <v>10119</v>
      </c>
      <c r="T116" s="25">
        <v>9394</v>
      </c>
      <c r="U116" s="25">
        <v>3025</v>
      </c>
      <c r="V116" s="25">
        <v>6564</v>
      </c>
      <c r="W116" s="25">
        <v>11118</v>
      </c>
      <c r="X116" s="25">
        <v>11646</v>
      </c>
      <c r="Y116" s="25">
        <v>2575</v>
      </c>
      <c r="Z116" s="25">
        <v>4814</v>
      </c>
      <c r="AA116" s="25">
        <v>8317</v>
      </c>
      <c r="AB116" s="25">
        <v>1373</v>
      </c>
      <c r="AC116" s="25">
        <v>1775</v>
      </c>
      <c r="AD116" s="25">
        <v>3579</v>
      </c>
      <c r="AE116" s="25">
        <v>1659</v>
      </c>
      <c r="AF116" s="25">
        <v>9841</v>
      </c>
      <c r="AG116" s="25">
        <v>3259</v>
      </c>
      <c r="AH116" s="25">
        <v>30553</v>
      </c>
      <c r="AI116" s="25">
        <v>28983</v>
      </c>
      <c r="AJ116" s="25">
        <v>492</v>
      </c>
      <c r="AK116" s="25">
        <v>16495</v>
      </c>
      <c r="AL116" s="25">
        <v>5438</v>
      </c>
      <c r="AM116" s="25">
        <v>2273</v>
      </c>
      <c r="AN116" s="25">
        <v>18212</v>
      </c>
      <c r="AO116" s="25">
        <v>1336</v>
      </c>
      <c r="AP116" s="25">
        <v>16060</v>
      </c>
      <c r="AQ116" s="25">
        <v>251</v>
      </c>
      <c r="AR116" s="25">
        <v>14168</v>
      </c>
      <c r="AS116" s="25">
        <v>26668</v>
      </c>
      <c r="AT116" s="25">
        <v>2097</v>
      </c>
      <c r="AU116" s="25">
        <v>2063</v>
      </c>
      <c r="AV116" s="25">
        <v>18165</v>
      </c>
      <c r="AW116" s="25">
        <v>5378</v>
      </c>
      <c r="AX116" s="25">
        <v>1842</v>
      </c>
      <c r="AY116" s="25">
        <v>4492</v>
      </c>
      <c r="AZ116" s="25">
        <v>396</v>
      </c>
      <c r="BA116" s="25">
        <v>11262</v>
      </c>
      <c r="BB116">
        <v>2010</v>
      </c>
      <c r="BC116">
        <v>2010</v>
      </c>
      <c r="BD116" t="str">
        <f>CONCATENATE(A116,BC116)</f>
        <v>Florida2010</v>
      </c>
      <c r="BE116" t="str">
        <f t="shared" si="1"/>
        <v xml:space="preserve"> Florida2010</v>
      </c>
      <c r="BF116">
        <f>IFERROR(VLOOKUP('Data Table'!A116,'GDP per State'!$A$4:$I$54,7,FALSE),"NA")</f>
        <v>0.3</v>
      </c>
      <c r="BG116" s="165">
        <f>IFERROR(VLOOKUP(A116,'GDP per Capita'!$A$5:$H$55,8,FALSE)*100,"NA")</f>
        <v>4.0598116638172002</v>
      </c>
      <c r="BH116">
        <v>70.7</v>
      </c>
      <c r="BI116">
        <f>VLOOKUP($BD116,'Health Ranking'!$C$2:$E$157,2,FALSE)</f>
        <v>36</v>
      </c>
      <c r="BJ116">
        <f>VLOOKUP($BD116,'Health Ranking'!$C$2:$E$157,3,FALSE)</f>
        <v>0</v>
      </c>
    </row>
    <row r="117" spans="1:62" x14ac:dyDescent="0.25">
      <c r="A117" s="48" t="s">
        <v>18</v>
      </c>
      <c r="B117" s="25">
        <v>21644</v>
      </c>
      <c r="C117" s="25">
        <v>1251</v>
      </c>
      <c r="D117" s="25">
        <v>4261</v>
      </c>
      <c r="E117" s="25">
        <v>3921</v>
      </c>
      <c r="F117" s="25">
        <v>8820</v>
      </c>
      <c r="G117" s="25">
        <v>6445</v>
      </c>
      <c r="H117" s="25">
        <v>748</v>
      </c>
      <c r="I117" s="25">
        <v>585</v>
      </c>
      <c r="J117" s="25">
        <v>1597</v>
      </c>
      <c r="K117" s="25">
        <v>35615</v>
      </c>
      <c r="L117" s="25" t="s">
        <v>61</v>
      </c>
      <c r="M117" s="25">
        <v>2013</v>
      </c>
      <c r="N117" s="25">
        <v>313</v>
      </c>
      <c r="O117" s="25">
        <v>6781</v>
      </c>
      <c r="P117" s="25">
        <v>1623</v>
      </c>
      <c r="Q117" s="25">
        <v>973</v>
      </c>
      <c r="R117" s="25">
        <v>1916</v>
      </c>
      <c r="S117" s="25">
        <v>6397</v>
      </c>
      <c r="T117" s="25">
        <v>5766</v>
      </c>
      <c r="U117" s="25">
        <v>844</v>
      </c>
      <c r="V117" s="25">
        <v>3454</v>
      </c>
      <c r="W117" s="25">
        <v>1409</v>
      </c>
      <c r="X117" s="25">
        <v>3913</v>
      </c>
      <c r="Y117" s="25">
        <v>1776</v>
      </c>
      <c r="Z117" s="25">
        <v>4014</v>
      </c>
      <c r="AA117" s="25">
        <v>2492</v>
      </c>
      <c r="AB117" s="25">
        <v>46</v>
      </c>
      <c r="AC117" s="25">
        <v>1202</v>
      </c>
      <c r="AD117" s="25">
        <v>1187</v>
      </c>
      <c r="AE117" s="25">
        <v>0</v>
      </c>
      <c r="AF117" s="25">
        <v>4588</v>
      </c>
      <c r="AG117" s="25">
        <v>1977</v>
      </c>
      <c r="AH117" s="25">
        <v>7676</v>
      </c>
      <c r="AI117" s="25">
        <v>15943</v>
      </c>
      <c r="AJ117" s="25">
        <v>799</v>
      </c>
      <c r="AK117" s="25">
        <v>9502</v>
      </c>
      <c r="AL117" s="25">
        <v>3159</v>
      </c>
      <c r="AM117" s="25">
        <v>688</v>
      </c>
      <c r="AN117" s="25">
        <v>4644</v>
      </c>
      <c r="AO117" s="25">
        <v>382</v>
      </c>
      <c r="AP117" s="25">
        <v>17486</v>
      </c>
      <c r="AQ117" s="25">
        <v>24</v>
      </c>
      <c r="AR117" s="25">
        <v>11065</v>
      </c>
      <c r="AS117" s="25">
        <v>16671</v>
      </c>
      <c r="AT117" s="25">
        <v>966</v>
      </c>
      <c r="AU117" s="25">
        <v>496</v>
      </c>
      <c r="AV117" s="25">
        <v>11927</v>
      </c>
      <c r="AW117" s="25">
        <v>3107</v>
      </c>
      <c r="AX117" s="25">
        <v>485</v>
      </c>
      <c r="AY117" s="25">
        <v>1656</v>
      </c>
      <c r="AZ117" s="25">
        <v>745</v>
      </c>
      <c r="BA117" s="25">
        <v>207</v>
      </c>
      <c r="BB117">
        <v>2010</v>
      </c>
      <c r="BC117">
        <v>2010</v>
      </c>
      <c r="BD117" t="str">
        <f>CONCATENATE(A117,BC117)</f>
        <v>Georgia2010</v>
      </c>
      <c r="BE117" t="str">
        <f t="shared" si="1"/>
        <v xml:space="preserve"> Georgia2010</v>
      </c>
      <c r="BF117">
        <f>IFERROR(VLOOKUP('Data Table'!A117,'GDP per State'!$A$4:$I$54,7,FALSE),"NA")</f>
        <v>1.4</v>
      </c>
      <c r="BG117" s="165">
        <f>IFERROR(VLOOKUP(A117,'GDP per Capita'!$A$5:$H$55,8,FALSE)*100,"NA")</f>
        <v>1.9004337946705228</v>
      </c>
      <c r="BH117">
        <v>63.5</v>
      </c>
      <c r="BI117">
        <f>VLOOKUP($BD117,'Health Ranking'!$C$2:$E$157,2,FALSE)</f>
        <v>37</v>
      </c>
      <c r="BJ117">
        <f>VLOOKUP($BD117,'Health Ranking'!$C$2:$E$157,3,FALSE)</f>
        <v>6</v>
      </c>
    </row>
    <row r="118" spans="1:62" x14ac:dyDescent="0.25">
      <c r="A118" s="48" t="s">
        <v>19</v>
      </c>
      <c r="B118" s="25">
        <v>267</v>
      </c>
      <c r="C118" s="25">
        <v>1705</v>
      </c>
      <c r="D118" s="25">
        <v>1966</v>
      </c>
      <c r="E118" s="25">
        <v>129</v>
      </c>
      <c r="F118" s="25">
        <v>9528</v>
      </c>
      <c r="G118" s="25">
        <v>2355</v>
      </c>
      <c r="H118" s="25">
        <v>182</v>
      </c>
      <c r="I118" s="25">
        <v>0</v>
      </c>
      <c r="J118" s="25">
        <v>0</v>
      </c>
      <c r="K118" s="25">
        <v>2021</v>
      </c>
      <c r="L118" s="25">
        <v>1040</v>
      </c>
      <c r="M118" s="25" t="s">
        <v>61</v>
      </c>
      <c r="N118" s="25">
        <v>123</v>
      </c>
      <c r="O118" s="25">
        <v>1224</v>
      </c>
      <c r="P118" s="25">
        <v>267</v>
      </c>
      <c r="Q118" s="25">
        <v>866</v>
      </c>
      <c r="R118" s="25">
        <v>128</v>
      </c>
      <c r="S118" s="25">
        <v>520</v>
      </c>
      <c r="T118" s="25">
        <v>342</v>
      </c>
      <c r="U118" s="25">
        <v>62</v>
      </c>
      <c r="V118" s="25">
        <v>422</v>
      </c>
      <c r="W118" s="25">
        <v>682</v>
      </c>
      <c r="X118" s="25">
        <v>313</v>
      </c>
      <c r="Y118" s="25">
        <v>227</v>
      </c>
      <c r="Z118" s="25">
        <v>276</v>
      </c>
      <c r="AA118" s="25">
        <v>380</v>
      </c>
      <c r="AB118" s="25">
        <v>0</v>
      </c>
      <c r="AC118" s="25">
        <v>257</v>
      </c>
      <c r="AD118" s="25">
        <v>4363</v>
      </c>
      <c r="AE118" s="25">
        <v>51</v>
      </c>
      <c r="AF118" s="25">
        <v>385</v>
      </c>
      <c r="AG118" s="25">
        <v>122</v>
      </c>
      <c r="AH118" s="25">
        <v>259</v>
      </c>
      <c r="AI118" s="25">
        <v>1567</v>
      </c>
      <c r="AJ118" s="25">
        <v>53</v>
      </c>
      <c r="AK118" s="25">
        <v>436</v>
      </c>
      <c r="AL118" s="25">
        <v>773</v>
      </c>
      <c r="AM118" s="25">
        <v>2323</v>
      </c>
      <c r="AN118" s="25">
        <v>332</v>
      </c>
      <c r="AO118" s="25">
        <v>274</v>
      </c>
      <c r="AP118" s="25">
        <v>813</v>
      </c>
      <c r="AQ118" s="25">
        <v>75</v>
      </c>
      <c r="AR118" s="25">
        <v>243</v>
      </c>
      <c r="AS118" s="25">
        <v>3718</v>
      </c>
      <c r="AT118" s="25">
        <v>932</v>
      </c>
      <c r="AU118" s="25">
        <v>49</v>
      </c>
      <c r="AV118" s="25">
        <v>2347</v>
      </c>
      <c r="AW118" s="25">
        <v>4246</v>
      </c>
      <c r="AX118" s="25">
        <v>0</v>
      </c>
      <c r="AY118" s="25">
        <v>550</v>
      </c>
      <c r="AZ118" s="25">
        <v>25</v>
      </c>
      <c r="BA118" s="25">
        <v>0</v>
      </c>
      <c r="BB118">
        <v>2010</v>
      </c>
      <c r="BC118">
        <v>2010</v>
      </c>
      <c r="BD118" t="str">
        <f>CONCATENATE(A118,BC118)</f>
        <v>Hawaii2010</v>
      </c>
      <c r="BE118" t="str">
        <f t="shared" si="1"/>
        <v xml:space="preserve"> Hawaii2010</v>
      </c>
      <c r="BF118">
        <f>IFERROR(VLOOKUP('Data Table'!A118,'GDP per State'!$A$4:$I$54,7,FALSE),"NA")</f>
        <v>3.1</v>
      </c>
      <c r="BG118" s="165">
        <f>IFERROR(VLOOKUP(A118,'GDP per Capita'!$A$5:$H$55,8,FALSE)*100,"NA")</f>
        <v>1.7643258287361463</v>
      </c>
      <c r="BH118">
        <v>70</v>
      </c>
      <c r="BI118">
        <f>VLOOKUP($BD118,'Health Ranking'!$C$2:$E$157,2,FALSE)</f>
        <v>5</v>
      </c>
      <c r="BJ118">
        <f>VLOOKUP($BD118,'Health Ranking'!$C$2:$E$157,3,FALSE)</f>
        <v>-1</v>
      </c>
    </row>
    <row r="119" spans="1:62" x14ac:dyDescent="0.25">
      <c r="A119" s="48" t="s">
        <v>20</v>
      </c>
      <c r="B119" s="25">
        <v>304</v>
      </c>
      <c r="C119" s="25">
        <v>895</v>
      </c>
      <c r="D119" s="25">
        <v>2147</v>
      </c>
      <c r="E119" s="25">
        <v>618</v>
      </c>
      <c r="F119" s="25">
        <v>5719</v>
      </c>
      <c r="G119" s="25">
        <v>839</v>
      </c>
      <c r="H119" s="25">
        <v>147</v>
      </c>
      <c r="I119" s="25">
        <v>0</v>
      </c>
      <c r="J119" s="25">
        <v>0</v>
      </c>
      <c r="K119" s="25">
        <v>884</v>
      </c>
      <c r="L119" s="25">
        <v>414</v>
      </c>
      <c r="M119" s="25">
        <v>42</v>
      </c>
      <c r="N119" s="25" t="s">
        <v>61</v>
      </c>
      <c r="O119" s="25">
        <v>313</v>
      </c>
      <c r="P119" s="25">
        <v>772</v>
      </c>
      <c r="Q119" s="25">
        <v>315</v>
      </c>
      <c r="R119" s="25">
        <v>398</v>
      </c>
      <c r="S119" s="25">
        <v>71</v>
      </c>
      <c r="T119" s="25">
        <v>202</v>
      </c>
      <c r="U119" s="25">
        <v>0</v>
      </c>
      <c r="V119" s="25">
        <v>357</v>
      </c>
      <c r="W119" s="25">
        <v>79</v>
      </c>
      <c r="X119" s="25">
        <v>66</v>
      </c>
      <c r="Y119" s="25">
        <v>231</v>
      </c>
      <c r="Z119" s="25">
        <v>121</v>
      </c>
      <c r="AA119" s="25">
        <v>830</v>
      </c>
      <c r="AB119" s="25">
        <v>1458</v>
      </c>
      <c r="AC119" s="25">
        <v>127</v>
      </c>
      <c r="AD119" s="25">
        <v>1686</v>
      </c>
      <c r="AE119" s="25">
        <v>66</v>
      </c>
      <c r="AF119" s="25">
        <v>91</v>
      </c>
      <c r="AG119" s="25">
        <v>755</v>
      </c>
      <c r="AH119" s="25">
        <v>198</v>
      </c>
      <c r="AI119" s="25">
        <v>724</v>
      </c>
      <c r="AJ119" s="25">
        <v>69</v>
      </c>
      <c r="AK119" s="25">
        <v>564</v>
      </c>
      <c r="AL119" s="25">
        <v>611</v>
      </c>
      <c r="AM119" s="25">
        <v>4129</v>
      </c>
      <c r="AN119" s="25">
        <v>380</v>
      </c>
      <c r="AO119" s="25">
        <v>0</v>
      </c>
      <c r="AP119" s="25">
        <v>233</v>
      </c>
      <c r="AQ119" s="25">
        <v>457</v>
      </c>
      <c r="AR119" s="25">
        <v>333</v>
      </c>
      <c r="AS119" s="25">
        <v>2033</v>
      </c>
      <c r="AT119" s="25">
        <v>7692</v>
      </c>
      <c r="AU119" s="25">
        <v>0</v>
      </c>
      <c r="AV119" s="25">
        <v>1159</v>
      </c>
      <c r="AW119" s="25">
        <v>12661</v>
      </c>
      <c r="AX119" s="25">
        <v>88</v>
      </c>
      <c r="AY119" s="25">
        <v>902</v>
      </c>
      <c r="AZ119" s="25">
        <v>942</v>
      </c>
      <c r="BA119" s="25">
        <v>0</v>
      </c>
      <c r="BB119">
        <v>2010</v>
      </c>
      <c r="BC119">
        <v>2010</v>
      </c>
      <c r="BD119" t="str">
        <f>CONCATENATE(A119,BC119)</f>
        <v>Idaho2010</v>
      </c>
      <c r="BE119" t="str">
        <f t="shared" si="1"/>
        <v xml:space="preserve"> Idaho2010</v>
      </c>
      <c r="BF119">
        <f>IFERROR(VLOOKUP('Data Table'!A119,'GDP per State'!$A$4:$I$54,7,FALSE),"NA")</f>
        <v>1.6</v>
      </c>
      <c r="BG119" s="165">
        <f>IFERROR(VLOOKUP(A119,'GDP per Capita'!$A$5:$H$55,8,FALSE)*100,"NA")</f>
        <v>2.4246161835827196</v>
      </c>
      <c r="BH119">
        <v>44.4</v>
      </c>
      <c r="BI119">
        <f>VLOOKUP($BD119,'Health Ranking'!$C$2:$E$157,2,FALSE)</f>
        <v>9</v>
      </c>
      <c r="BJ119">
        <f>VLOOKUP($BD119,'Health Ranking'!$C$2:$E$157,3,FALSE)</f>
        <v>5</v>
      </c>
    </row>
    <row r="120" spans="1:62" x14ac:dyDescent="0.25">
      <c r="A120" s="48" t="s">
        <v>21</v>
      </c>
      <c r="B120" s="25">
        <v>2503</v>
      </c>
      <c r="C120" s="25">
        <v>388</v>
      </c>
      <c r="D120" s="25">
        <v>12250</v>
      </c>
      <c r="E120" s="25">
        <v>3221</v>
      </c>
      <c r="F120" s="25">
        <v>16482</v>
      </c>
      <c r="G120" s="25">
        <v>6950</v>
      </c>
      <c r="H120" s="25">
        <v>3391</v>
      </c>
      <c r="I120" s="25">
        <v>612</v>
      </c>
      <c r="J120" s="25">
        <v>615</v>
      </c>
      <c r="K120" s="25">
        <v>17432</v>
      </c>
      <c r="L120" s="25">
        <v>9736</v>
      </c>
      <c r="M120" s="25">
        <v>715</v>
      </c>
      <c r="N120" s="25">
        <v>169</v>
      </c>
      <c r="O120" s="25" t="s">
        <v>61</v>
      </c>
      <c r="P120" s="25">
        <v>27950</v>
      </c>
      <c r="Q120" s="25">
        <v>17016</v>
      </c>
      <c r="R120" s="25">
        <v>2943</v>
      </c>
      <c r="S120" s="25">
        <v>4659</v>
      </c>
      <c r="T120" s="25">
        <v>2131</v>
      </c>
      <c r="U120" s="25">
        <v>311</v>
      </c>
      <c r="V120" s="25">
        <v>3300</v>
      </c>
      <c r="W120" s="25">
        <v>2842</v>
      </c>
      <c r="X120" s="25">
        <v>10651</v>
      </c>
      <c r="Y120" s="25">
        <v>6641</v>
      </c>
      <c r="Z120" s="25">
        <v>3030</v>
      </c>
      <c r="AA120" s="25">
        <v>21277</v>
      </c>
      <c r="AB120" s="25">
        <v>1094</v>
      </c>
      <c r="AC120" s="25">
        <v>1820</v>
      </c>
      <c r="AD120" s="25">
        <v>1711</v>
      </c>
      <c r="AE120" s="25">
        <v>850</v>
      </c>
      <c r="AF120" s="25">
        <v>2656</v>
      </c>
      <c r="AG120" s="25">
        <v>526</v>
      </c>
      <c r="AH120" s="25">
        <v>6533</v>
      </c>
      <c r="AI120" s="25">
        <v>5657</v>
      </c>
      <c r="AJ120" s="25">
        <v>39</v>
      </c>
      <c r="AK120" s="25">
        <v>7092</v>
      </c>
      <c r="AL120" s="25">
        <v>2679</v>
      </c>
      <c r="AM120" s="25">
        <v>1565</v>
      </c>
      <c r="AN120" s="25">
        <v>4490</v>
      </c>
      <c r="AO120" s="25">
        <v>1210</v>
      </c>
      <c r="AP120" s="25">
        <v>4253</v>
      </c>
      <c r="AQ120" s="25">
        <v>80</v>
      </c>
      <c r="AR120" s="25">
        <v>3162</v>
      </c>
      <c r="AS120" s="25">
        <v>20169</v>
      </c>
      <c r="AT120" s="25">
        <v>1831</v>
      </c>
      <c r="AU120" s="25">
        <v>370</v>
      </c>
      <c r="AV120" s="25">
        <v>7576</v>
      </c>
      <c r="AW120" s="25">
        <v>3931</v>
      </c>
      <c r="AX120" s="25">
        <v>356</v>
      </c>
      <c r="AY120" s="25">
        <v>20299</v>
      </c>
      <c r="AZ120" s="25">
        <v>415</v>
      </c>
      <c r="BA120" s="25">
        <v>1642</v>
      </c>
      <c r="BB120">
        <v>2010</v>
      </c>
      <c r="BC120">
        <v>2010</v>
      </c>
      <c r="BD120" t="str">
        <f>CONCATENATE(A120,BC120)</f>
        <v>Illinois2010</v>
      </c>
      <c r="BE120" t="str">
        <f t="shared" si="1"/>
        <v xml:space="preserve"> Illinois2010</v>
      </c>
      <c r="BF120">
        <f>IFERROR(VLOOKUP('Data Table'!A120,'GDP per State'!$A$4:$I$54,7,FALSE),"NA")</f>
        <v>1.8</v>
      </c>
      <c r="BG120" s="165">
        <f>IFERROR(VLOOKUP(A120,'GDP per Capita'!$A$5:$H$55,8,FALSE)*100,"NA")</f>
        <v>2.8386149516701336</v>
      </c>
      <c r="BH120">
        <v>51.8</v>
      </c>
      <c r="BI120">
        <f>VLOOKUP($BD120,'Health Ranking'!$C$2:$E$157,2,FALSE)</f>
        <v>29</v>
      </c>
      <c r="BJ120">
        <f>VLOOKUP($BD120,'Health Ranking'!$C$2:$E$157,3,FALSE)</f>
        <v>0</v>
      </c>
    </row>
    <row r="121" spans="1:62" x14ac:dyDescent="0.25">
      <c r="A121" s="48" t="s">
        <v>22</v>
      </c>
      <c r="B121" s="25">
        <v>3945</v>
      </c>
      <c r="C121" s="25">
        <v>9</v>
      </c>
      <c r="D121" s="25">
        <v>2690</v>
      </c>
      <c r="E121" s="25">
        <v>722</v>
      </c>
      <c r="F121" s="25">
        <v>6550</v>
      </c>
      <c r="G121" s="25">
        <v>3296</v>
      </c>
      <c r="H121" s="25">
        <v>1074</v>
      </c>
      <c r="I121" s="25">
        <v>0</v>
      </c>
      <c r="J121" s="25">
        <v>711</v>
      </c>
      <c r="K121" s="25">
        <v>9030</v>
      </c>
      <c r="L121" s="25">
        <v>2649</v>
      </c>
      <c r="M121" s="25">
        <v>192</v>
      </c>
      <c r="N121" s="25">
        <v>132</v>
      </c>
      <c r="O121" s="25">
        <v>21918</v>
      </c>
      <c r="P121" s="25" t="s">
        <v>61</v>
      </c>
      <c r="Q121" s="25">
        <v>1710</v>
      </c>
      <c r="R121" s="25">
        <v>1544</v>
      </c>
      <c r="S121" s="25">
        <v>11906</v>
      </c>
      <c r="T121" s="25">
        <v>948</v>
      </c>
      <c r="U121" s="25">
        <v>259</v>
      </c>
      <c r="V121" s="25">
        <v>431</v>
      </c>
      <c r="W121" s="25">
        <v>1891</v>
      </c>
      <c r="X121" s="25">
        <v>7816</v>
      </c>
      <c r="Y121" s="25">
        <v>1120</v>
      </c>
      <c r="Z121" s="25">
        <v>1403</v>
      </c>
      <c r="AA121" s="25">
        <v>3351</v>
      </c>
      <c r="AB121" s="25">
        <v>251</v>
      </c>
      <c r="AC121" s="25">
        <v>639</v>
      </c>
      <c r="AD121" s="25">
        <v>739</v>
      </c>
      <c r="AE121" s="25">
        <v>23</v>
      </c>
      <c r="AF121" s="25">
        <v>402</v>
      </c>
      <c r="AG121" s="25">
        <v>465</v>
      </c>
      <c r="AH121" s="25">
        <v>2497</v>
      </c>
      <c r="AI121" s="25">
        <v>4132</v>
      </c>
      <c r="AJ121" s="25">
        <v>45</v>
      </c>
      <c r="AK121" s="25">
        <v>9438</v>
      </c>
      <c r="AL121" s="25">
        <v>957</v>
      </c>
      <c r="AM121" s="25">
        <v>317</v>
      </c>
      <c r="AN121" s="25">
        <v>2018</v>
      </c>
      <c r="AO121" s="25">
        <v>206</v>
      </c>
      <c r="AP121" s="25">
        <v>2174</v>
      </c>
      <c r="AQ121" s="25">
        <v>439</v>
      </c>
      <c r="AR121" s="25">
        <v>4764</v>
      </c>
      <c r="AS121" s="25">
        <v>6985</v>
      </c>
      <c r="AT121" s="25">
        <v>517</v>
      </c>
      <c r="AU121" s="25">
        <v>0</v>
      </c>
      <c r="AV121" s="25">
        <v>2892</v>
      </c>
      <c r="AW121" s="25">
        <v>1912</v>
      </c>
      <c r="AX121" s="25">
        <v>366</v>
      </c>
      <c r="AY121" s="25">
        <v>2563</v>
      </c>
      <c r="AZ121" s="25">
        <v>132</v>
      </c>
      <c r="BA121" s="25">
        <v>109</v>
      </c>
      <c r="BB121">
        <v>2010</v>
      </c>
      <c r="BC121">
        <v>2010</v>
      </c>
      <c r="BD121" t="str">
        <f>CONCATENATE(A121,BC121)</f>
        <v>Indiana2010</v>
      </c>
      <c r="BE121" t="str">
        <f t="shared" si="1"/>
        <v xml:space="preserve"> Indiana2010</v>
      </c>
      <c r="BF121">
        <f>IFERROR(VLOOKUP('Data Table'!A121,'GDP per State'!$A$4:$I$54,7,FALSE),"NA")</f>
        <v>6.4</v>
      </c>
      <c r="BG121" s="165">
        <f>IFERROR(VLOOKUP(A121,'GDP per Capita'!$A$5:$H$55,8,FALSE)*100,"NA")</f>
        <v>2.6083285589361638</v>
      </c>
      <c r="BH121">
        <v>51.7</v>
      </c>
      <c r="BI121">
        <f>VLOOKUP($BD121,'Health Ranking'!$C$2:$E$157,2,FALSE)</f>
        <v>38</v>
      </c>
      <c r="BJ121">
        <f>VLOOKUP($BD121,'Health Ranking'!$C$2:$E$157,3,FALSE)</f>
        <v>-3</v>
      </c>
    </row>
    <row r="122" spans="1:62" x14ac:dyDescent="0.25">
      <c r="A122" s="48" t="s">
        <v>23</v>
      </c>
      <c r="B122" s="25">
        <v>669</v>
      </c>
      <c r="C122" s="25">
        <v>262</v>
      </c>
      <c r="D122" s="25">
        <v>3008</v>
      </c>
      <c r="E122" s="25">
        <v>85</v>
      </c>
      <c r="F122" s="25">
        <v>3163</v>
      </c>
      <c r="G122" s="25">
        <v>2140</v>
      </c>
      <c r="H122" s="25">
        <v>108</v>
      </c>
      <c r="I122" s="25">
        <v>0</v>
      </c>
      <c r="J122" s="25">
        <v>392</v>
      </c>
      <c r="K122" s="25">
        <v>2921</v>
      </c>
      <c r="L122" s="25">
        <v>1096</v>
      </c>
      <c r="M122" s="25">
        <v>68</v>
      </c>
      <c r="N122" s="25">
        <v>773</v>
      </c>
      <c r="O122" s="25">
        <v>9141</v>
      </c>
      <c r="P122" s="25">
        <v>1885</v>
      </c>
      <c r="Q122" s="25" t="s">
        <v>61</v>
      </c>
      <c r="R122" s="25">
        <v>1875</v>
      </c>
      <c r="S122" s="25">
        <v>656</v>
      </c>
      <c r="T122" s="25">
        <v>625</v>
      </c>
      <c r="U122" s="25">
        <v>337</v>
      </c>
      <c r="V122" s="25">
        <v>160</v>
      </c>
      <c r="W122" s="25">
        <v>307</v>
      </c>
      <c r="X122" s="25">
        <v>758</v>
      </c>
      <c r="Y122" s="25">
        <v>4948</v>
      </c>
      <c r="Z122" s="25">
        <v>114</v>
      </c>
      <c r="AA122" s="25">
        <v>4708</v>
      </c>
      <c r="AB122" s="25">
        <v>169</v>
      </c>
      <c r="AC122" s="25">
        <v>5536</v>
      </c>
      <c r="AD122" s="25">
        <v>543</v>
      </c>
      <c r="AE122" s="25">
        <v>109</v>
      </c>
      <c r="AF122" s="25">
        <v>332</v>
      </c>
      <c r="AG122" s="25">
        <v>0</v>
      </c>
      <c r="AH122" s="25">
        <v>477</v>
      </c>
      <c r="AI122" s="25">
        <v>1077</v>
      </c>
      <c r="AJ122" s="25">
        <v>289</v>
      </c>
      <c r="AK122" s="25">
        <v>1270</v>
      </c>
      <c r="AL122" s="25">
        <v>1108</v>
      </c>
      <c r="AM122" s="25">
        <v>161</v>
      </c>
      <c r="AN122" s="25">
        <v>227</v>
      </c>
      <c r="AO122" s="25">
        <v>48</v>
      </c>
      <c r="AP122" s="25">
        <v>703</v>
      </c>
      <c r="AQ122" s="25">
        <v>3520</v>
      </c>
      <c r="AR122" s="25">
        <v>1052</v>
      </c>
      <c r="AS122" s="25">
        <v>3946</v>
      </c>
      <c r="AT122" s="25">
        <v>483</v>
      </c>
      <c r="AU122" s="25">
        <v>91</v>
      </c>
      <c r="AV122" s="25">
        <v>1135</v>
      </c>
      <c r="AW122" s="25">
        <v>1685</v>
      </c>
      <c r="AX122" s="25">
        <v>0</v>
      </c>
      <c r="AY122" s="25">
        <v>2300</v>
      </c>
      <c r="AZ122" s="25">
        <v>462</v>
      </c>
      <c r="BA122" s="25">
        <v>0</v>
      </c>
      <c r="BB122">
        <v>2010</v>
      </c>
      <c r="BC122">
        <v>2010</v>
      </c>
      <c r="BD122" t="str">
        <f>CONCATENATE(A122,BC122)</f>
        <v>Iowa2010</v>
      </c>
      <c r="BE122" t="str">
        <f t="shared" si="1"/>
        <v xml:space="preserve"> Iowa2010</v>
      </c>
      <c r="BF122">
        <f>IFERROR(VLOOKUP('Data Table'!A122,'GDP per State'!$A$4:$I$54,7,FALSE),"NA")</f>
        <v>1.9</v>
      </c>
      <c r="BG122" s="165">
        <f>IFERROR(VLOOKUP(A122,'GDP per Capita'!$A$5:$H$55,8,FALSE)*100,"NA")</f>
        <v>2.4474673445655406</v>
      </c>
      <c r="BH122">
        <v>47.8</v>
      </c>
      <c r="BI122">
        <f>VLOOKUP($BD122,'Health Ranking'!$C$2:$E$157,2,FALSE)</f>
        <v>15</v>
      </c>
      <c r="BJ122">
        <f>VLOOKUP($BD122,'Health Ranking'!$C$2:$E$157,3,FALSE)</f>
        <v>0</v>
      </c>
    </row>
    <row r="123" spans="1:62" x14ac:dyDescent="0.25">
      <c r="A123" s="48" t="s">
        <v>24</v>
      </c>
      <c r="B123" s="25">
        <v>649</v>
      </c>
      <c r="C123" s="25">
        <v>106</v>
      </c>
      <c r="D123" s="25">
        <v>1935</v>
      </c>
      <c r="E123" s="25">
        <v>3611</v>
      </c>
      <c r="F123" s="25">
        <v>3857</v>
      </c>
      <c r="G123" s="25">
        <v>4308</v>
      </c>
      <c r="H123" s="25">
        <v>0</v>
      </c>
      <c r="I123" s="25">
        <v>28</v>
      </c>
      <c r="J123" s="25">
        <v>83</v>
      </c>
      <c r="K123" s="25">
        <v>4136</v>
      </c>
      <c r="L123" s="25">
        <v>1355</v>
      </c>
      <c r="M123" s="25">
        <v>387</v>
      </c>
      <c r="N123" s="25">
        <v>422</v>
      </c>
      <c r="O123" s="25">
        <v>1970</v>
      </c>
      <c r="P123" s="25">
        <v>1582</v>
      </c>
      <c r="Q123" s="25">
        <v>1520</v>
      </c>
      <c r="R123" s="25" t="s">
        <v>61</v>
      </c>
      <c r="S123" s="25">
        <v>1109</v>
      </c>
      <c r="T123" s="25">
        <v>706</v>
      </c>
      <c r="U123" s="25">
        <v>56</v>
      </c>
      <c r="V123" s="25">
        <v>781</v>
      </c>
      <c r="W123" s="25">
        <v>0</v>
      </c>
      <c r="X123" s="25">
        <v>640</v>
      </c>
      <c r="Y123" s="25">
        <v>1067</v>
      </c>
      <c r="Z123" s="25">
        <v>330</v>
      </c>
      <c r="AA123" s="25">
        <v>23427</v>
      </c>
      <c r="AB123" s="25">
        <v>60</v>
      </c>
      <c r="AC123" s="25">
        <v>2484</v>
      </c>
      <c r="AD123" s="25">
        <v>453</v>
      </c>
      <c r="AE123" s="25">
        <v>57</v>
      </c>
      <c r="AF123" s="25">
        <v>442</v>
      </c>
      <c r="AG123" s="25">
        <v>751</v>
      </c>
      <c r="AH123" s="25">
        <v>1189</v>
      </c>
      <c r="AI123" s="25">
        <v>2192</v>
      </c>
      <c r="AJ123" s="25">
        <v>114</v>
      </c>
      <c r="AK123" s="25">
        <v>1016</v>
      </c>
      <c r="AL123" s="25">
        <v>5024</v>
      </c>
      <c r="AM123" s="25">
        <v>678</v>
      </c>
      <c r="AN123" s="25">
        <v>1426</v>
      </c>
      <c r="AO123" s="25">
        <v>0</v>
      </c>
      <c r="AP123" s="25">
        <v>514</v>
      </c>
      <c r="AQ123" s="25">
        <v>571</v>
      </c>
      <c r="AR123" s="25">
        <v>2506</v>
      </c>
      <c r="AS123" s="25">
        <v>11598</v>
      </c>
      <c r="AT123" s="25">
        <v>299</v>
      </c>
      <c r="AU123" s="25">
        <v>0</v>
      </c>
      <c r="AV123" s="25">
        <v>2103</v>
      </c>
      <c r="AW123" s="25">
        <v>1694</v>
      </c>
      <c r="AX123" s="25">
        <v>161</v>
      </c>
      <c r="AY123" s="25">
        <v>752</v>
      </c>
      <c r="AZ123" s="25">
        <v>532</v>
      </c>
      <c r="BA123" s="25">
        <v>112</v>
      </c>
      <c r="BB123">
        <v>2010</v>
      </c>
      <c r="BC123">
        <v>2010</v>
      </c>
      <c r="BD123" t="str">
        <f>CONCATENATE(A123,BC123)</f>
        <v>Kansas2010</v>
      </c>
      <c r="BE123" t="str">
        <f t="shared" si="1"/>
        <v xml:space="preserve"> Kansas2010</v>
      </c>
      <c r="BF123">
        <f>IFERROR(VLOOKUP('Data Table'!A123,'GDP per State'!$A$4:$I$54,7,FALSE),"NA")</f>
        <v>2.6</v>
      </c>
      <c r="BG123" s="165">
        <f>IFERROR(VLOOKUP(A123,'GDP per Capita'!$A$5:$H$55,8,FALSE)*100,"NA")</f>
        <v>1.4662525007897231</v>
      </c>
      <c r="BH123">
        <v>54.3</v>
      </c>
      <c r="BI123">
        <f>VLOOKUP($BD123,'Health Ranking'!$C$2:$E$157,2,FALSE)</f>
        <v>23</v>
      </c>
      <c r="BJ123">
        <f>VLOOKUP($BD123,'Health Ranking'!$C$2:$E$157,3,FALSE)</f>
        <v>1</v>
      </c>
    </row>
    <row r="124" spans="1:62" x14ac:dyDescent="0.25">
      <c r="A124" s="48" t="s">
        <v>25</v>
      </c>
      <c r="B124" s="25">
        <v>1967</v>
      </c>
      <c r="C124" s="25">
        <v>1440</v>
      </c>
      <c r="D124" s="25">
        <v>1705</v>
      </c>
      <c r="E124" s="25">
        <v>2540</v>
      </c>
      <c r="F124" s="25">
        <v>3394</v>
      </c>
      <c r="G124" s="25">
        <v>1961</v>
      </c>
      <c r="H124" s="25">
        <v>400</v>
      </c>
      <c r="I124" s="25">
        <v>163</v>
      </c>
      <c r="J124" s="25">
        <v>94</v>
      </c>
      <c r="K124" s="25">
        <v>6321</v>
      </c>
      <c r="L124" s="25">
        <v>6525</v>
      </c>
      <c r="M124" s="25">
        <v>95</v>
      </c>
      <c r="N124" s="25">
        <v>315</v>
      </c>
      <c r="O124" s="25">
        <v>2921</v>
      </c>
      <c r="P124" s="25">
        <v>10643</v>
      </c>
      <c r="Q124" s="25">
        <v>334</v>
      </c>
      <c r="R124" s="25">
        <v>1048</v>
      </c>
      <c r="S124" s="25" t="s">
        <v>61</v>
      </c>
      <c r="T124" s="25">
        <v>1656</v>
      </c>
      <c r="U124" s="25">
        <v>484</v>
      </c>
      <c r="V124" s="25">
        <v>396</v>
      </c>
      <c r="W124" s="25">
        <v>340</v>
      </c>
      <c r="X124" s="25">
        <v>2353</v>
      </c>
      <c r="Y124" s="25">
        <v>402</v>
      </c>
      <c r="Z124" s="25">
        <v>407</v>
      </c>
      <c r="AA124" s="25">
        <v>2552</v>
      </c>
      <c r="AB124" s="25">
        <v>321</v>
      </c>
      <c r="AC124" s="25">
        <v>153</v>
      </c>
      <c r="AD124" s="25">
        <v>569</v>
      </c>
      <c r="AE124" s="25">
        <v>0</v>
      </c>
      <c r="AF124" s="25">
        <v>91</v>
      </c>
      <c r="AG124" s="25">
        <v>739</v>
      </c>
      <c r="AH124" s="25">
        <v>804</v>
      </c>
      <c r="AI124" s="25">
        <v>4419</v>
      </c>
      <c r="AJ124" s="25">
        <v>97</v>
      </c>
      <c r="AK124" s="25">
        <v>9159</v>
      </c>
      <c r="AL124" s="25">
        <v>877</v>
      </c>
      <c r="AM124" s="25">
        <v>0</v>
      </c>
      <c r="AN124" s="25">
        <v>1675</v>
      </c>
      <c r="AO124" s="25">
        <v>0</v>
      </c>
      <c r="AP124" s="25">
        <v>2211</v>
      </c>
      <c r="AQ124" s="25">
        <v>82</v>
      </c>
      <c r="AR124" s="25">
        <v>11188</v>
      </c>
      <c r="AS124" s="25">
        <v>5153</v>
      </c>
      <c r="AT124" s="25">
        <v>235</v>
      </c>
      <c r="AU124" s="25">
        <v>176</v>
      </c>
      <c r="AV124" s="25">
        <v>2051</v>
      </c>
      <c r="AW124" s="25">
        <v>886</v>
      </c>
      <c r="AX124" s="25">
        <v>851</v>
      </c>
      <c r="AY124" s="25">
        <v>287</v>
      </c>
      <c r="AZ124" s="25">
        <v>519</v>
      </c>
      <c r="BA124" s="25">
        <v>254</v>
      </c>
      <c r="BB124">
        <v>2010</v>
      </c>
      <c r="BC124">
        <v>2010</v>
      </c>
      <c r="BD124" t="str">
        <f>CONCATENATE(A124,BC124)</f>
        <v>Kentucky2010</v>
      </c>
      <c r="BE124" t="str">
        <f t="shared" si="1"/>
        <v xml:space="preserve"> Kentucky2010</v>
      </c>
      <c r="BF124">
        <f>IFERROR(VLOOKUP('Data Table'!A124,'GDP per State'!$A$4:$I$54,7,FALSE),"NA")</f>
        <v>5</v>
      </c>
      <c r="BG124" s="165">
        <f>IFERROR(VLOOKUP(A124,'GDP per Capita'!$A$5:$H$55,8,FALSE)*100,"NA")</f>
        <v>2.3619071613025131</v>
      </c>
      <c r="BH124">
        <v>55.6</v>
      </c>
      <c r="BI124">
        <f>VLOOKUP($BD124,'Health Ranking'!$C$2:$E$157,2,FALSE)</f>
        <v>44</v>
      </c>
      <c r="BJ124">
        <f>VLOOKUP($BD124,'Health Ranking'!$C$2:$E$157,3,FALSE)</f>
        <v>-3</v>
      </c>
    </row>
    <row r="125" spans="1:62" x14ac:dyDescent="0.25">
      <c r="A125" s="48" t="s">
        <v>26</v>
      </c>
      <c r="B125" s="25">
        <v>1901</v>
      </c>
      <c r="C125" s="25">
        <v>100</v>
      </c>
      <c r="D125" s="25">
        <v>2014</v>
      </c>
      <c r="E125" s="25">
        <v>4012</v>
      </c>
      <c r="F125" s="25">
        <v>2989</v>
      </c>
      <c r="G125" s="25">
        <v>968</v>
      </c>
      <c r="H125" s="25">
        <v>0</v>
      </c>
      <c r="I125" s="25">
        <v>0</v>
      </c>
      <c r="J125" s="25">
        <v>0</v>
      </c>
      <c r="K125" s="25">
        <v>7232</v>
      </c>
      <c r="L125" s="25">
        <v>3645</v>
      </c>
      <c r="M125" s="25">
        <v>88</v>
      </c>
      <c r="N125" s="25">
        <v>59</v>
      </c>
      <c r="O125" s="25">
        <v>1419</v>
      </c>
      <c r="P125" s="25">
        <v>749</v>
      </c>
      <c r="Q125" s="25">
        <v>315</v>
      </c>
      <c r="R125" s="25">
        <v>890</v>
      </c>
      <c r="S125" s="25">
        <v>437</v>
      </c>
      <c r="T125" s="25" t="s">
        <v>61</v>
      </c>
      <c r="U125" s="25">
        <v>115</v>
      </c>
      <c r="V125" s="25">
        <v>1376</v>
      </c>
      <c r="W125" s="25">
        <v>0</v>
      </c>
      <c r="X125" s="25">
        <v>1342</v>
      </c>
      <c r="Y125" s="25">
        <v>519</v>
      </c>
      <c r="Z125" s="25">
        <v>7390</v>
      </c>
      <c r="AA125" s="25">
        <v>2238</v>
      </c>
      <c r="AB125" s="25">
        <v>85</v>
      </c>
      <c r="AC125" s="25">
        <v>89</v>
      </c>
      <c r="AD125" s="25">
        <v>733</v>
      </c>
      <c r="AE125" s="25">
        <v>19</v>
      </c>
      <c r="AF125" s="25">
        <v>249</v>
      </c>
      <c r="AG125" s="25">
        <v>65</v>
      </c>
      <c r="AH125" s="25">
        <v>1321</v>
      </c>
      <c r="AI125" s="25">
        <v>2180</v>
      </c>
      <c r="AJ125" s="25">
        <v>374</v>
      </c>
      <c r="AK125" s="25">
        <v>743</v>
      </c>
      <c r="AL125" s="25">
        <v>2208</v>
      </c>
      <c r="AM125" s="25">
        <v>0</v>
      </c>
      <c r="AN125" s="25">
        <v>625</v>
      </c>
      <c r="AO125" s="25">
        <v>0</v>
      </c>
      <c r="AP125" s="25">
        <v>2059</v>
      </c>
      <c r="AQ125" s="25">
        <v>129</v>
      </c>
      <c r="AR125" s="25">
        <v>2602</v>
      </c>
      <c r="AS125" s="25">
        <v>31149</v>
      </c>
      <c r="AT125" s="25">
        <v>46</v>
      </c>
      <c r="AU125" s="25">
        <v>0</v>
      </c>
      <c r="AV125" s="25">
        <v>2148</v>
      </c>
      <c r="AW125" s="25">
        <v>1011</v>
      </c>
      <c r="AX125" s="25">
        <v>60</v>
      </c>
      <c r="AY125" s="25">
        <v>331</v>
      </c>
      <c r="AZ125" s="25">
        <v>107</v>
      </c>
      <c r="BA125" s="25">
        <v>109</v>
      </c>
      <c r="BB125">
        <v>2010</v>
      </c>
      <c r="BC125">
        <v>2010</v>
      </c>
      <c r="BD125" t="str">
        <f>CONCATENATE(A125,BC125)</f>
        <v>Louisiana2010</v>
      </c>
      <c r="BE125" t="str">
        <f t="shared" si="1"/>
        <v xml:space="preserve"> Louisiana2010</v>
      </c>
      <c r="BF125">
        <f>IFERROR(VLOOKUP('Data Table'!A125,'GDP per State'!$A$4:$I$54,7,FALSE),"NA")</f>
        <v>5.8</v>
      </c>
      <c r="BG125" s="165">
        <f>IFERROR(VLOOKUP(A125,'GDP per Capita'!$A$5:$H$55,8,FALSE)*100,"NA")</f>
        <v>2.9227441628306807</v>
      </c>
      <c r="BH125">
        <v>66.400000000000006</v>
      </c>
      <c r="BI125">
        <f>VLOOKUP($BD125,'Health Ranking'!$C$2:$E$157,2,FALSE)</f>
        <v>49</v>
      </c>
      <c r="BJ125">
        <f>VLOOKUP($BD125,'Health Ranking'!$C$2:$E$157,3,FALSE)</f>
        <v>-2</v>
      </c>
    </row>
    <row r="126" spans="1:62" x14ac:dyDescent="0.25">
      <c r="A126" s="48" t="s">
        <v>27</v>
      </c>
      <c r="B126" s="25">
        <v>97</v>
      </c>
      <c r="C126" s="25">
        <v>574</v>
      </c>
      <c r="D126" s="25">
        <v>241</v>
      </c>
      <c r="E126" s="25">
        <v>0</v>
      </c>
      <c r="F126" s="25">
        <v>1796</v>
      </c>
      <c r="G126" s="25">
        <v>532</v>
      </c>
      <c r="H126" s="25">
        <v>528</v>
      </c>
      <c r="I126" s="25">
        <v>294</v>
      </c>
      <c r="J126" s="25">
        <v>76</v>
      </c>
      <c r="K126" s="25">
        <v>5497</v>
      </c>
      <c r="L126" s="25">
        <v>0</v>
      </c>
      <c r="M126" s="25">
        <v>89</v>
      </c>
      <c r="N126" s="25">
        <v>202</v>
      </c>
      <c r="O126" s="25">
        <v>55</v>
      </c>
      <c r="P126" s="25">
        <v>30</v>
      </c>
      <c r="Q126" s="25">
        <v>0</v>
      </c>
      <c r="R126" s="25">
        <v>0</v>
      </c>
      <c r="S126" s="25">
        <v>0</v>
      </c>
      <c r="T126" s="25">
        <v>162</v>
      </c>
      <c r="U126" s="25" t="s">
        <v>61</v>
      </c>
      <c r="V126" s="25">
        <v>53</v>
      </c>
      <c r="W126" s="25">
        <v>4666</v>
      </c>
      <c r="X126" s="25">
        <v>645</v>
      </c>
      <c r="Y126" s="25">
        <v>172</v>
      </c>
      <c r="Z126" s="25">
        <v>0</v>
      </c>
      <c r="AA126" s="25">
        <v>171</v>
      </c>
      <c r="AB126" s="25">
        <v>76</v>
      </c>
      <c r="AC126" s="25">
        <v>0</v>
      </c>
      <c r="AD126" s="25">
        <v>0</v>
      </c>
      <c r="AE126" s="25">
        <v>3242</v>
      </c>
      <c r="AF126" s="25">
        <v>95</v>
      </c>
      <c r="AG126" s="25">
        <v>94</v>
      </c>
      <c r="AH126" s="25">
        <v>2270</v>
      </c>
      <c r="AI126" s="25">
        <v>2259</v>
      </c>
      <c r="AJ126" s="25">
        <v>0</v>
      </c>
      <c r="AK126" s="25">
        <v>291</v>
      </c>
      <c r="AL126" s="25">
        <v>298</v>
      </c>
      <c r="AM126" s="25">
        <v>0</v>
      </c>
      <c r="AN126" s="25">
        <v>1621</v>
      </c>
      <c r="AO126" s="25">
        <v>447</v>
      </c>
      <c r="AP126" s="25">
        <v>603</v>
      </c>
      <c r="AQ126" s="25">
        <v>0</v>
      </c>
      <c r="AR126" s="25">
        <v>84</v>
      </c>
      <c r="AS126" s="25">
        <v>1318</v>
      </c>
      <c r="AT126" s="25">
        <v>148</v>
      </c>
      <c r="AU126" s="25">
        <v>824</v>
      </c>
      <c r="AV126" s="25">
        <v>1494</v>
      </c>
      <c r="AW126" s="25">
        <v>717</v>
      </c>
      <c r="AX126" s="25">
        <v>0</v>
      </c>
      <c r="AY126" s="25">
        <v>448</v>
      </c>
      <c r="AZ126" s="25">
        <v>0</v>
      </c>
      <c r="BA126" s="25">
        <v>0</v>
      </c>
      <c r="BB126">
        <v>2010</v>
      </c>
      <c r="BC126">
        <v>2010</v>
      </c>
      <c r="BD126" t="str">
        <f>CONCATENATE(A126,BC126)</f>
        <v>Maine2010</v>
      </c>
      <c r="BE126" t="str">
        <f t="shared" si="1"/>
        <v xml:space="preserve"> Maine2010</v>
      </c>
      <c r="BF126">
        <f>IFERROR(VLOOKUP('Data Table'!A126,'GDP per State'!$A$4:$I$54,7,FALSE),"NA")</f>
        <v>1.8</v>
      </c>
      <c r="BG126" s="165">
        <f>IFERROR(VLOOKUP(A126,'GDP per Capita'!$A$5:$H$55,8,FALSE)*100,"NA")</f>
        <v>1.8009505016536507</v>
      </c>
      <c r="BH126">
        <v>41</v>
      </c>
      <c r="BI126">
        <f>VLOOKUP($BD126,'Health Ranking'!$C$2:$E$157,2,FALSE)</f>
        <v>8</v>
      </c>
      <c r="BJ126">
        <f>VLOOKUP($BD126,'Health Ranking'!$C$2:$E$157,3,FALSE)</f>
        <v>1</v>
      </c>
    </row>
    <row r="127" spans="1:62" x14ac:dyDescent="0.25">
      <c r="A127" s="48" t="s">
        <v>28</v>
      </c>
      <c r="B127" s="25">
        <v>716</v>
      </c>
      <c r="C127" s="25">
        <v>704</v>
      </c>
      <c r="D127" s="25">
        <v>1284</v>
      </c>
      <c r="E127" s="25">
        <v>306</v>
      </c>
      <c r="F127" s="25">
        <v>10626</v>
      </c>
      <c r="G127" s="25">
        <v>1532</v>
      </c>
      <c r="H127" s="25">
        <v>1531</v>
      </c>
      <c r="I127" s="25">
        <v>4969</v>
      </c>
      <c r="J127" s="25">
        <v>13503</v>
      </c>
      <c r="K127" s="25">
        <v>13241</v>
      </c>
      <c r="L127" s="25">
        <v>5382</v>
      </c>
      <c r="M127" s="25">
        <v>990</v>
      </c>
      <c r="N127" s="25">
        <v>44</v>
      </c>
      <c r="O127" s="25">
        <v>1985</v>
      </c>
      <c r="P127" s="25">
        <v>1641</v>
      </c>
      <c r="Q127" s="25">
        <v>134</v>
      </c>
      <c r="R127" s="25">
        <v>1369</v>
      </c>
      <c r="S127" s="25">
        <v>1395</v>
      </c>
      <c r="T127" s="25">
        <v>963</v>
      </c>
      <c r="U127" s="25">
        <v>243</v>
      </c>
      <c r="V127" s="25" t="s">
        <v>61</v>
      </c>
      <c r="W127" s="25">
        <v>3660</v>
      </c>
      <c r="X127" s="25">
        <v>620</v>
      </c>
      <c r="Y127" s="25">
        <v>1259</v>
      </c>
      <c r="Z127" s="25">
        <v>649</v>
      </c>
      <c r="AA127" s="25">
        <v>1359</v>
      </c>
      <c r="AB127" s="25">
        <v>51</v>
      </c>
      <c r="AC127" s="25">
        <v>77</v>
      </c>
      <c r="AD127" s="25">
        <v>485</v>
      </c>
      <c r="AE127" s="25">
        <v>49</v>
      </c>
      <c r="AF127" s="25">
        <v>4231</v>
      </c>
      <c r="AG127" s="25">
        <v>1968</v>
      </c>
      <c r="AH127" s="25">
        <v>5912</v>
      </c>
      <c r="AI127" s="25">
        <v>9881</v>
      </c>
      <c r="AJ127" s="25">
        <v>121</v>
      </c>
      <c r="AK127" s="25">
        <v>3828</v>
      </c>
      <c r="AL127" s="25">
        <v>382</v>
      </c>
      <c r="AM127" s="25">
        <v>595</v>
      </c>
      <c r="AN127" s="25">
        <v>18281</v>
      </c>
      <c r="AO127" s="25">
        <v>977</v>
      </c>
      <c r="AP127" s="25">
        <v>5184</v>
      </c>
      <c r="AQ127" s="25">
        <v>0</v>
      </c>
      <c r="AR127" s="25">
        <v>1450</v>
      </c>
      <c r="AS127" s="25">
        <v>4724</v>
      </c>
      <c r="AT127" s="25">
        <v>426</v>
      </c>
      <c r="AU127" s="25">
        <v>300</v>
      </c>
      <c r="AV127" s="25">
        <v>24822</v>
      </c>
      <c r="AW127" s="25">
        <v>629</v>
      </c>
      <c r="AX127" s="25">
        <v>4249</v>
      </c>
      <c r="AY127" s="25">
        <v>1088</v>
      </c>
      <c r="AZ127" s="25">
        <v>51</v>
      </c>
      <c r="BA127" s="25">
        <v>59</v>
      </c>
      <c r="BB127">
        <v>2010</v>
      </c>
      <c r="BC127">
        <v>2010</v>
      </c>
      <c r="BD127" t="str">
        <f>CONCATENATE(A127,BC127)</f>
        <v>Maryland2010</v>
      </c>
      <c r="BE127" t="str">
        <f t="shared" si="1"/>
        <v xml:space="preserve"> Maryland2010</v>
      </c>
      <c r="BF127">
        <f>IFERROR(VLOOKUP('Data Table'!A127,'GDP per State'!$A$4:$I$54,7,FALSE),"NA")</f>
        <v>3.3</v>
      </c>
      <c r="BG127" s="165">
        <f>IFERROR(VLOOKUP(A127,'GDP per Capita'!$A$5:$H$55,8,FALSE)*100,"NA")</f>
        <v>2.5348489002298655</v>
      </c>
      <c r="BH127">
        <v>54.2</v>
      </c>
      <c r="BI127">
        <f>VLOOKUP($BD127,'Health Ranking'!$C$2:$E$157,2,FALSE)</f>
        <v>21</v>
      </c>
      <c r="BJ127">
        <f>VLOOKUP($BD127,'Health Ranking'!$C$2:$E$157,3,FALSE)</f>
        <v>0</v>
      </c>
    </row>
    <row r="128" spans="1:62" x14ac:dyDescent="0.25">
      <c r="A128" s="48" t="s">
        <v>29</v>
      </c>
      <c r="B128" s="25">
        <v>435</v>
      </c>
      <c r="C128" s="25">
        <v>107</v>
      </c>
      <c r="D128" s="25">
        <v>1449</v>
      </c>
      <c r="E128" s="25">
        <v>190</v>
      </c>
      <c r="F128" s="25">
        <v>11969</v>
      </c>
      <c r="G128" s="25">
        <v>2242</v>
      </c>
      <c r="H128" s="25">
        <v>8510</v>
      </c>
      <c r="I128" s="25">
        <v>689</v>
      </c>
      <c r="J128" s="25">
        <v>1376</v>
      </c>
      <c r="K128" s="25">
        <v>13900</v>
      </c>
      <c r="L128" s="25">
        <v>3910</v>
      </c>
      <c r="M128" s="25">
        <v>1283</v>
      </c>
      <c r="N128" s="25">
        <v>115</v>
      </c>
      <c r="O128" s="25">
        <v>2811</v>
      </c>
      <c r="P128" s="25">
        <v>103</v>
      </c>
      <c r="Q128" s="25">
        <v>189</v>
      </c>
      <c r="R128" s="25">
        <v>100</v>
      </c>
      <c r="S128" s="25">
        <v>1036</v>
      </c>
      <c r="T128" s="25">
        <v>995</v>
      </c>
      <c r="U128" s="25">
        <v>3521</v>
      </c>
      <c r="V128" s="25">
        <v>1983</v>
      </c>
      <c r="W128" s="25" t="s">
        <v>61</v>
      </c>
      <c r="X128" s="25">
        <v>1206</v>
      </c>
      <c r="Y128" s="25">
        <v>1092</v>
      </c>
      <c r="Z128" s="25">
        <v>107</v>
      </c>
      <c r="AA128" s="25">
        <v>1395</v>
      </c>
      <c r="AB128" s="25">
        <v>59</v>
      </c>
      <c r="AC128" s="25">
        <v>100</v>
      </c>
      <c r="AD128" s="25">
        <v>1275</v>
      </c>
      <c r="AE128" s="25">
        <v>13752</v>
      </c>
      <c r="AF128" s="25">
        <v>2626</v>
      </c>
      <c r="AG128" s="25">
        <v>2076</v>
      </c>
      <c r="AH128" s="25">
        <v>16855</v>
      </c>
      <c r="AI128" s="25">
        <v>4052</v>
      </c>
      <c r="AJ128" s="25">
        <v>52</v>
      </c>
      <c r="AK128" s="25">
        <v>3686</v>
      </c>
      <c r="AL128" s="25">
        <v>465</v>
      </c>
      <c r="AM128" s="25">
        <v>1471</v>
      </c>
      <c r="AN128" s="25">
        <v>4455</v>
      </c>
      <c r="AO128" s="25">
        <v>8639</v>
      </c>
      <c r="AP128" s="25">
        <v>3765</v>
      </c>
      <c r="AQ128" s="25">
        <v>407</v>
      </c>
      <c r="AR128" s="25">
        <v>1733</v>
      </c>
      <c r="AS128" s="25">
        <v>7139</v>
      </c>
      <c r="AT128" s="25">
        <v>246</v>
      </c>
      <c r="AU128" s="25">
        <v>3599</v>
      </c>
      <c r="AV128" s="25">
        <v>4104</v>
      </c>
      <c r="AW128" s="25">
        <v>1448</v>
      </c>
      <c r="AX128" s="25">
        <v>191</v>
      </c>
      <c r="AY128" s="25">
        <v>992</v>
      </c>
      <c r="AZ128" s="25">
        <v>252</v>
      </c>
      <c r="BA128" s="25">
        <v>2004</v>
      </c>
      <c r="BB128">
        <v>2010</v>
      </c>
      <c r="BC128">
        <v>2010</v>
      </c>
      <c r="BD128" t="str">
        <f>CONCATENATE(A128,BC128)</f>
        <v>Massachusetts2010</v>
      </c>
      <c r="BE128" t="str">
        <f t="shared" si="1"/>
        <v xml:space="preserve"> Massachusetts2010</v>
      </c>
      <c r="BF128">
        <f>IFERROR(VLOOKUP('Data Table'!A128,'GDP per State'!$A$4:$I$54,7,FALSE),"NA")</f>
        <v>3.8</v>
      </c>
      <c r="BG128" s="165">
        <f>IFERROR(VLOOKUP(A128,'GDP per Capita'!$A$5:$H$55,8,FALSE)*100,"NA")</f>
        <v>3.1566420589777726</v>
      </c>
      <c r="BH128">
        <v>47.9</v>
      </c>
      <c r="BI128">
        <f>VLOOKUP($BD128,'Health Ranking'!$C$2:$E$157,2,FALSE)</f>
        <v>2</v>
      </c>
      <c r="BJ128">
        <f>VLOOKUP($BD128,'Health Ranking'!$C$2:$E$157,3,FALSE)</f>
        <v>1</v>
      </c>
    </row>
    <row r="129" spans="1:62" x14ac:dyDescent="0.25">
      <c r="A129" s="48" t="s">
        <v>30</v>
      </c>
      <c r="B129" s="25">
        <v>2334</v>
      </c>
      <c r="C129" s="25">
        <v>923</v>
      </c>
      <c r="D129" s="25">
        <v>6354</v>
      </c>
      <c r="E129" s="25">
        <v>1506</v>
      </c>
      <c r="F129" s="25">
        <v>10435</v>
      </c>
      <c r="G129" s="25">
        <v>4587</v>
      </c>
      <c r="H129" s="25">
        <v>770</v>
      </c>
      <c r="I129" s="25">
        <v>61</v>
      </c>
      <c r="J129" s="25">
        <v>126</v>
      </c>
      <c r="K129" s="25">
        <v>21359</v>
      </c>
      <c r="L129" s="25">
        <v>6857</v>
      </c>
      <c r="M129" s="25">
        <v>627</v>
      </c>
      <c r="N129" s="25">
        <v>427</v>
      </c>
      <c r="O129" s="25">
        <v>11865</v>
      </c>
      <c r="P129" s="25">
        <v>9361</v>
      </c>
      <c r="Q129" s="25">
        <v>1439</v>
      </c>
      <c r="R129" s="25">
        <v>806</v>
      </c>
      <c r="S129" s="25">
        <v>4672</v>
      </c>
      <c r="T129" s="25">
        <v>1301</v>
      </c>
      <c r="U129" s="25">
        <v>122</v>
      </c>
      <c r="V129" s="25">
        <v>3572</v>
      </c>
      <c r="W129" s="25">
        <v>1624</v>
      </c>
      <c r="X129" s="25" t="s">
        <v>61</v>
      </c>
      <c r="Y129" s="25">
        <v>2631</v>
      </c>
      <c r="Z129" s="25">
        <v>2495</v>
      </c>
      <c r="AA129" s="25">
        <v>2610</v>
      </c>
      <c r="AB129" s="25">
        <v>648</v>
      </c>
      <c r="AC129" s="25">
        <v>726</v>
      </c>
      <c r="AD129" s="25">
        <v>2202</v>
      </c>
      <c r="AE129" s="25">
        <v>230</v>
      </c>
      <c r="AF129" s="25">
        <v>1070</v>
      </c>
      <c r="AG129" s="25">
        <v>1460</v>
      </c>
      <c r="AH129" s="25">
        <v>4779</v>
      </c>
      <c r="AI129" s="25">
        <v>5789</v>
      </c>
      <c r="AJ129" s="25">
        <v>298</v>
      </c>
      <c r="AK129" s="25">
        <v>15130</v>
      </c>
      <c r="AL129" s="25">
        <v>1047</v>
      </c>
      <c r="AM129" s="25">
        <v>1159</v>
      </c>
      <c r="AN129" s="25">
        <v>4961</v>
      </c>
      <c r="AO129" s="25">
        <v>77</v>
      </c>
      <c r="AP129" s="25">
        <v>3709</v>
      </c>
      <c r="AQ129" s="25">
        <v>144</v>
      </c>
      <c r="AR129" s="25">
        <v>5529</v>
      </c>
      <c r="AS129" s="25">
        <v>13775</v>
      </c>
      <c r="AT129" s="25">
        <v>261</v>
      </c>
      <c r="AU129" s="25">
        <v>201</v>
      </c>
      <c r="AV129" s="25">
        <v>5733</v>
      </c>
      <c r="AW129" s="25">
        <v>2871</v>
      </c>
      <c r="AX129" s="25">
        <v>657</v>
      </c>
      <c r="AY129" s="25">
        <v>6317</v>
      </c>
      <c r="AZ129" s="25">
        <v>570</v>
      </c>
      <c r="BA129" s="25">
        <v>89</v>
      </c>
      <c r="BB129">
        <v>2010</v>
      </c>
      <c r="BC129">
        <v>2010</v>
      </c>
      <c r="BD129" t="str">
        <f>CONCATENATE(A129,BC129)</f>
        <v>Michigan2010</v>
      </c>
      <c r="BE129" t="str">
        <f t="shared" si="1"/>
        <v xml:space="preserve"> Michigan2010</v>
      </c>
      <c r="BF129">
        <f>IFERROR(VLOOKUP('Data Table'!A129,'GDP per State'!$A$4:$I$54,7,FALSE),"NA")</f>
        <v>4.9000000000000004</v>
      </c>
      <c r="BG129" s="165">
        <f>IFERROR(VLOOKUP(A129,'GDP per Capita'!$A$5:$H$55,8,FALSE)*100,"NA")</f>
        <v>3.3262093254266878</v>
      </c>
      <c r="BH129">
        <v>44.4</v>
      </c>
      <c r="BI129">
        <f>VLOOKUP($BD129,'Health Ranking'!$C$2:$E$157,2,FALSE)</f>
        <v>28</v>
      </c>
      <c r="BJ129">
        <f>VLOOKUP($BD129,'Health Ranking'!$C$2:$E$157,3,FALSE)</f>
        <v>2</v>
      </c>
    </row>
    <row r="130" spans="1:62" x14ac:dyDescent="0.25">
      <c r="A130" s="48" t="s">
        <v>31</v>
      </c>
      <c r="B130" s="25">
        <v>386</v>
      </c>
      <c r="C130" s="25">
        <v>530</v>
      </c>
      <c r="D130" s="25">
        <v>5421</v>
      </c>
      <c r="E130" s="25">
        <v>222</v>
      </c>
      <c r="F130" s="25">
        <v>5095</v>
      </c>
      <c r="G130" s="25">
        <v>2878</v>
      </c>
      <c r="H130" s="25">
        <v>934</v>
      </c>
      <c r="I130" s="25">
        <v>55</v>
      </c>
      <c r="J130" s="25">
        <v>87</v>
      </c>
      <c r="K130" s="25">
        <v>5439</v>
      </c>
      <c r="L130" s="25">
        <v>1169</v>
      </c>
      <c r="M130" s="25">
        <v>476</v>
      </c>
      <c r="N130" s="25">
        <v>465</v>
      </c>
      <c r="O130" s="25">
        <v>4300</v>
      </c>
      <c r="P130" s="25">
        <v>916</v>
      </c>
      <c r="Q130" s="25">
        <v>7564</v>
      </c>
      <c r="R130" s="25">
        <v>1562</v>
      </c>
      <c r="S130" s="25">
        <v>930</v>
      </c>
      <c r="T130" s="25">
        <v>569</v>
      </c>
      <c r="U130" s="25">
        <v>91</v>
      </c>
      <c r="V130" s="25">
        <v>820</v>
      </c>
      <c r="W130" s="25">
        <v>2185</v>
      </c>
      <c r="X130" s="25">
        <v>1275</v>
      </c>
      <c r="Y130" s="25" t="s">
        <v>61</v>
      </c>
      <c r="Z130" s="25">
        <v>863</v>
      </c>
      <c r="AA130" s="25">
        <v>1701</v>
      </c>
      <c r="AB130" s="25">
        <v>1323</v>
      </c>
      <c r="AC130" s="25">
        <v>2254</v>
      </c>
      <c r="AD130" s="25">
        <v>805</v>
      </c>
      <c r="AE130" s="25">
        <v>240</v>
      </c>
      <c r="AF130" s="25">
        <v>322</v>
      </c>
      <c r="AG130" s="25">
        <v>179</v>
      </c>
      <c r="AH130" s="25">
        <v>1649</v>
      </c>
      <c r="AI130" s="25">
        <v>1839</v>
      </c>
      <c r="AJ130" s="25">
        <v>12350</v>
      </c>
      <c r="AK130" s="25">
        <v>2298</v>
      </c>
      <c r="AL130" s="25">
        <v>599</v>
      </c>
      <c r="AM130" s="25">
        <v>668</v>
      </c>
      <c r="AN130" s="25">
        <v>1491</v>
      </c>
      <c r="AO130" s="25">
        <v>47</v>
      </c>
      <c r="AP130" s="25">
        <v>818</v>
      </c>
      <c r="AQ130" s="25">
        <v>4615</v>
      </c>
      <c r="AR130" s="25">
        <v>1504</v>
      </c>
      <c r="AS130" s="25">
        <v>6088</v>
      </c>
      <c r="AT130" s="25">
        <v>914</v>
      </c>
      <c r="AU130" s="25">
        <v>85</v>
      </c>
      <c r="AV130" s="25">
        <v>462</v>
      </c>
      <c r="AW130" s="25">
        <v>1323</v>
      </c>
      <c r="AX130" s="25">
        <v>0</v>
      </c>
      <c r="AY130" s="25">
        <v>16741</v>
      </c>
      <c r="AZ130" s="25">
        <v>218</v>
      </c>
      <c r="BA130" s="25">
        <v>50</v>
      </c>
      <c r="BB130">
        <v>2010</v>
      </c>
      <c r="BC130">
        <v>2010</v>
      </c>
      <c r="BD130" t="str">
        <f>CONCATENATE(A130,BC130)</f>
        <v>Minnesota2010</v>
      </c>
      <c r="BE130" t="str">
        <f t="shared" si="1"/>
        <v xml:space="preserve"> Minnesota2010</v>
      </c>
      <c r="BF130">
        <f>IFERROR(VLOOKUP('Data Table'!A130,'GDP per State'!$A$4:$I$54,7,FALSE),"NA")</f>
        <v>2.8</v>
      </c>
      <c r="BG130" s="165">
        <f>IFERROR(VLOOKUP(A130,'GDP per Capita'!$A$5:$H$55,8,FALSE)*100,"NA")</f>
        <v>3.8534798534798536</v>
      </c>
      <c r="BH130">
        <v>41.2</v>
      </c>
      <c r="BI130">
        <f>VLOOKUP($BD130,'Health Ranking'!$C$2:$E$157,2,FALSE)</f>
        <v>6</v>
      </c>
      <c r="BJ130">
        <f>VLOOKUP($BD130,'Health Ranking'!$C$2:$E$157,3,FALSE)</f>
        <v>0</v>
      </c>
    </row>
    <row r="131" spans="1:62" x14ac:dyDescent="0.25">
      <c r="A131" s="48" t="s">
        <v>32</v>
      </c>
      <c r="B131" s="25">
        <v>7233</v>
      </c>
      <c r="C131" s="25">
        <v>263</v>
      </c>
      <c r="D131" s="25">
        <v>272</v>
      </c>
      <c r="E131" s="25">
        <v>2764</v>
      </c>
      <c r="F131" s="25">
        <v>2757</v>
      </c>
      <c r="G131" s="25">
        <v>1277</v>
      </c>
      <c r="H131" s="25">
        <v>67</v>
      </c>
      <c r="I131" s="25">
        <v>0</v>
      </c>
      <c r="J131" s="25">
        <v>0</v>
      </c>
      <c r="K131" s="25">
        <v>7929</v>
      </c>
      <c r="L131" s="25">
        <v>2380</v>
      </c>
      <c r="M131" s="25">
        <v>234</v>
      </c>
      <c r="N131" s="25">
        <v>37</v>
      </c>
      <c r="O131" s="25">
        <v>1093</v>
      </c>
      <c r="P131" s="25">
        <v>270</v>
      </c>
      <c r="Q131" s="25">
        <v>117</v>
      </c>
      <c r="R131" s="25">
        <v>167</v>
      </c>
      <c r="S131" s="25">
        <v>1442</v>
      </c>
      <c r="T131" s="25">
        <v>7032</v>
      </c>
      <c r="U131" s="25">
        <v>0</v>
      </c>
      <c r="V131" s="25">
        <v>403</v>
      </c>
      <c r="W131" s="25">
        <v>453</v>
      </c>
      <c r="X131" s="25">
        <v>656</v>
      </c>
      <c r="Y131" s="25">
        <v>196</v>
      </c>
      <c r="Z131" s="25" t="s">
        <v>61</v>
      </c>
      <c r="AA131" s="25">
        <v>1183</v>
      </c>
      <c r="AB131" s="25">
        <v>242</v>
      </c>
      <c r="AC131" s="25">
        <v>823</v>
      </c>
      <c r="AD131" s="25">
        <v>946</v>
      </c>
      <c r="AE131" s="25">
        <v>25</v>
      </c>
      <c r="AF131" s="25">
        <v>450</v>
      </c>
      <c r="AG131" s="25">
        <v>719</v>
      </c>
      <c r="AH131" s="25">
        <v>872</v>
      </c>
      <c r="AI131" s="25">
        <v>1187</v>
      </c>
      <c r="AJ131" s="25">
        <v>0</v>
      </c>
      <c r="AK131" s="25">
        <v>89</v>
      </c>
      <c r="AL131" s="25">
        <v>1733</v>
      </c>
      <c r="AM131" s="25">
        <v>735</v>
      </c>
      <c r="AN131" s="25">
        <v>563</v>
      </c>
      <c r="AO131" s="25">
        <v>0</v>
      </c>
      <c r="AP131" s="25">
        <v>1175</v>
      </c>
      <c r="AQ131" s="25">
        <v>201</v>
      </c>
      <c r="AR131" s="25">
        <v>9029</v>
      </c>
      <c r="AS131" s="25">
        <v>7773</v>
      </c>
      <c r="AT131" s="25">
        <v>127</v>
      </c>
      <c r="AU131" s="25">
        <v>0</v>
      </c>
      <c r="AV131" s="25">
        <v>1858</v>
      </c>
      <c r="AW131" s="25">
        <v>737</v>
      </c>
      <c r="AX131" s="25">
        <v>44</v>
      </c>
      <c r="AY131" s="25">
        <v>810</v>
      </c>
      <c r="AZ131" s="25">
        <v>0</v>
      </c>
      <c r="BA131" s="25">
        <v>170</v>
      </c>
      <c r="BB131">
        <v>2010</v>
      </c>
      <c r="BC131">
        <v>2010</v>
      </c>
      <c r="BD131" t="str">
        <f>CONCATENATE(A131,BC131)</f>
        <v>Mississippi2010</v>
      </c>
      <c r="BE131" t="str">
        <f t="shared" si="1"/>
        <v xml:space="preserve"> Mississippi2010</v>
      </c>
      <c r="BF131">
        <f>IFERROR(VLOOKUP('Data Table'!A131,'GDP per State'!$A$4:$I$54,7,FALSE),"NA")</f>
        <v>2</v>
      </c>
      <c r="BG131" s="165">
        <f>IFERROR(VLOOKUP(A131,'GDP per Capita'!$A$5:$H$55,8,FALSE)*100,"NA")</f>
        <v>2.7588045180421816</v>
      </c>
      <c r="BH131">
        <v>63.4</v>
      </c>
      <c r="BI131">
        <f>VLOOKUP($BD131,'Health Ranking'!$C$2:$E$157,2,FALSE)</f>
        <v>50</v>
      </c>
      <c r="BJ131">
        <f>VLOOKUP($BD131,'Health Ranking'!$C$2:$E$157,3,FALSE)</f>
        <v>0</v>
      </c>
    </row>
    <row r="132" spans="1:62" ht="15.75" thickBot="1" x14ac:dyDescent="0.3">
      <c r="A132" s="48" t="s">
        <v>33</v>
      </c>
      <c r="B132" s="25">
        <v>1373</v>
      </c>
      <c r="C132" s="25">
        <v>0</v>
      </c>
      <c r="D132" s="25">
        <v>4567</v>
      </c>
      <c r="E132" s="25">
        <v>7320</v>
      </c>
      <c r="F132" s="25">
        <v>6921</v>
      </c>
      <c r="G132" s="25">
        <v>1978</v>
      </c>
      <c r="H132" s="25">
        <v>42</v>
      </c>
      <c r="I132" s="25">
        <v>539</v>
      </c>
      <c r="J132" s="25">
        <v>272</v>
      </c>
      <c r="K132" s="25">
        <v>7984</v>
      </c>
      <c r="L132" s="25">
        <v>3072</v>
      </c>
      <c r="M132" s="25">
        <v>170</v>
      </c>
      <c r="N132" s="25">
        <v>425</v>
      </c>
      <c r="O132" s="25">
        <v>16703</v>
      </c>
      <c r="P132" s="25">
        <v>3893</v>
      </c>
      <c r="Q132" s="25">
        <v>6031</v>
      </c>
      <c r="R132" s="25">
        <v>23384</v>
      </c>
      <c r="S132" s="25">
        <v>3153</v>
      </c>
      <c r="T132" s="25">
        <v>2852</v>
      </c>
      <c r="U132" s="25">
        <v>201</v>
      </c>
      <c r="V132" s="25">
        <v>1147</v>
      </c>
      <c r="W132" s="25">
        <v>1957</v>
      </c>
      <c r="X132" s="25">
        <v>2921</v>
      </c>
      <c r="Y132" s="25">
        <v>1549</v>
      </c>
      <c r="Z132" s="25">
        <v>959</v>
      </c>
      <c r="AA132" s="25" t="s">
        <v>61</v>
      </c>
      <c r="AB132" s="25">
        <v>564</v>
      </c>
      <c r="AC132" s="25">
        <v>2723</v>
      </c>
      <c r="AD132" s="25">
        <v>1747</v>
      </c>
      <c r="AE132" s="25">
        <v>295</v>
      </c>
      <c r="AF132" s="25">
        <v>727</v>
      </c>
      <c r="AG132" s="25">
        <v>138</v>
      </c>
      <c r="AH132" s="25">
        <v>1870</v>
      </c>
      <c r="AI132" s="25">
        <v>1932</v>
      </c>
      <c r="AJ132" s="25">
        <v>197</v>
      </c>
      <c r="AK132" s="25">
        <v>1171</v>
      </c>
      <c r="AL132" s="25">
        <v>4102</v>
      </c>
      <c r="AM132" s="25">
        <v>1786</v>
      </c>
      <c r="AN132" s="25">
        <v>1725</v>
      </c>
      <c r="AO132" s="25">
        <v>47</v>
      </c>
      <c r="AP132" s="25">
        <v>1371</v>
      </c>
      <c r="AQ132" s="25">
        <v>252</v>
      </c>
      <c r="AR132" s="25">
        <v>4342</v>
      </c>
      <c r="AS132" s="25">
        <v>12061</v>
      </c>
      <c r="AT132" s="25">
        <v>1255</v>
      </c>
      <c r="AU132" s="25">
        <v>51</v>
      </c>
      <c r="AV132" s="25">
        <v>4262</v>
      </c>
      <c r="AW132" s="25">
        <v>3727</v>
      </c>
      <c r="AX132" s="25">
        <v>160</v>
      </c>
      <c r="AY132" s="25">
        <v>1716</v>
      </c>
      <c r="AZ132" s="25">
        <v>421</v>
      </c>
      <c r="BA132" s="25">
        <v>221</v>
      </c>
      <c r="BB132">
        <v>2010</v>
      </c>
      <c r="BC132">
        <v>2010</v>
      </c>
      <c r="BD132" t="str">
        <f>CONCATENATE(A132,BC132)</f>
        <v>Missouri2010</v>
      </c>
      <c r="BE132" t="str">
        <f t="shared" ref="BE132:BE158" si="2">" "&amp;BD132</f>
        <v xml:space="preserve"> Missouri2010</v>
      </c>
      <c r="BF132">
        <f>IFERROR(VLOOKUP('Data Table'!A132,'GDP per State'!$A$4:$I$54,7,FALSE),"NA")</f>
        <v>1.9</v>
      </c>
      <c r="BG132" s="165">
        <f>IFERROR(VLOOKUP(A132,'GDP per Capita'!$A$5:$H$55,8,FALSE)*100,"NA")</f>
        <v>1.5877445098641068</v>
      </c>
      <c r="BH132">
        <v>54.5</v>
      </c>
      <c r="BI132">
        <f>VLOOKUP($BD132,'Health Ranking'!$C$2:$E$157,2,FALSE)</f>
        <v>39</v>
      </c>
      <c r="BJ132">
        <f>VLOOKUP($BD132,'Health Ranking'!$C$2:$E$157,3,FALSE)</f>
        <v>-1</v>
      </c>
    </row>
    <row r="133" spans="1:62" x14ac:dyDescent="0.25">
      <c r="A133" s="48" t="s">
        <v>34</v>
      </c>
      <c r="B133" s="25">
        <v>229</v>
      </c>
      <c r="C133" s="25">
        <v>616</v>
      </c>
      <c r="D133" s="25">
        <v>1343</v>
      </c>
      <c r="E133" s="25">
        <v>85</v>
      </c>
      <c r="F133" s="25">
        <v>3009</v>
      </c>
      <c r="G133" s="25">
        <v>2042</v>
      </c>
      <c r="H133" s="25">
        <v>0</v>
      </c>
      <c r="I133" s="25">
        <v>73</v>
      </c>
      <c r="J133" s="25">
        <v>0</v>
      </c>
      <c r="K133" s="25">
        <v>338</v>
      </c>
      <c r="L133" s="25">
        <v>52</v>
      </c>
      <c r="M133" s="25">
        <v>150</v>
      </c>
      <c r="N133" s="25">
        <v>1509</v>
      </c>
      <c r="O133" s="25">
        <v>928</v>
      </c>
      <c r="P133" s="25">
        <v>164</v>
      </c>
      <c r="Q133" s="25">
        <v>836</v>
      </c>
      <c r="R133" s="25">
        <v>289</v>
      </c>
      <c r="S133" s="25">
        <v>0</v>
      </c>
      <c r="T133" s="25">
        <v>40</v>
      </c>
      <c r="U133" s="25">
        <v>275</v>
      </c>
      <c r="V133" s="25">
        <v>86</v>
      </c>
      <c r="W133" s="25">
        <v>388</v>
      </c>
      <c r="X133" s="25">
        <v>312</v>
      </c>
      <c r="Y133" s="25">
        <v>1020</v>
      </c>
      <c r="Z133" s="25">
        <v>314</v>
      </c>
      <c r="AA133" s="25">
        <v>220</v>
      </c>
      <c r="AB133" s="25" t="s">
        <v>61</v>
      </c>
      <c r="AC133" s="25">
        <v>112</v>
      </c>
      <c r="AD133" s="25">
        <v>770</v>
      </c>
      <c r="AE133" s="25">
        <v>486</v>
      </c>
      <c r="AF133" s="25">
        <v>122</v>
      </c>
      <c r="AG133" s="25">
        <v>1003</v>
      </c>
      <c r="AH133" s="25">
        <v>237</v>
      </c>
      <c r="AI133" s="25">
        <v>230</v>
      </c>
      <c r="AJ133" s="25">
        <v>1236</v>
      </c>
      <c r="AK133" s="25">
        <v>460</v>
      </c>
      <c r="AL133" s="25">
        <v>448</v>
      </c>
      <c r="AM133" s="25">
        <v>3386</v>
      </c>
      <c r="AN133" s="25">
        <v>339</v>
      </c>
      <c r="AO133" s="25">
        <v>0</v>
      </c>
      <c r="AP133" s="25">
        <v>0</v>
      </c>
      <c r="AQ133" s="25">
        <v>560</v>
      </c>
      <c r="AR133" s="25">
        <v>290</v>
      </c>
      <c r="AS133" s="25">
        <v>1027</v>
      </c>
      <c r="AT133" s="25">
        <v>1929</v>
      </c>
      <c r="AU133" s="25">
        <v>236</v>
      </c>
      <c r="AV133" s="25">
        <v>866</v>
      </c>
      <c r="AW133" s="25">
        <v>5094</v>
      </c>
      <c r="AX133" s="25">
        <v>39</v>
      </c>
      <c r="AY133" s="25">
        <v>154</v>
      </c>
      <c r="AZ133" s="25">
        <v>2528</v>
      </c>
      <c r="BA133" s="25">
        <v>0</v>
      </c>
      <c r="BB133">
        <v>2010</v>
      </c>
      <c r="BC133">
        <v>2010</v>
      </c>
      <c r="BD133" t="str">
        <f>CONCATENATE(A133,BC133)</f>
        <v>Montana2010</v>
      </c>
      <c r="BE133" t="str">
        <f t="shared" si="2"/>
        <v xml:space="preserve"> Montana2010</v>
      </c>
      <c r="BF133">
        <f>IFERROR(VLOOKUP('Data Table'!A133,'GDP per State'!$A$4:$I$54,7,FALSE),"NA")</f>
        <v>2.1</v>
      </c>
      <c r="BG133" s="165">
        <f>IFERROR(VLOOKUP(A133,'GDP per Capita'!$A$5:$H$55,8,FALSE)*100,"NA")</f>
        <v>3.1201294808775923</v>
      </c>
      <c r="BH133" s="151">
        <v>42.7</v>
      </c>
      <c r="BI133">
        <f>VLOOKUP($BD133,'Health Ranking'!$C$2:$E$157,2,FALSE)</f>
        <v>25</v>
      </c>
      <c r="BJ133">
        <f>VLOOKUP($BD133,'Health Ranking'!$C$2:$E$157,3,FALSE)</f>
        <v>1</v>
      </c>
    </row>
    <row r="134" spans="1:62" x14ac:dyDescent="0.25">
      <c r="A134" s="48" t="s">
        <v>35</v>
      </c>
      <c r="B134" s="25">
        <v>169</v>
      </c>
      <c r="C134" s="25">
        <v>215</v>
      </c>
      <c r="D134" s="25">
        <v>1750</v>
      </c>
      <c r="E134" s="25">
        <v>394</v>
      </c>
      <c r="F134" s="25">
        <v>3062</v>
      </c>
      <c r="G134" s="25">
        <v>4065</v>
      </c>
      <c r="H134" s="25">
        <v>0</v>
      </c>
      <c r="I134" s="25">
        <v>0</v>
      </c>
      <c r="J134" s="25">
        <v>62</v>
      </c>
      <c r="K134" s="25">
        <v>1544</v>
      </c>
      <c r="L134" s="25">
        <v>148</v>
      </c>
      <c r="M134" s="25">
        <v>0</v>
      </c>
      <c r="N134" s="25">
        <v>0</v>
      </c>
      <c r="O134" s="25">
        <v>546</v>
      </c>
      <c r="P134" s="25">
        <v>705</v>
      </c>
      <c r="Q134" s="25">
        <v>4783</v>
      </c>
      <c r="R134" s="25">
        <v>2678</v>
      </c>
      <c r="S134" s="25">
        <v>858</v>
      </c>
      <c r="T134" s="25">
        <v>119</v>
      </c>
      <c r="U134" s="25">
        <v>204</v>
      </c>
      <c r="V134" s="25">
        <v>54</v>
      </c>
      <c r="W134" s="25">
        <v>46</v>
      </c>
      <c r="X134" s="25">
        <v>213</v>
      </c>
      <c r="Y134" s="25">
        <v>734</v>
      </c>
      <c r="Z134" s="25">
        <v>0</v>
      </c>
      <c r="AA134" s="25">
        <v>2636</v>
      </c>
      <c r="AB134" s="25">
        <v>340</v>
      </c>
      <c r="AC134" s="25" t="s">
        <v>61</v>
      </c>
      <c r="AD134" s="25">
        <v>1129</v>
      </c>
      <c r="AE134" s="25">
        <v>0</v>
      </c>
      <c r="AF134" s="25">
        <v>261</v>
      </c>
      <c r="AG134" s="25">
        <v>530</v>
      </c>
      <c r="AH134" s="25">
        <v>886</v>
      </c>
      <c r="AI134" s="25">
        <v>516</v>
      </c>
      <c r="AJ134" s="25">
        <v>328</v>
      </c>
      <c r="AK134" s="25">
        <v>1531</v>
      </c>
      <c r="AL134" s="25">
        <v>829</v>
      </c>
      <c r="AM134" s="25">
        <v>777</v>
      </c>
      <c r="AN134" s="25">
        <v>551</v>
      </c>
      <c r="AO134" s="25">
        <v>0</v>
      </c>
      <c r="AP134" s="25">
        <v>0</v>
      </c>
      <c r="AQ134" s="25">
        <v>2260</v>
      </c>
      <c r="AR134" s="25">
        <v>187</v>
      </c>
      <c r="AS134" s="25">
        <v>4893</v>
      </c>
      <c r="AT134" s="25">
        <v>118</v>
      </c>
      <c r="AU134" s="25">
        <v>0</v>
      </c>
      <c r="AV134" s="25">
        <v>523</v>
      </c>
      <c r="AW134" s="25">
        <v>323</v>
      </c>
      <c r="AX134" s="25">
        <v>0</v>
      </c>
      <c r="AY134" s="25">
        <v>853</v>
      </c>
      <c r="AZ134" s="25">
        <v>1711</v>
      </c>
      <c r="BA134" s="25">
        <v>0</v>
      </c>
      <c r="BB134">
        <v>2010</v>
      </c>
      <c r="BC134">
        <v>2010</v>
      </c>
      <c r="BD134" t="str">
        <f>CONCATENATE(A134,BC134)</f>
        <v>Nebraska2010</v>
      </c>
      <c r="BE134" t="str">
        <f t="shared" si="2"/>
        <v xml:space="preserve"> Nebraska2010</v>
      </c>
      <c r="BF134">
        <f>IFERROR(VLOOKUP('Data Table'!A134,'GDP per State'!$A$4:$I$54,7,FALSE),"NA")</f>
        <v>3.9</v>
      </c>
      <c r="BG134" s="165">
        <f>IFERROR(VLOOKUP(A134,'GDP per Capita'!$A$5:$H$55,8,FALSE)*100,"NA")</f>
        <v>2.6198033196316146</v>
      </c>
      <c r="BH134" s="152">
        <v>48.8</v>
      </c>
      <c r="BI134">
        <f>VLOOKUP($BD134,'Health Ranking'!$C$2:$E$157,2,FALSE)</f>
        <v>12</v>
      </c>
      <c r="BJ134">
        <f>VLOOKUP($BD134,'Health Ranking'!$C$2:$E$157,3,FALSE)</f>
        <v>4</v>
      </c>
    </row>
    <row r="135" spans="1:62" x14ac:dyDescent="0.25">
      <c r="A135" s="48" t="s">
        <v>36</v>
      </c>
      <c r="B135" s="25">
        <v>265</v>
      </c>
      <c r="C135" s="25">
        <v>240</v>
      </c>
      <c r="D135" s="25">
        <v>10342</v>
      </c>
      <c r="E135" s="25">
        <v>67</v>
      </c>
      <c r="F135" s="25">
        <v>27724</v>
      </c>
      <c r="G135" s="25">
        <v>4131</v>
      </c>
      <c r="H135" s="25">
        <v>507</v>
      </c>
      <c r="I135" s="25">
        <v>106</v>
      </c>
      <c r="J135" s="25">
        <v>0</v>
      </c>
      <c r="K135" s="25">
        <v>7050</v>
      </c>
      <c r="L135" s="25">
        <v>1155</v>
      </c>
      <c r="M135" s="25">
        <v>1925</v>
      </c>
      <c r="N135" s="25">
        <v>2110</v>
      </c>
      <c r="O135" s="25">
        <v>2541</v>
      </c>
      <c r="P135" s="25">
        <v>227</v>
      </c>
      <c r="Q135" s="25">
        <v>623</v>
      </c>
      <c r="R135" s="25">
        <v>1318</v>
      </c>
      <c r="S135" s="25">
        <v>76</v>
      </c>
      <c r="T135" s="25">
        <v>1552</v>
      </c>
      <c r="U135" s="25">
        <v>345</v>
      </c>
      <c r="V135" s="25">
        <v>979</v>
      </c>
      <c r="W135" s="25">
        <v>792</v>
      </c>
      <c r="X135" s="25">
        <v>1874</v>
      </c>
      <c r="Y135" s="25">
        <v>540</v>
      </c>
      <c r="Z135" s="25">
        <v>408</v>
      </c>
      <c r="AA135" s="25">
        <v>1060</v>
      </c>
      <c r="AB135" s="25">
        <v>548</v>
      </c>
      <c r="AC135" s="25">
        <v>232</v>
      </c>
      <c r="AD135" s="25" t="s">
        <v>61</v>
      </c>
      <c r="AE135" s="25">
        <v>95</v>
      </c>
      <c r="AF135" s="25">
        <v>874</v>
      </c>
      <c r="AG135" s="25">
        <v>4192</v>
      </c>
      <c r="AH135" s="25">
        <v>2077</v>
      </c>
      <c r="AI135" s="25">
        <v>698</v>
      </c>
      <c r="AJ135" s="25">
        <v>382</v>
      </c>
      <c r="AK135" s="25">
        <v>2240</v>
      </c>
      <c r="AL135" s="25">
        <v>1079</v>
      </c>
      <c r="AM135" s="25">
        <v>2805</v>
      </c>
      <c r="AN135" s="25">
        <v>1810</v>
      </c>
      <c r="AO135" s="25">
        <v>297</v>
      </c>
      <c r="AP135" s="25">
        <v>1173</v>
      </c>
      <c r="AQ135" s="25">
        <v>38</v>
      </c>
      <c r="AR135" s="25">
        <v>2433</v>
      </c>
      <c r="AS135" s="25">
        <v>8324</v>
      </c>
      <c r="AT135" s="25">
        <v>4549</v>
      </c>
      <c r="AU135" s="25">
        <v>58</v>
      </c>
      <c r="AV135" s="25">
        <v>748</v>
      </c>
      <c r="AW135" s="25">
        <v>5310</v>
      </c>
      <c r="AX135" s="25">
        <v>25</v>
      </c>
      <c r="AY135" s="25">
        <v>1049</v>
      </c>
      <c r="AZ135" s="25">
        <v>416</v>
      </c>
      <c r="BA135" s="25">
        <v>0</v>
      </c>
      <c r="BB135">
        <v>2010</v>
      </c>
      <c r="BC135">
        <v>2010</v>
      </c>
      <c r="BD135" t="str">
        <f>CONCATENATE(A135,BC135)</f>
        <v>Nevada2010</v>
      </c>
      <c r="BE135" t="str">
        <f t="shared" si="2"/>
        <v xml:space="preserve"> Nevada2010</v>
      </c>
      <c r="BF135">
        <f>IFERROR(VLOOKUP('Data Table'!A135,'GDP per State'!$A$4:$I$54,7,FALSE),"NA")</f>
        <v>-0.4</v>
      </c>
      <c r="BG135" s="165">
        <f>IFERROR(VLOOKUP(A135,'GDP per Capita'!$A$5:$H$55,8,FALSE)*100,"NA")</f>
        <v>-0.39533394582254516</v>
      </c>
      <c r="BH135" s="153">
        <v>49.9</v>
      </c>
      <c r="BI135">
        <f>VLOOKUP($BD135,'Health Ranking'!$C$2:$E$157,2,FALSE)</f>
        <v>47</v>
      </c>
      <c r="BJ135">
        <f>VLOOKUP($BD135,'Health Ranking'!$C$2:$E$157,3,FALSE)</f>
        <v>-2</v>
      </c>
    </row>
    <row r="136" spans="1:62" x14ac:dyDescent="0.25">
      <c r="A136" s="48" t="s">
        <v>37</v>
      </c>
      <c r="B136" s="25">
        <v>0</v>
      </c>
      <c r="C136" s="25">
        <v>316</v>
      </c>
      <c r="D136" s="25">
        <v>64</v>
      </c>
      <c r="E136" s="25">
        <v>0</v>
      </c>
      <c r="F136" s="25">
        <v>1614</v>
      </c>
      <c r="G136" s="25">
        <v>791</v>
      </c>
      <c r="H136" s="25">
        <v>1049</v>
      </c>
      <c r="I136" s="25">
        <v>139</v>
      </c>
      <c r="J136" s="25">
        <v>137</v>
      </c>
      <c r="K136" s="25">
        <v>3645</v>
      </c>
      <c r="L136" s="25">
        <v>162</v>
      </c>
      <c r="M136" s="25">
        <v>496</v>
      </c>
      <c r="N136" s="25">
        <v>109</v>
      </c>
      <c r="O136" s="25">
        <v>206</v>
      </c>
      <c r="P136" s="25">
        <v>114</v>
      </c>
      <c r="Q136" s="25">
        <v>381</v>
      </c>
      <c r="R136" s="25">
        <v>76</v>
      </c>
      <c r="S136" s="25">
        <v>0</v>
      </c>
      <c r="T136" s="25">
        <v>462</v>
      </c>
      <c r="U136" s="25">
        <v>4058</v>
      </c>
      <c r="V136" s="25">
        <v>1369</v>
      </c>
      <c r="W136" s="25">
        <v>9911</v>
      </c>
      <c r="X136" s="25">
        <v>437</v>
      </c>
      <c r="Y136" s="25">
        <v>183</v>
      </c>
      <c r="Z136" s="25">
        <v>0</v>
      </c>
      <c r="AA136" s="25">
        <v>108</v>
      </c>
      <c r="AB136" s="25">
        <v>0</v>
      </c>
      <c r="AC136" s="25">
        <v>0</v>
      </c>
      <c r="AD136" s="25">
        <v>59</v>
      </c>
      <c r="AE136" s="25" t="s">
        <v>61</v>
      </c>
      <c r="AF136" s="25">
        <v>705</v>
      </c>
      <c r="AG136" s="25">
        <v>79</v>
      </c>
      <c r="AH136" s="25">
        <v>2636</v>
      </c>
      <c r="AI136" s="25">
        <v>2130</v>
      </c>
      <c r="AJ136" s="25">
        <v>0</v>
      </c>
      <c r="AK136" s="25">
        <v>175</v>
      </c>
      <c r="AL136" s="25">
        <v>69</v>
      </c>
      <c r="AM136" s="25">
        <v>317</v>
      </c>
      <c r="AN136" s="25">
        <v>729</v>
      </c>
      <c r="AO136" s="25">
        <v>333</v>
      </c>
      <c r="AP136" s="25">
        <v>486</v>
      </c>
      <c r="AQ136" s="25">
        <v>0</v>
      </c>
      <c r="AR136" s="25">
        <v>197</v>
      </c>
      <c r="AS136" s="25">
        <v>1067</v>
      </c>
      <c r="AT136" s="25">
        <v>0</v>
      </c>
      <c r="AU136" s="25">
        <v>2760</v>
      </c>
      <c r="AV136" s="25">
        <v>372</v>
      </c>
      <c r="AW136" s="25">
        <v>282</v>
      </c>
      <c r="AX136" s="25">
        <v>107</v>
      </c>
      <c r="AY136" s="25">
        <v>69</v>
      </c>
      <c r="AZ136" s="25">
        <v>0</v>
      </c>
      <c r="BA136" s="25">
        <v>0</v>
      </c>
      <c r="BB136">
        <v>2010</v>
      </c>
      <c r="BC136">
        <v>2010</v>
      </c>
      <c r="BD136" t="str">
        <f>CONCATENATE(A136,BC136)</f>
        <v>New Hampshire2010</v>
      </c>
      <c r="BE136" t="str">
        <f t="shared" si="2"/>
        <v xml:space="preserve"> New Hampshire2010</v>
      </c>
      <c r="BF136">
        <f>IFERROR(VLOOKUP('Data Table'!A136,'GDP per State'!$A$4:$I$54,7,FALSE),"NA")</f>
        <v>3.3</v>
      </c>
      <c r="BG136" s="165">
        <f>IFERROR(VLOOKUP(A136,'GDP per Capita'!$A$5:$H$55,8,FALSE)*100,"NA")</f>
        <v>3.6541091046253951</v>
      </c>
      <c r="BH136" s="152">
        <v>43.8</v>
      </c>
      <c r="BI136">
        <f>VLOOKUP($BD136,'Health Ranking'!$C$2:$E$157,2,FALSE)</f>
        <v>3</v>
      </c>
      <c r="BJ136">
        <f>VLOOKUP($BD136,'Health Ranking'!$C$2:$E$157,3,FALSE)</f>
        <v>2</v>
      </c>
    </row>
    <row r="137" spans="1:62" x14ac:dyDescent="0.25">
      <c r="A137" s="48" t="s">
        <v>38</v>
      </c>
      <c r="B137" s="25">
        <v>356</v>
      </c>
      <c r="C137" s="25">
        <v>413</v>
      </c>
      <c r="D137" s="25">
        <v>1782</v>
      </c>
      <c r="E137" s="25">
        <v>77</v>
      </c>
      <c r="F137" s="25">
        <v>10108</v>
      </c>
      <c r="G137" s="25">
        <v>1259</v>
      </c>
      <c r="H137" s="25">
        <v>3475</v>
      </c>
      <c r="I137" s="25">
        <v>3678</v>
      </c>
      <c r="J137" s="25">
        <v>1924</v>
      </c>
      <c r="K137" s="25">
        <v>22344</v>
      </c>
      <c r="L137" s="25">
        <v>4151</v>
      </c>
      <c r="M137" s="25">
        <v>443</v>
      </c>
      <c r="N137" s="25">
        <v>97</v>
      </c>
      <c r="O137" s="25">
        <v>2331</v>
      </c>
      <c r="P137" s="25">
        <v>1876</v>
      </c>
      <c r="Q137" s="25">
        <v>472</v>
      </c>
      <c r="R137" s="25">
        <v>1743</v>
      </c>
      <c r="S137" s="25">
        <v>1147</v>
      </c>
      <c r="T137" s="25">
        <v>171</v>
      </c>
      <c r="U137" s="25">
        <v>902</v>
      </c>
      <c r="V137" s="25">
        <v>9058</v>
      </c>
      <c r="W137" s="25">
        <v>4709</v>
      </c>
      <c r="X137" s="25">
        <v>1676</v>
      </c>
      <c r="Y137" s="25">
        <v>513</v>
      </c>
      <c r="Z137" s="25">
        <v>403</v>
      </c>
      <c r="AA137" s="25">
        <v>1320</v>
      </c>
      <c r="AB137" s="25">
        <v>0</v>
      </c>
      <c r="AC137" s="25">
        <v>143</v>
      </c>
      <c r="AD137" s="25">
        <v>1528</v>
      </c>
      <c r="AE137" s="25">
        <v>540</v>
      </c>
      <c r="AF137" s="25" t="s">
        <v>61</v>
      </c>
      <c r="AG137" s="25">
        <v>160</v>
      </c>
      <c r="AH137" s="25">
        <v>35333</v>
      </c>
      <c r="AI137" s="25">
        <v>7195</v>
      </c>
      <c r="AJ137" s="25">
        <v>144</v>
      </c>
      <c r="AK137" s="25">
        <v>2465</v>
      </c>
      <c r="AL137" s="25">
        <v>890</v>
      </c>
      <c r="AM137" s="25">
        <v>544</v>
      </c>
      <c r="AN137" s="25">
        <v>42456</v>
      </c>
      <c r="AO137" s="25">
        <v>1868</v>
      </c>
      <c r="AP137" s="25">
        <v>4908</v>
      </c>
      <c r="AQ137" s="25">
        <v>0</v>
      </c>
      <c r="AR137" s="25">
        <v>2230</v>
      </c>
      <c r="AS137" s="25">
        <v>7058</v>
      </c>
      <c r="AT137" s="25">
        <v>247</v>
      </c>
      <c r="AU137" s="25">
        <v>751</v>
      </c>
      <c r="AV137" s="25">
        <v>6825</v>
      </c>
      <c r="AW137" s="25">
        <v>721</v>
      </c>
      <c r="AX137" s="25">
        <v>906</v>
      </c>
      <c r="AY137" s="25">
        <v>632</v>
      </c>
      <c r="AZ137" s="25">
        <v>0</v>
      </c>
      <c r="BA137" s="25">
        <v>1244</v>
      </c>
      <c r="BB137">
        <v>2010</v>
      </c>
      <c r="BC137">
        <v>2010</v>
      </c>
      <c r="BD137" t="str">
        <f>CONCATENATE(A137,BC137)</f>
        <v>New Jersey2010</v>
      </c>
      <c r="BE137" t="str">
        <f t="shared" si="2"/>
        <v xml:space="preserve"> New Jersey2010</v>
      </c>
      <c r="BF137">
        <f>IFERROR(VLOOKUP('Data Table'!A137,'GDP per State'!$A$4:$I$54,7,FALSE),"NA")</f>
        <v>1.5</v>
      </c>
      <c r="BG137" s="165">
        <f>IFERROR(VLOOKUP(A137,'GDP per Capita'!$A$5:$H$55,8,FALSE)*100,"NA")</f>
        <v>2.452205359501026</v>
      </c>
      <c r="BH137" s="153">
        <v>52.7</v>
      </c>
      <c r="BI137">
        <f>VLOOKUP($BD137,'Health Ranking'!$C$2:$E$157,2,FALSE)</f>
        <v>17</v>
      </c>
      <c r="BJ137">
        <f>VLOOKUP($BD137,'Health Ranking'!$C$2:$E$157,3,FALSE)</f>
        <v>1</v>
      </c>
    </row>
    <row r="138" spans="1:62" x14ac:dyDescent="0.25">
      <c r="A138" s="48" t="s">
        <v>39</v>
      </c>
      <c r="B138" s="25">
        <v>650</v>
      </c>
      <c r="C138" s="25">
        <v>421</v>
      </c>
      <c r="D138" s="25">
        <v>4419</v>
      </c>
      <c r="E138" s="25">
        <v>0</v>
      </c>
      <c r="F138" s="25">
        <v>4632</v>
      </c>
      <c r="G138" s="25">
        <v>3921</v>
      </c>
      <c r="H138" s="25">
        <v>112</v>
      </c>
      <c r="I138" s="25">
        <v>59</v>
      </c>
      <c r="J138" s="25">
        <v>61</v>
      </c>
      <c r="K138" s="25">
        <v>900</v>
      </c>
      <c r="L138" s="25">
        <v>826</v>
      </c>
      <c r="M138" s="25">
        <v>11</v>
      </c>
      <c r="N138" s="25">
        <v>694</v>
      </c>
      <c r="O138" s="25">
        <v>996</v>
      </c>
      <c r="P138" s="25">
        <v>188</v>
      </c>
      <c r="Q138" s="25">
        <v>492</v>
      </c>
      <c r="R138" s="25">
        <v>873</v>
      </c>
      <c r="S138" s="25">
        <v>122</v>
      </c>
      <c r="T138" s="25">
        <v>294</v>
      </c>
      <c r="U138" s="25">
        <v>234</v>
      </c>
      <c r="V138" s="25">
        <v>238</v>
      </c>
      <c r="W138" s="25">
        <v>161</v>
      </c>
      <c r="X138" s="25">
        <v>669</v>
      </c>
      <c r="Y138" s="25">
        <v>151</v>
      </c>
      <c r="Z138" s="25">
        <v>633</v>
      </c>
      <c r="AA138" s="25">
        <v>150</v>
      </c>
      <c r="AB138" s="25">
        <v>660</v>
      </c>
      <c r="AC138" s="25">
        <v>831</v>
      </c>
      <c r="AD138" s="25">
        <v>1220</v>
      </c>
      <c r="AE138" s="25">
        <v>276</v>
      </c>
      <c r="AF138" s="25">
        <v>421</v>
      </c>
      <c r="AG138" s="25" t="s">
        <v>61</v>
      </c>
      <c r="AH138" s="25">
        <v>829</v>
      </c>
      <c r="AI138" s="25">
        <v>1186</v>
      </c>
      <c r="AJ138" s="25">
        <v>380</v>
      </c>
      <c r="AK138" s="25">
        <v>515</v>
      </c>
      <c r="AL138" s="25">
        <v>2723</v>
      </c>
      <c r="AM138" s="25">
        <v>981</v>
      </c>
      <c r="AN138" s="25">
        <v>1250</v>
      </c>
      <c r="AO138" s="25">
        <v>0</v>
      </c>
      <c r="AP138" s="25">
        <v>1390</v>
      </c>
      <c r="AQ138" s="25">
        <v>38</v>
      </c>
      <c r="AR138" s="25">
        <v>621</v>
      </c>
      <c r="AS138" s="25">
        <v>11752</v>
      </c>
      <c r="AT138" s="25">
        <v>518</v>
      </c>
      <c r="AU138" s="25">
        <v>0</v>
      </c>
      <c r="AV138" s="25">
        <v>1098</v>
      </c>
      <c r="AW138" s="25">
        <v>1012</v>
      </c>
      <c r="AX138" s="25">
        <v>0</v>
      </c>
      <c r="AY138" s="25">
        <v>123</v>
      </c>
      <c r="AZ138" s="25">
        <v>707</v>
      </c>
      <c r="BA138" s="25">
        <v>364</v>
      </c>
      <c r="BB138">
        <v>2010</v>
      </c>
      <c r="BC138">
        <v>2010</v>
      </c>
      <c r="BD138" t="str">
        <f>CONCATENATE(A138,BC138)</f>
        <v>New Mexico2010</v>
      </c>
      <c r="BE138" t="str">
        <f t="shared" si="2"/>
        <v xml:space="preserve"> New Mexico2010</v>
      </c>
      <c r="BF138">
        <f>IFERROR(VLOOKUP('Data Table'!A138,'GDP per State'!$A$4:$I$54,7,FALSE),"NA")</f>
        <v>0.8</v>
      </c>
      <c r="BG138" s="165">
        <f>IFERROR(VLOOKUP(A138,'GDP per Capita'!$A$5:$H$55,8,FALSE)*100,"NA")</f>
        <v>2.298136645962733</v>
      </c>
      <c r="BH138" s="152">
        <v>53.4</v>
      </c>
      <c r="BI138">
        <f>VLOOKUP($BD138,'Health Ranking'!$C$2:$E$157,2,FALSE)</f>
        <v>40</v>
      </c>
      <c r="BJ138">
        <f>VLOOKUP($BD138,'Health Ranking'!$C$2:$E$157,3,FALSE)</f>
        <v>-9</v>
      </c>
    </row>
    <row r="139" spans="1:62" x14ac:dyDescent="0.25">
      <c r="A139" s="48" t="s">
        <v>40</v>
      </c>
      <c r="B139" s="25">
        <v>3686</v>
      </c>
      <c r="C139" s="25">
        <v>255</v>
      </c>
      <c r="D139" s="25">
        <v>6618</v>
      </c>
      <c r="E139" s="25">
        <v>289</v>
      </c>
      <c r="F139" s="25">
        <v>20981</v>
      </c>
      <c r="G139" s="25">
        <v>4594</v>
      </c>
      <c r="H139" s="25">
        <v>20727</v>
      </c>
      <c r="I139" s="25">
        <v>4251</v>
      </c>
      <c r="J139" s="25">
        <v>3852</v>
      </c>
      <c r="K139" s="25">
        <v>55011</v>
      </c>
      <c r="L139" s="25">
        <v>12472</v>
      </c>
      <c r="M139" s="25">
        <v>1339</v>
      </c>
      <c r="N139" s="25">
        <v>155</v>
      </c>
      <c r="O139" s="25">
        <v>8479</v>
      </c>
      <c r="P139" s="25">
        <v>2564</v>
      </c>
      <c r="Q139" s="25">
        <v>273</v>
      </c>
      <c r="R139" s="25">
        <v>2390</v>
      </c>
      <c r="S139" s="25">
        <v>2057</v>
      </c>
      <c r="T139" s="25">
        <v>2161</v>
      </c>
      <c r="U139" s="25">
        <v>2339</v>
      </c>
      <c r="V139" s="25">
        <v>10736</v>
      </c>
      <c r="W139" s="25">
        <v>20002</v>
      </c>
      <c r="X139" s="25">
        <v>3135</v>
      </c>
      <c r="Y139" s="25">
        <v>1309</v>
      </c>
      <c r="Z139" s="25">
        <v>1026</v>
      </c>
      <c r="AA139" s="25">
        <v>2630</v>
      </c>
      <c r="AB139" s="25">
        <v>246</v>
      </c>
      <c r="AC139" s="25">
        <v>111</v>
      </c>
      <c r="AD139" s="25">
        <v>1204</v>
      </c>
      <c r="AE139" s="25">
        <v>2462</v>
      </c>
      <c r="AF139" s="25">
        <v>41374</v>
      </c>
      <c r="AG139" s="25">
        <v>784</v>
      </c>
      <c r="AH139" s="25" t="s">
        <v>61</v>
      </c>
      <c r="AI139" s="25">
        <v>19406</v>
      </c>
      <c r="AJ139" s="25">
        <v>188</v>
      </c>
      <c r="AK139" s="25">
        <v>5988</v>
      </c>
      <c r="AL139" s="25">
        <v>1118</v>
      </c>
      <c r="AM139" s="25">
        <v>2538</v>
      </c>
      <c r="AN139" s="25">
        <v>30481</v>
      </c>
      <c r="AO139" s="25">
        <v>4583</v>
      </c>
      <c r="AP139" s="25">
        <v>7912</v>
      </c>
      <c r="AQ139" s="25">
        <v>758</v>
      </c>
      <c r="AR139" s="25">
        <v>4800</v>
      </c>
      <c r="AS139" s="25">
        <v>16624</v>
      </c>
      <c r="AT139" s="25">
        <v>1462</v>
      </c>
      <c r="AU139" s="25">
        <v>4056</v>
      </c>
      <c r="AV139" s="25">
        <v>17525</v>
      </c>
      <c r="AW139" s="25">
        <v>4140</v>
      </c>
      <c r="AX139" s="25">
        <v>611</v>
      </c>
      <c r="AY139" s="25">
        <v>1291</v>
      </c>
      <c r="AZ139" s="25">
        <v>146</v>
      </c>
      <c r="BA139" s="25">
        <v>4768</v>
      </c>
      <c r="BB139">
        <v>2010</v>
      </c>
      <c r="BC139">
        <v>2010</v>
      </c>
      <c r="BD139" t="str">
        <f>CONCATENATE(A139,BC139)</f>
        <v>New York2010</v>
      </c>
      <c r="BE139" t="str">
        <f t="shared" si="2"/>
        <v xml:space="preserve"> New York2010</v>
      </c>
      <c r="BF139">
        <f>IFERROR(VLOOKUP('Data Table'!A139,'GDP per State'!$A$4:$I$54,7,FALSE),"NA")</f>
        <v>4</v>
      </c>
      <c r="BG139" s="165">
        <f>IFERROR(VLOOKUP(A139,'GDP per Capita'!$A$5:$H$55,8,FALSE)*100,"NA")</f>
        <v>5.0921072337876296</v>
      </c>
      <c r="BH139" s="153">
        <v>45.4</v>
      </c>
      <c r="BI139">
        <f>VLOOKUP($BD139,'Health Ranking'!$C$2:$E$157,2,FALSE)</f>
        <v>24</v>
      </c>
      <c r="BJ139">
        <f>VLOOKUP($BD139,'Health Ranking'!$C$2:$E$157,3,FALSE)</f>
        <v>1</v>
      </c>
    </row>
    <row r="140" spans="1:62" x14ac:dyDescent="0.25">
      <c r="A140" s="48" t="s">
        <v>41</v>
      </c>
      <c r="B140" s="25">
        <v>2371</v>
      </c>
      <c r="C140" s="25">
        <v>698</v>
      </c>
      <c r="D140" s="25">
        <v>4463</v>
      </c>
      <c r="E140" s="25">
        <v>1561</v>
      </c>
      <c r="F140" s="25">
        <v>9593</v>
      </c>
      <c r="G140" s="25">
        <v>2940</v>
      </c>
      <c r="H140" s="25">
        <v>1345</v>
      </c>
      <c r="I140" s="25">
        <v>424</v>
      </c>
      <c r="J140" s="25">
        <v>1897</v>
      </c>
      <c r="K140" s="25">
        <v>19108</v>
      </c>
      <c r="L140" s="25">
        <v>15361</v>
      </c>
      <c r="M140" s="25">
        <v>1510</v>
      </c>
      <c r="N140" s="25">
        <v>134</v>
      </c>
      <c r="O140" s="25">
        <v>5504</v>
      </c>
      <c r="P140" s="25">
        <v>2828</v>
      </c>
      <c r="Q140" s="25">
        <v>1123</v>
      </c>
      <c r="R140" s="25">
        <v>1083</v>
      </c>
      <c r="S140" s="25">
        <v>3758</v>
      </c>
      <c r="T140" s="25">
        <v>1443</v>
      </c>
      <c r="U140" s="25">
        <v>1001</v>
      </c>
      <c r="V140" s="25">
        <v>5787</v>
      </c>
      <c r="W140" s="25">
        <v>2798</v>
      </c>
      <c r="X140" s="25">
        <v>2444</v>
      </c>
      <c r="Y140" s="25">
        <v>1673</v>
      </c>
      <c r="Z140" s="25">
        <v>2227</v>
      </c>
      <c r="AA140" s="25">
        <v>1825</v>
      </c>
      <c r="AB140" s="25">
        <v>1072</v>
      </c>
      <c r="AC140" s="25">
        <v>442</v>
      </c>
      <c r="AD140" s="25">
        <v>957</v>
      </c>
      <c r="AE140" s="25">
        <v>471</v>
      </c>
      <c r="AF140" s="25">
        <v>3052</v>
      </c>
      <c r="AG140" s="25">
        <v>1793</v>
      </c>
      <c r="AH140" s="25">
        <v>13322</v>
      </c>
      <c r="AI140" s="25" t="s">
        <v>61</v>
      </c>
      <c r="AJ140" s="25">
        <v>637</v>
      </c>
      <c r="AK140" s="25">
        <v>5985</v>
      </c>
      <c r="AL140" s="25">
        <v>1991</v>
      </c>
      <c r="AM140" s="25">
        <v>1040</v>
      </c>
      <c r="AN140" s="25">
        <v>7611</v>
      </c>
      <c r="AO140" s="25">
        <v>1376</v>
      </c>
      <c r="AP140" s="25">
        <v>20749</v>
      </c>
      <c r="AQ140" s="25">
        <v>262</v>
      </c>
      <c r="AR140" s="25">
        <v>7102</v>
      </c>
      <c r="AS140" s="25">
        <v>12183</v>
      </c>
      <c r="AT140" s="25">
        <v>1167</v>
      </c>
      <c r="AU140" s="25">
        <v>539</v>
      </c>
      <c r="AV140" s="25">
        <v>23829</v>
      </c>
      <c r="AW140" s="25">
        <v>2143</v>
      </c>
      <c r="AX140" s="25">
        <v>2552</v>
      </c>
      <c r="AY140" s="25">
        <v>1817</v>
      </c>
      <c r="AZ140" s="25">
        <v>34</v>
      </c>
      <c r="BA140" s="25">
        <v>146</v>
      </c>
      <c r="BB140">
        <v>2010</v>
      </c>
      <c r="BC140">
        <v>2010</v>
      </c>
      <c r="BD140" t="str">
        <f>CONCATENATE(A140,BC140)</f>
        <v>North Carolina2010</v>
      </c>
      <c r="BE140" t="str">
        <f t="shared" si="2"/>
        <v xml:space="preserve"> North Carolina2010</v>
      </c>
      <c r="BF140">
        <f>IFERROR(VLOOKUP('Data Table'!A140,'GDP per State'!$A$4:$I$54,7,FALSE),"NA")</f>
        <v>2.2999999999999998</v>
      </c>
      <c r="BG140" s="165">
        <f>IFERROR(VLOOKUP(A140,'GDP per Capita'!$A$5:$H$55,8,FALSE)*100,"NA")</f>
        <v>1.7734772506690981</v>
      </c>
      <c r="BH140" s="152">
        <v>59</v>
      </c>
      <c r="BI140">
        <f>VLOOKUP($BD140,'Health Ranking'!$C$2:$E$157,2,FALSE)</f>
        <v>35</v>
      </c>
      <c r="BJ140">
        <f>VLOOKUP($BD140,'Health Ranking'!$C$2:$E$157,3,FALSE)</f>
        <v>2</v>
      </c>
    </row>
    <row r="141" spans="1:62" x14ac:dyDescent="0.25">
      <c r="A141" s="48" t="s">
        <v>42</v>
      </c>
      <c r="B141" s="25">
        <v>169</v>
      </c>
      <c r="C141" s="25">
        <v>69</v>
      </c>
      <c r="D141" s="25">
        <v>826</v>
      </c>
      <c r="E141" s="25">
        <v>0</v>
      </c>
      <c r="F141" s="25">
        <v>392</v>
      </c>
      <c r="G141" s="25">
        <v>802</v>
      </c>
      <c r="H141" s="25">
        <v>0</v>
      </c>
      <c r="I141" s="25">
        <v>0</v>
      </c>
      <c r="J141" s="25">
        <v>98</v>
      </c>
      <c r="K141" s="25">
        <v>794</v>
      </c>
      <c r="L141" s="25">
        <v>0</v>
      </c>
      <c r="M141" s="25">
        <v>69</v>
      </c>
      <c r="N141" s="25">
        <v>96</v>
      </c>
      <c r="O141" s="25">
        <v>1112</v>
      </c>
      <c r="P141" s="25">
        <v>0</v>
      </c>
      <c r="Q141" s="25">
        <v>601</v>
      </c>
      <c r="R141" s="25">
        <v>225</v>
      </c>
      <c r="S141" s="25">
        <v>0</v>
      </c>
      <c r="T141" s="25">
        <v>438</v>
      </c>
      <c r="U141" s="25">
        <v>55</v>
      </c>
      <c r="V141" s="25">
        <v>0</v>
      </c>
      <c r="W141" s="25">
        <v>0</v>
      </c>
      <c r="X141" s="25">
        <v>53</v>
      </c>
      <c r="Y141" s="25">
        <v>7316</v>
      </c>
      <c r="Z141" s="25">
        <v>0</v>
      </c>
      <c r="AA141" s="25">
        <v>848</v>
      </c>
      <c r="AB141" s="25">
        <v>1677</v>
      </c>
      <c r="AC141" s="25">
        <v>777</v>
      </c>
      <c r="AD141" s="25">
        <v>37</v>
      </c>
      <c r="AE141" s="25">
        <v>0</v>
      </c>
      <c r="AF141" s="25">
        <v>0</v>
      </c>
      <c r="AG141" s="25">
        <v>79</v>
      </c>
      <c r="AH141" s="25">
        <v>0</v>
      </c>
      <c r="AI141" s="25">
        <v>243</v>
      </c>
      <c r="AJ141" s="25" t="s">
        <v>61</v>
      </c>
      <c r="AK141" s="25">
        <v>26</v>
      </c>
      <c r="AL141" s="25">
        <v>139</v>
      </c>
      <c r="AM141" s="25">
        <v>592</v>
      </c>
      <c r="AN141" s="25">
        <v>521</v>
      </c>
      <c r="AO141" s="25">
        <v>62</v>
      </c>
      <c r="AP141" s="25">
        <v>118</v>
      </c>
      <c r="AQ141" s="25">
        <v>2020</v>
      </c>
      <c r="AR141" s="25">
        <v>0</v>
      </c>
      <c r="AS141" s="25">
        <v>2452</v>
      </c>
      <c r="AT141" s="25">
        <v>0</v>
      </c>
      <c r="AU141" s="25">
        <v>30</v>
      </c>
      <c r="AV141" s="25">
        <v>201</v>
      </c>
      <c r="AW141" s="25">
        <v>515</v>
      </c>
      <c r="AX141" s="25">
        <v>268</v>
      </c>
      <c r="AY141" s="25">
        <v>497</v>
      </c>
      <c r="AZ141" s="25">
        <v>233</v>
      </c>
      <c r="BA141" s="25">
        <v>0</v>
      </c>
      <c r="BB141">
        <v>2010</v>
      </c>
      <c r="BC141">
        <v>2010</v>
      </c>
      <c r="BD141" t="str">
        <f>CONCATENATE(A141,BC141)</f>
        <v>North Dakota2010</v>
      </c>
      <c r="BE141" t="str">
        <f t="shared" si="2"/>
        <v xml:space="preserve"> North Dakota2010</v>
      </c>
      <c r="BF141">
        <f>IFERROR(VLOOKUP('Data Table'!A141,'GDP per State'!$A$4:$I$54,7,FALSE),"NA")</f>
        <v>7.2</v>
      </c>
      <c r="BG141" s="165">
        <f>IFERROR(VLOOKUP(A141,'GDP per Capita'!$A$5:$H$55,8,FALSE)*100,"NA")</f>
        <v>7.8482170070100583</v>
      </c>
      <c r="BH141" s="153">
        <v>40.4</v>
      </c>
      <c r="BI141">
        <f>VLOOKUP($BD141,'Health Ranking'!$C$2:$E$157,2,FALSE)</f>
        <v>16</v>
      </c>
      <c r="BJ141">
        <f>VLOOKUP($BD141,'Health Ranking'!$C$2:$E$157,3,FALSE)</f>
        <v>1</v>
      </c>
    </row>
    <row r="142" spans="1:62" x14ac:dyDescent="0.25">
      <c r="A142" s="48" t="s">
        <v>43</v>
      </c>
      <c r="B142" s="25">
        <v>2222</v>
      </c>
      <c r="C142" s="25">
        <v>156</v>
      </c>
      <c r="D142" s="25">
        <v>5225</v>
      </c>
      <c r="E142" s="25">
        <v>1137</v>
      </c>
      <c r="F142" s="25">
        <v>8170</v>
      </c>
      <c r="G142" s="25">
        <v>2838</v>
      </c>
      <c r="H142" s="25">
        <v>1296</v>
      </c>
      <c r="I142" s="25">
        <v>325</v>
      </c>
      <c r="J142" s="25">
        <v>598</v>
      </c>
      <c r="K142" s="25">
        <v>21047</v>
      </c>
      <c r="L142" s="25">
        <v>9323</v>
      </c>
      <c r="M142" s="25">
        <v>625</v>
      </c>
      <c r="N142" s="25">
        <v>325</v>
      </c>
      <c r="O142" s="25">
        <v>5103</v>
      </c>
      <c r="P142" s="25">
        <v>13272</v>
      </c>
      <c r="Q142" s="25">
        <v>632</v>
      </c>
      <c r="R142" s="25">
        <v>1509</v>
      </c>
      <c r="S142" s="25">
        <v>15598</v>
      </c>
      <c r="T142" s="25">
        <v>1100</v>
      </c>
      <c r="U142" s="25">
        <v>315</v>
      </c>
      <c r="V142" s="25">
        <v>3277</v>
      </c>
      <c r="W142" s="25">
        <v>2163</v>
      </c>
      <c r="X142" s="25">
        <v>9783</v>
      </c>
      <c r="Y142" s="25">
        <v>1035</v>
      </c>
      <c r="Z142" s="25">
        <v>1312</v>
      </c>
      <c r="AA142" s="25">
        <v>2163</v>
      </c>
      <c r="AB142" s="25">
        <v>89</v>
      </c>
      <c r="AC142" s="25">
        <v>1232</v>
      </c>
      <c r="AD142" s="25">
        <v>1554</v>
      </c>
      <c r="AE142" s="25">
        <v>28</v>
      </c>
      <c r="AF142" s="25">
        <v>1584</v>
      </c>
      <c r="AG142" s="25">
        <v>1712</v>
      </c>
      <c r="AH142" s="25">
        <v>6510</v>
      </c>
      <c r="AI142" s="25">
        <v>8661</v>
      </c>
      <c r="AJ142" s="25">
        <v>134</v>
      </c>
      <c r="AK142" s="25" t="s">
        <v>61</v>
      </c>
      <c r="AL142" s="25">
        <v>1385</v>
      </c>
      <c r="AM142" s="25">
        <v>1541</v>
      </c>
      <c r="AN142" s="25">
        <v>14545</v>
      </c>
      <c r="AO142" s="25">
        <v>0</v>
      </c>
      <c r="AP142" s="25">
        <v>3883</v>
      </c>
      <c r="AQ142" s="25">
        <v>160</v>
      </c>
      <c r="AR142" s="25">
        <v>4462</v>
      </c>
      <c r="AS142" s="25">
        <v>8317</v>
      </c>
      <c r="AT142" s="25">
        <v>1527</v>
      </c>
      <c r="AU142" s="25">
        <v>50</v>
      </c>
      <c r="AV142" s="25">
        <v>7708</v>
      </c>
      <c r="AW142" s="25">
        <v>2727</v>
      </c>
      <c r="AX142" s="25">
        <v>7925</v>
      </c>
      <c r="AY142" s="25">
        <v>1674</v>
      </c>
      <c r="AZ142" s="25">
        <v>56</v>
      </c>
      <c r="BA142" s="25">
        <v>69</v>
      </c>
      <c r="BB142">
        <v>2010</v>
      </c>
      <c r="BC142">
        <v>2010</v>
      </c>
      <c r="BD142" t="str">
        <f>CONCATENATE(A142,BC142)</f>
        <v>Ohio2010</v>
      </c>
      <c r="BE142" t="str">
        <f t="shared" si="2"/>
        <v xml:space="preserve"> Ohio2010</v>
      </c>
      <c r="BF142">
        <f>IFERROR(VLOOKUP('Data Table'!A142,'GDP per State'!$A$4:$I$54,7,FALSE),"NA")</f>
        <v>2.1</v>
      </c>
      <c r="BG142" s="165">
        <f>IFERROR(VLOOKUP(A142,'GDP per Capita'!$A$5:$H$55,8,FALSE)*100,"NA")</f>
        <v>2.6570669409445444</v>
      </c>
      <c r="BH142" s="152">
        <v>50.7</v>
      </c>
      <c r="BI142">
        <f>VLOOKUP($BD142,'Health Ranking'!$C$2:$E$157,2,FALSE)</f>
        <v>43</v>
      </c>
      <c r="BJ142">
        <f>VLOOKUP($BD142,'Health Ranking'!$C$2:$E$157,3,FALSE)</f>
        <v>-10</v>
      </c>
    </row>
    <row r="143" spans="1:62" x14ac:dyDescent="0.25">
      <c r="A143" s="48" t="s">
        <v>44</v>
      </c>
      <c r="B143" s="25">
        <v>880</v>
      </c>
      <c r="C143" s="25">
        <v>1455</v>
      </c>
      <c r="D143" s="25">
        <v>2910</v>
      </c>
      <c r="E143" s="25">
        <v>8607</v>
      </c>
      <c r="F143" s="25">
        <v>5708</v>
      </c>
      <c r="G143" s="25">
        <v>3464</v>
      </c>
      <c r="H143" s="25">
        <v>145</v>
      </c>
      <c r="I143" s="25">
        <v>0</v>
      </c>
      <c r="J143" s="25">
        <v>0</v>
      </c>
      <c r="K143" s="25">
        <v>3466</v>
      </c>
      <c r="L143" s="25">
        <v>2070</v>
      </c>
      <c r="M143" s="25">
        <v>57</v>
      </c>
      <c r="N143" s="25">
        <v>711</v>
      </c>
      <c r="O143" s="25">
        <v>1459</v>
      </c>
      <c r="P143" s="25">
        <v>681</v>
      </c>
      <c r="Q143" s="25">
        <v>679</v>
      </c>
      <c r="R143" s="25">
        <v>7568</v>
      </c>
      <c r="S143" s="25">
        <v>1153</v>
      </c>
      <c r="T143" s="25">
        <v>1074</v>
      </c>
      <c r="U143" s="25">
        <v>124</v>
      </c>
      <c r="V143" s="25">
        <v>607</v>
      </c>
      <c r="W143" s="25">
        <v>158</v>
      </c>
      <c r="X143" s="25">
        <v>2276</v>
      </c>
      <c r="Y143" s="25">
        <v>284</v>
      </c>
      <c r="Z143" s="25">
        <v>663</v>
      </c>
      <c r="AA143" s="25">
        <v>4647</v>
      </c>
      <c r="AB143" s="25">
        <v>182</v>
      </c>
      <c r="AC143" s="25">
        <v>702</v>
      </c>
      <c r="AD143" s="25">
        <v>886</v>
      </c>
      <c r="AE143" s="25">
        <v>0</v>
      </c>
      <c r="AF143" s="25">
        <v>32</v>
      </c>
      <c r="AG143" s="25">
        <v>1182</v>
      </c>
      <c r="AH143" s="25">
        <v>2298</v>
      </c>
      <c r="AI143" s="25">
        <v>1453</v>
      </c>
      <c r="AJ143" s="25">
        <v>108</v>
      </c>
      <c r="AK143" s="25">
        <v>1228</v>
      </c>
      <c r="AL143" s="25" t="s">
        <v>61</v>
      </c>
      <c r="AM143" s="25">
        <v>821</v>
      </c>
      <c r="AN143" s="25">
        <v>1254</v>
      </c>
      <c r="AO143" s="25">
        <v>199</v>
      </c>
      <c r="AP143" s="25">
        <v>1458</v>
      </c>
      <c r="AQ143" s="25">
        <v>296</v>
      </c>
      <c r="AR143" s="25">
        <v>669</v>
      </c>
      <c r="AS143" s="25">
        <v>22969</v>
      </c>
      <c r="AT143" s="25">
        <v>886</v>
      </c>
      <c r="AU143" s="25">
        <v>0</v>
      </c>
      <c r="AV143" s="25">
        <v>781</v>
      </c>
      <c r="AW143" s="25">
        <v>1986</v>
      </c>
      <c r="AX143" s="25">
        <v>229</v>
      </c>
      <c r="AY143" s="25">
        <v>89</v>
      </c>
      <c r="AZ143" s="25">
        <v>62</v>
      </c>
      <c r="BA143" s="25">
        <v>0</v>
      </c>
      <c r="BB143">
        <v>2010</v>
      </c>
      <c r="BC143">
        <v>2010</v>
      </c>
      <c r="BD143" t="str">
        <f>CONCATENATE(A143,BC143)</f>
        <v>Oklahoma2010</v>
      </c>
      <c r="BE143" t="str">
        <f t="shared" si="2"/>
        <v xml:space="preserve"> Oklahoma2010</v>
      </c>
      <c r="BF143">
        <f>IFERROR(VLOOKUP('Data Table'!A143,'GDP per State'!$A$4:$I$54,7,FALSE),"NA")</f>
        <v>0.6</v>
      </c>
      <c r="BG143" s="165">
        <f>IFERROR(VLOOKUP(A143,'GDP per Capita'!$A$5:$H$55,8,FALSE)*100,"NA")</f>
        <v>4.2632474620034033</v>
      </c>
      <c r="BH143" s="153">
        <v>59.6</v>
      </c>
      <c r="BI143">
        <f>VLOOKUP($BD143,'Health Ranking'!$C$2:$E$157,2,FALSE)</f>
        <v>46</v>
      </c>
      <c r="BJ143">
        <f>VLOOKUP($BD143,'Health Ranking'!$C$2:$E$157,3,FALSE)</f>
        <v>3</v>
      </c>
    </row>
    <row r="144" spans="1:62" x14ac:dyDescent="0.25">
      <c r="A144" s="48" t="s">
        <v>45</v>
      </c>
      <c r="B144" s="25">
        <v>485</v>
      </c>
      <c r="C144" s="25">
        <v>1793</v>
      </c>
      <c r="D144" s="25">
        <v>5430</v>
      </c>
      <c r="E144" s="25">
        <v>239</v>
      </c>
      <c r="F144" s="25">
        <v>20913</v>
      </c>
      <c r="G144" s="25">
        <v>4330</v>
      </c>
      <c r="H144" s="25">
        <v>640</v>
      </c>
      <c r="I144" s="25">
        <v>0</v>
      </c>
      <c r="J144" s="25">
        <v>601</v>
      </c>
      <c r="K144" s="25">
        <v>1655</v>
      </c>
      <c r="L144" s="25">
        <v>843</v>
      </c>
      <c r="M144" s="25">
        <v>1834</v>
      </c>
      <c r="N144" s="25">
        <v>3202</v>
      </c>
      <c r="O144" s="25">
        <v>1224</v>
      </c>
      <c r="P144" s="25">
        <v>423</v>
      </c>
      <c r="Q144" s="25">
        <v>1071</v>
      </c>
      <c r="R144" s="25">
        <v>514</v>
      </c>
      <c r="S144" s="25">
        <v>181</v>
      </c>
      <c r="T144" s="25">
        <v>281</v>
      </c>
      <c r="U144" s="25">
        <v>0</v>
      </c>
      <c r="V144" s="25">
        <v>723</v>
      </c>
      <c r="W144" s="25">
        <v>228</v>
      </c>
      <c r="X144" s="25">
        <v>537</v>
      </c>
      <c r="Y144" s="25">
        <v>738</v>
      </c>
      <c r="Z144" s="25">
        <v>0</v>
      </c>
      <c r="AA144" s="25">
        <v>314</v>
      </c>
      <c r="AB144" s="25">
        <v>1620</v>
      </c>
      <c r="AC144" s="25">
        <v>506</v>
      </c>
      <c r="AD144" s="25">
        <v>2629</v>
      </c>
      <c r="AE144" s="25">
        <v>508</v>
      </c>
      <c r="AF144" s="25">
        <v>613</v>
      </c>
      <c r="AG144" s="25">
        <v>1659</v>
      </c>
      <c r="AH144" s="25">
        <v>2284</v>
      </c>
      <c r="AI144" s="25">
        <v>1796</v>
      </c>
      <c r="AJ144" s="25">
        <v>313</v>
      </c>
      <c r="AK144" s="25">
        <v>342</v>
      </c>
      <c r="AL144" s="25">
        <v>398</v>
      </c>
      <c r="AM144" s="25" t="s">
        <v>61</v>
      </c>
      <c r="AN144" s="25">
        <v>918</v>
      </c>
      <c r="AO144" s="25">
        <v>0</v>
      </c>
      <c r="AP144" s="25">
        <v>1020</v>
      </c>
      <c r="AQ144" s="25">
        <v>122</v>
      </c>
      <c r="AR144" s="25">
        <v>430</v>
      </c>
      <c r="AS144" s="25">
        <v>4373</v>
      </c>
      <c r="AT144" s="25">
        <v>2525</v>
      </c>
      <c r="AU144" s="25">
        <v>100</v>
      </c>
      <c r="AV144" s="25">
        <v>2137</v>
      </c>
      <c r="AW144" s="25">
        <v>26235</v>
      </c>
      <c r="AX144" s="25">
        <v>0</v>
      </c>
      <c r="AY144" s="25">
        <v>1444</v>
      </c>
      <c r="AZ144" s="25">
        <v>14</v>
      </c>
      <c r="BA144" s="25">
        <v>0</v>
      </c>
      <c r="BB144">
        <v>2010</v>
      </c>
      <c r="BC144">
        <v>2010</v>
      </c>
      <c r="BD144" t="str">
        <f>CONCATENATE(A144,BC144)</f>
        <v>Oregon2010</v>
      </c>
      <c r="BE144" t="str">
        <f t="shared" si="2"/>
        <v xml:space="preserve"> Oregon2010</v>
      </c>
      <c r="BF144">
        <f>IFERROR(VLOOKUP('Data Table'!A144,'GDP per State'!$A$4:$I$54,7,FALSE),"NA")</f>
        <v>5.7</v>
      </c>
      <c r="BG144" s="165">
        <f>IFERROR(VLOOKUP(A144,'GDP per Capita'!$A$5:$H$55,8,FALSE)*100,"NA")</f>
        <v>2.1246338064222532</v>
      </c>
      <c r="BH144" s="152">
        <v>48.4</v>
      </c>
      <c r="BI144">
        <f>VLOOKUP($BD144,'Health Ranking'!$C$2:$E$157,2,FALSE)</f>
        <v>14</v>
      </c>
      <c r="BJ144">
        <f>VLOOKUP($BD144,'Health Ranking'!$C$2:$E$157,3,FALSE)</f>
        <v>-1</v>
      </c>
    </row>
    <row r="145" spans="1:62" x14ac:dyDescent="0.25">
      <c r="A145" s="48" t="s">
        <v>46</v>
      </c>
      <c r="B145" s="25">
        <v>1477</v>
      </c>
      <c r="C145" s="25">
        <v>126</v>
      </c>
      <c r="D145" s="25">
        <v>5535</v>
      </c>
      <c r="E145" s="25">
        <v>731</v>
      </c>
      <c r="F145" s="25">
        <v>9948</v>
      </c>
      <c r="G145" s="25">
        <v>3928</v>
      </c>
      <c r="H145" s="25">
        <v>1955</v>
      </c>
      <c r="I145" s="25">
        <v>7318</v>
      </c>
      <c r="J145" s="25">
        <v>2378</v>
      </c>
      <c r="K145" s="25">
        <v>19935</v>
      </c>
      <c r="L145" s="25">
        <v>6294</v>
      </c>
      <c r="M145" s="25">
        <v>553</v>
      </c>
      <c r="N145" s="25">
        <v>172</v>
      </c>
      <c r="O145" s="25">
        <v>5190</v>
      </c>
      <c r="P145" s="25">
        <v>2668</v>
      </c>
      <c r="Q145" s="25">
        <v>378</v>
      </c>
      <c r="R145" s="25">
        <v>563</v>
      </c>
      <c r="S145" s="25">
        <v>2618</v>
      </c>
      <c r="T145" s="25">
        <v>1350</v>
      </c>
      <c r="U145" s="25">
        <v>375</v>
      </c>
      <c r="V145" s="25">
        <v>13467</v>
      </c>
      <c r="W145" s="25">
        <v>5316</v>
      </c>
      <c r="X145" s="25">
        <v>3134</v>
      </c>
      <c r="Y145" s="25">
        <v>730</v>
      </c>
      <c r="Z145" s="25">
        <v>750</v>
      </c>
      <c r="AA145" s="25">
        <v>1639</v>
      </c>
      <c r="AB145" s="25">
        <v>419</v>
      </c>
      <c r="AC145" s="25">
        <v>345</v>
      </c>
      <c r="AD145" s="25">
        <v>1567</v>
      </c>
      <c r="AE145" s="25">
        <v>674</v>
      </c>
      <c r="AF145" s="25">
        <v>22225</v>
      </c>
      <c r="AG145" s="25">
        <v>809</v>
      </c>
      <c r="AH145" s="25">
        <v>20514</v>
      </c>
      <c r="AI145" s="25">
        <v>11155</v>
      </c>
      <c r="AJ145" s="25">
        <v>392</v>
      </c>
      <c r="AK145" s="25">
        <v>12012</v>
      </c>
      <c r="AL145" s="25">
        <v>1316</v>
      </c>
      <c r="AM145" s="25">
        <v>1689</v>
      </c>
      <c r="AN145" s="25" t="s">
        <v>61</v>
      </c>
      <c r="AO145" s="25">
        <v>560</v>
      </c>
      <c r="AP145" s="25">
        <v>4689</v>
      </c>
      <c r="AQ145" s="25">
        <v>209</v>
      </c>
      <c r="AR145" s="25">
        <v>2562</v>
      </c>
      <c r="AS145" s="25">
        <v>7161</v>
      </c>
      <c r="AT145" s="25">
        <v>557</v>
      </c>
      <c r="AU145" s="25">
        <v>524</v>
      </c>
      <c r="AV145" s="25">
        <v>11796</v>
      </c>
      <c r="AW145" s="25">
        <v>2893</v>
      </c>
      <c r="AX145" s="25">
        <v>4908</v>
      </c>
      <c r="AY145" s="25">
        <v>2211</v>
      </c>
      <c r="AZ145" s="25">
        <v>95</v>
      </c>
      <c r="BA145" s="25">
        <v>1516</v>
      </c>
      <c r="BB145">
        <v>2010</v>
      </c>
      <c r="BC145">
        <v>2010</v>
      </c>
      <c r="BD145" t="str">
        <f>CONCATENATE(A145,BC145)</f>
        <v>Pennsylvania2010</v>
      </c>
      <c r="BE145" t="str">
        <f t="shared" si="2"/>
        <v xml:space="preserve"> Pennsylvania2010</v>
      </c>
      <c r="BF145">
        <f>IFERROR(VLOOKUP('Data Table'!A145,'GDP per State'!$A$4:$I$54,7,FALSE),"NA")</f>
        <v>2.2999999999999998</v>
      </c>
      <c r="BG145" s="165">
        <f>IFERROR(VLOOKUP(A145,'GDP per Capita'!$A$5:$H$55,8,FALSE)*100,"NA")</f>
        <v>3.147156337668962</v>
      </c>
      <c r="BH145" s="153">
        <v>48.8</v>
      </c>
      <c r="BI145">
        <f>VLOOKUP($BD145,'Health Ranking'!$C$2:$E$157,2,FALSE)</f>
        <v>27</v>
      </c>
      <c r="BJ145">
        <f>VLOOKUP($BD145,'Health Ranking'!$C$2:$E$157,3,FALSE)</f>
        <v>1</v>
      </c>
    </row>
    <row r="146" spans="1:62" x14ac:dyDescent="0.25">
      <c r="A146" s="48" t="s">
        <v>47</v>
      </c>
      <c r="B146" s="25">
        <v>0</v>
      </c>
      <c r="C146" s="25">
        <v>0</v>
      </c>
      <c r="D146" s="25">
        <v>403</v>
      </c>
      <c r="E146" s="25">
        <v>0</v>
      </c>
      <c r="F146" s="25">
        <v>526</v>
      </c>
      <c r="G146" s="25">
        <v>192</v>
      </c>
      <c r="H146" s="25">
        <v>1728</v>
      </c>
      <c r="I146" s="25">
        <v>149</v>
      </c>
      <c r="J146" s="25">
        <v>249</v>
      </c>
      <c r="K146" s="25">
        <v>1982</v>
      </c>
      <c r="L146" s="25">
        <v>43</v>
      </c>
      <c r="M146" s="25">
        <v>644</v>
      </c>
      <c r="N146" s="25">
        <v>0</v>
      </c>
      <c r="O146" s="25">
        <v>838</v>
      </c>
      <c r="P146" s="25">
        <v>174</v>
      </c>
      <c r="Q146" s="25">
        <v>0</v>
      </c>
      <c r="R146" s="25">
        <v>39</v>
      </c>
      <c r="S146" s="25">
        <v>289</v>
      </c>
      <c r="T146" s="25">
        <v>0</v>
      </c>
      <c r="U146" s="25">
        <v>379</v>
      </c>
      <c r="V146" s="25">
        <v>782</v>
      </c>
      <c r="W146" s="25">
        <v>6965</v>
      </c>
      <c r="X146" s="25">
        <v>653</v>
      </c>
      <c r="Y146" s="25">
        <v>123</v>
      </c>
      <c r="Z146" s="25">
        <v>145</v>
      </c>
      <c r="AA146" s="25">
        <v>0</v>
      </c>
      <c r="AB146" s="25">
        <v>0</v>
      </c>
      <c r="AC146" s="25">
        <v>0</v>
      </c>
      <c r="AD146" s="25">
        <v>167</v>
      </c>
      <c r="AE146" s="25">
        <v>988</v>
      </c>
      <c r="AF146" s="25">
        <v>332</v>
      </c>
      <c r="AG146" s="25">
        <v>46</v>
      </c>
      <c r="AH146" s="25">
        <v>1913</v>
      </c>
      <c r="AI146" s="25">
        <v>97</v>
      </c>
      <c r="AJ146" s="25">
        <v>0</v>
      </c>
      <c r="AK146" s="25">
        <v>444</v>
      </c>
      <c r="AL146" s="25">
        <v>119</v>
      </c>
      <c r="AM146" s="25">
        <v>0</v>
      </c>
      <c r="AN146" s="25">
        <v>377</v>
      </c>
      <c r="AO146" s="25" t="s">
        <v>61</v>
      </c>
      <c r="AP146" s="25">
        <v>154</v>
      </c>
      <c r="AQ146" s="25">
        <v>0</v>
      </c>
      <c r="AR146" s="25">
        <v>805</v>
      </c>
      <c r="AS146" s="25">
        <v>975</v>
      </c>
      <c r="AT146" s="25">
        <v>0</v>
      </c>
      <c r="AU146" s="25">
        <v>227</v>
      </c>
      <c r="AV146" s="25">
        <v>1543</v>
      </c>
      <c r="AW146" s="25">
        <v>220</v>
      </c>
      <c r="AX146" s="25">
        <v>238</v>
      </c>
      <c r="AY146" s="25">
        <v>0</v>
      </c>
      <c r="AZ146" s="25">
        <v>0</v>
      </c>
      <c r="BA146" s="25">
        <v>684</v>
      </c>
      <c r="BB146">
        <v>2010</v>
      </c>
      <c r="BC146">
        <v>2010</v>
      </c>
      <c r="BD146" t="str">
        <f>CONCATENATE(A146,BC146)</f>
        <v>Rhode Island2010</v>
      </c>
      <c r="BE146" t="str">
        <f t="shared" si="2"/>
        <v xml:space="preserve"> Rhode Island2010</v>
      </c>
      <c r="BF146">
        <f>IFERROR(VLOOKUP('Data Table'!A146,'GDP per State'!$A$4:$I$54,7,FALSE),"NA")</f>
        <v>1</v>
      </c>
      <c r="BG146" s="165">
        <f>IFERROR(VLOOKUP(A146,'GDP per Capita'!$A$5:$H$55,8,FALSE)*100,"NA")</f>
        <v>3.8086999505684629</v>
      </c>
      <c r="BH146" s="152">
        <v>50.1</v>
      </c>
      <c r="BI146">
        <f>VLOOKUP($BD146,'Health Ranking'!$C$2:$E$157,2,FALSE)</f>
        <v>10</v>
      </c>
      <c r="BJ146">
        <f>VLOOKUP($BD146,'Health Ranking'!$C$2:$E$157,3,FALSE)</f>
        <v>0</v>
      </c>
    </row>
    <row r="147" spans="1:62" x14ac:dyDescent="0.25">
      <c r="A147" s="48" t="s">
        <v>48</v>
      </c>
      <c r="B147" s="25">
        <v>2368</v>
      </c>
      <c r="C147" s="25">
        <v>121</v>
      </c>
      <c r="D147" s="25">
        <v>2310</v>
      </c>
      <c r="E147" s="25">
        <v>1496</v>
      </c>
      <c r="F147" s="25">
        <v>5016</v>
      </c>
      <c r="G147" s="25">
        <v>1231</v>
      </c>
      <c r="H147" s="25">
        <v>1140</v>
      </c>
      <c r="I147" s="25">
        <v>195</v>
      </c>
      <c r="J147" s="25">
        <v>380</v>
      </c>
      <c r="K147" s="25">
        <v>10759</v>
      </c>
      <c r="L147" s="25">
        <v>15562</v>
      </c>
      <c r="M147" s="25">
        <v>322</v>
      </c>
      <c r="N147" s="25">
        <v>0</v>
      </c>
      <c r="O147" s="25">
        <v>1565</v>
      </c>
      <c r="P147" s="25">
        <v>584</v>
      </c>
      <c r="Q147" s="25">
        <v>591</v>
      </c>
      <c r="R147" s="25">
        <v>137</v>
      </c>
      <c r="S147" s="25">
        <v>1286</v>
      </c>
      <c r="T147" s="25">
        <v>1130</v>
      </c>
      <c r="U147" s="25">
        <v>148</v>
      </c>
      <c r="V147" s="25">
        <v>1710</v>
      </c>
      <c r="W147" s="25">
        <v>1659</v>
      </c>
      <c r="X147" s="25">
        <v>1446</v>
      </c>
      <c r="Y147" s="25">
        <v>1597</v>
      </c>
      <c r="Z147" s="25">
        <v>1860</v>
      </c>
      <c r="AA147" s="25">
        <v>954</v>
      </c>
      <c r="AB147" s="25">
        <v>110</v>
      </c>
      <c r="AC147" s="25">
        <v>65</v>
      </c>
      <c r="AD147" s="25">
        <v>312</v>
      </c>
      <c r="AE147" s="25">
        <v>51</v>
      </c>
      <c r="AF147" s="25">
        <v>1134</v>
      </c>
      <c r="AG147" s="25">
        <v>152</v>
      </c>
      <c r="AH147" s="25">
        <v>7161</v>
      </c>
      <c r="AI147" s="25">
        <v>23196</v>
      </c>
      <c r="AJ147" s="25">
        <v>0</v>
      </c>
      <c r="AK147" s="25">
        <v>2479</v>
      </c>
      <c r="AL147" s="25">
        <v>596</v>
      </c>
      <c r="AM147" s="25">
        <v>989</v>
      </c>
      <c r="AN147" s="25">
        <v>1315</v>
      </c>
      <c r="AO147" s="25">
        <v>61</v>
      </c>
      <c r="AP147" s="25" t="s">
        <v>61</v>
      </c>
      <c r="AQ147" s="25">
        <v>0</v>
      </c>
      <c r="AR147" s="25">
        <v>4765</v>
      </c>
      <c r="AS147" s="25">
        <v>5249</v>
      </c>
      <c r="AT147" s="25">
        <v>838</v>
      </c>
      <c r="AU147" s="25">
        <v>134</v>
      </c>
      <c r="AV147" s="25">
        <v>8339</v>
      </c>
      <c r="AW147" s="25">
        <v>3047</v>
      </c>
      <c r="AX147" s="25">
        <v>647</v>
      </c>
      <c r="AY147" s="25">
        <v>1142</v>
      </c>
      <c r="AZ147" s="25">
        <v>220</v>
      </c>
      <c r="BA147" s="25">
        <v>109</v>
      </c>
      <c r="BB147">
        <v>2010</v>
      </c>
      <c r="BC147">
        <v>2010</v>
      </c>
      <c r="BD147" t="str">
        <f>CONCATENATE(A147,BC147)</f>
        <v>South Carolina2010</v>
      </c>
      <c r="BE147" t="str">
        <f t="shared" si="2"/>
        <v xml:space="preserve"> South Carolina2010</v>
      </c>
      <c r="BF147">
        <f>IFERROR(VLOOKUP('Data Table'!A147,'GDP per State'!$A$4:$I$54,7,FALSE),"NA")</f>
        <v>2.5</v>
      </c>
      <c r="BG147" s="165">
        <f>IFERROR(VLOOKUP(A147,'GDP per Capita'!$A$5:$H$55,8,FALSE)*100,"NA")</f>
        <v>2.3689900788603406</v>
      </c>
      <c r="BH147" s="153">
        <v>62.4</v>
      </c>
      <c r="BI147">
        <f>VLOOKUP($BD147,'Health Ranking'!$C$2:$E$157,2,FALSE)</f>
        <v>41</v>
      </c>
      <c r="BJ147">
        <f>VLOOKUP($BD147,'Health Ranking'!$C$2:$E$157,3,FALSE)</f>
        <v>5</v>
      </c>
    </row>
    <row r="148" spans="1:62" x14ac:dyDescent="0.25">
      <c r="A148" s="48" t="s">
        <v>49</v>
      </c>
      <c r="B148" s="25">
        <v>31</v>
      </c>
      <c r="C148" s="25">
        <v>531</v>
      </c>
      <c r="D148" s="25">
        <v>1351</v>
      </c>
      <c r="E148" s="25">
        <v>243</v>
      </c>
      <c r="F148" s="25">
        <v>1604</v>
      </c>
      <c r="G148" s="25">
        <v>1847</v>
      </c>
      <c r="H148" s="25">
        <v>0</v>
      </c>
      <c r="I148" s="25">
        <v>0</v>
      </c>
      <c r="J148" s="25">
        <v>0</v>
      </c>
      <c r="K148" s="25">
        <v>430</v>
      </c>
      <c r="L148" s="25">
        <v>557</v>
      </c>
      <c r="M148" s="25">
        <v>267</v>
      </c>
      <c r="N148" s="25">
        <v>296</v>
      </c>
      <c r="O148" s="25">
        <v>292</v>
      </c>
      <c r="P148" s="25">
        <v>216</v>
      </c>
      <c r="Q148" s="25">
        <v>1992</v>
      </c>
      <c r="R148" s="25">
        <v>352</v>
      </c>
      <c r="S148" s="25">
        <v>163</v>
      </c>
      <c r="T148" s="25">
        <v>0</v>
      </c>
      <c r="U148" s="25">
        <v>0</v>
      </c>
      <c r="V148" s="25">
        <v>49</v>
      </c>
      <c r="W148" s="25">
        <v>0</v>
      </c>
      <c r="X148" s="25">
        <v>706</v>
      </c>
      <c r="Y148" s="25">
        <v>3237</v>
      </c>
      <c r="Z148" s="25">
        <v>56</v>
      </c>
      <c r="AA148" s="25">
        <v>512</v>
      </c>
      <c r="AB148" s="25">
        <v>295</v>
      </c>
      <c r="AC148" s="25">
        <v>2936</v>
      </c>
      <c r="AD148" s="25">
        <v>1203</v>
      </c>
      <c r="AE148" s="25">
        <v>0</v>
      </c>
      <c r="AF148" s="25">
        <v>0</v>
      </c>
      <c r="AG148" s="25">
        <v>204</v>
      </c>
      <c r="AH148" s="25">
        <v>521</v>
      </c>
      <c r="AI148" s="25">
        <v>362</v>
      </c>
      <c r="AJ148" s="25">
        <v>1038</v>
      </c>
      <c r="AK148" s="25">
        <v>207</v>
      </c>
      <c r="AL148" s="25">
        <v>83</v>
      </c>
      <c r="AM148" s="25">
        <v>741</v>
      </c>
      <c r="AN148" s="25">
        <v>966</v>
      </c>
      <c r="AO148" s="25">
        <v>48</v>
      </c>
      <c r="AP148" s="25">
        <v>95</v>
      </c>
      <c r="AQ148" s="25" t="s">
        <v>61</v>
      </c>
      <c r="AR148" s="25">
        <v>63</v>
      </c>
      <c r="AS148" s="25">
        <v>1936</v>
      </c>
      <c r="AT148" s="25">
        <v>875</v>
      </c>
      <c r="AU148" s="25">
        <v>153</v>
      </c>
      <c r="AV148" s="25">
        <v>98</v>
      </c>
      <c r="AW148" s="25">
        <v>866</v>
      </c>
      <c r="AX148" s="25">
        <v>0</v>
      </c>
      <c r="AY148" s="25">
        <v>235</v>
      </c>
      <c r="AZ148" s="25">
        <v>258</v>
      </c>
      <c r="BA148" s="25">
        <v>0</v>
      </c>
      <c r="BB148">
        <v>2010</v>
      </c>
      <c r="BC148">
        <v>2010</v>
      </c>
      <c r="BD148" t="str">
        <f>CONCATENATE(A148,BC148)</f>
        <v>South Dakota2010</v>
      </c>
      <c r="BE148" t="str">
        <f t="shared" si="2"/>
        <v xml:space="preserve"> South Dakota2010</v>
      </c>
      <c r="BF148">
        <f>IFERROR(VLOOKUP('Data Table'!A148,'GDP per State'!$A$4:$I$54,7,FALSE),"NA")</f>
        <v>0</v>
      </c>
      <c r="BG148" s="165">
        <f>IFERROR(VLOOKUP(A148,'GDP per Capita'!$A$5:$H$55,8,FALSE)*100,"NA")</f>
        <v>3.6988491886649015</v>
      </c>
      <c r="BH148" s="152">
        <v>45.2</v>
      </c>
      <c r="BI148">
        <f>VLOOKUP($BD148,'Health Ranking'!$C$2:$E$157,2,FALSE)</f>
        <v>20</v>
      </c>
      <c r="BJ148">
        <f>VLOOKUP($BD148,'Health Ranking'!$C$2:$E$157,3,FALSE)</f>
        <v>0</v>
      </c>
    </row>
    <row r="149" spans="1:62" x14ac:dyDescent="0.25">
      <c r="A149" s="48" t="s">
        <v>50</v>
      </c>
      <c r="B149" s="25">
        <v>7409</v>
      </c>
      <c r="C149" s="25">
        <v>477</v>
      </c>
      <c r="D149" s="25">
        <v>3061</v>
      </c>
      <c r="E149" s="25">
        <v>2653</v>
      </c>
      <c r="F149" s="25">
        <v>4349</v>
      </c>
      <c r="G149" s="25">
        <v>1628</v>
      </c>
      <c r="H149" s="25">
        <v>430</v>
      </c>
      <c r="I149" s="25">
        <v>146</v>
      </c>
      <c r="J149" s="25">
        <v>591</v>
      </c>
      <c r="K149" s="25">
        <v>12882</v>
      </c>
      <c r="L149" s="25">
        <v>14445</v>
      </c>
      <c r="M149" s="25">
        <v>142</v>
      </c>
      <c r="N149" s="25">
        <v>1153</v>
      </c>
      <c r="O149" s="25">
        <v>3999</v>
      </c>
      <c r="P149" s="25">
        <v>3093</v>
      </c>
      <c r="Q149" s="25">
        <v>1617</v>
      </c>
      <c r="R149" s="25">
        <v>1152</v>
      </c>
      <c r="S149" s="25">
        <v>11153</v>
      </c>
      <c r="T149" s="25">
        <v>1853</v>
      </c>
      <c r="U149" s="25">
        <v>249</v>
      </c>
      <c r="V149" s="25">
        <v>2669</v>
      </c>
      <c r="W149" s="25">
        <v>918</v>
      </c>
      <c r="X149" s="25">
        <v>4453</v>
      </c>
      <c r="Y149" s="25">
        <v>1155</v>
      </c>
      <c r="Z149" s="25">
        <v>8158</v>
      </c>
      <c r="AA149" s="25">
        <v>3311</v>
      </c>
      <c r="AB149" s="25">
        <v>111</v>
      </c>
      <c r="AC149" s="25">
        <v>77</v>
      </c>
      <c r="AD149" s="25">
        <v>706</v>
      </c>
      <c r="AE149" s="25">
        <v>372</v>
      </c>
      <c r="AF149" s="25">
        <v>852</v>
      </c>
      <c r="AG149" s="25">
        <v>1269</v>
      </c>
      <c r="AH149" s="25">
        <v>1730</v>
      </c>
      <c r="AI149" s="25">
        <v>8685</v>
      </c>
      <c r="AJ149" s="25">
        <v>273</v>
      </c>
      <c r="AK149" s="25">
        <v>4987</v>
      </c>
      <c r="AL149" s="25">
        <v>1872</v>
      </c>
      <c r="AM149" s="25">
        <v>787</v>
      </c>
      <c r="AN149" s="25">
        <v>1611</v>
      </c>
      <c r="AO149" s="25">
        <v>71</v>
      </c>
      <c r="AP149" s="25">
        <v>3816</v>
      </c>
      <c r="AQ149" s="25">
        <v>0</v>
      </c>
      <c r="AR149" s="25" t="s">
        <v>61</v>
      </c>
      <c r="AS149" s="25">
        <v>13044</v>
      </c>
      <c r="AT149" s="25">
        <v>459</v>
      </c>
      <c r="AU149" s="25">
        <v>125</v>
      </c>
      <c r="AV149" s="25">
        <v>5842</v>
      </c>
      <c r="AW149" s="25">
        <v>789</v>
      </c>
      <c r="AX149" s="25">
        <v>1160</v>
      </c>
      <c r="AY149" s="25">
        <v>856</v>
      </c>
      <c r="AZ149" s="25">
        <v>495</v>
      </c>
      <c r="BA149" s="25">
        <v>30</v>
      </c>
      <c r="BB149">
        <v>2010</v>
      </c>
      <c r="BC149">
        <v>2010</v>
      </c>
      <c r="BD149" t="str">
        <f>CONCATENATE(A149,BC149)</f>
        <v>Tennessee2010</v>
      </c>
      <c r="BE149" t="str">
        <f t="shared" si="2"/>
        <v xml:space="preserve"> Tennessee2010</v>
      </c>
      <c r="BF149">
        <f>IFERROR(VLOOKUP('Data Table'!A149,'GDP per State'!$A$4:$I$54,7,FALSE),"NA")</f>
        <v>2.5</v>
      </c>
      <c r="BG149" s="165">
        <f>IFERROR(VLOOKUP(A149,'GDP per Capita'!$A$5:$H$55,8,FALSE)*100,"NA")</f>
        <v>4.129215982913589</v>
      </c>
      <c r="BH149" s="153">
        <v>57.6</v>
      </c>
      <c r="BI149">
        <f>VLOOKUP($BD149,'Health Ranking'!$C$2:$E$157,2,FALSE)</f>
        <v>42</v>
      </c>
      <c r="BJ149">
        <f>VLOOKUP($BD149,'Health Ranking'!$C$2:$E$157,3,FALSE)</f>
        <v>2</v>
      </c>
    </row>
    <row r="150" spans="1:62" x14ac:dyDescent="0.25">
      <c r="A150" s="48" t="s">
        <v>51</v>
      </c>
      <c r="B150" s="25">
        <v>6500</v>
      </c>
      <c r="C150" s="25">
        <v>4123</v>
      </c>
      <c r="D150" s="25">
        <v>14705</v>
      </c>
      <c r="E150" s="25">
        <v>13707</v>
      </c>
      <c r="F150" s="25">
        <v>36582</v>
      </c>
      <c r="G150" s="25">
        <v>22253</v>
      </c>
      <c r="H150" s="25">
        <v>1887</v>
      </c>
      <c r="I150" s="25">
        <v>178</v>
      </c>
      <c r="J150" s="25">
        <v>1180</v>
      </c>
      <c r="K150" s="25">
        <v>24039</v>
      </c>
      <c r="L150" s="25">
        <v>11424</v>
      </c>
      <c r="M150" s="25">
        <v>6694</v>
      </c>
      <c r="N150" s="25">
        <v>1746</v>
      </c>
      <c r="O150" s="25">
        <v>12245</v>
      </c>
      <c r="P150" s="25">
        <v>6335</v>
      </c>
      <c r="Q150" s="25">
        <v>4131</v>
      </c>
      <c r="R150" s="25">
        <v>9217</v>
      </c>
      <c r="S150" s="25">
        <v>5758</v>
      </c>
      <c r="T150" s="25">
        <v>26134</v>
      </c>
      <c r="U150" s="25">
        <v>458</v>
      </c>
      <c r="V150" s="25">
        <v>5883</v>
      </c>
      <c r="W150" s="25">
        <v>7073</v>
      </c>
      <c r="X150" s="25">
        <v>7184</v>
      </c>
      <c r="Y150" s="25">
        <v>2619</v>
      </c>
      <c r="Z150" s="25">
        <v>5755</v>
      </c>
      <c r="AA150" s="25">
        <v>12884</v>
      </c>
      <c r="AB150" s="25">
        <v>2101</v>
      </c>
      <c r="AC150" s="25">
        <v>4445</v>
      </c>
      <c r="AD150" s="25">
        <v>5224</v>
      </c>
      <c r="AE150" s="25">
        <v>1570</v>
      </c>
      <c r="AF150" s="25">
        <v>3434</v>
      </c>
      <c r="AG150" s="25">
        <v>18511</v>
      </c>
      <c r="AH150" s="25">
        <v>9692</v>
      </c>
      <c r="AI150" s="25">
        <v>14329</v>
      </c>
      <c r="AJ150" s="25">
        <v>2513</v>
      </c>
      <c r="AK150" s="25">
        <v>7465</v>
      </c>
      <c r="AL150" s="25">
        <v>28238</v>
      </c>
      <c r="AM150" s="25">
        <v>3826</v>
      </c>
      <c r="AN150" s="25">
        <v>7778</v>
      </c>
      <c r="AO150" s="25">
        <v>678</v>
      </c>
      <c r="AP150" s="25">
        <v>4965</v>
      </c>
      <c r="AQ150" s="25">
        <v>1334</v>
      </c>
      <c r="AR150" s="25">
        <v>8701</v>
      </c>
      <c r="AS150" s="25" t="s">
        <v>61</v>
      </c>
      <c r="AT150" s="25">
        <v>5305</v>
      </c>
      <c r="AU150" s="25">
        <v>565</v>
      </c>
      <c r="AV150" s="25">
        <v>12938</v>
      </c>
      <c r="AW150" s="25">
        <v>11338</v>
      </c>
      <c r="AX150" s="25">
        <v>968</v>
      </c>
      <c r="AY150" s="25">
        <v>3039</v>
      </c>
      <c r="AZ150" s="25">
        <v>1990</v>
      </c>
      <c r="BA150" s="25">
        <v>977</v>
      </c>
      <c r="BB150">
        <v>2010</v>
      </c>
      <c r="BC150">
        <v>2010</v>
      </c>
      <c r="BD150" t="str">
        <f>CONCATENATE(A150,BC150)</f>
        <v>Texas2010</v>
      </c>
      <c r="BE150" t="str">
        <f t="shared" si="2"/>
        <v xml:space="preserve"> Texas2010</v>
      </c>
      <c r="BF150">
        <f>IFERROR(VLOOKUP('Data Table'!A150,'GDP per State'!$A$4:$I$54,7,FALSE),"NA")</f>
        <v>4.0999999999999996</v>
      </c>
      <c r="BG150" s="165">
        <f>IFERROR(VLOOKUP(A150,'GDP per Capita'!$A$5:$H$55,8,FALSE)*100,"NA")</f>
        <v>4.445962563191693</v>
      </c>
      <c r="BH150" s="152">
        <v>64.8</v>
      </c>
      <c r="BI150">
        <f>VLOOKUP($BD150,'Health Ranking'!$C$2:$E$157,2,FALSE)</f>
        <v>40</v>
      </c>
      <c r="BJ150">
        <f>VLOOKUP($BD150,'Health Ranking'!$C$2:$E$157,3,FALSE)</f>
        <v>-1</v>
      </c>
    </row>
    <row r="151" spans="1:62" x14ac:dyDescent="0.25">
      <c r="A151" s="48" t="s">
        <v>52</v>
      </c>
      <c r="B151" s="25">
        <v>1336</v>
      </c>
      <c r="C151" s="25">
        <v>1274</v>
      </c>
      <c r="D151" s="25">
        <v>7164</v>
      </c>
      <c r="E151" s="25">
        <v>361</v>
      </c>
      <c r="F151" s="25">
        <v>10653</v>
      </c>
      <c r="G151" s="25">
        <v>4748</v>
      </c>
      <c r="H151" s="25">
        <v>0</v>
      </c>
      <c r="I151" s="25">
        <v>0</v>
      </c>
      <c r="J151" s="25">
        <v>0</v>
      </c>
      <c r="K151" s="25">
        <v>2833</v>
      </c>
      <c r="L151" s="25">
        <v>380</v>
      </c>
      <c r="M151" s="25">
        <v>467</v>
      </c>
      <c r="N151" s="25">
        <v>8014</v>
      </c>
      <c r="O151" s="25">
        <v>658</v>
      </c>
      <c r="P151" s="25">
        <v>444</v>
      </c>
      <c r="Q151" s="25">
        <v>146</v>
      </c>
      <c r="R151" s="25">
        <v>238</v>
      </c>
      <c r="S151" s="25">
        <v>905</v>
      </c>
      <c r="T151" s="25">
        <v>473</v>
      </c>
      <c r="U151" s="25">
        <v>390</v>
      </c>
      <c r="V151" s="25">
        <v>655</v>
      </c>
      <c r="W151" s="25">
        <v>207</v>
      </c>
      <c r="X151" s="25">
        <v>545</v>
      </c>
      <c r="Y151" s="25">
        <v>1013</v>
      </c>
      <c r="Z151" s="25">
        <v>232</v>
      </c>
      <c r="AA151" s="25">
        <v>1319</v>
      </c>
      <c r="AB151" s="25">
        <v>964</v>
      </c>
      <c r="AC151" s="25">
        <v>537</v>
      </c>
      <c r="AD151" s="25">
        <v>4500</v>
      </c>
      <c r="AE151" s="25">
        <v>279</v>
      </c>
      <c r="AF151" s="25">
        <v>178</v>
      </c>
      <c r="AG151" s="25">
        <v>1601</v>
      </c>
      <c r="AH151" s="25">
        <v>910</v>
      </c>
      <c r="AI151" s="25">
        <v>790</v>
      </c>
      <c r="AJ151" s="25">
        <v>462</v>
      </c>
      <c r="AK151" s="25">
        <v>485</v>
      </c>
      <c r="AL151" s="25">
        <v>428</v>
      </c>
      <c r="AM151" s="25">
        <v>2879</v>
      </c>
      <c r="AN151" s="25">
        <v>1048</v>
      </c>
      <c r="AO151" s="25">
        <v>0</v>
      </c>
      <c r="AP151" s="25">
        <v>455</v>
      </c>
      <c r="AQ151" s="25">
        <v>0</v>
      </c>
      <c r="AR151" s="25">
        <v>2062</v>
      </c>
      <c r="AS151" s="25">
        <v>4123</v>
      </c>
      <c r="AT151" s="25" t="s">
        <v>61</v>
      </c>
      <c r="AU151" s="25">
        <v>0</v>
      </c>
      <c r="AV151" s="25">
        <v>1551</v>
      </c>
      <c r="AW151" s="25">
        <v>4020</v>
      </c>
      <c r="AX151" s="25">
        <v>112</v>
      </c>
      <c r="AY151" s="25">
        <v>476</v>
      </c>
      <c r="AZ151" s="25">
        <v>3226</v>
      </c>
      <c r="BA151" s="25">
        <v>882</v>
      </c>
      <c r="BB151">
        <v>2010</v>
      </c>
      <c r="BC151">
        <v>2010</v>
      </c>
      <c r="BD151" t="str">
        <f>CONCATENATE(A151,BC151)</f>
        <v>Utah2010</v>
      </c>
      <c r="BE151" t="str">
        <f t="shared" si="2"/>
        <v xml:space="preserve"> Utah2010</v>
      </c>
      <c r="BF151">
        <f>IFERROR(VLOOKUP('Data Table'!A151,'GDP per State'!$A$4:$I$54,7,FALSE),"NA")</f>
        <v>2.2999999999999998</v>
      </c>
      <c r="BG151" s="165">
        <f>IFERROR(VLOOKUP(A151,'GDP per Capita'!$A$5:$H$55,8,FALSE)*100,"NA")</f>
        <v>1.0793630813770534</v>
      </c>
      <c r="BH151" s="153">
        <v>48.6</v>
      </c>
      <c r="BI151">
        <f>VLOOKUP($BD151,'Health Ranking'!$C$2:$E$157,2,FALSE)</f>
        <v>7</v>
      </c>
      <c r="BJ151">
        <f>VLOOKUP($BD151,'Health Ranking'!$C$2:$E$157,3,FALSE)</f>
        <v>-5</v>
      </c>
    </row>
    <row r="152" spans="1:62" x14ac:dyDescent="0.25">
      <c r="A152" s="48" t="s">
        <v>53</v>
      </c>
      <c r="B152" s="25">
        <v>0</v>
      </c>
      <c r="C152" s="25">
        <v>353</v>
      </c>
      <c r="D152" s="25">
        <v>664</v>
      </c>
      <c r="E152" s="25">
        <v>0</v>
      </c>
      <c r="F152" s="25">
        <v>525</v>
      </c>
      <c r="G152" s="25">
        <v>350</v>
      </c>
      <c r="H152" s="25">
        <v>458</v>
      </c>
      <c r="I152" s="25">
        <v>0</v>
      </c>
      <c r="J152" s="25">
        <v>199</v>
      </c>
      <c r="K152" s="25">
        <v>1442</v>
      </c>
      <c r="L152" s="25">
        <v>361</v>
      </c>
      <c r="M152" s="25">
        <v>0</v>
      </c>
      <c r="N152" s="25">
        <v>0</v>
      </c>
      <c r="O152" s="25">
        <v>260</v>
      </c>
      <c r="P152" s="25">
        <v>45</v>
      </c>
      <c r="Q152" s="25">
        <v>45</v>
      </c>
      <c r="R152" s="25">
        <v>75</v>
      </c>
      <c r="S152" s="25">
        <v>525</v>
      </c>
      <c r="T152" s="25">
        <v>0</v>
      </c>
      <c r="U152" s="25">
        <v>420</v>
      </c>
      <c r="V152" s="25">
        <v>350</v>
      </c>
      <c r="W152" s="25">
        <v>1526</v>
      </c>
      <c r="X152" s="25">
        <v>45</v>
      </c>
      <c r="Y152" s="25">
        <v>0</v>
      </c>
      <c r="Z152" s="25">
        <v>0</v>
      </c>
      <c r="AA152" s="25">
        <v>498</v>
      </c>
      <c r="AB152" s="25">
        <v>0</v>
      </c>
      <c r="AC152" s="25">
        <v>0</v>
      </c>
      <c r="AD152" s="25">
        <v>197</v>
      </c>
      <c r="AE152" s="25">
        <v>2566</v>
      </c>
      <c r="AF152" s="25">
        <v>57</v>
      </c>
      <c r="AG152" s="25">
        <v>309</v>
      </c>
      <c r="AH152" s="25">
        <v>2900</v>
      </c>
      <c r="AI152" s="25">
        <v>350</v>
      </c>
      <c r="AJ152" s="25">
        <v>0</v>
      </c>
      <c r="AK152" s="25">
        <v>182</v>
      </c>
      <c r="AL152" s="25">
        <v>93</v>
      </c>
      <c r="AM152" s="25">
        <v>456</v>
      </c>
      <c r="AN152" s="25">
        <v>215</v>
      </c>
      <c r="AO152" s="25">
        <v>72</v>
      </c>
      <c r="AP152" s="25">
        <v>478</v>
      </c>
      <c r="AQ152" s="25">
        <v>0</v>
      </c>
      <c r="AR152" s="25">
        <v>0</v>
      </c>
      <c r="AS152" s="25">
        <v>52</v>
      </c>
      <c r="AT152" s="25">
        <v>297</v>
      </c>
      <c r="AU152" s="25" t="s">
        <v>61</v>
      </c>
      <c r="AV152" s="25">
        <v>676</v>
      </c>
      <c r="AW152" s="25">
        <v>981</v>
      </c>
      <c r="AX152" s="25">
        <v>208</v>
      </c>
      <c r="AY152" s="25">
        <v>75</v>
      </c>
      <c r="AZ152" s="25">
        <v>75</v>
      </c>
      <c r="BA152" s="25">
        <v>0</v>
      </c>
      <c r="BB152">
        <v>2010</v>
      </c>
      <c r="BC152">
        <v>2010</v>
      </c>
      <c r="BD152" t="str">
        <f>CONCATENATE(A152,BC152)</f>
        <v>Vermont2010</v>
      </c>
      <c r="BE152" t="str">
        <f t="shared" si="2"/>
        <v xml:space="preserve"> Vermont2010</v>
      </c>
      <c r="BF152">
        <f>IFERROR(VLOOKUP('Data Table'!A152,'GDP per State'!$A$4:$I$54,7,FALSE),"NA")</f>
        <v>5.6</v>
      </c>
      <c r="BG152" s="165">
        <f>IFERROR(VLOOKUP(A152,'GDP per Capita'!$A$5:$H$55,8,FALSE)*100,"NA")</f>
        <v>3.1300285491824549</v>
      </c>
      <c r="BH152" s="152">
        <v>42.9</v>
      </c>
      <c r="BI152">
        <f>VLOOKUP($BD152,'Health Ranking'!$C$2:$E$157,2,FALSE)</f>
        <v>1</v>
      </c>
      <c r="BJ152">
        <f>VLOOKUP($BD152,'Health Ranking'!$C$2:$E$157,3,FALSE)</f>
        <v>0</v>
      </c>
    </row>
    <row r="153" spans="1:62" x14ac:dyDescent="0.25">
      <c r="A153" s="48" t="s">
        <v>54</v>
      </c>
      <c r="B153" s="25">
        <v>2490</v>
      </c>
      <c r="C153" s="25">
        <v>714</v>
      </c>
      <c r="D153" s="25">
        <v>3413</v>
      </c>
      <c r="E153" s="25">
        <v>494</v>
      </c>
      <c r="F153" s="25">
        <v>14232</v>
      </c>
      <c r="G153" s="25">
        <v>2739</v>
      </c>
      <c r="H153" s="25">
        <v>1735</v>
      </c>
      <c r="I153" s="25">
        <v>1051</v>
      </c>
      <c r="J153" s="25">
        <v>7915</v>
      </c>
      <c r="K153" s="25">
        <v>20080</v>
      </c>
      <c r="L153" s="25">
        <v>8393</v>
      </c>
      <c r="M153" s="25">
        <v>2644</v>
      </c>
      <c r="N153" s="25">
        <v>611</v>
      </c>
      <c r="O153" s="25">
        <v>3831</v>
      </c>
      <c r="P153" s="25">
        <v>3673</v>
      </c>
      <c r="Q153" s="25">
        <v>303</v>
      </c>
      <c r="R153" s="25">
        <v>1648</v>
      </c>
      <c r="S153" s="25">
        <v>3671</v>
      </c>
      <c r="T153" s="25">
        <v>1278</v>
      </c>
      <c r="U153" s="25">
        <v>654</v>
      </c>
      <c r="V153" s="25">
        <v>24765</v>
      </c>
      <c r="W153" s="25">
        <v>4542</v>
      </c>
      <c r="X153" s="25">
        <v>2073</v>
      </c>
      <c r="Y153" s="25">
        <v>2371</v>
      </c>
      <c r="Z153" s="25">
        <v>572</v>
      </c>
      <c r="AA153" s="25">
        <v>3206</v>
      </c>
      <c r="AB153" s="25">
        <v>497</v>
      </c>
      <c r="AC153" s="25">
        <v>772</v>
      </c>
      <c r="AD153" s="25">
        <v>1832</v>
      </c>
      <c r="AE153" s="25">
        <v>745</v>
      </c>
      <c r="AF153" s="25">
        <v>2670</v>
      </c>
      <c r="AG153" s="25">
        <v>290</v>
      </c>
      <c r="AH153" s="25">
        <v>8881</v>
      </c>
      <c r="AI153" s="25">
        <v>25662</v>
      </c>
      <c r="AJ153" s="25">
        <v>25</v>
      </c>
      <c r="AK153" s="25">
        <v>6769</v>
      </c>
      <c r="AL153" s="25">
        <v>2286</v>
      </c>
      <c r="AM153" s="25">
        <v>1124</v>
      </c>
      <c r="AN153" s="25">
        <v>10558</v>
      </c>
      <c r="AO153" s="25">
        <v>1399</v>
      </c>
      <c r="AP153" s="25">
        <v>9786</v>
      </c>
      <c r="AQ153" s="25">
        <v>224</v>
      </c>
      <c r="AR153" s="25">
        <v>8650</v>
      </c>
      <c r="AS153" s="25">
        <v>13713</v>
      </c>
      <c r="AT153" s="25">
        <v>3005</v>
      </c>
      <c r="AU153" s="25">
        <v>400</v>
      </c>
      <c r="AV153" s="25" t="s">
        <v>61</v>
      </c>
      <c r="AW153" s="25">
        <v>7266</v>
      </c>
      <c r="AX153" s="25">
        <v>4999</v>
      </c>
      <c r="AY153" s="25">
        <v>771</v>
      </c>
      <c r="AZ153" s="25">
        <v>580</v>
      </c>
      <c r="BA153" s="25">
        <v>392</v>
      </c>
      <c r="BB153">
        <v>2010</v>
      </c>
      <c r="BC153">
        <v>2010</v>
      </c>
      <c r="BD153" t="str">
        <f>CONCATENATE(A153,BC153)</f>
        <v>Virginia2010</v>
      </c>
      <c r="BE153" t="str">
        <f t="shared" si="2"/>
        <v xml:space="preserve"> Virginia2010</v>
      </c>
      <c r="BF153">
        <f>IFERROR(VLOOKUP('Data Table'!A153,'GDP per State'!$A$4:$I$54,7,FALSE),"NA")</f>
        <v>3.8</v>
      </c>
      <c r="BG153" s="165">
        <f>IFERROR(VLOOKUP(A153,'GDP per Capita'!$A$5:$H$55,8,FALSE)*100,"NA")</f>
        <v>2.8069603298469565</v>
      </c>
      <c r="BH153" s="153">
        <v>55.1</v>
      </c>
      <c r="BI153">
        <f>VLOOKUP($BD153,'Health Ranking'!$C$2:$E$157,2,FALSE)</f>
        <v>22</v>
      </c>
      <c r="BJ153">
        <f>VLOOKUP($BD153,'Health Ranking'!$C$2:$E$157,3,FALSE)</f>
        <v>-1</v>
      </c>
    </row>
    <row r="154" spans="1:62" x14ac:dyDescent="0.25">
      <c r="A154" s="48" t="s">
        <v>55</v>
      </c>
      <c r="B154" s="25">
        <v>1171</v>
      </c>
      <c r="C154" s="25">
        <v>2421</v>
      </c>
      <c r="D154" s="25">
        <v>12645</v>
      </c>
      <c r="E154" s="25">
        <v>264</v>
      </c>
      <c r="F154" s="25">
        <v>30544</v>
      </c>
      <c r="G154" s="25">
        <v>7583</v>
      </c>
      <c r="H154" s="25">
        <v>2084</v>
      </c>
      <c r="I154" s="25">
        <v>377</v>
      </c>
      <c r="J154" s="25">
        <v>284</v>
      </c>
      <c r="K154" s="25">
        <v>3573</v>
      </c>
      <c r="L154" s="25">
        <v>4495</v>
      </c>
      <c r="M154" s="25">
        <v>2705</v>
      </c>
      <c r="N154" s="25">
        <v>10876</v>
      </c>
      <c r="O154" s="25">
        <v>1642</v>
      </c>
      <c r="P154" s="25">
        <v>571</v>
      </c>
      <c r="Q154" s="25">
        <v>538</v>
      </c>
      <c r="R154" s="25">
        <v>1175</v>
      </c>
      <c r="S154" s="25">
        <v>716</v>
      </c>
      <c r="T154" s="25">
        <v>1509</v>
      </c>
      <c r="U154" s="25">
        <v>381</v>
      </c>
      <c r="V154" s="25">
        <v>1542</v>
      </c>
      <c r="W154" s="25">
        <v>1627</v>
      </c>
      <c r="X154" s="25">
        <v>1427</v>
      </c>
      <c r="Y154" s="25">
        <v>1328</v>
      </c>
      <c r="Z154" s="25">
        <v>508</v>
      </c>
      <c r="AA154" s="25">
        <v>1107</v>
      </c>
      <c r="AB154" s="25">
        <v>3250</v>
      </c>
      <c r="AC154" s="25">
        <v>1230</v>
      </c>
      <c r="AD154" s="25">
        <v>3290</v>
      </c>
      <c r="AE154" s="25">
        <v>261</v>
      </c>
      <c r="AF154" s="25">
        <v>964</v>
      </c>
      <c r="AG154" s="25">
        <v>3004</v>
      </c>
      <c r="AH154" s="25">
        <v>2503</v>
      </c>
      <c r="AI154" s="25">
        <v>2874</v>
      </c>
      <c r="AJ154" s="25">
        <v>696</v>
      </c>
      <c r="AK154" s="25">
        <v>2567</v>
      </c>
      <c r="AL154" s="25">
        <v>2035</v>
      </c>
      <c r="AM154" s="25">
        <v>22793</v>
      </c>
      <c r="AN154" s="25">
        <v>2495</v>
      </c>
      <c r="AO154" s="25">
        <v>160</v>
      </c>
      <c r="AP154" s="25">
        <v>3070</v>
      </c>
      <c r="AQ154" s="25">
        <v>1564</v>
      </c>
      <c r="AR154" s="25">
        <v>1412</v>
      </c>
      <c r="AS154" s="25">
        <v>8847</v>
      </c>
      <c r="AT154" s="25">
        <v>3792</v>
      </c>
      <c r="AU154" s="25">
        <v>128</v>
      </c>
      <c r="AV154" s="25">
        <v>4373</v>
      </c>
      <c r="AW154" s="25" t="s">
        <v>61</v>
      </c>
      <c r="AX154" s="25">
        <v>192</v>
      </c>
      <c r="AY154" s="25">
        <v>1013</v>
      </c>
      <c r="AZ154" s="25">
        <v>556</v>
      </c>
      <c r="BA154" s="25">
        <v>0</v>
      </c>
      <c r="BB154">
        <v>2010</v>
      </c>
      <c r="BC154">
        <v>2010</v>
      </c>
      <c r="BD154" t="str">
        <f>CONCATENATE(A154,BC154)</f>
        <v>Washington2010</v>
      </c>
      <c r="BE154" t="str">
        <f t="shared" si="2"/>
        <v xml:space="preserve"> Washington2010</v>
      </c>
      <c r="BF154">
        <f>IFERROR(VLOOKUP('Data Table'!A154,'GDP per State'!$A$4:$I$54,7,FALSE),"NA")</f>
        <v>2.2999999999999998</v>
      </c>
      <c r="BG154" s="165">
        <f>IFERROR(VLOOKUP(A154,'GDP per Capita'!$A$5:$H$55,8,FALSE)*100,"NA")</f>
        <v>1.2528912875867386</v>
      </c>
      <c r="BH154" s="152">
        <v>48.3</v>
      </c>
      <c r="BI154">
        <f>VLOOKUP($BD154,'Health Ranking'!$C$2:$E$157,2,FALSE)</f>
        <v>11</v>
      </c>
      <c r="BJ154">
        <f>VLOOKUP($BD154,'Health Ranking'!$C$2:$E$157,3,FALSE)</f>
        <v>0</v>
      </c>
    </row>
    <row r="155" spans="1:62" x14ac:dyDescent="0.25">
      <c r="A155" s="48" t="s">
        <v>56</v>
      </c>
      <c r="B155" s="25">
        <v>41</v>
      </c>
      <c r="C155" s="25">
        <v>0</v>
      </c>
      <c r="D155" s="25">
        <v>595</v>
      </c>
      <c r="E155" s="25">
        <v>0</v>
      </c>
      <c r="F155" s="25">
        <v>1446</v>
      </c>
      <c r="G155" s="25">
        <v>623</v>
      </c>
      <c r="H155" s="25">
        <v>442</v>
      </c>
      <c r="I155" s="25">
        <v>0</v>
      </c>
      <c r="J155" s="25">
        <v>860</v>
      </c>
      <c r="K155" s="25">
        <v>5634</v>
      </c>
      <c r="L155" s="25">
        <v>358</v>
      </c>
      <c r="M155" s="25">
        <v>483</v>
      </c>
      <c r="N155" s="25">
        <v>133</v>
      </c>
      <c r="O155" s="25">
        <v>812</v>
      </c>
      <c r="P155" s="25">
        <v>669</v>
      </c>
      <c r="Q155" s="25">
        <v>0</v>
      </c>
      <c r="R155" s="25">
        <v>0</v>
      </c>
      <c r="S155" s="25">
        <v>2297</v>
      </c>
      <c r="T155" s="25">
        <v>210</v>
      </c>
      <c r="U155" s="25">
        <v>0</v>
      </c>
      <c r="V155" s="25">
        <v>4363</v>
      </c>
      <c r="W155" s="25">
        <v>0</v>
      </c>
      <c r="X155" s="25">
        <v>446</v>
      </c>
      <c r="Y155" s="25">
        <v>200</v>
      </c>
      <c r="Z155" s="25">
        <v>94</v>
      </c>
      <c r="AA155" s="25">
        <v>177</v>
      </c>
      <c r="AB155" s="25">
        <v>0</v>
      </c>
      <c r="AC155" s="25">
        <v>73</v>
      </c>
      <c r="AD155" s="25">
        <v>56</v>
      </c>
      <c r="AE155" s="25">
        <v>0</v>
      </c>
      <c r="AF155" s="25">
        <v>358</v>
      </c>
      <c r="AG155" s="25">
        <v>0</v>
      </c>
      <c r="AH155" s="25">
        <v>444</v>
      </c>
      <c r="AI155" s="25">
        <v>3025</v>
      </c>
      <c r="AJ155" s="25">
        <v>0</v>
      </c>
      <c r="AK155" s="25">
        <v>7814</v>
      </c>
      <c r="AL155" s="25">
        <v>221</v>
      </c>
      <c r="AM155" s="25">
        <v>358</v>
      </c>
      <c r="AN155" s="25">
        <v>4258</v>
      </c>
      <c r="AO155" s="25">
        <v>150</v>
      </c>
      <c r="AP155" s="25">
        <v>1190</v>
      </c>
      <c r="AQ155" s="25">
        <v>0</v>
      </c>
      <c r="AR155" s="25">
        <v>2201</v>
      </c>
      <c r="AS155" s="25">
        <v>2221</v>
      </c>
      <c r="AT155" s="25">
        <v>0</v>
      </c>
      <c r="AU155" s="25">
        <v>0</v>
      </c>
      <c r="AV155" s="25">
        <v>6779</v>
      </c>
      <c r="AW155" s="25">
        <v>62</v>
      </c>
      <c r="AX155" s="25" t="s">
        <v>61</v>
      </c>
      <c r="AY155" s="25">
        <v>256</v>
      </c>
      <c r="AZ155" s="25">
        <v>0</v>
      </c>
      <c r="BA155" s="25">
        <v>141</v>
      </c>
      <c r="BB155">
        <v>2010</v>
      </c>
      <c r="BC155">
        <v>2010</v>
      </c>
      <c r="BD155" t="str">
        <f>CONCATENATE(A155,BC155)</f>
        <v>West Virginia2010</v>
      </c>
      <c r="BE155" t="str">
        <f t="shared" si="2"/>
        <v xml:space="preserve"> West Virginia2010</v>
      </c>
      <c r="BF155">
        <f>IFERROR(VLOOKUP('Data Table'!A155,'GDP per State'!$A$4:$I$54,7,FALSE),"NA")</f>
        <v>3.3</v>
      </c>
      <c r="BG155" s="165">
        <f>IFERROR(VLOOKUP(A155,'GDP per Capita'!$A$5:$H$55,8,FALSE)*100,"NA")</f>
        <v>2.7060191165073624</v>
      </c>
      <c r="BH155" s="153">
        <v>51.8</v>
      </c>
      <c r="BI155">
        <f>VLOOKUP($BD155,'Health Ranking'!$C$2:$E$157,2,FALSE)</f>
        <v>43</v>
      </c>
      <c r="BJ155">
        <f>VLOOKUP($BD155,'Health Ranking'!$C$2:$E$157,3,FALSE)</f>
        <v>-1</v>
      </c>
    </row>
    <row r="156" spans="1:62" x14ac:dyDescent="0.25">
      <c r="A156" s="48" t="s">
        <v>57</v>
      </c>
      <c r="B156" s="25">
        <v>1155</v>
      </c>
      <c r="C156" s="25">
        <v>158</v>
      </c>
      <c r="D156" s="25">
        <v>5556</v>
      </c>
      <c r="E156" s="25">
        <v>821</v>
      </c>
      <c r="F156" s="25">
        <v>6031</v>
      </c>
      <c r="G156" s="25">
        <v>2499</v>
      </c>
      <c r="H156" s="25">
        <v>1092</v>
      </c>
      <c r="I156" s="25">
        <v>0</v>
      </c>
      <c r="J156" s="25">
        <v>391</v>
      </c>
      <c r="K156" s="25">
        <v>8081</v>
      </c>
      <c r="L156" s="25">
        <v>3416</v>
      </c>
      <c r="M156" s="25">
        <v>1168</v>
      </c>
      <c r="N156" s="25">
        <v>233</v>
      </c>
      <c r="O156" s="25">
        <v>15364</v>
      </c>
      <c r="P156" s="25">
        <v>1762</v>
      </c>
      <c r="Q156" s="25">
        <v>2705</v>
      </c>
      <c r="R156" s="25">
        <v>1233</v>
      </c>
      <c r="S156" s="25">
        <v>1993</v>
      </c>
      <c r="T156" s="25">
        <v>237</v>
      </c>
      <c r="U156" s="25">
        <v>0</v>
      </c>
      <c r="V156" s="25">
        <v>324</v>
      </c>
      <c r="W156" s="25">
        <v>546</v>
      </c>
      <c r="X156" s="25">
        <v>6291</v>
      </c>
      <c r="Y156" s="25">
        <v>17929</v>
      </c>
      <c r="Z156" s="25">
        <v>879</v>
      </c>
      <c r="AA156" s="25">
        <v>1331</v>
      </c>
      <c r="AB156" s="25">
        <v>357</v>
      </c>
      <c r="AC156" s="25">
        <v>1046</v>
      </c>
      <c r="AD156" s="25">
        <v>419</v>
      </c>
      <c r="AE156" s="25">
        <v>268</v>
      </c>
      <c r="AF156" s="25">
        <v>586</v>
      </c>
      <c r="AG156" s="25">
        <v>407</v>
      </c>
      <c r="AH156" s="25">
        <v>2354</v>
      </c>
      <c r="AI156" s="25">
        <v>2012</v>
      </c>
      <c r="AJ156" s="25">
        <v>749</v>
      </c>
      <c r="AK156" s="25">
        <v>1771</v>
      </c>
      <c r="AL156" s="25">
        <v>551</v>
      </c>
      <c r="AM156" s="25">
        <v>1981</v>
      </c>
      <c r="AN156" s="25">
        <v>1300</v>
      </c>
      <c r="AO156" s="25">
        <v>0</v>
      </c>
      <c r="AP156" s="25">
        <v>1057</v>
      </c>
      <c r="AQ156" s="25">
        <v>736</v>
      </c>
      <c r="AR156" s="25">
        <v>2831</v>
      </c>
      <c r="AS156" s="25">
        <v>5927</v>
      </c>
      <c r="AT156" s="25">
        <v>338</v>
      </c>
      <c r="AU156" s="25">
        <v>377</v>
      </c>
      <c r="AV156" s="25">
        <v>2648</v>
      </c>
      <c r="AW156" s="25">
        <v>2180</v>
      </c>
      <c r="AX156" s="25">
        <v>150</v>
      </c>
      <c r="AY156" s="25" t="s">
        <v>61</v>
      </c>
      <c r="AZ156" s="25">
        <v>0</v>
      </c>
      <c r="BA156" s="25">
        <v>585</v>
      </c>
      <c r="BB156">
        <v>2010</v>
      </c>
      <c r="BC156">
        <v>2010</v>
      </c>
      <c r="BD156" t="str">
        <f>CONCATENATE(A156,BC156)</f>
        <v>Wisconsin2010</v>
      </c>
      <c r="BE156" t="str">
        <f t="shared" si="2"/>
        <v xml:space="preserve"> Wisconsin2010</v>
      </c>
      <c r="BF156">
        <f>IFERROR(VLOOKUP('Data Table'!A156,'GDP per State'!$A$4:$I$54,7,FALSE),"NA")</f>
        <v>3.1</v>
      </c>
      <c r="BG156" s="165">
        <f>IFERROR(VLOOKUP(A156,'GDP per Capita'!$A$5:$H$55,8,FALSE)*100,"NA")</f>
        <v>3.1227108711576546</v>
      </c>
      <c r="BH156" s="152">
        <v>43.1</v>
      </c>
      <c r="BI156">
        <f>VLOOKUP($BD156,'Health Ranking'!$C$2:$E$157,2,FALSE)</f>
        <v>18</v>
      </c>
      <c r="BJ156">
        <f>VLOOKUP($BD156,'Health Ranking'!$C$2:$E$157,3,FALSE)</f>
        <v>-6</v>
      </c>
    </row>
    <row r="157" spans="1:62" ht="15.75" thickBot="1" x14ac:dyDescent="0.3">
      <c r="A157" s="48" t="s">
        <v>58</v>
      </c>
      <c r="B157" s="25">
        <v>27</v>
      </c>
      <c r="C157" s="25">
        <v>81</v>
      </c>
      <c r="D157" s="25">
        <v>593</v>
      </c>
      <c r="E157" s="25">
        <v>443</v>
      </c>
      <c r="F157" s="25">
        <v>1336</v>
      </c>
      <c r="G157" s="25">
        <v>4418</v>
      </c>
      <c r="H157" s="25">
        <v>47</v>
      </c>
      <c r="I157" s="25">
        <v>0</v>
      </c>
      <c r="J157" s="25">
        <v>0</v>
      </c>
      <c r="K157" s="25">
        <v>191</v>
      </c>
      <c r="L157" s="25">
        <v>102</v>
      </c>
      <c r="M157" s="25">
        <v>18</v>
      </c>
      <c r="N157" s="25">
        <v>1410</v>
      </c>
      <c r="O157" s="25">
        <v>586</v>
      </c>
      <c r="P157" s="25">
        <v>413</v>
      </c>
      <c r="Q157" s="25">
        <v>111</v>
      </c>
      <c r="R157" s="25">
        <v>573</v>
      </c>
      <c r="S157" s="25">
        <v>292</v>
      </c>
      <c r="T157" s="25">
        <v>31</v>
      </c>
      <c r="U157" s="25">
        <v>500</v>
      </c>
      <c r="V157" s="25">
        <v>230</v>
      </c>
      <c r="W157" s="25">
        <v>0</v>
      </c>
      <c r="X157" s="25">
        <v>568</v>
      </c>
      <c r="Y157" s="25">
        <v>343</v>
      </c>
      <c r="Z157" s="25">
        <v>490</v>
      </c>
      <c r="AA157" s="25">
        <v>359</v>
      </c>
      <c r="AB157" s="25">
        <v>1689</v>
      </c>
      <c r="AC157" s="25">
        <v>1478</v>
      </c>
      <c r="AD157" s="25">
        <v>144</v>
      </c>
      <c r="AE157" s="25">
        <v>0</v>
      </c>
      <c r="AF157" s="25">
        <v>0</v>
      </c>
      <c r="AG157" s="25">
        <v>752</v>
      </c>
      <c r="AH157" s="25">
        <v>151</v>
      </c>
      <c r="AI157" s="25">
        <v>870</v>
      </c>
      <c r="AJ157" s="25">
        <v>219</v>
      </c>
      <c r="AK157" s="25">
        <v>144</v>
      </c>
      <c r="AL157" s="25">
        <v>1713</v>
      </c>
      <c r="AM157" s="25">
        <v>523</v>
      </c>
      <c r="AN157" s="25">
        <v>1069</v>
      </c>
      <c r="AO157" s="25">
        <v>0</v>
      </c>
      <c r="AP157" s="25">
        <v>382</v>
      </c>
      <c r="AQ157" s="25">
        <v>648</v>
      </c>
      <c r="AR157" s="25">
        <v>0</v>
      </c>
      <c r="AS157" s="25">
        <v>1874</v>
      </c>
      <c r="AT157" s="25">
        <v>2126</v>
      </c>
      <c r="AU157" s="25">
        <v>52</v>
      </c>
      <c r="AV157" s="25">
        <v>423</v>
      </c>
      <c r="AW157" s="25">
        <v>638</v>
      </c>
      <c r="AX157" s="25">
        <v>0</v>
      </c>
      <c r="AY157" s="25">
        <v>129</v>
      </c>
      <c r="AZ157" s="25" t="s">
        <v>61</v>
      </c>
      <c r="BA157" s="25">
        <v>0</v>
      </c>
      <c r="BB157">
        <v>2010</v>
      </c>
      <c r="BC157">
        <v>2010</v>
      </c>
      <c r="BD157" t="str">
        <f>CONCATENATE(A157,BC157)</f>
        <v>Wyoming2010</v>
      </c>
      <c r="BE157" t="str">
        <f t="shared" si="2"/>
        <v xml:space="preserve"> Wyoming2010</v>
      </c>
      <c r="BF157">
        <f>IFERROR(VLOOKUP('Data Table'!A157,'GDP per State'!$A$4:$I$54,7,FALSE),"NA")</f>
        <v>-1.3</v>
      </c>
      <c r="BG157" s="165">
        <f>IFERROR(VLOOKUP(A157,'GDP per Capita'!$A$5:$H$55,8,FALSE)*100,"NA")</f>
        <v>5.895675726160456</v>
      </c>
      <c r="BH157" s="154">
        <v>42</v>
      </c>
      <c r="BI157">
        <f>VLOOKUP($BD157,'Health Ranking'!$C$2:$E$157,2,FALSE)</f>
        <v>19</v>
      </c>
      <c r="BJ157">
        <f>VLOOKUP($BD157,'Health Ranking'!$C$2:$E$157,3,FALSE)</f>
        <v>0</v>
      </c>
    </row>
    <row r="158" spans="1:62" x14ac:dyDescent="0.25">
      <c r="A158" s="48" t="s">
        <v>62</v>
      </c>
      <c r="B158" s="25">
        <v>228</v>
      </c>
      <c r="C158" s="25">
        <v>19</v>
      </c>
      <c r="D158" s="25">
        <v>599</v>
      </c>
      <c r="E158" s="25">
        <v>87</v>
      </c>
      <c r="F158" s="25">
        <v>1223</v>
      </c>
      <c r="G158" s="25">
        <v>874</v>
      </c>
      <c r="H158" s="25">
        <v>2027</v>
      </c>
      <c r="I158" s="25">
        <v>954</v>
      </c>
      <c r="J158" s="25">
        <v>0</v>
      </c>
      <c r="K158" s="25">
        <v>12968</v>
      </c>
      <c r="L158" s="25">
        <v>1010</v>
      </c>
      <c r="M158" s="25">
        <v>0</v>
      </c>
      <c r="N158" s="25">
        <v>233</v>
      </c>
      <c r="O158" s="25">
        <v>2055</v>
      </c>
      <c r="P158" s="25">
        <v>572</v>
      </c>
      <c r="Q158" s="25">
        <v>149</v>
      </c>
      <c r="R158" s="25">
        <v>68</v>
      </c>
      <c r="S158" s="25">
        <v>179</v>
      </c>
      <c r="T158" s="25">
        <v>402</v>
      </c>
      <c r="U158" s="25">
        <v>204</v>
      </c>
      <c r="V158" s="25">
        <v>612</v>
      </c>
      <c r="W158" s="25">
        <v>3085</v>
      </c>
      <c r="X158" s="25">
        <v>1432</v>
      </c>
      <c r="Y158" s="25">
        <v>39</v>
      </c>
      <c r="Z158" s="25">
        <v>814</v>
      </c>
      <c r="AA158" s="25">
        <v>867</v>
      </c>
      <c r="AB158" s="25">
        <v>11</v>
      </c>
      <c r="AC158" s="25">
        <v>0</v>
      </c>
      <c r="AD158" s="25">
        <v>502</v>
      </c>
      <c r="AE158" s="25">
        <v>56</v>
      </c>
      <c r="AF158" s="25">
        <v>2732</v>
      </c>
      <c r="AG158" s="25">
        <v>632</v>
      </c>
      <c r="AH158" s="25">
        <v>6740</v>
      </c>
      <c r="AI158" s="25">
        <v>1950</v>
      </c>
      <c r="AJ158" s="25">
        <v>0</v>
      </c>
      <c r="AK158" s="25">
        <v>2140</v>
      </c>
      <c r="AL158" s="25">
        <v>209</v>
      </c>
      <c r="AM158" s="25">
        <v>821</v>
      </c>
      <c r="AN158" s="25">
        <v>6275</v>
      </c>
      <c r="AO158" s="25">
        <v>276</v>
      </c>
      <c r="AP158" s="25">
        <v>269</v>
      </c>
      <c r="AQ158" s="25">
        <v>0</v>
      </c>
      <c r="AR158" s="25">
        <v>0</v>
      </c>
      <c r="AS158" s="25">
        <v>4180</v>
      </c>
      <c r="AT158" s="25">
        <v>383</v>
      </c>
      <c r="AU158" s="25">
        <v>0</v>
      </c>
      <c r="AV158" s="25">
        <v>1306</v>
      </c>
      <c r="AW158" s="25">
        <v>0</v>
      </c>
      <c r="AX158" s="25">
        <v>182</v>
      </c>
      <c r="AY158" s="25">
        <v>521</v>
      </c>
      <c r="AZ158" s="25">
        <v>0</v>
      </c>
      <c r="BA158" s="25" t="s">
        <v>61</v>
      </c>
      <c r="BB158">
        <v>2010</v>
      </c>
      <c r="BC158">
        <v>2010</v>
      </c>
      <c r="BD158" t="str">
        <f>CONCATENATE(A158,BC158)</f>
        <v>Puerto Rico2010</v>
      </c>
      <c r="BE158" t="str">
        <f t="shared" si="2"/>
        <v xml:space="preserve"> Puerto Rico2010</v>
      </c>
      <c r="BF158" t="str">
        <f>IFERROR(VLOOKUP('Data Table'!A158,'GDP per State'!$A$4:$I$54,7,FALSE),"NA")</f>
        <v>NA</v>
      </c>
      <c r="BG158" s="165" t="str">
        <f>IFERROR(VLOOKUP(A158,'GDP per Capita'!$A$5:$H$55,8,FALSE)*100,"NA")</f>
        <v>NA</v>
      </c>
      <c r="BH158" t="s">
        <v>192</v>
      </c>
      <c r="BI158" t="str">
        <f>VLOOKUP($BD158,'Health Ranking'!$C$2:$E$157,2,FALSE)</f>
        <v>NA</v>
      </c>
      <c r="BJ158" t="str">
        <f>VLOOKUP($BD158,'Health Ranking'!$C$2:$E$157,3,FALSE)</f>
        <v>NA</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57"/>
  <sheetViews>
    <sheetView workbookViewId="0">
      <selection activeCell="A13" sqref="A13"/>
    </sheetView>
  </sheetViews>
  <sheetFormatPr defaultRowHeight="15" x14ac:dyDescent="0.25"/>
  <cols>
    <col min="1" max="1" width="24.7109375" customWidth="1"/>
    <col min="2" max="5" width="12.7109375" customWidth="1"/>
    <col min="257" max="257" width="24.7109375" customWidth="1"/>
    <col min="258" max="261" width="12.7109375" customWidth="1"/>
    <col min="513" max="513" width="24.7109375" customWidth="1"/>
    <col min="514" max="517" width="12.7109375" customWidth="1"/>
    <col min="769" max="769" width="24.7109375" customWidth="1"/>
    <col min="770" max="773" width="12.7109375" customWidth="1"/>
    <col min="1025" max="1025" width="24.7109375" customWidth="1"/>
    <col min="1026" max="1029" width="12.7109375" customWidth="1"/>
    <col min="1281" max="1281" width="24.7109375" customWidth="1"/>
    <col min="1282" max="1285" width="12.7109375" customWidth="1"/>
    <col min="1537" max="1537" width="24.7109375" customWidth="1"/>
    <col min="1538" max="1541" width="12.7109375" customWidth="1"/>
    <col min="1793" max="1793" width="24.7109375" customWidth="1"/>
    <col min="1794" max="1797" width="12.7109375" customWidth="1"/>
    <col min="2049" max="2049" width="24.7109375" customWidth="1"/>
    <col min="2050" max="2053" width="12.7109375" customWidth="1"/>
    <col min="2305" max="2305" width="24.7109375" customWidth="1"/>
    <col min="2306" max="2309" width="12.7109375" customWidth="1"/>
    <col min="2561" max="2561" width="24.7109375" customWidth="1"/>
    <col min="2562" max="2565" width="12.7109375" customWidth="1"/>
    <col min="2817" max="2817" width="24.7109375" customWidth="1"/>
    <col min="2818" max="2821" width="12.7109375" customWidth="1"/>
    <col min="3073" max="3073" width="24.7109375" customWidth="1"/>
    <col min="3074" max="3077" width="12.7109375" customWidth="1"/>
    <col min="3329" max="3329" width="24.7109375" customWidth="1"/>
    <col min="3330" max="3333" width="12.7109375" customWidth="1"/>
    <col min="3585" max="3585" width="24.7109375" customWidth="1"/>
    <col min="3586" max="3589" width="12.7109375" customWidth="1"/>
    <col min="3841" max="3841" width="24.7109375" customWidth="1"/>
    <col min="3842" max="3845" width="12.7109375" customWidth="1"/>
    <col min="4097" max="4097" width="24.7109375" customWidth="1"/>
    <col min="4098" max="4101" width="12.7109375" customWidth="1"/>
    <col min="4353" max="4353" width="24.7109375" customWidth="1"/>
    <col min="4354" max="4357" width="12.7109375" customWidth="1"/>
    <col min="4609" max="4609" width="24.7109375" customWidth="1"/>
    <col min="4610" max="4613" width="12.7109375" customWidth="1"/>
    <col min="4865" max="4865" width="24.7109375" customWidth="1"/>
    <col min="4866" max="4869" width="12.7109375" customWidth="1"/>
    <col min="5121" max="5121" width="24.7109375" customWidth="1"/>
    <col min="5122" max="5125" width="12.7109375" customWidth="1"/>
    <col min="5377" max="5377" width="24.7109375" customWidth="1"/>
    <col min="5378" max="5381" width="12.7109375" customWidth="1"/>
    <col min="5633" max="5633" width="24.7109375" customWidth="1"/>
    <col min="5634" max="5637" width="12.7109375" customWidth="1"/>
    <col min="5889" max="5889" width="24.7109375" customWidth="1"/>
    <col min="5890" max="5893" width="12.7109375" customWidth="1"/>
    <col min="6145" max="6145" width="24.7109375" customWidth="1"/>
    <col min="6146" max="6149" width="12.7109375" customWidth="1"/>
    <col min="6401" max="6401" width="24.7109375" customWidth="1"/>
    <col min="6402" max="6405" width="12.7109375" customWidth="1"/>
    <col min="6657" max="6657" width="24.7109375" customWidth="1"/>
    <col min="6658" max="6661" width="12.7109375" customWidth="1"/>
    <col min="6913" max="6913" width="24.7109375" customWidth="1"/>
    <col min="6914" max="6917" width="12.7109375" customWidth="1"/>
    <col min="7169" max="7169" width="24.7109375" customWidth="1"/>
    <col min="7170" max="7173" width="12.7109375" customWidth="1"/>
    <col min="7425" max="7425" width="24.7109375" customWidth="1"/>
    <col min="7426" max="7429" width="12.7109375" customWidth="1"/>
    <col min="7681" max="7681" width="24.7109375" customWidth="1"/>
    <col min="7682" max="7685" width="12.7109375" customWidth="1"/>
    <col min="7937" max="7937" width="24.7109375" customWidth="1"/>
    <col min="7938" max="7941" width="12.7109375" customWidth="1"/>
    <col min="8193" max="8193" width="24.7109375" customWidth="1"/>
    <col min="8194" max="8197" width="12.7109375" customWidth="1"/>
    <col min="8449" max="8449" width="24.7109375" customWidth="1"/>
    <col min="8450" max="8453" width="12.7109375" customWidth="1"/>
    <col min="8705" max="8705" width="24.7109375" customWidth="1"/>
    <col min="8706" max="8709" width="12.7109375" customWidth="1"/>
    <col min="8961" max="8961" width="24.7109375" customWidth="1"/>
    <col min="8962" max="8965" width="12.7109375" customWidth="1"/>
    <col min="9217" max="9217" width="24.7109375" customWidth="1"/>
    <col min="9218" max="9221" width="12.7109375" customWidth="1"/>
    <col min="9473" max="9473" width="24.7109375" customWidth="1"/>
    <col min="9474" max="9477" width="12.7109375" customWidth="1"/>
    <col min="9729" max="9729" width="24.7109375" customWidth="1"/>
    <col min="9730" max="9733" width="12.7109375" customWidth="1"/>
    <col min="9985" max="9985" width="24.7109375" customWidth="1"/>
    <col min="9986" max="9989" width="12.7109375" customWidth="1"/>
    <col min="10241" max="10241" width="24.7109375" customWidth="1"/>
    <col min="10242" max="10245" width="12.7109375" customWidth="1"/>
    <col min="10497" max="10497" width="24.7109375" customWidth="1"/>
    <col min="10498" max="10501" width="12.7109375" customWidth="1"/>
    <col min="10753" max="10753" width="24.7109375" customWidth="1"/>
    <col min="10754" max="10757" width="12.7109375" customWidth="1"/>
    <col min="11009" max="11009" width="24.7109375" customWidth="1"/>
    <col min="11010" max="11013" width="12.7109375" customWidth="1"/>
    <col min="11265" max="11265" width="24.7109375" customWidth="1"/>
    <col min="11266" max="11269" width="12.7109375" customWidth="1"/>
    <col min="11521" max="11521" width="24.7109375" customWidth="1"/>
    <col min="11522" max="11525" width="12.7109375" customWidth="1"/>
    <col min="11777" max="11777" width="24.7109375" customWidth="1"/>
    <col min="11778" max="11781" width="12.7109375" customWidth="1"/>
    <col min="12033" max="12033" width="24.7109375" customWidth="1"/>
    <col min="12034" max="12037" width="12.7109375" customWidth="1"/>
    <col min="12289" max="12289" width="24.7109375" customWidth="1"/>
    <col min="12290" max="12293" width="12.7109375" customWidth="1"/>
    <col min="12545" max="12545" width="24.7109375" customWidth="1"/>
    <col min="12546" max="12549" width="12.7109375" customWidth="1"/>
    <col min="12801" max="12801" width="24.7109375" customWidth="1"/>
    <col min="12802" max="12805" width="12.7109375" customWidth="1"/>
    <col min="13057" max="13057" width="24.7109375" customWidth="1"/>
    <col min="13058" max="13061" width="12.7109375" customWidth="1"/>
    <col min="13313" max="13313" width="24.7109375" customWidth="1"/>
    <col min="13314" max="13317" width="12.7109375" customWidth="1"/>
    <col min="13569" max="13569" width="24.7109375" customWidth="1"/>
    <col min="13570" max="13573" width="12.7109375" customWidth="1"/>
    <col min="13825" max="13825" width="24.7109375" customWidth="1"/>
    <col min="13826" max="13829" width="12.7109375" customWidth="1"/>
    <col min="14081" max="14081" width="24.7109375" customWidth="1"/>
    <col min="14082" max="14085" width="12.7109375" customWidth="1"/>
    <col min="14337" max="14337" width="24.7109375" customWidth="1"/>
    <col min="14338" max="14341" width="12.7109375" customWidth="1"/>
    <col min="14593" max="14593" width="24.7109375" customWidth="1"/>
    <col min="14594" max="14597" width="12.7109375" customWidth="1"/>
    <col min="14849" max="14849" width="24.7109375" customWidth="1"/>
    <col min="14850" max="14853" width="12.7109375" customWidth="1"/>
    <col min="15105" max="15105" width="24.7109375" customWidth="1"/>
    <col min="15106" max="15109" width="12.7109375" customWidth="1"/>
    <col min="15361" max="15361" width="24.7109375" customWidth="1"/>
    <col min="15362" max="15365" width="12.7109375" customWidth="1"/>
    <col min="15617" max="15617" width="24.7109375" customWidth="1"/>
    <col min="15618" max="15621" width="12.7109375" customWidth="1"/>
    <col min="15873" max="15873" width="24.7109375" customWidth="1"/>
    <col min="15874" max="15877" width="12.7109375" customWidth="1"/>
    <col min="16129" max="16129" width="24.7109375" customWidth="1"/>
    <col min="16130" max="16133" width="12.7109375" customWidth="1"/>
  </cols>
  <sheetData>
    <row r="1" spans="1:12" x14ac:dyDescent="0.25">
      <c r="A1" s="86" t="s">
        <v>173</v>
      </c>
      <c r="B1" s="86"/>
      <c r="C1" s="86"/>
      <c r="D1" s="86"/>
      <c r="E1" s="86"/>
      <c r="F1" s="86"/>
      <c r="G1" s="86"/>
      <c r="H1" s="86"/>
      <c r="I1" s="86"/>
      <c r="J1" s="86"/>
    </row>
    <row r="2" spans="1:12" x14ac:dyDescent="0.25">
      <c r="A2" s="64"/>
      <c r="B2" s="87" t="s">
        <v>174</v>
      </c>
      <c r="C2" s="88"/>
      <c r="D2" s="88"/>
      <c r="E2" s="89"/>
      <c r="F2" s="88" t="s">
        <v>175</v>
      </c>
      <c r="G2" s="88"/>
      <c r="H2" s="88"/>
      <c r="I2" s="88"/>
      <c r="J2" s="88"/>
      <c r="L2" t="s">
        <v>182</v>
      </c>
    </row>
    <row r="3" spans="1:12" x14ac:dyDescent="0.25">
      <c r="A3" s="65"/>
      <c r="B3" s="66">
        <v>2009</v>
      </c>
      <c r="C3" s="66">
        <v>2010</v>
      </c>
      <c r="D3" s="66">
        <v>2011</v>
      </c>
      <c r="E3" s="66" t="s">
        <v>176</v>
      </c>
      <c r="F3" s="66">
        <v>2009</v>
      </c>
      <c r="G3" s="66">
        <v>2010</v>
      </c>
      <c r="H3" s="66">
        <v>2011</v>
      </c>
      <c r="I3" s="66" t="s">
        <v>176</v>
      </c>
      <c r="J3" s="67" t="s">
        <v>177</v>
      </c>
    </row>
    <row r="4" spans="1:12" x14ac:dyDescent="0.25">
      <c r="A4" s="69" t="s">
        <v>8</v>
      </c>
      <c r="B4" s="70">
        <v>149843</v>
      </c>
      <c r="C4" s="70">
        <v>153839</v>
      </c>
      <c r="D4" s="70">
        <v>155390</v>
      </c>
      <c r="E4" s="70">
        <v>157272</v>
      </c>
      <c r="F4" s="71">
        <v>-3.9</v>
      </c>
      <c r="G4" s="71">
        <v>2.7</v>
      </c>
      <c r="H4" s="71">
        <v>1</v>
      </c>
      <c r="I4" s="72">
        <v>1.2</v>
      </c>
      <c r="J4" s="73">
        <v>39</v>
      </c>
    </row>
    <row r="5" spans="1:12" x14ac:dyDescent="0.25">
      <c r="A5" s="69" t="s">
        <v>9</v>
      </c>
      <c r="B5" s="70">
        <v>44215</v>
      </c>
      <c r="C5" s="70">
        <v>43472</v>
      </c>
      <c r="D5" s="70">
        <v>44232</v>
      </c>
      <c r="E5" s="70">
        <v>44732</v>
      </c>
      <c r="F5" s="71">
        <v>7.7</v>
      </c>
      <c r="G5" s="71">
        <v>-1.7</v>
      </c>
      <c r="H5" s="71">
        <v>1.7</v>
      </c>
      <c r="I5" s="72">
        <v>1.1000000000000001</v>
      </c>
      <c r="J5" s="73">
        <v>41</v>
      </c>
    </row>
    <row r="6" spans="1:12" x14ac:dyDescent="0.25">
      <c r="A6" s="69" t="s">
        <v>10</v>
      </c>
      <c r="B6" s="70">
        <v>221405</v>
      </c>
      <c r="C6" s="70">
        <v>221016</v>
      </c>
      <c r="D6" s="70">
        <v>224787</v>
      </c>
      <c r="E6" s="70">
        <v>230641</v>
      </c>
      <c r="F6" s="71">
        <v>-8.1999999999999993</v>
      </c>
      <c r="G6" s="71">
        <v>-0.2</v>
      </c>
      <c r="H6" s="71">
        <v>1.7</v>
      </c>
      <c r="I6" s="72">
        <v>2.6</v>
      </c>
      <c r="J6" s="73">
        <v>13</v>
      </c>
    </row>
    <row r="7" spans="1:12" x14ac:dyDescent="0.25">
      <c r="A7" s="69" t="s">
        <v>11</v>
      </c>
      <c r="B7" s="70">
        <v>89776</v>
      </c>
      <c r="C7" s="70">
        <v>92075</v>
      </c>
      <c r="D7" s="70">
        <v>92684</v>
      </c>
      <c r="E7" s="70">
        <v>93892</v>
      </c>
      <c r="F7" s="71">
        <v>-2</v>
      </c>
      <c r="G7" s="71">
        <v>2.6</v>
      </c>
      <c r="H7" s="71">
        <v>0.7</v>
      </c>
      <c r="I7" s="72">
        <v>1.3</v>
      </c>
      <c r="J7" s="73">
        <v>38</v>
      </c>
    </row>
    <row r="8" spans="1:12" x14ac:dyDescent="0.25">
      <c r="A8" s="69" t="s">
        <v>12</v>
      </c>
      <c r="B8" s="70">
        <v>1667152</v>
      </c>
      <c r="C8" s="70">
        <v>1672473</v>
      </c>
      <c r="D8" s="70">
        <v>1692301</v>
      </c>
      <c r="E8" s="70">
        <v>1751002</v>
      </c>
      <c r="F8" s="71">
        <v>-5.0999999999999996</v>
      </c>
      <c r="G8" s="71">
        <v>0.3</v>
      </c>
      <c r="H8" s="71">
        <v>1.2</v>
      </c>
      <c r="I8" s="72">
        <v>3.5</v>
      </c>
      <c r="J8" s="73">
        <v>6</v>
      </c>
    </row>
    <row r="9" spans="1:12" x14ac:dyDescent="0.25">
      <c r="A9" s="69" t="s">
        <v>13</v>
      </c>
      <c r="B9" s="70">
        <v>225984</v>
      </c>
      <c r="C9" s="70">
        <v>230976</v>
      </c>
      <c r="D9" s="70">
        <v>234929</v>
      </c>
      <c r="E9" s="70">
        <v>239884</v>
      </c>
      <c r="F9" s="71">
        <v>-2.2000000000000002</v>
      </c>
      <c r="G9" s="71">
        <v>2.2000000000000002</v>
      </c>
      <c r="H9" s="71">
        <v>1.7</v>
      </c>
      <c r="I9" s="72">
        <v>2.1</v>
      </c>
      <c r="J9" s="73">
        <v>22</v>
      </c>
    </row>
    <row r="10" spans="1:12" x14ac:dyDescent="0.25">
      <c r="A10" s="69" t="s">
        <v>14</v>
      </c>
      <c r="B10" s="70">
        <v>195237</v>
      </c>
      <c r="C10" s="70">
        <v>197613</v>
      </c>
      <c r="D10" s="70">
        <v>197452</v>
      </c>
      <c r="E10" s="70">
        <v>197202</v>
      </c>
      <c r="F10" s="71">
        <v>-3.6</v>
      </c>
      <c r="G10" s="71">
        <v>1.2</v>
      </c>
      <c r="H10" s="71">
        <v>-0.1</v>
      </c>
      <c r="I10" s="72">
        <v>-0.1</v>
      </c>
      <c r="J10" s="73">
        <v>50</v>
      </c>
    </row>
    <row r="11" spans="1:12" x14ac:dyDescent="0.25">
      <c r="A11" s="69" t="s">
        <v>15</v>
      </c>
      <c r="B11" s="70">
        <v>55352</v>
      </c>
      <c r="C11" s="70">
        <v>55496</v>
      </c>
      <c r="D11" s="70">
        <v>56004</v>
      </c>
      <c r="E11" s="70">
        <v>56110</v>
      </c>
      <c r="F11" s="71">
        <v>3.1</v>
      </c>
      <c r="G11" s="71">
        <v>0.3</v>
      </c>
      <c r="H11" s="71">
        <v>0.9</v>
      </c>
      <c r="I11" s="72">
        <v>0.2</v>
      </c>
      <c r="J11" s="73">
        <v>49</v>
      </c>
    </row>
    <row r="12" spans="1:12" x14ac:dyDescent="0.25">
      <c r="A12" s="69" t="s">
        <v>16</v>
      </c>
      <c r="B12" s="70">
        <v>87172</v>
      </c>
      <c r="C12" s="70">
        <v>89968</v>
      </c>
      <c r="D12" s="70">
        <v>91442</v>
      </c>
      <c r="E12" s="70">
        <v>92106</v>
      </c>
      <c r="F12" s="71">
        <v>-0.7</v>
      </c>
      <c r="G12" s="71">
        <v>3.2</v>
      </c>
      <c r="H12" s="71">
        <v>1.6</v>
      </c>
      <c r="I12" s="72">
        <v>0.7</v>
      </c>
      <c r="J12" s="68" t="s">
        <v>178</v>
      </c>
    </row>
    <row r="13" spans="1:12" x14ac:dyDescent="0.25">
      <c r="A13" s="69" t="s">
        <v>17</v>
      </c>
      <c r="B13" s="70">
        <v>648642</v>
      </c>
      <c r="C13" s="70">
        <v>650291</v>
      </c>
      <c r="D13" s="70">
        <v>656346</v>
      </c>
      <c r="E13" s="70">
        <v>672287</v>
      </c>
      <c r="F13" s="71">
        <v>-5.9</v>
      </c>
      <c r="G13" s="71">
        <v>0.3</v>
      </c>
      <c r="H13" s="71">
        <v>0.9</v>
      </c>
      <c r="I13" s="72">
        <v>2.4</v>
      </c>
      <c r="J13" s="73">
        <v>14</v>
      </c>
    </row>
    <row r="14" spans="1:12" x14ac:dyDescent="0.25">
      <c r="A14" s="69" t="s">
        <v>18</v>
      </c>
      <c r="B14" s="70">
        <v>353817</v>
      </c>
      <c r="C14" s="70">
        <v>358843</v>
      </c>
      <c r="D14" s="70">
        <v>366342</v>
      </c>
      <c r="E14" s="70">
        <v>374000</v>
      </c>
      <c r="F14" s="71">
        <v>-5.4</v>
      </c>
      <c r="G14" s="71">
        <v>1.4</v>
      </c>
      <c r="H14" s="71">
        <v>2.1</v>
      </c>
      <c r="I14" s="72">
        <v>2.1</v>
      </c>
      <c r="J14" s="73">
        <v>24</v>
      </c>
    </row>
    <row r="15" spans="1:12" x14ac:dyDescent="0.25">
      <c r="A15" s="69" t="s">
        <v>19</v>
      </c>
      <c r="B15" s="70">
        <v>57902</v>
      </c>
      <c r="C15" s="70">
        <v>59673</v>
      </c>
      <c r="D15" s="70">
        <v>60899</v>
      </c>
      <c r="E15" s="70">
        <v>61877</v>
      </c>
      <c r="F15" s="71">
        <v>-3.7</v>
      </c>
      <c r="G15" s="71">
        <v>3.1</v>
      </c>
      <c r="H15" s="71">
        <v>2.1</v>
      </c>
      <c r="I15" s="72">
        <v>1.6</v>
      </c>
      <c r="J15" s="73">
        <v>28</v>
      </c>
    </row>
    <row r="16" spans="1:12" x14ac:dyDescent="0.25">
      <c r="A16" s="69" t="s">
        <v>20</v>
      </c>
      <c r="B16" s="70">
        <v>49949</v>
      </c>
      <c r="C16" s="70">
        <v>50734</v>
      </c>
      <c r="D16" s="70">
        <v>50759</v>
      </c>
      <c r="E16" s="70">
        <v>50976</v>
      </c>
      <c r="F16" s="71">
        <v>-2.8</v>
      </c>
      <c r="G16" s="71">
        <v>1.6</v>
      </c>
      <c r="H16" s="71">
        <v>0</v>
      </c>
      <c r="I16" s="72">
        <v>0.4</v>
      </c>
      <c r="J16" s="73">
        <v>45</v>
      </c>
    </row>
    <row r="17" spans="1:10" x14ac:dyDescent="0.25">
      <c r="A17" s="69" t="s">
        <v>21</v>
      </c>
      <c r="B17" s="70">
        <v>561154</v>
      </c>
      <c r="C17" s="70">
        <v>571228</v>
      </c>
      <c r="D17" s="70">
        <v>583055</v>
      </c>
      <c r="E17" s="70">
        <v>594201</v>
      </c>
      <c r="F17" s="71">
        <v>-3.4</v>
      </c>
      <c r="G17" s="71">
        <v>1.8</v>
      </c>
      <c r="H17" s="71">
        <v>2.1</v>
      </c>
      <c r="I17" s="72">
        <v>1.9</v>
      </c>
      <c r="J17" s="73">
        <v>26</v>
      </c>
    </row>
    <row r="18" spans="1:10" x14ac:dyDescent="0.25">
      <c r="A18" s="69" t="s">
        <v>22</v>
      </c>
      <c r="B18" s="70">
        <v>227383</v>
      </c>
      <c r="C18" s="70">
        <v>241927</v>
      </c>
      <c r="D18" s="70">
        <v>247222</v>
      </c>
      <c r="E18" s="70">
        <v>255380</v>
      </c>
      <c r="F18" s="71">
        <v>-6</v>
      </c>
      <c r="G18" s="71">
        <v>6.4</v>
      </c>
      <c r="H18" s="71">
        <v>2.2000000000000002</v>
      </c>
      <c r="I18" s="72">
        <v>3.3</v>
      </c>
      <c r="J18" s="73">
        <v>8</v>
      </c>
    </row>
    <row r="19" spans="1:10" x14ac:dyDescent="0.25">
      <c r="A19" s="69" t="s">
        <v>23</v>
      </c>
      <c r="B19" s="70">
        <v>121742</v>
      </c>
      <c r="C19" s="70">
        <v>124011</v>
      </c>
      <c r="D19" s="70">
        <v>126792</v>
      </c>
      <c r="E19" s="70">
        <v>129799</v>
      </c>
      <c r="F19" s="71">
        <v>-1.6</v>
      </c>
      <c r="G19" s="71">
        <v>1.9</v>
      </c>
      <c r="H19" s="71">
        <v>2.2000000000000002</v>
      </c>
      <c r="I19" s="72">
        <v>2.4</v>
      </c>
      <c r="J19" s="73">
        <v>16</v>
      </c>
    </row>
    <row r="20" spans="1:10" x14ac:dyDescent="0.25">
      <c r="A20" s="69" t="s">
        <v>24</v>
      </c>
      <c r="B20" s="70">
        <v>110420</v>
      </c>
      <c r="C20" s="70">
        <v>113324</v>
      </c>
      <c r="D20" s="70">
        <v>116907</v>
      </c>
      <c r="E20" s="70">
        <v>118523</v>
      </c>
      <c r="F20" s="71">
        <v>-3.2</v>
      </c>
      <c r="G20" s="71">
        <v>2.6</v>
      </c>
      <c r="H20" s="71">
        <v>3.2</v>
      </c>
      <c r="I20" s="72">
        <v>1.4</v>
      </c>
      <c r="J20" s="73">
        <v>35</v>
      </c>
    </row>
    <row r="21" spans="1:10" x14ac:dyDescent="0.25">
      <c r="A21" s="69" t="s">
        <v>25</v>
      </c>
      <c r="B21" s="70">
        <v>135180</v>
      </c>
      <c r="C21" s="70">
        <v>141977</v>
      </c>
      <c r="D21" s="70">
        <v>144779</v>
      </c>
      <c r="E21" s="70">
        <v>146829</v>
      </c>
      <c r="F21" s="71">
        <v>-3.9</v>
      </c>
      <c r="G21" s="71">
        <v>5</v>
      </c>
      <c r="H21" s="71">
        <v>2</v>
      </c>
      <c r="I21" s="72">
        <v>1.4</v>
      </c>
      <c r="J21" s="73">
        <v>33</v>
      </c>
    </row>
    <row r="22" spans="1:10" x14ac:dyDescent="0.25">
      <c r="A22" s="69" t="s">
        <v>26</v>
      </c>
      <c r="B22" s="70">
        <v>189853</v>
      </c>
      <c r="C22" s="70">
        <v>200944</v>
      </c>
      <c r="D22" s="70">
        <v>195640</v>
      </c>
      <c r="E22" s="70">
        <v>198548</v>
      </c>
      <c r="F22" s="71">
        <v>3.2</v>
      </c>
      <c r="G22" s="71">
        <v>5.8</v>
      </c>
      <c r="H22" s="71">
        <v>-2.6</v>
      </c>
      <c r="I22" s="72">
        <v>1.5</v>
      </c>
      <c r="J22" s="73">
        <v>30</v>
      </c>
    </row>
    <row r="23" spans="1:10" x14ac:dyDescent="0.25">
      <c r="A23" s="69" t="s">
        <v>27</v>
      </c>
      <c r="B23" s="70">
        <v>44770</v>
      </c>
      <c r="C23" s="70">
        <v>45564</v>
      </c>
      <c r="D23" s="70">
        <v>45763</v>
      </c>
      <c r="E23" s="70">
        <v>45986</v>
      </c>
      <c r="F23" s="71">
        <v>-1.8</v>
      </c>
      <c r="G23" s="71">
        <v>1.8</v>
      </c>
      <c r="H23" s="71">
        <v>0.4</v>
      </c>
      <c r="I23" s="72">
        <v>0.5</v>
      </c>
      <c r="J23" s="73">
        <v>44</v>
      </c>
    </row>
    <row r="24" spans="1:10" x14ac:dyDescent="0.25">
      <c r="A24" s="69" t="s">
        <v>28</v>
      </c>
      <c r="B24" s="70">
        <v>255757</v>
      </c>
      <c r="C24" s="70">
        <v>264321</v>
      </c>
      <c r="D24" s="70">
        <v>268418</v>
      </c>
      <c r="E24" s="70">
        <v>274930</v>
      </c>
      <c r="F24" s="71">
        <v>-1.1000000000000001</v>
      </c>
      <c r="G24" s="71">
        <v>3.3</v>
      </c>
      <c r="H24" s="71">
        <v>1.6</v>
      </c>
      <c r="I24" s="72">
        <v>2.4</v>
      </c>
      <c r="J24" s="73">
        <v>15</v>
      </c>
    </row>
    <row r="25" spans="1:10" x14ac:dyDescent="0.25">
      <c r="A25" s="69" t="s">
        <v>29</v>
      </c>
      <c r="B25" s="70">
        <v>327739</v>
      </c>
      <c r="C25" s="70">
        <v>340159</v>
      </c>
      <c r="D25" s="70">
        <v>345961</v>
      </c>
      <c r="E25" s="70">
        <v>353717</v>
      </c>
      <c r="F25" s="71">
        <v>-2.4</v>
      </c>
      <c r="G25" s="71">
        <v>3.8</v>
      </c>
      <c r="H25" s="71">
        <v>1.7</v>
      </c>
      <c r="I25" s="72">
        <v>2.2000000000000002</v>
      </c>
      <c r="J25" s="73">
        <v>19</v>
      </c>
    </row>
    <row r="26" spans="1:10" x14ac:dyDescent="0.25">
      <c r="A26" s="69" t="s">
        <v>30</v>
      </c>
      <c r="B26" s="70">
        <v>314260</v>
      </c>
      <c r="C26" s="70">
        <v>329812</v>
      </c>
      <c r="D26" s="70">
        <v>341194</v>
      </c>
      <c r="E26" s="70">
        <v>348867</v>
      </c>
      <c r="F26" s="71">
        <v>-9.1</v>
      </c>
      <c r="G26" s="71">
        <v>4.9000000000000004</v>
      </c>
      <c r="H26" s="71">
        <v>3.5</v>
      </c>
      <c r="I26" s="72">
        <v>2.2000000000000002</v>
      </c>
      <c r="J26" s="73">
        <v>18</v>
      </c>
    </row>
    <row r="27" spans="1:10" x14ac:dyDescent="0.25">
      <c r="A27" s="69" t="s">
        <v>31</v>
      </c>
      <c r="B27" s="70">
        <v>233758</v>
      </c>
      <c r="C27" s="70">
        <v>240418</v>
      </c>
      <c r="D27" s="70">
        <v>244305</v>
      </c>
      <c r="E27" s="70">
        <v>252971</v>
      </c>
      <c r="F27" s="71">
        <v>-3.5</v>
      </c>
      <c r="G27" s="71">
        <v>2.8</v>
      </c>
      <c r="H27" s="71">
        <v>1.6</v>
      </c>
      <c r="I27" s="72">
        <v>3.5</v>
      </c>
      <c r="J27" s="73">
        <v>5</v>
      </c>
    </row>
    <row r="28" spans="1:10" x14ac:dyDescent="0.25">
      <c r="A28" s="69" t="s">
        <v>32</v>
      </c>
      <c r="B28" s="70">
        <v>83702</v>
      </c>
      <c r="C28" s="70">
        <v>85363</v>
      </c>
      <c r="D28" s="70">
        <v>84402</v>
      </c>
      <c r="E28" s="70">
        <v>86396</v>
      </c>
      <c r="F28" s="71">
        <v>-3.9</v>
      </c>
      <c r="G28" s="71">
        <v>2</v>
      </c>
      <c r="H28" s="71">
        <v>-1.1000000000000001</v>
      </c>
      <c r="I28" s="72">
        <v>2.4</v>
      </c>
      <c r="J28" s="73">
        <v>17</v>
      </c>
    </row>
    <row r="29" spans="1:10" x14ac:dyDescent="0.25">
      <c r="A29" s="69" t="s">
        <v>33</v>
      </c>
      <c r="B29" s="70">
        <v>212591</v>
      </c>
      <c r="C29" s="70">
        <v>216681</v>
      </c>
      <c r="D29" s="70">
        <v>217401</v>
      </c>
      <c r="E29" s="70">
        <v>221702</v>
      </c>
      <c r="F29" s="71">
        <v>-4.3</v>
      </c>
      <c r="G29" s="71">
        <v>1.9</v>
      </c>
      <c r="H29" s="71">
        <v>0.3</v>
      </c>
      <c r="I29" s="72">
        <v>2</v>
      </c>
      <c r="J29" s="73">
        <v>25</v>
      </c>
    </row>
    <row r="30" spans="1:10" x14ac:dyDescent="0.25">
      <c r="A30" s="69" t="s">
        <v>34</v>
      </c>
      <c r="B30" s="70">
        <v>31271</v>
      </c>
      <c r="C30" s="70">
        <v>31918</v>
      </c>
      <c r="D30" s="70">
        <v>32683</v>
      </c>
      <c r="E30" s="70">
        <v>33374</v>
      </c>
      <c r="F30" s="71">
        <v>-2.1</v>
      </c>
      <c r="G30" s="71">
        <v>2.1</v>
      </c>
      <c r="H30" s="71">
        <v>2.4</v>
      </c>
      <c r="I30" s="72">
        <v>2.1</v>
      </c>
      <c r="J30" s="73">
        <v>21</v>
      </c>
    </row>
    <row r="31" spans="1:10" x14ac:dyDescent="0.25">
      <c r="A31" s="69" t="s">
        <v>35</v>
      </c>
      <c r="B31" s="70">
        <v>77625</v>
      </c>
      <c r="C31" s="70">
        <v>80638</v>
      </c>
      <c r="D31" s="70">
        <v>82172</v>
      </c>
      <c r="E31" s="70">
        <v>83393</v>
      </c>
      <c r="F31" s="71">
        <v>-0.1</v>
      </c>
      <c r="G31" s="71">
        <v>3.9</v>
      </c>
      <c r="H31" s="71">
        <v>1.9</v>
      </c>
      <c r="I31" s="72">
        <v>1.5</v>
      </c>
      <c r="J31" s="73">
        <v>29</v>
      </c>
    </row>
    <row r="32" spans="1:10" x14ac:dyDescent="0.25">
      <c r="A32" s="69" t="s">
        <v>36</v>
      </c>
      <c r="B32" s="70">
        <v>110001</v>
      </c>
      <c r="C32" s="70">
        <v>109610</v>
      </c>
      <c r="D32" s="70">
        <v>111574</v>
      </c>
      <c r="E32" s="70">
        <v>113197</v>
      </c>
      <c r="F32" s="71">
        <v>-8.1999999999999993</v>
      </c>
      <c r="G32" s="71">
        <v>-0.4</v>
      </c>
      <c r="H32" s="71">
        <v>1.8</v>
      </c>
      <c r="I32" s="72">
        <v>1.5</v>
      </c>
      <c r="J32" s="73">
        <v>31</v>
      </c>
    </row>
    <row r="33" spans="1:10" x14ac:dyDescent="0.25">
      <c r="A33" s="69" t="s">
        <v>37</v>
      </c>
      <c r="B33" s="70">
        <v>53475</v>
      </c>
      <c r="C33" s="70">
        <v>55242</v>
      </c>
      <c r="D33" s="70">
        <v>56443</v>
      </c>
      <c r="E33" s="70">
        <v>56735</v>
      </c>
      <c r="F33" s="71">
        <v>-1.8</v>
      </c>
      <c r="G33" s="71">
        <v>3.3</v>
      </c>
      <c r="H33" s="71">
        <v>2.2000000000000002</v>
      </c>
      <c r="I33" s="72">
        <v>0.5</v>
      </c>
      <c r="J33" s="73">
        <v>43</v>
      </c>
    </row>
    <row r="34" spans="1:10" x14ac:dyDescent="0.25">
      <c r="A34" s="69" t="s">
        <v>38</v>
      </c>
      <c r="B34" s="70">
        <v>424871</v>
      </c>
      <c r="C34" s="70">
        <v>431409</v>
      </c>
      <c r="D34" s="70">
        <v>432415</v>
      </c>
      <c r="E34" s="70">
        <v>438173</v>
      </c>
      <c r="F34" s="71">
        <v>-4.3</v>
      </c>
      <c r="G34" s="71">
        <v>1.5</v>
      </c>
      <c r="H34" s="71">
        <v>0.2</v>
      </c>
      <c r="I34" s="72">
        <v>1.3</v>
      </c>
      <c r="J34" s="73">
        <v>36</v>
      </c>
    </row>
    <row r="35" spans="1:10" x14ac:dyDescent="0.25">
      <c r="A35" s="69" t="s">
        <v>39</v>
      </c>
      <c r="B35" s="70">
        <v>70239</v>
      </c>
      <c r="C35" s="70">
        <v>70785</v>
      </c>
      <c r="D35" s="70">
        <v>70529</v>
      </c>
      <c r="E35" s="70">
        <v>70699</v>
      </c>
      <c r="F35" s="71">
        <v>1.7</v>
      </c>
      <c r="G35" s="71">
        <v>0.8</v>
      </c>
      <c r="H35" s="71">
        <v>-0.4</v>
      </c>
      <c r="I35" s="72">
        <v>0.2</v>
      </c>
      <c r="J35" s="73">
        <v>47</v>
      </c>
    </row>
    <row r="36" spans="1:10" x14ac:dyDescent="0.25">
      <c r="A36" s="69" t="s">
        <v>40</v>
      </c>
      <c r="B36" s="70">
        <v>974078</v>
      </c>
      <c r="C36" s="70">
        <v>1013251</v>
      </c>
      <c r="D36" s="70">
        <v>1024985</v>
      </c>
      <c r="E36" s="70">
        <v>1038541</v>
      </c>
      <c r="F36" s="71">
        <v>-1.4</v>
      </c>
      <c r="G36" s="71">
        <v>4</v>
      </c>
      <c r="H36" s="71">
        <v>1.2</v>
      </c>
      <c r="I36" s="72">
        <v>1.3</v>
      </c>
      <c r="J36" s="73">
        <v>37</v>
      </c>
    </row>
    <row r="37" spans="1:10" x14ac:dyDescent="0.25">
      <c r="A37" s="69" t="s">
        <v>41</v>
      </c>
      <c r="B37" s="70">
        <v>372219</v>
      </c>
      <c r="C37" s="70">
        <v>380693</v>
      </c>
      <c r="D37" s="70">
        <v>382655</v>
      </c>
      <c r="E37" s="70">
        <v>392905</v>
      </c>
      <c r="F37" s="71">
        <v>-1.5</v>
      </c>
      <c r="G37" s="71">
        <v>2.2999999999999998</v>
      </c>
      <c r="H37" s="71">
        <v>0.5</v>
      </c>
      <c r="I37" s="72">
        <v>2.7</v>
      </c>
      <c r="J37" s="73">
        <v>11</v>
      </c>
    </row>
    <row r="38" spans="1:10" x14ac:dyDescent="0.25">
      <c r="A38" s="69" t="s">
        <v>42</v>
      </c>
      <c r="B38" s="70">
        <v>29497</v>
      </c>
      <c r="C38" s="70">
        <v>31618</v>
      </c>
      <c r="D38" s="70">
        <v>34092</v>
      </c>
      <c r="E38" s="70">
        <v>38654</v>
      </c>
      <c r="F38" s="71">
        <v>3</v>
      </c>
      <c r="G38" s="71">
        <v>7.2</v>
      </c>
      <c r="H38" s="71">
        <v>7.8</v>
      </c>
      <c r="I38" s="72">
        <v>13.4</v>
      </c>
      <c r="J38" s="73">
        <v>1</v>
      </c>
    </row>
    <row r="39" spans="1:10" x14ac:dyDescent="0.25">
      <c r="A39" s="69" t="s">
        <v>43</v>
      </c>
      <c r="B39" s="70">
        <v>405483</v>
      </c>
      <c r="C39" s="70">
        <v>413991</v>
      </c>
      <c r="D39" s="70">
        <v>425913</v>
      </c>
      <c r="E39" s="70">
        <v>435104</v>
      </c>
      <c r="F39" s="71">
        <v>-5.7</v>
      </c>
      <c r="G39" s="71">
        <v>2.1</v>
      </c>
      <c r="H39" s="71">
        <v>2.9</v>
      </c>
      <c r="I39" s="72">
        <v>2.2000000000000002</v>
      </c>
      <c r="J39" s="73">
        <v>20</v>
      </c>
    </row>
    <row r="40" spans="1:10" x14ac:dyDescent="0.25">
      <c r="A40" s="69" t="s">
        <v>44</v>
      </c>
      <c r="B40" s="70">
        <v>132059</v>
      </c>
      <c r="C40" s="70">
        <v>132917</v>
      </c>
      <c r="D40" s="70">
        <v>135454</v>
      </c>
      <c r="E40" s="70">
        <v>138296</v>
      </c>
      <c r="F40" s="71">
        <v>-1.7</v>
      </c>
      <c r="G40" s="71">
        <v>0.6</v>
      </c>
      <c r="H40" s="71">
        <v>1.9</v>
      </c>
      <c r="I40" s="72">
        <v>2.1</v>
      </c>
      <c r="J40" s="73">
        <v>23</v>
      </c>
    </row>
    <row r="41" spans="1:10" x14ac:dyDescent="0.25">
      <c r="A41" s="69" t="s">
        <v>45</v>
      </c>
      <c r="B41" s="70">
        <v>164711</v>
      </c>
      <c r="C41" s="70">
        <v>174165</v>
      </c>
      <c r="D41" s="70">
        <v>180326</v>
      </c>
      <c r="E41" s="70">
        <v>187440</v>
      </c>
      <c r="F41" s="71">
        <v>-3.2</v>
      </c>
      <c r="G41" s="71">
        <v>5.7</v>
      </c>
      <c r="H41" s="71">
        <v>3.5</v>
      </c>
      <c r="I41" s="72">
        <v>3.9</v>
      </c>
      <c r="J41" s="73">
        <v>3</v>
      </c>
    </row>
    <row r="42" spans="1:10" x14ac:dyDescent="0.25">
      <c r="A42" s="69" t="s">
        <v>46</v>
      </c>
      <c r="B42" s="70">
        <v>482665</v>
      </c>
      <c r="C42" s="70">
        <v>493530</v>
      </c>
      <c r="D42" s="70">
        <v>502769</v>
      </c>
      <c r="E42" s="70">
        <v>511345</v>
      </c>
      <c r="F42" s="71">
        <v>-3.1</v>
      </c>
      <c r="G42" s="71">
        <v>2.2999999999999998</v>
      </c>
      <c r="H42" s="71">
        <v>1.9</v>
      </c>
      <c r="I42" s="72">
        <v>1.7</v>
      </c>
      <c r="J42" s="73">
        <v>27</v>
      </c>
    </row>
    <row r="43" spans="1:10" x14ac:dyDescent="0.25">
      <c r="A43" s="69" t="s">
        <v>47</v>
      </c>
      <c r="B43" s="70">
        <v>42741</v>
      </c>
      <c r="C43" s="70">
        <v>43153</v>
      </c>
      <c r="D43" s="70">
        <v>43168</v>
      </c>
      <c r="E43" s="70">
        <v>43774</v>
      </c>
      <c r="F43" s="71">
        <v>-1.6</v>
      </c>
      <c r="G43" s="71">
        <v>1</v>
      </c>
      <c r="H43" s="71">
        <v>0</v>
      </c>
      <c r="I43" s="72">
        <v>1.4</v>
      </c>
      <c r="J43" s="73">
        <v>34</v>
      </c>
    </row>
    <row r="44" spans="1:10" x14ac:dyDescent="0.25">
      <c r="A44" s="69" t="s">
        <v>48</v>
      </c>
      <c r="B44" s="70">
        <v>139913</v>
      </c>
      <c r="C44" s="70">
        <v>143407</v>
      </c>
      <c r="D44" s="70">
        <v>146669</v>
      </c>
      <c r="E44" s="70">
        <v>150596</v>
      </c>
      <c r="F44" s="71">
        <v>-4.3</v>
      </c>
      <c r="G44" s="71">
        <v>2.5</v>
      </c>
      <c r="H44" s="71">
        <v>2.2999999999999998</v>
      </c>
      <c r="I44" s="72">
        <v>2.7</v>
      </c>
      <c r="J44" s="73">
        <v>12</v>
      </c>
    </row>
    <row r="45" spans="1:10" x14ac:dyDescent="0.25">
      <c r="A45" s="69" t="s">
        <v>49</v>
      </c>
      <c r="B45" s="70">
        <v>34354</v>
      </c>
      <c r="C45" s="70">
        <v>34371</v>
      </c>
      <c r="D45" s="70">
        <v>35898</v>
      </c>
      <c r="E45" s="70">
        <v>35985</v>
      </c>
      <c r="F45" s="71">
        <v>0.2</v>
      </c>
      <c r="G45" s="71">
        <v>0</v>
      </c>
      <c r="H45" s="71">
        <v>4.4000000000000004</v>
      </c>
      <c r="I45" s="72">
        <v>0.2</v>
      </c>
      <c r="J45" s="73">
        <v>46</v>
      </c>
    </row>
    <row r="46" spans="1:10" x14ac:dyDescent="0.25">
      <c r="A46" s="69" t="s">
        <v>50</v>
      </c>
      <c r="B46" s="70">
        <v>221902</v>
      </c>
      <c r="C46" s="70">
        <v>227360</v>
      </c>
      <c r="D46" s="70">
        <v>232891</v>
      </c>
      <c r="E46" s="70">
        <v>240523</v>
      </c>
      <c r="F46" s="71">
        <v>-3.9</v>
      </c>
      <c r="G46" s="71">
        <v>2.5</v>
      </c>
      <c r="H46" s="71">
        <v>2.4</v>
      </c>
      <c r="I46" s="72">
        <v>3.3</v>
      </c>
      <c r="J46" s="73">
        <v>9</v>
      </c>
    </row>
    <row r="47" spans="1:10" x14ac:dyDescent="0.25">
      <c r="A47" s="69" t="s">
        <v>51</v>
      </c>
      <c r="B47" s="70">
        <v>1071959</v>
      </c>
      <c r="C47" s="70">
        <v>1116268</v>
      </c>
      <c r="D47" s="70">
        <v>1156013</v>
      </c>
      <c r="E47" s="70">
        <v>1211692</v>
      </c>
      <c r="F47" s="71">
        <v>-0.5</v>
      </c>
      <c r="G47" s="71">
        <v>4.0999999999999996</v>
      </c>
      <c r="H47" s="71">
        <v>3.6</v>
      </c>
      <c r="I47" s="72">
        <v>4.8</v>
      </c>
      <c r="J47" s="73">
        <v>2</v>
      </c>
    </row>
    <row r="48" spans="1:10" x14ac:dyDescent="0.25">
      <c r="A48" s="69" t="s">
        <v>52</v>
      </c>
      <c r="B48" s="70">
        <v>102863</v>
      </c>
      <c r="C48" s="70">
        <v>105199</v>
      </c>
      <c r="D48" s="70">
        <v>108106</v>
      </c>
      <c r="E48" s="70">
        <v>111808</v>
      </c>
      <c r="F48" s="71">
        <v>-1</v>
      </c>
      <c r="G48" s="71">
        <v>2.2999999999999998</v>
      </c>
      <c r="H48" s="71">
        <v>2.8</v>
      </c>
      <c r="I48" s="72">
        <v>3.4</v>
      </c>
      <c r="J48" s="73">
        <v>7</v>
      </c>
    </row>
    <row r="49" spans="1:10" x14ac:dyDescent="0.25">
      <c r="A49" s="69" t="s">
        <v>53</v>
      </c>
      <c r="B49" s="70">
        <v>22108</v>
      </c>
      <c r="C49" s="70">
        <v>23341</v>
      </c>
      <c r="D49" s="70">
        <v>23639</v>
      </c>
      <c r="E49" s="70">
        <v>23912</v>
      </c>
      <c r="F49" s="71">
        <v>-2.9</v>
      </c>
      <c r="G49" s="71">
        <v>5.6</v>
      </c>
      <c r="H49" s="71">
        <v>1.3</v>
      </c>
      <c r="I49" s="72">
        <v>1.2</v>
      </c>
      <c r="J49" s="73">
        <v>40</v>
      </c>
    </row>
    <row r="50" spans="1:10" x14ac:dyDescent="0.25">
      <c r="A50" s="69" t="s">
        <v>54</v>
      </c>
      <c r="B50" s="70">
        <v>363730</v>
      </c>
      <c r="C50" s="70">
        <v>377466</v>
      </c>
      <c r="D50" s="70">
        <v>381493</v>
      </c>
      <c r="E50" s="70">
        <v>385772</v>
      </c>
      <c r="F50" s="71">
        <v>-0.7</v>
      </c>
      <c r="G50" s="71">
        <v>3.8</v>
      </c>
      <c r="H50" s="71">
        <v>1.1000000000000001</v>
      </c>
      <c r="I50" s="72">
        <v>1.1000000000000001</v>
      </c>
      <c r="J50" s="73">
        <v>42</v>
      </c>
    </row>
    <row r="51" spans="1:10" x14ac:dyDescent="0.25">
      <c r="A51" s="69" t="s">
        <v>55</v>
      </c>
      <c r="B51" s="70">
        <v>300785</v>
      </c>
      <c r="C51" s="70">
        <v>307685</v>
      </c>
      <c r="D51" s="70">
        <v>313783</v>
      </c>
      <c r="E51" s="70">
        <v>325165</v>
      </c>
      <c r="F51" s="71">
        <v>-2.4</v>
      </c>
      <c r="G51" s="71">
        <v>2.2999999999999998</v>
      </c>
      <c r="H51" s="71">
        <v>2</v>
      </c>
      <c r="I51" s="72">
        <v>3.6</v>
      </c>
      <c r="J51" s="73">
        <v>4</v>
      </c>
    </row>
    <row r="52" spans="1:10" x14ac:dyDescent="0.25">
      <c r="A52" s="69" t="s">
        <v>56</v>
      </c>
      <c r="B52" s="70">
        <v>51881</v>
      </c>
      <c r="C52" s="70">
        <v>53575</v>
      </c>
      <c r="D52" s="70">
        <v>54597</v>
      </c>
      <c r="E52" s="70">
        <v>56384</v>
      </c>
      <c r="F52" s="71">
        <v>0.6</v>
      </c>
      <c r="G52" s="71">
        <v>3.3</v>
      </c>
      <c r="H52" s="71">
        <v>1.9</v>
      </c>
      <c r="I52" s="72">
        <v>3.3</v>
      </c>
      <c r="J52" s="73">
        <v>10</v>
      </c>
    </row>
    <row r="53" spans="1:10" x14ac:dyDescent="0.25">
      <c r="A53" s="69" t="s">
        <v>57</v>
      </c>
      <c r="B53" s="70">
        <v>212592</v>
      </c>
      <c r="C53" s="70">
        <v>219080</v>
      </c>
      <c r="D53" s="70">
        <v>221874</v>
      </c>
      <c r="E53" s="70">
        <v>225094</v>
      </c>
      <c r="F53" s="71">
        <v>-2.8</v>
      </c>
      <c r="G53" s="71">
        <v>3.1</v>
      </c>
      <c r="H53" s="71">
        <v>1.3</v>
      </c>
      <c r="I53" s="72">
        <v>1.5</v>
      </c>
      <c r="J53" s="73">
        <v>32</v>
      </c>
    </row>
    <row r="54" spans="1:10" x14ac:dyDescent="0.25">
      <c r="A54" s="74" t="s">
        <v>58</v>
      </c>
      <c r="B54" s="75">
        <v>32439</v>
      </c>
      <c r="C54" s="75">
        <v>32004</v>
      </c>
      <c r="D54" s="75">
        <v>31231</v>
      </c>
      <c r="E54" s="75">
        <v>31302</v>
      </c>
      <c r="F54" s="76">
        <v>3.4</v>
      </c>
      <c r="G54" s="76">
        <v>-1.3</v>
      </c>
      <c r="H54" s="76">
        <v>-2.4</v>
      </c>
      <c r="I54" s="77">
        <v>0.2</v>
      </c>
      <c r="J54" s="78">
        <v>48</v>
      </c>
    </row>
    <row r="55" spans="1:10" x14ac:dyDescent="0.25">
      <c r="A55" s="64" t="s">
        <v>179</v>
      </c>
      <c r="B55" s="64"/>
      <c r="C55" s="64"/>
      <c r="D55" s="64"/>
      <c r="E55" s="64"/>
      <c r="F55" s="64"/>
      <c r="G55" s="64"/>
      <c r="H55" s="64"/>
      <c r="I55" s="64"/>
      <c r="J55" s="64"/>
    </row>
    <row r="56" spans="1:10" ht="33" customHeight="1" x14ac:dyDescent="0.25">
      <c r="A56" s="90" t="s">
        <v>180</v>
      </c>
      <c r="B56" s="90"/>
      <c r="C56" s="90"/>
      <c r="D56" s="90"/>
      <c r="E56" s="90"/>
      <c r="F56" s="90"/>
      <c r="G56" s="90"/>
      <c r="H56" s="90"/>
      <c r="I56" s="90"/>
      <c r="J56" s="90"/>
    </row>
    <row r="57" spans="1:10" x14ac:dyDescent="0.25">
      <c r="A57" s="64" t="s">
        <v>181</v>
      </c>
      <c r="B57" s="79"/>
      <c r="C57" s="79"/>
      <c r="D57" s="79"/>
      <c r="E57" s="79"/>
      <c r="F57" s="79"/>
      <c r="G57" s="79"/>
      <c r="H57" s="79"/>
      <c r="I57" s="79"/>
      <c r="J57" s="79"/>
    </row>
  </sheetData>
  <sortState ref="A4:J54">
    <sortCondition ref="A4"/>
  </sortState>
  <mergeCells count="4">
    <mergeCell ref="A1:J1"/>
    <mergeCell ref="B2:E2"/>
    <mergeCell ref="F2:J2"/>
    <mergeCell ref="A56:J56"/>
  </mergeCells>
  <pageMargins left="0.7" right="0.7" top="0.75" bottom="0.75" header="0.3" footer="0.3"/>
  <pageSetup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activeCell="I5" sqref="I5"/>
    </sheetView>
  </sheetViews>
  <sheetFormatPr defaultRowHeight="15" x14ac:dyDescent="0.25"/>
  <sheetData>
    <row r="1" spans="1:9" x14ac:dyDescent="0.25">
      <c r="A1" s="162" t="s">
        <v>188</v>
      </c>
      <c r="B1" s="162"/>
      <c r="C1" s="162"/>
      <c r="D1" s="156"/>
      <c r="E1" s="156"/>
    </row>
    <row r="2" spans="1:9" x14ac:dyDescent="0.25">
      <c r="A2" s="157"/>
      <c r="B2" s="157"/>
      <c r="C2" s="157"/>
      <c r="D2" s="157"/>
      <c r="E2" s="157"/>
    </row>
    <row r="3" spans="1:9" x14ac:dyDescent="0.25">
      <c r="A3" s="155"/>
      <c r="B3" s="158" t="s">
        <v>189</v>
      </c>
      <c r="C3" s="158">
        <v>2011</v>
      </c>
      <c r="D3" s="158">
        <v>2010</v>
      </c>
      <c r="E3" s="158">
        <v>2009</v>
      </c>
    </row>
    <row r="4" spans="1:9" x14ac:dyDescent="0.25">
      <c r="A4" s="156" t="s">
        <v>190</v>
      </c>
      <c r="B4" s="159" t="s">
        <v>191</v>
      </c>
      <c r="C4" s="159" t="s">
        <v>191</v>
      </c>
      <c r="D4" s="159" t="s">
        <v>191</v>
      </c>
      <c r="E4" s="159" t="s">
        <v>191</v>
      </c>
      <c r="F4" s="163" t="s">
        <v>194</v>
      </c>
      <c r="G4" s="163" t="s">
        <v>195</v>
      </c>
      <c r="H4" s="163" t="s">
        <v>193</v>
      </c>
    </row>
    <row r="5" spans="1:9" x14ac:dyDescent="0.25">
      <c r="A5" s="157" t="s">
        <v>8</v>
      </c>
      <c r="B5" s="160">
        <v>35625</v>
      </c>
      <c r="C5" s="160">
        <v>34880</v>
      </c>
      <c r="D5" s="160">
        <v>33710</v>
      </c>
      <c r="E5" s="160">
        <v>32406</v>
      </c>
      <c r="F5" s="164">
        <f t="shared" ref="F5:F55" si="0">(B5-C5)/C5</f>
        <v>2.1358944954128441E-2</v>
      </c>
      <c r="G5" s="164">
        <f t="shared" ref="G5:G55" si="1">(C5-D5)/D5</f>
        <v>3.4707801839216852E-2</v>
      </c>
      <c r="H5" s="164">
        <f t="shared" ref="H5:H55" si="2">(D5-E5)/E5</f>
        <v>4.023946182805653E-2</v>
      </c>
      <c r="I5" s="186"/>
    </row>
    <row r="6" spans="1:9" x14ac:dyDescent="0.25">
      <c r="A6" s="157" t="s">
        <v>9</v>
      </c>
      <c r="B6" s="160">
        <v>46778</v>
      </c>
      <c r="C6" s="160">
        <v>45665</v>
      </c>
      <c r="D6" s="160">
        <v>43749</v>
      </c>
      <c r="E6" s="160">
        <v>42713</v>
      </c>
      <c r="F6" s="164">
        <f t="shared" si="0"/>
        <v>2.4373152304828644E-2</v>
      </c>
      <c r="G6" s="164">
        <f t="shared" si="1"/>
        <v>4.3795286749411418E-2</v>
      </c>
      <c r="H6" s="164">
        <f t="shared" si="2"/>
        <v>2.4254910682930255E-2</v>
      </c>
    </row>
    <row r="7" spans="1:9" x14ac:dyDescent="0.25">
      <c r="A7" s="157" t="s">
        <v>10</v>
      </c>
      <c r="B7" s="160">
        <v>35979</v>
      </c>
      <c r="C7" s="160">
        <v>35062</v>
      </c>
      <c r="D7" s="160">
        <v>33773</v>
      </c>
      <c r="E7" s="160">
        <v>33560</v>
      </c>
      <c r="F7" s="164">
        <f t="shared" si="0"/>
        <v>2.6153670640579545E-2</v>
      </c>
      <c r="G7" s="164">
        <f t="shared" si="1"/>
        <v>3.8166582773221214E-2</v>
      </c>
      <c r="H7" s="164">
        <f t="shared" si="2"/>
        <v>6.3468414779499407E-3</v>
      </c>
    </row>
    <row r="8" spans="1:9" x14ac:dyDescent="0.25">
      <c r="A8" s="157" t="s">
        <v>11</v>
      </c>
      <c r="B8" s="160">
        <v>34723</v>
      </c>
      <c r="C8" s="160">
        <v>33740</v>
      </c>
      <c r="D8" s="160">
        <v>32373</v>
      </c>
      <c r="E8" s="160">
        <v>31688</v>
      </c>
      <c r="F8" s="164">
        <f t="shared" si="0"/>
        <v>2.9134558387670421E-2</v>
      </c>
      <c r="G8" s="164">
        <f t="shared" si="1"/>
        <v>4.2226546813702776E-2</v>
      </c>
      <c r="H8" s="164">
        <f t="shared" si="2"/>
        <v>2.1617015905074477E-2</v>
      </c>
    </row>
    <row r="9" spans="1:9" x14ac:dyDescent="0.25">
      <c r="A9" s="157" t="s">
        <v>12</v>
      </c>
      <c r="B9" s="160">
        <v>44980</v>
      </c>
      <c r="C9" s="160">
        <v>43647</v>
      </c>
      <c r="D9" s="160">
        <v>41893</v>
      </c>
      <c r="E9" s="160">
        <v>41034</v>
      </c>
      <c r="F9" s="164">
        <f t="shared" si="0"/>
        <v>3.0540472426512703E-2</v>
      </c>
      <c r="G9" s="164">
        <f t="shared" si="1"/>
        <v>4.1868569928150287E-2</v>
      </c>
      <c r="H9" s="164">
        <f t="shared" si="2"/>
        <v>2.0933859726080813E-2</v>
      </c>
    </row>
    <row r="10" spans="1:9" x14ac:dyDescent="0.25">
      <c r="A10" s="157" t="s">
        <v>13</v>
      </c>
      <c r="B10" s="160">
        <v>45135</v>
      </c>
      <c r="C10" s="160">
        <v>44053</v>
      </c>
      <c r="D10" s="160">
        <v>42107</v>
      </c>
      <c r="E10" s="160">
        <v>41154</v>
      </c>
      <c r="F10" s="164">
        <f t="shared" si="0"/>
        <v>2.4561323859896036E-2</v>
      </c>
      <c r="G10" s="164">
        <f t="shared" si="1"/>
        <v>4.6215593606763722E-2</v>
      </c>
      <c r="H10" s="164">
        <f t="shared" si="2"/>
        <v>2.3156922777858774E-2</v>
      </c>
    </row>
    <row r="11" spans="1:9" x14ac:dyDescent="0.25">
      <c r="A11" s="157" t="s">
        <v>14</v>
      </c>
      <c r="B11" s="160">
        <v>58908</v>
      </c>
      <c r="C11" s="160">
        <v>57902</v>
      </c>
      <c r="D11" s="160">
        <v>55427</v>
      </c>
      <c r="E11" s="160">
        <v>52900</v>
      </c>
      <c r="F11" s="164">
        <f t="shared" si="0"/>
        <v>1.7374183966011536E-2</v>
      </c>
      <c r="G11" s="164">
        <f t="shared" si="1"/>
        <v>4.4653327800530426E-2</v>
      </c>
      <c r="H11" s="164">
        <f t="shared" si="2"/>
        <v>4.7769376181474484E-2</v>
      </c>
    </row>
    <row r="12" spans="1:9" x14ac:dyDescent="0.25">
      <c r="A12" s="157" t="s">
        <v>15</v>
      </c>
      <c r="B12" s="160">
        <v>41940</v>
      </c>
      <c r="C12" s="160">
        <v>41449</v>
      </c>
      <c r="D12" s="160">
        <v>39425</v>
      </c>
      <c r="E12" s="160">
        <v>38695</v>
      </c>
      <c r="F12" s="164">
        <f t="shared" si="0"/>
        <v>1.1845882892229005E-2</v>
      </c>
      <c r="G12" s="164">
        <f t="shared" si="1"/>
        <v>5.1337983512999369E-2</v>
      </c>
      <c r="H12" s="164">
        <f t="shared" si="2"/>
        <v>1.8865486496963433E-2</v>
      </c>
    </row>
    <row r="13" spans="1:9" x14ac:dyDescent="0.25">
      <c r="A13" s="157" t="s">
        <v>16</v>
      </c>
      <c r="B13" s="160">
        <v>74710</v>
      </c>
      <c r="C13" s="160">
        <v>73783</v>
      </c>
      <c r="D13" s="160">
        <v>71220</v>
      </c>
      <c r="E13" s="160">
        <v>68093</v>
      </c>
      <c r="F13" s="164">
        <f t="shared" si="0"/>
        <v>1.2563869726088665E-2</v>
      </c>
      <c r="G13" s="164">
        <f t="shared" si="1"/>
        <v>3.5987082280258355E-2</v>
      </c>
      <c r="H13" s="164">
        <f t="shared" si="2"/>
        <v>4.5922488361505587E-2</v>
      </c>
    </row>
    <row r="14" spans="1:9" x14ac:dyDescent="0.25">
      <c r="A14" s="157" t="s">
        <v>17</v>
      </c>
      <c r="B14" s="160">
        <v>40344</v>
      </c>
      <c r="C14" s="160">
        <v>39636</v>
      </c>
      <c r="D14" s="160">
        <v>38345</v>
      </c>
      <c r="E14" s="160">
        <v>36849</v>
      </c>
      <c r="F14" s="164">
        <f t="shared" si="0"/>
        <v>1.786254919769906E-2</v>
      </c>
      <c r="G14" s="164">
        <f t="shared" si="1"/>
        <v>3.3668014082670492E-2</v>
      </c>
      <c r="H14" s="164">
        <f t="shared" si="2"/>
        <v>4.0598116638171998E-2</v>
      </c>
    </row>
    <row r="15" spans="1:9" x14ac:dyDescent="0.25">
      <c r="A15" s="157" t="s">
        <v>18</v>
      </c>
      <c r="B15" s="160">
        <v>36869</v>
      </c>
      <c r="C15" s="160">
        <v>35979</v>
      </c>
      <c r="D15" s="160">
        <v>34531</v>
      </c>
      <c r="E15" s="160">
        <v>33887</v>
      </c>
      <c r="F15" s="164">
        <f t="shared" si="0"/>
        <v>2.4736651935851468E-2</v>
      </c>
      <c r="G15" s="164">
        <f t="shared" si="1"/>
        <v>4.1933335263965713E-2</v>
      </c>
      <c r="H15" s="164">
        <f t="shared" si="2"/>
        <v>1.9004337946705228E-2</v>
      </c>
    </row>
    <row r="16" spans="1:9" x14ac:dyDescent="0.25">
      <c r="A16" s="157" t="s">
        <v>19</v>
      </c>
      <c r="B16" s="160">
        <v>44024</v>
      </c>
      <c r="C16" s="160">
        <v>42925</v>
      </c>
      <c r="D16" s="160">
        <v>40952</v>
      </c>
      <c r="E16" s="160">
        <v>40242</v>
      </c>
      <c r="F16" s="164">
        <f t="shared" si="0"/>
        <v>2.5602795573675015E-2</v>
      </c>
      <c r="G16" s="164">
        <f t="shared" si="1"/>
        <v>4.8178355147489742E-2</v>
      </c>
      <c r="H16" s="164">
        <f t="shared" si="2"/>
        <v>1.7643258287361463E-2</v>
      </c>
    </row>
    <row r="17" spans="1:8" x14ac:dyDescent="0.25">
      <c r="A17" s="157" t="s">
        <v>20</v>
      </c>
      <c r="B17" s="160">
        <v>33749</v>
      </c>
      <c r="C17" s="160">
        <v>32881</v>
      </c>
      <c r="D17" s="160">
        <v>31556</v>
      </c>
      <c r="E17" s="160">
        <v>30809</v>
      </c>
      <c r="F17" s="164">
        <f t="shared" si="0"/>
        <v>2.6398223898299929E-2</v>
      </c>
      <c r="G17" s="164">
        <f t="shared" si="1"/>
        <v>4.1988845227532004E-2</v>
      </c>
      <c r="H17" s="164">
        <f t="shared" si="2"/>
        <v>2.4246161835827194E-2</v>
      </c>
    </row>
    <row r="18" spans="1:8" x14ac:dyDescent="0.25">
      <c r="A18" s="157" t="s">
        <v>21</v>
      </c>
      <c r="B18" s="160">
        <v>44815</v>
      </c>
      <c r="C18" s="160">
        <v>43721</v>
      </c>
      <c r="D18" s="160">
        <v>42025</v>
      </c>
      <c r="E18" s="160">
        <v>40865</v>
      </c>
      <c r="F18" s="164">
        <f t="shared" si="0"/>
        <v>2.5022300496328996E-2</v>
      </c>
      <c r="G18" s="164">
        <f t="shared" si="1"/>
        <v>4.0356930398572279E-2</v>
      </c>
      <c r="H18" s="164">
        <f t="shared" si="2"/>
        <v>2.8386149516701334E-2</v>
      </c>
    </row>
    <row r="19" spans="1:8" x14ac:dyDescent="0.25">
      <c r="A19" s="157" t="s">
        <v>22</v>
      </c>
      <c r="B19" s="160">
        <v>36902</v>
      </c>
      <c r="C19" s="160">
        <v>35689</v>
      </c>
      <c r="D19" s="160">
        <v>34028</v>
      </c>
      <c r="E19" s="160">
        <v>33163</v>
      </c>
      <c r="F19" s="164">
        <f t="shared" si="0"/>
        <v>3.3988063548992684E-2</v>
      </c>
      <c r="G19" s="164">
        <f t="shared" si="1"/>
        <v>4.8812742447396265E-2</v>
      </c>
      <c r="H19" s="164">
        <f t="shared" si="2"/>
        <v>2.6083285589361637E-2</v>
      </c>
    </row>
    <row r="20" spans="1:8" x14ac:dyDescent="0.25">
      <c r="A20" s="157" t="s">
        <v>23</v>
      </c>
      <c r="B20" s="160">
        <v>42126</v>
      </c>
      <c r="C20" s="160">
        <v>41156</v>
      </c>
      <c r="D20" s="160">
        <v>37882</v>
      </c>
      <c r="E20" s="160">
        <v>36977</v>
      </c>
      <c r="F20" s="164">
        <f t="shared" si="0"/>
        <v>2.3568859947516764E-2</v>
      </c>
      <c r="G20" s="164">
        <f t="shared" si="1"/>
        <v>8.6426271052214773E-2</v>
      </c>
      <c r="H20" s="164">
        <f t="shared" si="2"/>
        <v>2.4474673445655407E-2</v>
      </c>
    </row>
    <row r="21" spans="1:8" x14ac:dyDescent="0.25">
      <c r="A21" s="157" t="s">
        <v>24</v>
      </c>
      <c r="B21" s="160">
        <v>41835</v>
      </c>
      <c r="C21" s="160">
        <v>40883</v>
      </c>
      <c r="D21" s="160">
        <v>38545</v>
      </c>
      <c r="E21" s="160">
        <v>37988</v>
      </c>
      <c r="F21" s="164">
        <f t="shared" si="0"/>
        <v>2.3285962380451532E-2</v>
      </c>
      <c r="G21" s="164">
        <f t="shared" si="1"/>
        <v>6.0656375664807367E-2</v>
      </c>
      <c r="H21" s="164">
        <f t="shared" si="2"/>
        <v>1.4662525007897231E-2</v>
      </c>
    </row>
    <row r="22" spans="1:8" x14ac:dyDescent="0.25">
      <c r="A22" s="157" t="s">
        <v>25</v>
      </c>
      <c r="B22" s="160">
        <v>35041</v>
      </c>
      <c r="C22" s="160">
        <v>33989</v>
      </c>
      <c r="D22" s="160">
        <v>32504</v>
      </c>
      <c r="E22" s="160">
        <v>31754</v>
      </c>
      <c r="F22" s="164">
        <f t="shared" si="0"/>
        <v>3.0951190090911764E-2</v>
      </c>
      <c r="G22" s="164">
        <f t="shared" si="1"/>
        <v>4.5686684715727295E-2</v>
      </c>
      <c r="H22" s="164">
        <f t="shared" si="2"/>
        <v>2.3619071613025129E-2</v>
      </c>
    </row>
    <row r="23" spans="1:8" x14ac:dyDescent="0.25">
      <c r="A23" s="157" t="s">
        <v>26</v>
      </c>
      <c r="B23" s="160">
        <v>39413</v>
      </c>
      <c r="C23" s="160">
        <v>38549</v>
      </c>
      <c r="D23" s="160">
        <v>37116</v>
      </c>
      <c r="E23" s="160">
        <v>36062</v>
      </c>
      <c r="F23" s="164">
        <f t="shared" si="0"/>
        <v>2.2413032763495811E-2</v>
      </c>
      <c r="G23" s="164">
        <f t="shared" si="1"/>
        <v>3.8608686280849229E-2</v>
      </c>
      <c r="H23" s="164">
        <f t="shared" si="2"/>
        <v>2.9227441628306806E-2</v>
      </c>
    </row>
    <row r="24" spans="1:8" x14ac:dyDescent="0.25">
      <c r="A24" s="157" t="s">
        <v>27</v>
      </c>
      <c r="B24" s="160">
        <v>39481</v>
      </c>
      <c r="C24" s="160">
        <v>38299</v>
      </c>
      <c r="D24" s="160">
        <v>36629</v>
      </c>
      <c r="E24" s="160">
        <v>35981</v>
      </c>
      <c r="F24" s="164">
        <f t="shared" si="0"/>
        <v>3.086242460638659E-2</v>
      </c>
      <c r="G24" s="164">
        <f t="shared" si="1"/>
        <v>4.5592290261814411E-2</v>
      </c>
      <c r="H24" s="164">
        <f t="shared" si="2"/>
        <v>1.8009505016536507E-2</v>
      </c>
    </row>
    <row r="25" spans="1:8" x14ac:dyDescent="0.25">
      <c r="A25" s="157" t="s">
        <v>28</v>
      </c>
      <c r="B25" s="160">
        <v>51971</v>
      </c>
      <c r="C25" s="160">
        <v>50656</v>
      </c>
      <c r="D25" s="160">
        <v>48621</v>
      </c>
      <c r="E25" s="160">
        <v>47419</v>
      </c>
      <c r="F25" s="164">
        <f t="shared" si="0"/>
        <v>2.59594125078964E-2</v>
      </c>
      <c r="G25" s="164">
        <f t="shared" si="1"/>
        <v>4.1854342773698608E-2</v>
      </c>
      <c r="H25" s="164">
        <f t="shared" si="2"/>
        <v>2.5348489002298656E-2</v>
      </c>
    </row>
    <row r="26" spans="1:8" x14ac:dyDescent="0.25">
      <c r="A26" s="157" t="s">
        <v>29</v>
      </c>
      <c r="B26" s="160">
        <v>54687</v>
      </c>
      <c r="C26" s="160">
        <v>53471</v>
      </c>
      <c r="D26" s="160">
        <v>51143</v>
      </c>
      <c r="E26" s="160">
        <v>49578</v>
      </c>
      <c r="F26" s="164">
        <f t="shared" si="0"/>
        <v>2.2741299021899721E-2</v>
      </c>
      <c r="G26" s="164">
        <f t="shared" si="1"/>
        <v>4.5519425923391275E-2</v>
      </c>
      <c r="H26" s="164">
        <f t="shared" si="2"/>
        <v>3.1566420589777724E-2</v>
      </c>
    </row>
    <row r="27" spans="1:8" x14ac:dyDescent="0.25">
      <c r="A27" s="157" t="s">
        <v>30</v>
      </c>
      <c r="B27" s="160">
        <v>37497</v>
      </c>
      <c r="C27" s="160">
        <v>36264</v>
      </c>
      <c r="D27" s="160">
        <v>34326</v>
      </c>
      <c r="E27" s="160">
        <v>33221</v>
      </c>
      <c r="F27" s="164">
        <f t="shared" si="0"/>
        <v>3.4000661813368631E-2</v>
      </c>
      <c r="G27" s="164">
        <f t="shared" si="1"/>
        <v>5.6458661073238943E-2</v>
      </c>
      <c r="H27" s="164">
        <f t="shared" si="2"/>
        <v>3.3262093254266878E-2</v>
      </c>
    </row>
    <row r="28" spans="1:8" x14ac:dyDescent="0.25">
      <c r="A28" s="157" t="s">
        <v>31</v>
      </c>
      <c r="B28" s="160">
        <v>46227</v>
      </c>
      <c r="C28" s="160">
        <v>44560</v>
      </c>
      <c r="D28" s="160">
        <v>42528</v>
      </c>
      <c r="E28" s="160">
        <v>40950</v>
      </c>
      <c r="F28" s="164">
        <f t="shared" si="0"/>
        <v>3.7410233393177734E-2</v>
      </c>
      <c r="G28" s="164">
        <f t="shared" si="1"/>
        <v>4.7780285929270125E-2</v>
      </c>
      <c r="H28" s="164">
        <f t="shared" si="2"/>
        <v>3.8534798534798534E-2</v>
      </c>
    </row>
    <row r="29" spans="1:8" x14ac:dyDescent="0.25">
      <c r="A29" s="157" t="s">
        <v>32</v>
      </c>
      <c r="B29" s="160">
        <v>33073</v>
      </c>
      <c r="C29" s="160">
        <v>32000</v>
      </c>
      <c r="D29" s="160">
        <v>30841</v>
      </c>
      <c r="E29" s="160">
        <v>30013</v>
      </c>
      <c r="F29" s="164">
        <f t="shared" si="0"/>
        <v>3.3531249999999999E-2</v>
      </c>
      <c r="G29" s="164">
        <f t="shared" si="1"/>
        <v>3.7579845011510654E-2</v>
      </c>
      <c r="H29" s="164">
        <f t="shared" si="2"/>
        <v>2.7588045180421818E-2</v>
      </c>
    </row>
    <row r="30" spans="1:8" x14ac:dyDescent="0.25">
      <c r="A30" s="157" t="s">
        <v>33</v>
      </c>
      <c r="B30" s="160">
        <v>39049</v>
      </c>
      <c r="C30" s="160">
        <v>37969</v>
      </c>
      <c r="D30" s="160">
        <v>36406</v>
      </c>
      <c r="E30" s="160">
        <v>35837</v>
      </c>
      <c r="F30" s="164">
        <f t="shared" si="0"/>
        <v>2.8444257157154519E-2</v>
      </c>
      <c r="G30" s="164">
        <f t="shared" si="1"/>
        <v>4.2932483656540128E-2</v>
      </c>
      <c r="H30" s="164">
        <f t="shared" si="2"/>
        <v>1.5877445098641068E-2</v>
      </c>
    </row>
    <row r="31" spans="1:8" x14ac:dyDescent="0.25">
      <c r="A31" s="157" t="s">
        <v>34</v>
      </c>
      <c r="B31" s="160">
        <v>37370</v>
      </c>
      <c r="C31" s="160">
        <v>36016</v>
      </c>
      <c r="D31" s="160">
        <v>34405</v>
      </c>
      <c r="E31" s="160">
        <v>33364</v>
      </c>
      <c r="F31" s="164">
        <f t="shared" si="0"/>
        <v>3.7594402487783209E-2</v>
      </c>
      <c r="G31" s="164">
        <f t="shared" si="1"/>
        <v>4.6824589449207962E-2</v>
      </c>
      <c r="H31" s="164">
        <f t="shared" si="2"/>
        <v>3.1201294808775926E-2</v>
      </c>
    </row>
    <row r="32" spans="1:8" x14ac:dyDescent="0.25">
      <c r="A32" s="157" t="s">
        <v>35</v>
      </c>
      <c r="B32" s="160">
        <v>43143</v>
      </c>
      <c r="C32" s="160">
        <v>42450</v>
      </c>
      <c r="D32" s="160">
        <v>39445</v>
      </c>
      <c r="E32" s="160">
        <v>38438</v>
      </c>
      <c r="F32" s="164">
        <f t="shared" si="0"/>
        <v>1.6325088339222613E-2</v>
      </c>
      <c r="G32" s="164">
        <f t="shared" si="1"/>
        <v>7.6182025605273165E-2</v>
      </c>
      <c r="H32" s="164">
        <f t="shared" si="2"/>
        <v>2.6198033196316146E-2</v>
      </c>
    </row>
    <row r="33" spans="1:8" x14ac:dyDescent="0.25">
      <c r="A33" s="157" t="s">
        <v>36</v>
      </c>
      <c r="B33" s="160">
        <v>37361</v>
      </c>
      <c r="C33" s="160">
        <v>36964</v>
      </c>
      <c r="D33" s="160">
        <v>35777</v>
      </c>
      <c r="E33" s="160">
        <v>35919</v>
      </c>
      <c r="F33" s="164">
        <f t="shared" si="0"/>
        <v>1.074017963423872E-2</v>
      </c>
      <c r="G33" s="164">
        <f t="shared" si="1"/>
        <v>3.3177739888755345E-2</v>
      </c>
      <c r="H33" s="164">
        <f t="shared" si="2"/>
        <v>-3.9533394582254517E-3</v>
      </c>
    </row>
    <row r="34" spans="1:8" x14ac:dyDescent="0.25">
      <c r="A34" s="157" t="s">
        <v>37</v>
      </c>
      <c r="B34" s="160">
        <v>47058</v>
      </c>
      <c r="C34" s="160">
        <v>45881</v>
      </c>
      <c r="D34" s="160">
        <v>43968</v>
      </c>
      <c r="E34" s="160">
        <v>42418</v>
      </c>
      <c r="F34" s="164">
        <f t="shared" si="0"/>
        <v>2.5653320546631504E-2</v>
      </c>
      <c r="G34" s="164">
        <f t="shared" si="1"/>
        <v>4.3508915574963607E-2</v>
      </c>
      <c r="H34" s="164">
        <f t="shared" si="2"/>
        <v>3.654109104625395E-2</v>
      </c>
    </row>
    <row r="35" spans="1:8" x14ac:dyDescent="0.25">
      <c r="A35" s="157" t="s">
        <v>38</v>
      </c>
      <c r="B35" s="160">
        <v>53628</v>
      </c>
      <c r="C35" s="160">
        <v>52430</v>
      </c>
      <c r="D35" s="160">
        <v>50428</v>
      </c>
      <c r="E35" s="160">
        <v>49221</v>
      </c>
      <c r="F35" s="164">
        <f t="shared" si="0"/>
        <v>2.2849513637230593E-2</v>
      </c>
      <c r="G35" s="164">
        <f t="shared" si="1"/>
        <v>3.9700166574125485E-2</v>
      </c>
      <c r="H35" s="164">
        <f t="shared" si="2"/>
        <v>2.4522053595010258E-2</v>
      </c>
    </row>
    <row r="36" spans="1:8" x14ac:dyDescent="0.25">
      <c r="A36" s="155" t="s">
        <v>39</v>
      </c>
      <c r="B36" s="161">
        <v>35079</v>
      </c>
      <c r="C36" s="161">
        <v>34133</v>
      </c>
      <c r="D36" s="161">
        <v>32940</v>
      </c>
      <c r="E36" s="161">
        <v>32200</v>
      </c>
      <c r="F36" s="164">
        <f t="shared" si="0"/>
        <v>2.7715114405414115E-2</v>
      </c>
      <c r="G36" s="164">
        <f t="shared" si="1"/>
        <v>3.6217364905889497E-2</v>
      </c>
      <c r="H36" s="164">
        <f t="shared" si="2"/>
        <v>2.2981366459627329E-2</v>
      </c>
    </row>
    <row r="37" spans="1:8" x14ac:dyDescent="0.25">
      <c r="A37" s="157" t="s">
        <v>40</v>
      </c>
      <c r="B37" s="160">
        <v>52095</v>
      </c>
      <c r="C37" s="160">
        <v>51126</v>
      </c>
      <c r="D37" s="160">
        <v>49119</v>
      </c>
      <c r="E37" s="160">
        <v>46739</v>
      </c>
      <c r="F37" s="164">
        <f t="shared" si="0"/>
        <v>1.8953174510034032E-2</v>
      </c>
      <c r="G37" s="164">
        <f t="shared" si="1"/>
        <v>4.0859952360593657E-2</v>
      </c>
      <c r="H37" s="164">
        <f t="shared" si="2"/>
        <v>5.0921072337876294E-2</v>
      </c>
    </row>
    <row r="38" spans="1:8" x14ac:dyDescent="0.25">
      <c r="A38" s="157" t="s">
        <v>41</v>
      </c>
      <c r="B38" s="160">
        <v>37049</v>
      </c>
      <c r="C38" s="160">
        <v>36028</v>
      </c>
      <c r="D38" s="160">
        <v>34604</v>
      </c>
      <c r="E38" s="160">
        <v>34001</v>
      </c>
      <c r="F38" s="164">
        <f t="shared" si="0"/>
        <v>2.8339069612523592E-2</v>
      </c>
      <c r="G38" s="164">
        <f t="shared" si="1"/>
        <v>4.1151311987053518E-2</v>
      </c>
      <c r="H38" s="164">
        <f t="shared" si="2"/>
        <v>1.773477250669098E-2</v>
      </c>
    </row>
    <row r="39" spans="1:8" x14ac:dyDescent="0.25">
      <c r="A39" s="157" t="s">
        <v>42</v>
      </c>
      <c r="B39" s="160">
        <v>51893</v>
      </c>
      <c r="C39" s="160">
        <v>47236</v>
      </c>
      <c r="D39" s="160">
        <v>42462</v>
      </c>
      <c r="E39" s="160">
        <v>39372</v>
      </c>
      <c r="F39" s="164">
        <f t="shared" si="0"/>
        <v>9.8590058430011007E-2</v>
      </c>
      <c r="G39" s="164">
        <f t="shared" si="1"/>
        <v>0.11242993735575338</v>
      </c>
      <c r="H39" s="164">
        <f t="shared" si="2"/>
        <v>7.8482170070100582E-2</v>
      </c>
    </row>
    <row r="40" spans="1:8" x14ac:dyDescent="0.25">
      <c r="A40" s="157" t="s">
        <v>43</v>
      </c>
      <c r="B40" s="160">
        <v>39289</v>
      </c>
      <c r="C40" s="160">
        <v>37836</v>
      </c>
      <c r="D40" s="160">
        <v>35931</v>
      </c>
      <c r="E40" s="160">
        <v>35001</v>
      </c>
      <c r="F40" s="164">
        <f t="shared" si="0"/>
        <v>3.8402579553864044E-2</v>
      </c>
      <c r="G40" s="164">
        <f t="shared" si="1"/>
        <v>5.3018285046338813E-2</v>
      </c>
      <c r="H40" s="164">
        <f t="shared" si="2"/>
        <v>2.6570669409445444E-2</v>
      </c>
    </row>
    <row r="41" spans="1:8" x14ac:dyDescent="0.25">
      <c r="A41" s="157" t="s">
        <v>44</v>
      </c>
      <c r="B41" s="160">
        <v>39006</v>
      </c>
      <c r="C41" s="160">
        <v>37679</v>
      </c>
      <c r="D41" s="160">
        <v>35535</v>
      </c>
      <c r="E41" s="160">
        <v>34082</v>
      </c>
      <c r="F41" s="164">
        <f t="shared" si="0"/>
        <v>3.5218556755752542E-2</v>
      </c>
      <c r="G41" s="164">
        <f t="shared" si="1"/>
        <v>6.0334881103137748E-2</v>
      </c>
      <c r="H41" s="164">
        <f t="shared" si="2"/>
        <v>4.2632474620034035E-2</v>
      </c>
    </row>
    <row r="42" spans="1:8" x14ac:dyDescent="0.25">
      <c r="A42" s="157" t="s">
        <v>45</v>
      </c>
      <c r="B42" s="160">
        <v>38786</v>
      </c>
      <c r="C42" s="160">
        <v>37527</v>
      </c>
      <c r="D42" s="160">
        <v>35906</v>
      </c>
      <c r="E42" s="160">
        <v>35159</v>
      </c>
      <c r="F42" s="164">
        <f t="shared" si="0"/>
        <v>3.3549177925227172E-2</v>
      </c>
      <c r="G42" s="164">
        <f t="shared" si="1"/>
        <v>4.5145658107280121E-2</v>
      </c>
      <c r="H42" s="164">
        <f t="shared" si="2"/>
        <v>2.1246338064222534E-2</v>
      </c>
    </row>
    <row r="43" spans="1:8" x14ac:dyDescent="0.25">
      <c r="A43" s="157" t="s">
        <v>46</v>
      </c>
      <c r="B43" s="160">
        <v>43616</v>
      </c>
      <c r="C43" s="160">
        <v>42291</v>
      </c>
      <c r="D43" s="160">
        <v>40444</v>
      </c>
      <c r="E43" s="160">
        <v>39210</v>
      </c>
      <c r="F43" s="164">
        <f t="shared" si="0"/>
        <v>3.1330543141566761E-2</v>
      </c>
      <c r="G43" s="164">
        <f t="shared" si="1"/>
        <v>4.5668084264662248E-2</v>
      </c>
      <c r="H43" s="164">
        <f t="shared" si="2"/>
        <v>3.1471563376689618E-2</v>
      </c>
    </row>
    <row r="44" spans="1:8" x14ac:dyDescent="0.25">
      <c r="A44" s="157" t="s">
        <v>47</v>
      </c>
      <c r="B44" s="160">
        <v>44990</v>
      </c>
      <c r="C44" s="160">
        <v>43875</v>
      </c>
      <c r="D44" s="160">
        <v>42001</v>
      </c>
      <c r="E44" s="160">
        <v>40460</v>
      </c>
      <c r="F44" s="164">
        <f t="shared" si="0"/>
        <v>2.5413105413105413E-2</v>
      </c>
      <c r="G44" s="164">
        <f t="shared" si="1"/>
        <v>4.4617985286064615E-2</v>
      </c>
      <c r="H44" s="164">
        <f t="shared" si="2"/>
        <v>3.8086999505684629E-2</v>
      </c>
    </row>
    <row r="45" spans="1:8" x14ac:dyDescent="0.25">
      <c r="A45" s="157" t="s">
        <v>48</v>
      </c>
      <c r="B45" s="160">
        <v>34266</v>
      </c>
      <c r="C45" s="160">
        <v>33388</v>
      </c>
      <c r="D45" s="160">
        <v>32193</v>
      </c>
      <c r="E45" s="160">
        <v>31448</v>
      </c>
      <c r="F45" s="164">
        <f t="shared" si="0"/>
        <v>2.6296873128069966E-2</v>
      </c>
      <c r="G45" s="164">
        <f t="shared" si="1"/>
        <v>3.711987077936197E-2</v>
      </c>
      <c r="H45" s="164">
        <f t="shared" si="2"/>
        <v>2.3689900788603408E-2</v>
      </c>
    </row>
    <row r="46" spans="1:8" x14ac:dyDescent="0.25">
      <c r="A46" s="157" t="s">
        <v>49</v>
      </c>
      <c r="B46" s="160">
        <v>43659</v>
      </c>
      <c r="C46" s="160">
        <v>44217</v>
      </c>
      <c r="D46" s="160">
        <v>39558</v>
      </c>
      <c r="E46" s="160">
        <v>38147</v>
      </c>
      <c r="F46" s="164">
        <f t="shared" si="0"/>
        <v>-1.261958070425402E-2</v>
      </c>
      <c r="G46" s="164">
        <f t="shared" si="1"/>
        <v>0.1177764295464887</v>
      </c>
      <c r="H46" s="164">
        <f t="shared" si="2"/>
        <v>3.6988491886649016E-2</v>
      </c>
    </row>
    <row r="47" spans="1:8" x14ac:dyDescent="0.25">
      <c r="A47" s="157" t="s">
        <v>50</v>
      </c>
      <c r="B47" s="160">
        <v>37678</v>
      </c>
      <c r="C47" s="160">
        <v>36567</v>
      </c>
      <c r="D47" s="160">
        <v>35103</v>
      </c>
      <c r="E47" s="160">
        <v>33711</v>
      </c>
      <c r="F47" s="164">
        <f t="shared" si="0"/>
        <v>3.0382585391199715E-2</v>
      </c>
      <c r="G47" s="164">
        <f t="shared" si="1"/>
        <v>4.1705837107939493E-2</v>
      </c>
      <c r="H47" s="164">
        <f t="shared" si="2"/>
        <v>4.1292159829135894E-2</v>
      </c>
    </row>
    <row r="48" spans="1:8" x14ac:dyDescent="0.25">
      <c r="A48" s="157" t="s">
        <v>51</v>
      </c>
      <c r="B48" s="160">
        <v>41471</v>
      </c>
      <c r="C48" s="160">
        <v>40147</v>
      </c>
      <c r="D48" s="160">
        <v>38222</v>
      </c>
      <c r="E48" s="160">
        <v>36595</v>
      </c>
      <c r="F48" s="164">
        <f t="shared" si="0"/>
        <v>3.2978802899344906E-2</v>
      </c>
      <c r="G48" s="164">
        <f t="shared" si="1"/>
        <v>5.036366490502852E-2</v>
      </c>
      <c r="H48" s="164">
        <f t="shared" si="2"/>
        <v>4.4459625631916931E-2</v>
      </c>
    </row>
    <row r="49" spans="1:8" x14ac:dyDescent="0.25">
      <c r="A49" s="157" t="s">
        <v>52</v>
      </c>
      <c r="B49" s="160">
        <v>34601</v>
      </c>
      <c r="C49" s="160">
        <v>33509</v>
      </c>
      <c r="D49" s="160">
        <v>32121</v>
      </c>
      <c r="E49" s="160">
        <v>31778</v>
      </c>
      <c r="F49" s="164">
        <f t="shared" si="0"/>
        <v>3.2588259870482555E-2</v>
      </c>
      <c r="G49" s="164">
        <f t="shared" si="1"/>
        <v>4.3211606114379998E-2</v>
      </c>
      <c r="H49" s="164">
        <f t="shared" si="2"/>
        <v>1.0793630813770534E-2</v>
      </c>
    </row>
    <row r="50" spans="1:8" x14ac:dyDescent="0.25">
      <c r="A50" s="157" t="s">
        <v>53</v>
      </c>
      <c r="B50" s="160">
        <v>42994</v>
      </c>
      <c r="C50" s="160">
        <v>41572</v>
      </c>
      <c r="D50" s="160">
        <v>39736</v>
      </c>
      <c r="E50" s="160">
        <v>38530</v>
      </c>
      <c r="F50" s="164">
        <f t="shared" si="0"/>
        <v>3.420571538535553E-2</v>
      </c>
      <c r="G50" s="164">
        <f t="shared" si="1"/>
        <v>4.6204952687739075E-2</v>
      </c>
      <c r="H50" s="164">
        <f t="shared" si="2"/>
        <v>3.130028549182455E-2</v>
      </c>
    </row>
    <row r="51" spans="1:8" x14ac:dyDescent="0.25">
      <c r="A51" s="157" t="s">
        <v>54</v>
      </c>
      <c r="B51" s="160">
        <v>47082</v>
      </c>
      <c r="C51" s="160">
        <v>46107</v>
      </c>
      <c r="D51" s="160">
        <v>44134</v>
      </c>
      <c r="E51" s="160">
        <v>42929</v>
      </c>
      <c r="F51" s="164">
        <f t="shared" si="0"/>
        <v>2.1146463660615525E-2</v>
      </c>
      <c r="G51" s="164">
        <f t="shared" si="1"/>
        <v>4.4704762767934017E-2</v>
      </c>
      <c r="H51" s="164">
        <f t="shared" si="2"/>
        <v>2.8069603298469567E-2</v>
      </c>
    </row>
    <row r="52" spans="1:8" x14ac:dyDescent="0.25">
      <c r="A52" s="157" t="s">
        <v>55</v>
      </c>
      <c r="B52" s="160">
        <v>45413</v>
      </c>
      <c r="C52" s="160">
        <v>43878</v>
      </c>
      <c r="D52" s="160">
        <v>42024</v>
      </c>
      <c r="E52" s="160">
        <v>41504</v>
      </c>
      <c r="F52" s="164">
        <f t="shared" si="0"/>
        <v>3.4983362960937146E-2</v>
      </c>
      <c r="G52" s="164">
        <f t="shared" si="1"/>
        <v>4.4117647058823532E-2</v>
      </c>
      <c r="H52" s="164">
        <f t="shared" si="2"/>
        <v>1.2528912875867387E-2</v>
      </c>
    </row>
    <row r="53" spans="1:8" x14ac:dyDescent="0.25">
      <c r="A53" s="157" t="s">
        <v>56</v>
      </c>
      <c r="B53" s="160">
        <v>34477</v>
      </c>
      <c r="C53" s="160">
        <v>33403</v>
      </c>
      <c r="D53" s="160">
        <v>31806</v>
      </c>
      <c r="E53" s="160">
        <v>30968</v>
      </c>
      <c r="F53" s="164">
        <f t="shared" si="0"/>
        <v>3.2152800646648508E-2</v>
      </c>
      <c r="G53" s="164">
        <f t="shared" si="1"/>
        <v>5.0210652078224234E-2</v>
      </c>
      <c r="H53" s="164">
        <f t="shared" si="2"/>
        <v>2.7060191165073626E-2</v>
      </c>
    </row>
    <row r="54" spans="1:8" x14ac:dyDescent="0.25">
      <c r="A54" s="157" t="s">
        <v>57</v>
      </c>
      <c r="B54" s="160">
        <v>40537</v>
      </c>
      <c r="C54" s="160">
        <v>39575</v>
      </c>
      <c r="D54" s="160">
        <v>38010</v>
      </c>
      <c r="E54" s="160">
        <v>36859</v>
      </c>
      <c r="F54" s="164">
        <f t="shared" si="0"/>
        <v>2.4308275426405557E-2</v>
      </c>
      <c r="G54" s="164">
        <f t="shared" si="1"/>
        <v>4.1173375427519074E-2</v>
      </c>
      <c r="H54" s="164">
        <f t="shared" si="2"/>
        <v>3.1227108711576548E-2</v>
      </c>
    </row>
    <row r="55" spans="1:8" x14ac:dyDescent="0.25">
      <c r="A55" s="157" t="s">
        <v>58</v>
      </c>
      <c r="B55" s="160">
        <v>48670</v>
      </c>
      <c r="C55" s="160">
        <v>47898</v>
      </c>
      <c r="D55" s="160">
        <v>45353</v>
      </c>
      <c r="E55" s="160">
        <v>42828</v>
      </c>
      <c r="F55" s="164">
        <f t="shared" si="0"/>
        <v>1.6117583197628294E-2</v>
      </c>
      <c r="G55" s="164">
        <f t="shared" si="1"/>
        <v>5.611536171807819E-2</v>
      </c>
      <c r="H55" s="164">
        <f t="shared" si="2"/>
        <v>5.8956757261604556E-2</v>
      </c>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9"/>
  <sheetViews>
    <sheetView topLeftCell="B1" workbookViewId="0">
      <selection activeCell="D2" sqref="D2:D209"/>
    </sheetView>
  </sheetViews>
  <sheetFormatPr defaultRowHeight="15" x14ac:dyDescent="0.25"/>
  <cols>
    <col min="1" max="1" width="19.140625" bestFit="1" customWidth="1"/>
    <col min="2" max="3" width="19.140625" customWidth="1"/>
    <col min="4" max="4" width="11.7109375" bestFit="1" customWidth="1"/>
    <col min="5" max="5" width="21.5703125" bestFit="1" customWidth="1"/>
  </cols>
  <sheetData>
    <row r="1" spans="1:5" x14ac:dyDescent="0.25">
      <c r="D1" t="s">
        <v>202</v>
      </c>
      <c r="E1" t="s">
        <v>203</v>
      </c>
    </row>
    <row r="2" spans="1:5" x14ac:dyDescent="0.25">
      <c r="A2" t="str">
        <f>'Data Table'!A3</f>
        <v>Alabama</v>
      </c>
      <c r="B2">
        <v>2012</v>
      </c>
      <c r="C2" t="str">
        <f>CONCATENATE(A2,B2)</f>
        <v>Alabama2012</v>
      </c>
      <c r="D2" s="91">
        <v>45</v>
      </c>
      <c r="E2" s="168">
        <f>IFERROR(D54-D2,"NA")</f>
        <v>3</v>
      </c>
    </row>
    <row r="3" spans="1:5" x14ac:dyDescent="0.25">
      <c r="A3" t="str">
        <f>'Data Table'!A4</f>
        <v>Alaska</v>
      </c>
      <c r="B3">
        <v>2012</v>
      </c>
      <c r="C3" t="str">
        <f t="shared" ref="C3:C66" si="0">CONCATENATE(A3,B3)</f>
        <v>Alaska2012</v>
      </c>
      <c r="D3" s="91">
        <v>24</v>
      </c>
      <c r="E3" s="168">
        <f t="shared" ref="E3:E66" si="1">IFERROR(D55-D3,"NA")</f>
        <v>5</v>
      </c>
    </row>
    <row r="4" spans="1:5" x14ac:dyDescent="0.25">
      <c r="A4" t="str">
        <f>'Data Table'!A5</f>
        <v>Arizona</v>
      </c>
      <c r="B4">
        <v>2012</v>
      </c>
      <c r="C4" t="str">
        <f t="shared" si="0"/>
        <v>Arizona2012</v>
      </c>
      <c r="D4" s="91">
        <v>26</v>
      </c>
      <c r="E4" s="168">
        <f t="shared" si="1"/>
        <v>1</v>
      </c>
    </row>
    <row r="5" spans="1:5" x14ac:dyDescent="0.25">
      <c r="A5" t="str">
        <f>'Data Table'!A6</f>
        <v>Arkansas</v>
      </c>
      <c r="B5">
        <v>2012</v>
      </c>
      <c r="C5" t="str">
        <f t="shared" si="0"/>
        <v>Arkansas2012</v>
      </c>
      <c r="D5" s="91">
        <v>48</v>
      </c>
      <c r="E5" s="168">
        <f t="shared" si="1"/>
        <v>-1</v>
      </c>
    </row>
    <row r="6" spans="1:5" x14ac:dyDescent="0.25">
      <c r="A6" t="str">
        <f>'Data Table'!A7</f>
        <v>California</v>
      </c>
      <c r="B6">
        <v>2012</v>
      </c>
      <c r="C6" t="str">
        <f t="shared" si="0"/>
        <v>California2012</v>
      </c>
      <c r="D6" s="91">
        <v>21</v>
      </c>
      <c r="E6" s="168">
        <f t="shared" si="1"/>
        <v>1</v>
      </c>
    </row>
    <row r="7" spans="1:5" x14ac:dyDescent="0.25">
      <c r="A7" t="str">
        <f>'Data Table'!A8</f>
        <v>Colorado</v>
      </c>
      <c r="B7">
        <v>2012</v>
      </c>
      <c r="C7" t="str">
        <f t="shared" si="0"/>
        <v>Colorado2012</v>
      </c>
      <c r="D7" s="91">
        <v>9</v>
      </c>
      <c r="E7" s="168">
        <f t="shared" si="1"/>
        <v>5</v>
      </c>
    </row>
    <row r="8" spans="1:5" x14ac:dyDescent="0.25">
      <c r="A8" t="str">
        <f>'Data Table'!A9</f>
        <v>Connecticut</v>
      </c>
      <c r="B8">
        <v>2012</v>
      </c>
      <c r="C8" t="str">
        <f t="shared" si="0"/>
        <v>Connecticut2012</v>
      </c>
      <c r="D8" s="91">
        <v>7</v>
      </c>
      <c r="E8" s="168">
        <f t="shared" si="1"/>
        <v>-3</v>
      </c>
    </row>
    <row r="9" spans="1:5" x14ac:dyDescent="0.25">
      <c r="A9" t="str">
        <f>'Data Table'!A10</f>
        <v>Delaware</v>
      </c>
      <c r="B9">
        <v>2012</v>
      </c>
      <c r="C9" t="str">
        <f t="shared" si="0"/>
        <v>Delaware2012</v>
      </c>
      <c r="D9" s="91">
        <v>32</v>
      </c>
      <c r="E9" s="168">
        <f t="shared" si="1"/>
        <v>-1</v>
      </c>
    </row>
    <row r="10" spans="1:5" x14ac:dyDescent="0.25">
      <c r="A10" t="str">
        <f>'Data Table'!A11</f>
        <v xml:space="preserve">District of Columbia </v>
      </c>
      <c r="B10">
        <v>2012</v>
      </c>
      <c r="C10" t="str">
        <f t="shared" si="0"/>
        <v>District of Columbia 2012</v>
      </c>
      <c r="D10" s="91" t="s">
        <v>192</v>
      </c>
      <c r="E10" s="168" t="str">
        <f t="shared" si="1"/>
        <v>NA</v>
      </c>
    </row>
    <row r="11" spans="1:5" x14ac:dyDescent="0.25">
      <c r="A11" t="str">
        <f>'Data Table'!A12</f>
        <v>Florida</v>
      </c>
      <c r="B11">
        <v>2012</v>
      </c>
      <c r="C11" t="str">
        <f t="shared" si="0"/>
        <v>Florida2012</v>
      </c>
      <c r="D11" s="91">
        <v>31</v>
      </c>
      <c r="E11" s="168">
        <f t="shared" si="1"/>
        <v>3</v>
      </c>
    </row>
    <row r="12" spans="1:5" x14ac:dyDescent="0.25">
      <c r="A12" t="str">
        <f>'Data Table'!A13</f>
        <v>Georgia</v>
      </c>
      <c r="B12">
        <v>2012</v>
      </c>
      <c r="C12" t="str">
        <f t="shared" si="0"/>
        <v>Georgia2012</v>
      </c>
      <c r="D12" s="91">
        <v>39</v>
      </c>
      <c r="E12" s="168">
        <f t="shared" si="1"/>
        <v>-1</v>
      </c>
    </row>
    <row r="13" spans="1:5" x14ac:dyDescent="0.25">
      <c r="A13" t="str">
        <f>'Data Table'!A14</f>
        <v>Hawaii</v>
      </c>
      <c r="B13">
        <v>2012</v>
      </c>
      <c r="C13" t="str">
        <f t="shared" si="0"/>
        <v>Hawaii2012</v>
      </c>
      <c r="D13" s="91">
        <v>1</v>
      </c>
      <c r="E13" s="168">
        <f t="shared" si="1"/>
        <v>2</v>
      </c>
    </row>
    <row r="14" spans="1:5" x14ac:dyDescent="0.25">
      <c r="A14" t="str">
        <f>'Data Table'!A15</f>
        <v>Idaho</v>
      </c>
      <c r="B14">
        <v>2012</v>
      </c>
      <c r="C14" t="str">
        <f t="shared" si="0"/>
        <v>Idaho2012</v>
      </c>
      <c r="D14" s="91">
        <v>19</v>
      </c>
      <c r="E14" s="168">
        <f t="shared" si="1"/>
        <v>-4</v>
      </c>
    </row>
    <row r="15" spans="1:5" x14ac:dyDescent="0.25">
      <c r="A15" t="str">
        <f>'Data Table'!A16</f>
        <v>Illinois</v>
      </c>
      <c r="B15">
        <v>2012</v>
      </c>
      <c r="C15" t="str">
        <f t="shared" si="0"/>
        <v>Illinois2012</v>
      </c>
      <c r="D15" s="91">
        <v>30</v>
      </c>
      <c r="E15" s="168">
        <f t="shared" si="1"/>
        <v>0</v>
      </c>
    </row>
    <row r="16" spans="1:5" x14ac:dyDescent="0.25">
      <c r="A16" t="str">
        <f>'Data Table'!A17</f>
        <v>Indiana</v>
      </c>
      <c r="B16">
        <v>2012</v>
      </c>
      <c r="C16" t="str">
        <f t="shared" si="0"/>
        <v>Indiana2012</v>
      </c>
      <c r="D16" s="91">
        <v>41</v>
      </c>
      <c r="E16" s="168">
        <f t="shared" si="1"/>
        <v>-4</v>
      </c>
    </row>
    <row r="17" spans="1:5" x14ac:dyDescent="0.25">
      <c r="A17" t="str">
        <f>'Data Table'!A18</f>
        <v>Iowa</v>
      </c>
      <c r="B17">
        <v>2012</v>
      </c>
      <c r="C17" t="str">
        <f t="shared" si="0"/>
        <v>Iowa2012</v>
      </c>
      <c r="D17" s="91">
        <v>17</v>
      </c>
      <c r="E17" s="168">
        <f t="shared" si="1"/>
        <v>-1</v>
      </c>
    </row>
    <row r="18" spans="1:5" x14ac:dyDescent="0.25">
      <c r="A18" t="str">
        <f>'Data Table'!A19</f>
        <v>Kansas</v>
      </c>
      <c r="B18">
        <v>2012</v>
      </c>
      <c r="C18" t="str">
        <f t="shared" si="0"/>
        <v>Kansas2012</v>
      </c>
      <c r="D18" s="91">
        <v>27</v>
      </c>
      <c r="E18" s="168">
        <f t="shared" si="1"/>
        <v>-2</v>
      </c>
    </row>
    <row r="19" spans="1:5" x14ac:dyDescent="0.25">
      <c r="A19" t="str">
        <f>'Data Table'!A20</f>
        <v>Kentucky</v>
      </c>
      <c r="B19">
        <v>2012</v>
      </c>
      <c r="C19" t="str">
        <f t="shared" si="0"/>
        <v>Kentucky2012</v>
      </c>
      <c r="D19" s="91">
        <v>43</v>
      </c>
      <c r="E19" s="168">
        <f t="shared" si="1"/>
        <v>1</v>
      </c>
    </row>
    <row r="20" spans="1:5" x14ac:dyDescent="0.25">
      <c r="A20" t="str">
        <f>'Data Table'!A21</f>
        <v>Louisiana</v>
      </c>
      <c r="B20">
        <v>2012</v>
      </c>
      <c r="C20" t="str">
        <f t="shared" si="0"/>
        <v>Louisiana2012</v>
      </c>
      <c r="D20" s="91">
        <v>49</v>
      </c>
      <c r="E20" s="168">
        <f t="shared" si="1"/>
        <v>1</v>
      </c>
    </row>
    <row r="21" spans="1:5" x14ac:dyDescent="0.25">
      <c r="A21" t="str">
        <f>'Data Table'!A22</f>
        <v>Maine</v>
      </c>
      <c r="B21">
        <v>2012</v>
      </c>
      <c r="C21" t="str">
        <f t="shared" si="0"/>
        <v>Maine2012</v>
      </c>
      <c r="D21" s="91">
        <v>15</v>
      </c>
      <c r="E21" s="168">
        <f t="shared" si="1"/>
        <v>-5</v>
      </c>
    </row>
    <row r="22" spans="1:5" x14ac:dyDescent="0.25">
      <c r="A22" t="str">
        <f>'Data Table'!A23</f>
        <v>Maryland</v>
      </c>
      <c r="B22">
        <v>2012</v>
      </c>
      <c r="C22" t="str">
        <f t="shared" si="0"/>
        <v>Maryland2012</v>
      </c>
      <c r="D22" s="91">
        <v>20</v>
      </c>
      <c r="E22" s="168">
        <f t="shared" si="1"/>
        <v>4</v>
      </c>
    </row>
    <row r="23" spans="1:5" x14ac:dyDescent="0.25">
      <c r="A23" t="str">
        <f>'Data Table'!A24</f>
        <v>Massachusetts</v>
      </c>
      <c r="B23">
        <v>2012</v>
      </c>
      <c r="C23" t="str">
        <f t="shared" si="0"/>
        <v>Massachusetts2012</v>
      </c>
      <c r="D23" s="91">
        <v>4</v>
      </c>
      <c r="E23" s="168">
        <f t="shared" si="1"/>
        <v>3</v>
      </c>
    </row>
    <row r="24" spans="1:5" x14ac:dyDescent="0.25">
      <c r="A24" t="str">
        <f>'Data Table'!A25</f>
        <v>Michigan</v>
      </c>
      <c r="B24">
        <v>2012</v>
      </c>
      <c r="C24" t="str">
        <f t="shared" si="0"/>
        <v>Michigan2012</v>
      </c>
      <c r="D24" s="91">
        <v>38</v>
      </c>
      <c r="E24" s="168">
        <f t="shared" si="1"/>
        <v>-5</v>
      </c>
    </row>
    <row r="25" spans="1:5" x14ac:dyDescent="0.25">
      <c r="A25" t="str">
        <f>'Data Table'!A26</f>
        <v>Minnesota</v>
      </c>
      <c r="B25">
        <v>2012</v>
      </c>
      <c r="C25" t="str">
        <f t="shared" si="0"/>
        <v>Minnesota2012</v>
      </c>
      <c r="D25" s="91">
        <v>3</v>
      </c>
      <c r="E25" s="168">
        <f t="shared" si="1"/>
        <v>3</v>
      </c>
    </row>
    <row r="26" spans="1:5" x14ac:dyDescent="0.25">
      <c r="A26" t="str">
        <f>'Data Table'!A27</f>
        <v>Mississippi</v>
      </c>
      <c r="B26">
        <v>2012</v>
      </c>
      <c r="C26" t="str">
        <f t="shared" si="0"/>
        <v>Mississippi2012</v>
      </c>
      <c r="D26" s="91">
        <v>50</v>
      </c>
      <c r="E26" s="168">
        <f t="shared" si="1"/>
        <v>-1</v>
      </c>
    </row>
    <row r="27" spans="1:5" x14ac:dyDescent="0.25">
      <c r="A27" t="str">
        <f>'Data Table'!A28</f>
        <v>Missouri</v>
      </c>
      <c r="B27">
        <v>2012</v>
      </c>
      <c r="C27" t="str">
        <f t="shared" si="0"/>
        <v>Missouri2012</v>
      </c>
      <c r="D27" s="91">
        <v>40</v>
      </c>
      <c r="E27" s="168">
        <f t="shared" si="1"/>
        <v>0</v>
      </c>
    </row>
    <row r="28" spans="1:5" x14ac:dyDescent="0.25">
      <c r="A28" t="str">
        <f>'Data Table'!A29</f>
        <v>Montana</v>
      </c>
      <c r="B28">
        <v>2012</v>
      </c>
      <c r="C28" t="str">
        <f t="shared" si="0"/>
        <v>Montana2012</v>
      </c>
      <c r="D28" s="91">
        <v>28</v>
      </c>
      <c r="E28" s="168">
        <f t="shared" si="1"/>
        <v>-2</v>
      </c>
    </row>
    <row r="29" spans="1:5" x14ac:dyDescent="0.25">
      <c r="A29" t="str">
        <f>'Data Table'!A30</f>
        <v>Nebraska</v>
      </c>
      <c r="B29">
        <v>2012</v>
      </c>
      <c r="C29" t="str">
        <f t="shared" si="0"/>
        <v>Nebraska2012</v>
      </c>
      <c r="D29" s="91">
        <v>11</v>
      </c>
      <c r="E29" s="168">
        <f t="shared" si="1"/>
        <v>7</v>
      </c>
    </row>
    <row r="30" spans="1:5" x14ac:dyDescent="0.25">
      <c r="A30" t="str">
        <f>'Data Table'!A31</f>
        <v>Nevada</v>
      </c>
      <c r="B30">
        <v>2012</v>
      </c>
      <c r="C30" t="str">
        <f t="shared" si="0"/>
        <v>Nevada2012</v>
      </c>
      <c r="D30" s="91">
        <v>37</v>
      </c>
      <c r="E30" s="168">
        <f t="shared" si="1"/>
        <v>2</v>
      </c>
    </row>
    <row r="31" spans="1:5" x14ac:dyDescent="0.25">
      <c r="A31" t="str">
        <f>'Data Table'!A32</f>
        <v>New Hampshire</v>
      </c>
      <c r="B31">
        <v>2012</v>
      </c>
      <c r="C31" t="str">
        <f t="shared" si="0"/>
        <v>New Hampshire2012</v>
      </c>
      <c r="D31" s="91">
        <v>5</v>
      </c>
      <c r="E31" s="168">
        <f t="shared" si="1"/>
        <v>-3</v>
      </c>
    </row>
    <row r="32" spans="1:5" x14ac:dyDescent="0.25">
      <c r="A32" t="str">
        <f>'Data Table'!A33</f>
        <v>New Jersey</v>
      </c>
      <c r="B32">
        <v>2012</v>
      </c>
      <c r="C32" t="str">
        <f t="shared" si="0"/>
        <v>New Jersey2012</v>
      </c>
      <c r="D32" s="91">
        <v>10</v>
      </c>
      <c r="E32" s="168">
        <f t="shared" si="1"/>
        <v>7</v>
      </c>
    </row>
    <row r="33" spans="1:5" x14ac:dyDescent="0.25">
      <c r="A33" t="str">
        <f>'Data Table'!A34</f>
        <v>New Mexico</v>
      </c>
      <c r="B33">
        <v>2012</v>
      </c>
      <c r="C33" t="str">
        <f t="shared" si="0"/>
        <v>New Mexico2012</v>
      </c>
      <c r="D33" s="91">
        <v>36</v>
      </c>
      <c r="E33" s="168">
        <f t="shared" si="1"/>
        <v>-4</v>
      </c>
    </row>
    <row r="34" spans="1:5" x14ac:dyDescent="0.25">
      <c r="A34" t="str">
        <f>'Data Table'!A35</f>
        <v>New York</v>
      </c>
      <c r="B34">
        <v>2012</v>
      </c>
      <c r="C34" t="str">
        <f t="shared" si="0"/>
        <v>New York2012</v>
      </c>
      <c r="D34" s="91">
        <v>18</v>
      </c>
      <c r="E34" s="168">
        <f t="shared" si="1"/>
        <v>2</v>
      </c>
    </row>
    <row r="35" spans="1:5" x14ac:dyDescent="0.25">
      <c r="A35" t="str">
        <f>'Data Table'!A36</f>
        <v>North Carolina</v>
      </c>
      <c r="B35">
        <v>2012</v>
      </c>
      <c r="C35" t="str">
        <f t="shared" si="0"/>
        <v>North Carolina2012</v>
      </c>
      <c r="D35" s="91">
        <v>34</v>
      </c>
      <c r="E35" s="168">
        <f t="shared" si="1"/>
        <v>1</v>
      </c>
    </row>
    <row r="36" spans="1:5" x14ac:dyDescent="0.25">
      <c r="A36" t="str">
        <f>'Data Table'!A37</f>
        <v>North Dakota</v>
      </c>
      <c r="B36">
        <v>2012</v>
      </c>
      <c r="C36" t="str">
        <f t="shared" si="0"/>
        <v>North Dakota2012</v>
      </c>
      <c r="D36" s="91">
        <v>8</v>
      </c>
      <c r="E36" s="168">
        <f t="shared" si="1"/>
        <v>3</v>
      </c>
    </row>
    <row r="37" spans="1:5" x14ac:dyDescent="0.25">
      <c r="A37" t="str">
        <f>'Data Table'!A38</f>
        <v>Ohio</v>
      </c>
      <c r="B37">
        <v>2012</v>
      </c>
      <c r="C37" t="str">
        <f t="shared" si="0"/>
        <v>Ohio2012</v>
      </c>
      <c r="D37" s="91">
        <v>38</v>
      </c>
      <c r="E37" s="168">
        <f t="shared" si="1"/>
        <v>-2</v>
      </c>
    </row>
    <row r="38" spans="1:5" x14ac:dyDescent="0.25">
      <c r="A38" t="str">
        <f>'Data Table'!A39</f>
        <v>Oklahoma</v>
      </c>
      <c r="B38">
        <v>2012</v>
      </c>
      <c r="C38" t="str">
        <f t="shared" si="0"/>
        <v>Oklahoma2012</v>
      </c>
      <c r="D38" s="91">
        <v>46</v>
      </c>
      <c r="E38" s="168">
        <f t="shared" si="1"/>
        <v>0</v>
      </c>
    </row>
    <row r="39" spans="1:5" x14ac:dyDescent="0.25">
      <c r="A39" t="str">
        <f>'Data Table'!A40</f>
        <v>Oregon</v>
      </c>
      <c r="B39">
        <v>2012</v>
      </c>
      <c r="C39" t="str">
        <f t="shared" si="0"/>
        <v>Oregon2012</v>
      </c>
      <c r="D39" s="91">
        <v>14</v>
      </c>
      <c r="E39" s="168">
        <f t="shared" si="1"/>
        <v>-6</v>
      </c>
    </row>
    <row r="40" spans="1:5" x14ac:dyDescent="0.25">
      <c r="A40" t="str">
        <f>'Data Table'!A41</f>
        <v>Pennsylvania</v>
      </c>
      <c r="B40">
        <v>2012</v>
      </c>
      <c r="C40" t="str">
        <f t="shared" si="0"/>
        <v>Pennsylvania2012</v>
      </c>
      <c r="D40" s="91">
        <v>29</v>
      </c>
      <c r="E40" s="168">
        <f t="shared" si="1"/>
        <v>-1</v>
      </c>
    </row>
    <row r="41" spans="1:5" x14ac:dyDescent="0.25">
      <c r="A41" t="str">
        <f>'Data Table'!A42</f>
        <v>Rhode Island</v>
      </c>
      <c r="B41">
        <v>2012</v>
      </c>
      <c r="C41" t="str">
        <f t="shared" si="0"/>
        <v>Rhode Island2012</v>
      </c>
      <c r="D41" s="91">
        <v>16</v>
      </c>
      <c r="E41" s="168">
        <f t="shared" si="1"/>
        <v>-3</v>
      </c>
    </row>
    <row r="42" spans="1:5" x14ac:dyDescent="0.25">
      <c r="A42" t="str">
        <f>'Data Table'!A43</f>
        <v>South Carolina</v>
      </c>
      <c r="B42">
        <v>2012</v>
      </c>
      <c r="C42" t="str">
        <f t="shared" si="0"/>
        <v>South Carolina2012</v>
      </c>
      <c r="D42" s="91">
        <v>44</v>
      </c>
      <c r="E42" s="168">
        <f t="shared" si="1"/>
        <v>1</v>
      </c>
    </row>
    <row r="43" spans="1:5" x14ac:dyDescent="0.25">
      <c r="A43" t="str">
        <f>'Data Table'!A44</f>
        <v>South Dakota</v>
      </c>
      <c r="B43">
        <v>2012</v>
      </c>
      <c r="C43" t="str">
        <f t="shared" si="0"/>
        <v>South Dakota2012</v>
      </c>
      <c r="D43" s="91">
        <v>23</v>
      </c>
      <c r="E43" s="168">
        <f t="shared" si="1"/>
        <v>-4</v>
      </c>
    </row>
    <row r="44" spans="1:5" x14ac:dyDescent="0.25">
      <c r="A44" t="str">
        <f>'Data Table'!A45</f>
        <v>Tennessee</v>
      </c>
      <c r="B44">
        <v>2012</v>
      </c>
      <c r="C44" t="str">
        <f t="shared" si="0"/>
        <v>Tennessee2012</v>
      </c>
      <c r="D44" s="91">
        <v>42</v>
      </c>
      <c r="E44" s="168">
        <f t="shared" si="1"/>
        <v>-1</v>
      </c>
    </row>
    <row r="45" spans="1:5" x14ac:dyDescent="0.25">
      <c r="A45" t="str">
        <f>'Data Table'!A46</f>
        <v>Texas</v>
      </c>
      <c r="B45">
        <v>2012</v>
      </c>
      <c r="C45" t="str">
        <f t="shared" si="0"/>
        <v>Texas2012</v>
      </c>
      <c r="D45" s="91">
        <v>35</v>
      </c>
      <c r="E45" s="168">
        <f t="shared" si="1"/>
        <v>7</v>
      </c>
    </row>
    <row r="46" spans="1:5" x14ac:dyDescent="0.25">
      <c r="A46" t="str">
        <f>'Data Table'!A47</f>
        <v>Utah</v>
      </c>
      <c r="B46">
        <v>2012</v>
      </c>
      <c r="C46" t="str">
        <f t="shared" si="0"/>
        <v>Utah2012</v>
      </c>
      <c r="D46" s="91">
        <v>6</v>
      </c>
      <c r="E46" s="168">
        <f t="shared" si="1"/>
        <v>-1</v>
      </c>
    </row>
    <row r="47" spans="1:5" x14ac:dyDescent="0.25">
      <c r="A47" t="str">
        <f>'Data Table'!A48</f>
        <v>Vermont</v>
      </c>
      <c r="B47">
        <v>2012</v>
      </c>
      <c r="C47" t="str">
        <f t="shared" si="0"/>
        <v>Vermont2012</v>
      </c>
      <c r="D47" s="91">
        <v>2</v>
      </c>
      <c r="E47" s="168">
        <f t="shared" si="1"/>
        <v>-1</v>
      </c>
    </row>
    <row r="48" spans="1:5" x14ac:dyDescent="0.25">
      <c r="A48" t="str">
        <f>'Data Table'!A49</f>
        <v>Virginia</v>
      </c>
      <c r="B48">
        <v>2012</v>
      </c>
      <c r="C48" t="str">
        <f t="shared" si="0"/>
        <v>Virginia2012</v>
      </c>
      <c r="D48" s="91">
        <v>22</v>
      </c>
      <c r="E48" s="168">
        <f t="shared" si="1"/>
        <v>1</v>
      </c>
    </row>
    <row r="49" spans="1:6" x14ac:dyDescent="0.25">
      <c r="A49" t="str">
        <f>'Data Table'!A50</f>
        <v>Washington</v>
      </c>
      <c r="B49">
        <v>2012</v>
      </c>
      <c r="C49" t="str">
        <f t="shared" si="0"/>
        <v>Washington2012</v>
      </c>
      <c r="D49" s="91">
        <v>12</v>
      </c>
      <c r="E49" s="168">
        <f t="shared" si="1"/>
        <v>-3</v>
      </c>
    </row>
    <row r="50" spans="1:6" x14ac:dyDescent="0.25">
      <c r="A50" t="str">
        <f>'Data Table'!A51</f>
        <v>West Virginia</v>
      </c>
      <c r="B50">
        <v>2012</v>
      </c>
      <c r="C50" t="str">
        <f t="shared" si="0"/>
        <v>West Virginia2012</v>
      </c>
      <c r="D50" s="91">
        <v>47</v>
      </c>
      <c r="E50" s="168">
        <f t="shared" si="1"/>
        <v>-4</v>
      </c>
      <c r="F50" s="157"/>
    </row>
    <row r="51" spans="1:6" x14ac:dyDescent="0.25">
      <c r="A51" t="str">
        <f>'Data Table'!A52</f>
        <v>Wisconsin</v>
      </c>
      <c r="B51">
        <v>2012</v>
      </c>
      <c r="C51" t="str">
        <f t="shared" si="0"/>
        <v>Wisconsin2012</v>
      </c>
      <c r="D51" s="91">
        <v>13</v>
      </c>
      <c r="E51" s="168">
        <f t="shared" si="1"/>
        <v>-1</v>
      </c>
    </row>
    <row r="52" spans="1:6" x14ac:dyDescent="0.25">
      <c r="A52" t="str">
        <f>'Data Table'!A53</f>
        <v>Wyoming</v>
      </c>
      <c r="B52">
        <v>2012</v>
      </c>
      <c r="C52" t="str">
        <f t="shared" si="0"/>
        <v>Wyoming2012</v>
      </c>
      <c r="D52" s="91">
        <v>25</v>
      </c>
      <c r="E52" s="168">
        <f t="shared" si="1"/>
        <v>-4</v>
      </c>
    </row>
    <row r="53" spans="1:6" x14ac:dyDescent="0.25">
      <c r="A53" t="str">
        <f>'Data Table'!A54</f>
        <v>Puerto Rico</v>
      </c>
      <c r="B53">
        <v>2012</v>
      </c>
      <c r="C53" t="str">
        <f t="shared" si="0"/>
        <v>Puerto Rico2012</v>
      </c>
      <c r="D53" s="91" t="s">
        <v>192</v>
      </c>
      <c r="E53" s="168" t="str">
        <f t="shared" si="1"/>
        <v>NA</v>
      </c>
    </row>
    <row r="54" spans="1:6" x14ac:dyDescent="0.25">
      <c r="A54" t="str">
        <f>'Data Table'!A3</f>
        <v>Alabama</v>
      </c>
      <c r="B54">
        <v>2011</v>
      </c>
      <c r="C54" t="str">
        <f t="shared" si="0"/>
        <v>Alabama2011</v>
      </c>
      <c r="D54" s="168">
        <v>48</v>
      </c>
      <c r="E54" s="168">
        <f t="shared" si="1"/>
        <v>-3</v>
      </c>
    </row>
    <row r="55" spans="1:6" x14ac:dyDescent="0.25">
      <c r="A55" t="str">
        <f>'Data Table'!A4</f>
        <v>Alaska</v>
      </c>
      <c r="B55">
        <v>2011</v>
      </c>
      <c r="C55" t="str">
        <f t="shared" si="0"/>
        <v>Alaska2011</v>
      </c>
      <c r="D55" s="168">
        <v>29</v>
      </c>
      <c r="E55" s="168">
        <f t="shared" si="1"/>
        <v>1</v>
      </c>
    </row>
    <row r="56" spans="1:6" x14ac:dyDescent="0.25">
      <c r="A56" t="str">
        <f>'Data Table'!A5</f>
        <v>Arizona</v>
      </c>
      <c r="B56">
        <v>2011</v>
      </c>
      <c r="C56" t="str">
        <f t="shared" si="0"/>
        <v>Arizona2011</v>
      </c>
      <c r="D56" s="168">
        <v>27</v>
      </c>
      <c r="E56" s="168">
        <f t="shared" si="1"/>
        <v>4</v>
      </c>
    </row>
    <row r="57" spans="1:6" x14ac:dyDescent="0.25">
      <c r="A57" t="str">
        <f>'Data Table'!A6</f>
        <v>Arkansas</v>
      </c>
      <c r="B57">
        <v>2011</v>
      </c>
      <c r="C57" t="str">
        <f t="shared" si="0"/>
        <v>Arkansas2011</v>
      </c>
      <c r="D57" s="168">
        <v>47</v>
      </c>
      <c r="E57" s="168">
        <f t="shared" si="1"/>
        <v>1</v>
      </c>
    </row>
    <row r="58" spans="1:6" x14ac:dyDescent="0.25">
      <c r="A58" t="str">
        <f>'Data Table'!A7</f>
        <v>California</v>
      </c>
      <c r="B58">
        <v>2011</v>
      </c>
      <c r="C58" t="str">
        <f t="shared" si="0"/>
        <v>California2011</v>
      </c>
      <c r="D58" s="168">
        <v>22</v>
      </c>
      <c r="E58" s="168">
        <f t="shared" si="1"/>
        <v>4</v>
      </c>
    </row>
    <row r="59" spans="1:6" x14ac:dyDescent="0.25">
      <c r="A59" t="str">
        <f>'Data Table'!A8</f>
        <v>Colorado</v>
      </c>
      <c r="B59">
        <v>2011</v>
      </c>
      <c r="C59" t="str">
        <f t="shared" si="0"/>
        <v>Colorado2011</v>
      </c>
      <c r="D59" s="168">
        <v>14</v>
      </c>
      <c r="E59" s="168">
        <f t="shared" si="1"/>
        <v>-1</v>
      </c>
    </row>
    <row r="60" spans="1:6" x14ac:dyDescent="0.25">
      <c r="A60" t="str">
        <f>'Data Table'!A9</f>
        <v>Connecticut</v>
      </c>
      <c r="B60">
        <v>2011</v>
      </c>
      <c r="C60" t="str">
        <f t="shared" si="0"/>
        <v>Connecticut2011</v>
      </c>
      <c r="D60" s="168">
        <v>4</v>
      </c>
      <c r="E60" s="168">
        <f t="shared" si="1"/>
        <v>0</v>
      </c>
    </row>
    <row r="61" spans="1:6" x14ac:dyDescent="0.25">
      <c r="A61" t="str">
        <f>'Data Table'!A10</f>
        <v>Delaware</v>
      </c>
      <c r="B61">
        <v>2011</v>
      </c>
      <c r="C61" t="str">
        <f t="shared" si="0"/>
        <v>Delaware2011</v>
      </c>
      <c r="D61" s="168">
        <v>31</v>
      </c>
      <c r="E61" s="168">
        <f t="shared" si="1"/>
        <v>1</v>
      </c>
    </row>
    <row r="62" spans="1:6" x14ac:dyDescent="0.25">
      <c r="A62" t="str">
        <f>'Data Table'!A11</f>
        <v xml:space="preserve">District of Columbia </v>
      </c>
      <c r="B62">
        <v>2011</v>
      </c>
      <c r="C62" t="str">
        <f t="shared" si="0"/>
        <v>District of Columbia 2011</v>
      </c>
      <c r="D62" s="169" t="s">
        <v>192</v>
      </c>
      <c r="E62" s="168" t="str">
        <f t="shared" si="1"/>
        <v>NA</v>
      </c>
    </row>
    <row r="63" spans="1:6" x14ac:dyDescent="0.25">
      <c r="A63" t="str">
        <f>'Data Table'!A12</f>
        <v>Florida</v>
      </c>
      <c r="B63">
        <v>2011</v>
      </c>
      <c r="C63" t="str">
        <f t="shared" si="0"/>
        <v>Florida2011</v>
      </c>
      <c r="D63" s="168">
        <v>34</v>
      </c>
      <c r="E63" s="168">
        <f t="shared" si="1"/>
        <v>2</v>
      </c>
    </row>
    <row r="64" spans="1:6" x14ac:dyDescent="0.25">
      <c r="A64" t="str">
        <f>'Data Table'!A13</f>
        <v>Georgia</v>
      </c>
      <c r="B64">
        <v>2011</v>
      </c>
      <c r="C64" t="str">
        <f t="shared" si="0"/>
        <v>Georgia2011</v>
      </c>
      <c r="D64" s="168">
        <v>38</v>
      </c>
      <c r="E64" s="168">
        <f t="shared" si="1"/>
        <v>-1</v>
      </c>
    </row>
    <row r="65" spans="1:5" x14ac:dyDescent="0.25">
      <c r="A65" t="str">
        <f>'Data Table'!A14</f>
        <v>Hawaii</v>
      </c>
      <c r="B65">
        <v>2011</v>
      </c>
      <c r="C65" t="str">
        <f t="shared" si="0"/>
        <v>Hawaii2011</v>
      </c>
      <c r="D65" s="168">
        <v>3</v>
      </c>
      <c r="E65" s="168">
        <f t="shared" si="1"/>
        <v>2</v>
      </c>
    </row>
    <row r="66" spans="1:5" x14ac:dyDescent="0.25">
      <c r="A66" t="str">
        <f>'Data Table'!A15</f>
        <v>Idaho</v>
      </c>
      <c r="B66">
        <v>2011</v>
      </c>
      <c r="C66" t="str">
        <f t="shared" si="0"/>
        <v>Idaho2011</v>
      </c>
      <c r="D66" s="168">
        <v>15</v>
      </c>
      <c r="E66" s="168">
        <f t="shared" si="1"/>
        <v>-6</v>
      </c>
    </row>
    <row r="67" spans="1:5" x14ac:dyDescent="0.25">
      <c r="A67" t="str">
        <f>'Data Table'!A16</f>
        <v>Illinois</v>
      </c>
      <c r="B67">
        <v>2011</v>
      </c>
      <c r="C67" t="str">
        <f t="shared" ref="C67:C130" si="2">CONCATENATE(A67,B67)</f>
        <v>Illinois2011</v>
      </c>
      <c r="D67" s="168">
        <v>30</v>
      </c>
      <c r="E67" s="168">
        <f t="shared" ref="E67:E130" si="3">IFERROR(D119-D67,"NA")</f>
        <v>-1</v>
      </c>
    </row>
    <row r="68" spans="1:5" x14ac:dyDescent="0.25">
      <c r="A68" t="str">
        <f>'Data Table'!A17</f>
        <v>Indiana</v>
      </c>
      <c r="B68">
        <v>2011</v>
      </c>
      <c r="C68" t="str">
        <f t="shared" si="2"/>
        <v>Indiana2011</v>
      </c>
      <c r="D68" s="168">
        <v>37</v>
      </c>
      <c r="E68" s="168">
        <f t="shared" si="3"/>
        <v>1</v>
      </c>
    </row>
    <row r="69" spans="1:5" x14ac:dyDescent="0.25">
      <c r="A69" t="str">
        <f>'Data Table'!A18</f>
        <v>Iowa</v>
      </c>
      <c r="B69">
        <v>2011</v>
      </c>
      <c r="C69" t="str">
        <f t="shared" si="2"/>
        <v>Iowa2011</v>
      </c>
      <c r="D69" s="168">
        <v>16</v>
      </c>
      <c r="E69" s="168">
        <f t="shared" si="3"/>
        <v>-1</v>
      </c>
    </row>
    <row r="70" spans="1:5" x14ac:dyDescent="0.25">
      <c r="A70" t="str">
        <f>'Data Table'!A19</f>
        <v>Kansas</v>
      </c>
      <c r="B70">
        <v>2011</v>
      </c>
      <c r="C70" t="str">
        <f t="shared" si="2"/>
        <v>Kansas2011</v>
      </c>
      <c r="D70" s="168">
        <v>25</v>
      </c>
      <c r="E70" s="168">
        <f t="shared" si="3"/>
        <v>-2</v>
      </c>
    </row>
    <row r="71" spans="1:5" x14ac:dyDescent="0.25">
      <c r="A71" t="str">
        <f>'Data Table'!A20</f>
        <v>Kentucky</v>
      </c>
      <c r="B71">
        <v>2011</v>
      </c>
      <c r="C71" t="str">
        <f t="shared" si="2"/>
        <v>Kentucky2011</v>
      </c>
      <c r="D71" s="168">
        <v>44</v>
      </c>
      <c r="E71" s="168">
        <f t="shared" si="3"/>
        <v>0</v>
      </c>
    </row>
    <row r="72" spans="1:5" x14ac:dyDescent="0.25">
      <c r="A72" t="str">
        <f>'Data Table'!A21</f>
        <v>Louisiana</v>
      </c>
      <c r="B72">
        <v>2011</v>
      </c>
      <c r="C72" t="str">
        <f t="shared" si="2"/>
        <v>Louisiana2011</v>
      </c>
      <c r="D72" s="168">
        <v>50</v>
      </c>
      <c r="E72" s="168">
        <f t="shared" si="3"/>
        <v>-1</v>
      </c>
    </row>
    <row r="73" spans="1:5" x14ac:dyDescent="0.25">
      <c r="A73" t="str">
        <f>'Data Table'!A22</f>
        <v>Maine</v>
      </c>
      <c r="B73">
        <v>2011</v>
      </c>
      <c r="C73" t="str">
        <f t="shared" si="2"/>
        <v>Maine2011</v>
      </c>
      <c r="D73" s="168">
        <v>10</v>
      </c>
      <c r="E73" s="168">
        <f t="shared" si="3"/>
        <v>-2</v>
      </c>
    </row>
    <row r="74" spans="1:5" x14ac:dyDescent="0.25">
      <c r="A74" t="str">
        <f>'Data Table'!A23</f>
        <v>Maryland</v>
      </c>
      <c r="B74">
        <v>2011</v>
      </c>
      <c r="C74" t="str">
        <f t="shared" si="2"/>
        <v>Maryland2011</v>
      </c>
      <c r="D74" s="168">
        <v>24</v>
      </c>
      <c r="E74" s="168">
        <f t="shared" si="3"/>
        <v>-3</v>
      </c>
    </row>
    <row r="75" spans="1:5" x14ac:dyDescent="0.25">
      <c r="A75" t="str">
        <f>'Data Table'!A24</f>
        <v>Massachusetts</v>
      </c>
      <c r="B75">
        <v>2011</v>
      </c>
      <c r="C75" t="str">
        <f t="shared" si="2"/>
        <v>Massachusetts2011</v>
      </c>
      <c r="D75" s="168">
        <v>7</v>
      </c>
      <c r="E75" s="168">
        <f t="shared" si="3"/>
        <v>-5</v>
      </c>
    </row>
    <row r="76" spans="1:5" x14ac:dyDescent="0.25">
      <c r="A76" t="str">
        <f>'Data Table'!A25</f>
        <v>Michigan</v>
      </c>
      <c r="B76">
        <v>2011</v>
      </c>
      <c r="C76" t="str">
        <f t="shared" si="2"/>
        <v>Michigan2011</v>
      </c>
      <c r="D76" s="168">
        <v>33</v>
      </c>
      <c r="E76" s="168">
        <f t="shared" si="3"/>
        <v>-5</v>
      </c>
    </row>
    <row r="77" spans="1:5" x14ac:dyDescent="0.25">
      <c r="A77" t="str">
        <f>'Data Table'!A26</f>
        <v>Minnesota</v>
      </c>
      <c r="B77">
        <v>2011</v>
      </c>
      <c r="C77" t="str">
        <f t="shared" si="2"/>
        <v>Minnesota2011</v>
      </c>
      <c r="D77" s="168">
        <v>6</v>
      </c>
      <c r="E77" s="168">
        <f t="shared" si="3"/>
        <v>0</v>
      </c>
    </row>
    <row r="78" spans="1:5" x14ac:dyDescent="0.25">
      <c r="A78" t="str">
        <f>'Data Table'!A27</f>
        <v>Mississippi</v>
      </c>
      <c r="B78">
        <v>2011</v>
      </c>
      <c r="C78" t="str">
        <f t="shared" si="2"/>
        <v>Mississippi2011</v>
      </c>
      <c r="D78" s="168">
        <v>49</v>
      </c>
      <c r="E78" s="168">
        <f t="shared" si="3"/>
        <v>1</v>
      </c>
    </row>
    <row r="79" spans="1:5" x14ac:dyDescent="0.25">
      <c r="A79" t="str">
        <f>'Data Table'!A28</f>
        <v>Missouri</v>
      </c>
      <c r="B79">
        <v>2011</v>
      </c>
      <c r="C79" t="str">
        <f t="shared" si="2"/>
        <v>Missouri2011</v>
      </c>
      <c r="D79" s="168">
        <v>40</v>
      </c>
      <c r="E79" s="168">
        <f t="shared" si="3"/>
        <v>-1</v>
      </c>
    </row>
    <row r="80" spans="1:5" x14ac:dyDescent="0.25">
      <c r="A80" t="str">
        <f>'Data Table'!A29</f>
        <v>Montana</v>
      </c>
      <c r="B80">
        <v>2011</v>
      </c>
      <c r="C80" t="str">
        <f t="shared" si="2"/>
        <v>Montana2011</v>
      </c>
      <c r="D80" s="168">
        <v>26</v>
      </c>
      <c r="E80" s="168">
        <f t="shared" si="3"/>
        <v>-1</v>
      </c>
    </row>
    <row r="81" spans="1:5" x14ac:dyDescent="0.25">
      <c r="A81" t="str">
        <f>'Data Table'!A30</f>
        <v>Nebraska</v>
      </c>
      <c r="B81">
        <v>2011</v>
      </c>
      <c r="C81" t="str">
        <f t="shared" si="2"/>
        <v>Nebraska2011</v>
      </c>
      <c r="D81" s="168">
        <v>18</v>
      </c>
      <c r="E81" s="168">
        <f t="shared" si="3"/>
        <v>-6</v>
      </c>
    </row>
    <row r="82" spans="1:5" x14ac:dyDescent="0.25">
      <c r="A82" t="str">
        <f>'Data Table'!A31</f>
        <v>Nevada</v>
      </c>
      <c r="B82">
        <v>2011</v>
      </c>
      <c r="C82" t="str">
        <f t="shared" si="2"/>
        <v>Nevada2011</v>
      </c>
      <c r="D82" s="168">
        <v>39</v>
      </c>
      <c r="E82" s="168">
        <f t="shared" si="3"/>
        <v>8</v>
      </c>
    </row>
    <row r="83" spans="1:5" x14ac:dyDescent="0.25">
      <c r="A83" t="str">
        <f>'Data Table'!A32</f>
        <v>New Hampshire</v>
      </c>
      <c r="B83">
        <v>2011</v>
      </c>
      <c r="C83" t="str">
        <f t="shared" si="2"/>
        <v>New Hampshire2011</v>
      </c>
      <c r="D83" s="168">
        <v>2</v>
      </c>
      <c r="E83" s="168">
        <f t="shared" si="3"/>
        <v>1</v>
      </c>
    </row>
    <row r="84" spans="1:5" x14ac:dyDescent="0.25">
      <c r="A84" t="str">
        <f>'Data Table'!A33</f>
        <v>New Jersey</v>
      </c>
      <c r="B84">
        <v>2011</v>
      </c>
      <c r="C84" t="str">
        <f t="shared" si="2"/>
        <v>New Jersey2011</v>
      </c>
      <c r="D84" s="168">
        <v>17</v>
      </c>
      <c r="E84" s="168">
        <f t="shared" si="3"/>
        <v>0</v>
      </c>
    </row>
    <row r="85" spans="1:5" x14ac:dyDescent="0.25">
      <c r="A85" t="str">
        <f>'Data Table'!A34</f>
        <v>New Mexico</v>
      </c>
      <c r="B85">
        <v>2011</v>
      </c>
      <c r="C85" t="str">
        <f t="shared" si="2"/>
        <v>New Mexico2011</v>
      </c>
      <c r="D85" s="168">
        <v>32</v>
      </c>
      <c r="E85" s="168">
        <f t="shared" si="3"/>
        <v>8</v>
      </c>
    </row>
    <row r="86" spans="1:5" x14ac:dyDescent="0.25">
      <c r="A86" t="str">
        <f>'Data Table'!A35</f>
        <v>New York</v>
      </c>
      <c r="B86">
        <v>2011</v>
      </c>
      <c r="C86" t="str">
        <f t="shared" si="2"/>
        <v>New York2011</v>
      </c>
      <c r="D86" s="168">
        <v>20</v>
      </c>
      <c r="E86" s="168">
        <f t="shared" si="3"/>
        <v>4</v>
      </c>
    </row>
    <row r="87" spans="1:5" x14ac:dyDescent="0.25">
      <c r="A87" t="str">
        <f>'Data Table'!A36</f>
        <v>North Carolina</v>
      </c>
      <c r="B87">
        <v>2011</v>
      </c>
      <c r="C87" t="str">
        <f t="shared" si="2"/>
        <v>North Carolina2011</v>
      </c>
      <c r="D87" s="168">
        <v>35</v>
      </c>
      <c r="E87" s="168">
        <f t="shared" si="3"/>
        <v>0</v>
      </c>
    </row>
    <row r="88" spans="1:5" x14ac:dyDescent="0.25">
      <c r="A88" t="str">
        <f>'Data Table'!A37</f>
        <v>North Dakota</v>
      </c>
      <c r="B88">
        <v>2011</v>
      </c>
      <c r="C88" t="str">
        <f t="shared" si="2"/>
        <v>North Dakota2011</v>
      </c>
      <c r="D88" s="168">
        <v>11</v>
      </c>
      <c r="E88" s="168">
        <f t="shared" si="3"/>
        <v>5</v>
      </c>
    </row>
    <row r="89" spans="1:5" x14ac:dyDescent="0.25">
      <c r="A89" t="str">
        <f>'Data Table'!A38</f>
        <v>Ohio</v>
      </c>
      <c r="B89">
        <v>2011</v>
      </c>
      <c r="C89" t="str">
        <f t="shared" si="2"/>
        <v>Ohio2011</v>
      </c>
      <c r="D89" s="168">
        <v>36</v>
      </c>
      <c r="E89" s="168">
        <f t="shared" si="3"/>
        <v>7</v>
      </c>
    </row>
    <row r="90" spans="1:5" x14ac:dyDescent="0.25">
      <c r="A90" t="str">
        <f>'Data Table'!A39</f>
        <v>Oklahoma</v>
      </c>
      <c r="B90">
        <v>2011</v>
      </c>
      <c r="C90" t="str">
        <f t="shared" si="2"/>
        <v>Oklahoma2011</v>
      </c>
      <c r="D90" s="168">
        <v>46</v>
      </c>
      <c r="E90" s="168">
        <f t="shared" si="3"/>
        <v>0</v>
      </c>
    </row>
    <row r="91" spans="1:5" x14ac:dyDescent="0.25">
      <c r="A91" t="str">
        <f>'Data Table'!A40</f>
        <v>Oregon</v>
      </c>
      <c r="B91">
        <v>2011</v>
      </c>
      <c r="C91" t="str">
        <f t="shared" si="2"/>
        <v>Oregon2011</v>
      </c>
      <c r="D91" s="168">
        <v>8</v>
      </c>
      <c r="E91" s="168">
        <f t="shared" si="3"/>
        <v>6</v>
      </c>
    </row>
    <row r="92" spans="1:5" x14ac:dyDescent="0.25">
      <c r="A92" t="str">
        <f>'Data Table'!A41</f>
        <v>Pennsylvania</v>
      </c>
      <c r="B92">
        <v>2011</v>
      </c>
      <c r="C92" t="str">
        <f t="shared" si="2"/>
        <v>Pennsylvania2011</v>
      </c>
      <c r="D92" s="168">
        <v>28</v>
      </c>
      <c r="E92" s="168">
        <f t="shared" si="3"/>
        <v>-1</v>
      </c>
    </row>
    <row r="93" spans="1:5" x14ac:dyDescent="0.25">
      <c r="A93" t="str">
        <f>'Data Table'!A42</f>
        <v>Rhode Island</v>
      </c>
      <c r="B93">
        <v>2011</v>
      </c>
      <c r="C93" t="str">
        <f t="shared" si="2"/>
        <v>Rhode Island2011</v>
      </c>
      <c r="D93" s="168">
        <v>13</v>
      </c>
      <c r="E93" s="168">
        <f t="shared" si="3"/>
        <v>-3</v>
      </c>
    </row>
    <row r="94" spans="1:5" x14ac:dyDescent="0.25">
      <c r="A94" t="str">
        <f>'Data Table'!A43</f>
        <v>South Carolina</v>
      </c>
      <c r="B94">
        <v>2011</v>
      </c>
      <c r="C94" t="str">
        <f t="shared" si="2"/>
        <v>South Carolina2011</v>
      </c>
      <c r="D94" s="168">
        <v>45</v>
      </c>
      <c r="E94" s="168">
        <f t="shared" si="3"/>
        <v>-4</v>
      </c>
    </row>
    <row r="95" spans="1:5" x14ac:dyDescent="0.25">
      <c r="A95" t="str">
        <f>'Data Table'!A44</f>
        <v>South Dakota</v>
      </c>
      <c r="B95">
        <v>2011</v>
      </c>
      <c r="C95" t="str">
        <f t="shared" si="2"/>
        <v>South Dakota2011</v>
      </c>
      <c r="D95" s="168">
        <v>19</v>
      </c>
      <c r="E95" s="168">
        <f t="shared" si="3"/>
        <v>1</v>
      </c>
    </row>
    <row r="96" spans="1:5" x14ac:dyDescent="0.25">
      <c r="A96" t="str">
        <f>'Data Table'!A45</f>
        <v>Tennessee</v>
      </c>
      <c r="B96">
        <v>2011</v>
      </c>
      <c r="C96" t="str">
        <f t="shared" si="2"/>
        <v>Tennessee2011</v>
      </c>
      <c r="D96" s="168">
        <v>41</v>
      </c>
      <c r="E96" s="168">
        <f t="shared" si="3"/>
        <v>1</v>
      </c>
    </row>
    <row r="97" spans="1:5" x14ac:dyDescent="0.25">
      <c r="A97" t="str">
        <f>'Data Table'!A46</f>
        <v>Texas</v>
      </c>
      <c r="B97">
        <v>2011</v>
      </c>
      <c r="C97" t="str">
        <f t="shared" si="2"/>
        <v>Texas2011</v>
      </c>
      <c r="D97" s="168">
        <v>42</v>
      </c>
      <c r="E97" s="168">
        <f t="shared" si="3"/>
        <v>-2</v>
      </c>
    </row>
    <row r="98" spans="1:5" x14ac:dyDescent="0.25">
      <c r="A98" t="str">
        <f>'Data Table'!A47</f>
        <v>Utah</v>
      </c>
      <c r="B98">
        <v>2011</v>
      </c>
      <c r="C98" t="str">
        <f t="shared" si="2"/>
        <v>Utah2011</v>
      </c>
      <c r="D98" s="168">
        <v>5</v>
      </c>
      <c r="E98" s="168">
        <f t="shared" si="3"/>
        <v>2</v>
      </c>
    </row>
    <row r="99" spans="1:5" x14ac:dyDescent="0.25">
      <c r="A99" t="str">
        <f>'Data Table'!A48</f>
        <v>Vermont</v>
      </c>
      <c r="B99">
        <v>2011</v>
      </c>
      <c r="C99" t="str">
        <f t="shared" si="2"/>
        <v>Vermont2011</v>
      </c>
      <c r="D99" s="168">
        <v>1</v>
      </c>
      <c r="E99" s="168">
        <f t="shared" si="3"/>
        <v>0</v>
      </c>
    </row>
    <row r="100" spans="1:5" x14ac:dyDescent="0.25">
      <c r="A100" t="str">
        <f>'Data Table'!A49</f>
        <v>Virginia</v>
      </c>
      <c r="B100">
        <v>2011</v>
      </c>
      <c r="C100" t="str">
        <f t="shared" si="2"/>
        <v>Virginia2011</v>
      </c>
      <c r="D100" s="168">
        <v>23</v>
      </c>
      <c r="E100" s="168">
        <f t="shared" si="3"/>
        <v>-1</v>
      </c>
    </row>
    <row r="101" spans="1:5" x14ac:dyDescent="0.25">
      <c r="A101" t="str">
        <f>'Data Table'!A50</f>
        <v>Washington</v>
      </c>
      <c r="B101">
        <v>2011</v>
      </c>
      <c r="C101" t="str">
        <f t="shared" si="2"/>
        <v>Washington2011</v>
      </c>
      <c r="D101" s="168">
        <v>9</v>
      </c>
      <c r="E101" s="168">
        <f t="shared" si="3"/>
        <v>2</v>
      </c>
    </row>
    <row r="102" spans="1:5" x14ac:dyDescent="0.25">
      <c r="A102" t="str">
        <f>'Data Table'!A51</f>
        <v>West Virginia</v>
      </c>
      <c r="B102">
        <v>2011</v>
      </c>
      <c r="C102" t="str">
        <f t="shared" si="2"/>
        <v>West Virginia2011</v>
      </c>
      <c r="D102" s="168">
        <v>43</v>
      </c>
      <c r="E102" s="168">
        <f t="shared" si="3"/>
        <v>0</v>
      </c>
    </row>
    <row r="103" spans="1:5" x14ac:dyDescent="0.25">
      <c r="A103" t="str">
        <f>'Data Table'!A52</f>
        <v>Wisconsin</v>
      </c>
      <c r="B103">
        <v>2011</v>
      </c>
      <c r="C103" t="str">
        <f t="shared" si="2"/>
        <v>Wisconsin2011</v>
      </c>
      <c r="D103" s="168">
        <v>12</v>
      </c>
      <c r="E103" s="168">
        <f t="shared" si="3"/>
        <v>6</v>
      </c>
    </row>
    <row r="104" spans="1:5" x14ac:dyDescent="0.25">
      <c r="A104" t="str">
        <f>'Data Table'!A53</f>
        <v>Wyoming</v>
      </c>
      <c r="B104">
        <v>2011</v>
      </c>
      <c r="C104" t="str">
        <f t="shared" si="2"/>
        <v>Wyoming2011</v>
      </c>
      <c r="D104" s="168">
        <v>21</v>
      </c>
      <c r="E104" s="168">
        <f t="shared" si="3"/>
        <v>-2</v>
      </c>
    </row>
    <row r="105" spans="1:5" x14ac:dyDescent="0.25">
      <c r="A105" t="str">
        <f>'Data Table'!A54</f>
        <v>Puerto Rico</v>
      </c>
      <c r="B105">
        <v>2011</v>
      </c>
      <c r="C105" t="str">
        <f t="shared" si="2"/>
        <v>Puerto Rico2011</v>
      </c>
      <c r="D105" s="169" t="s">
        <v>192</v>
      </c>
      <c r="E105" s="168" t="str">
        <f t="shared" si="3"/>
        <v>NA</v>
      </c>
    </row>
    <row r="106" spans="1:5" x14ac:dyDescent="0.25">
      <c r="A106" t="str">
        <f>'Data Table'!A55</f>
        <v>Alabama</v>
      </c>
      <c r="B106">
        <v>2010</v>
      </c>
      <c r="C106" t="str">
        <f t="shared" si="2"/>
        <v>Alabama2010</v>
      </c>
      <c r="D106" s="168">
        <v>45</v>
      </c>
      <c r="E106" s="168">
        <f t="shared" si="3"/>
        <v>3</v>
      </c>
    </row>
    <row r="107" spans="1:5" x14ac:dyDescent="0.25">
      <c r="A107" t="str">
        <f>'Data Table'!A56</f>
        <v>Alaska</v>
      </c>
      <c r="B107">
        <v>2010</v>
      </c>
      <c r="C107" t="str">
        <f t="shared" si="2"/>
        <v>Alaska2010</v>
      </c>
      <c r="D107" s="168">
        <v>30</v>
      </c>
      <c r="E107" s="168">
        <f t="shared" si="3"/>
        <v>4</v>
      </c>
    </row>
    <row r="108" spans="1:5" x14ac:dyDescent="0.25">
      <c r="A108" t="str">
        <f>'Data Table'!A57</f>
        <v>Arizona</v>
      </c>
      <c r="B108">
        <v>2010</v>
      </c>
      <c r="C108" t="str">
        <f t="shared" si="2"/>
        <v>Arizona2010</v>
      </c>
      <c r="D108" s="168">
        <v>31</v>
      </c>
      <c r="E108" s="168">
        <f t="shared" si="3"/>
        <v>-4</v>
      </c>
    </row>
    <row r="109" spans="1:5" x14ac:dyDescent="0.25">
      <c r="A109" t="str">
        <f>'Data Table'!A58</f>
        <v>Arkansas</v>
      </c>
      <c r="B109">
        <v>2010</v>
      </c>
      <c r="C109" t="str">
        <f t="shared" si="2"/>
        <v>Arkansas2010</v>
      </c>
      <c r="D109" s="168">
        <v>48</v>
      </c>
      <c r="E109" s="168">
        <f t="shared" si="3"/>
        <v>-8</v>
      </c>
    </row>
    <row r="110" spans="1:5" x14ac:dyDescent="0.25">
      <c r="A110" t="str">
        <f>'Data Table'!A59</f>
        <v>California</v>
      </c>
      <c r="B110">
        <v>2010</v>
      </c>
      <c r="C110" t="str">
        <f t="shared" si="2"/>
        <v>California2010</v>
      </c>
      <c r="D110" s="168">
        <v>26</v>
      </c>
      <c r="E110" s="168">
        <f t="shared" si="3"/>
        <v>-3</v>
      </c>
    </row>
    <row r="111" spans="1:5" x14ac:dyDescent="0.25">
      <c r="A111" t="str">
        <f>'Data Table'!A60</f>
        <v>Colorado</v>
      </c>
      <c r="B111">
        <v>2010</v>
      </c>
      <c r="C111" t="str">
        <f t="shared" si="2"/>
        <v>Colorado2010</v>
      </c>
      <c r="D111" s="168">
        <v>13</v>
      </c>
      <c r="E111" s="168">
        <f t="shared" si="3"/>
        <v>-5</v>
      </c>
    </row>
    <row r="112" spans="1:5" x14ac:dyDescent="0.25">
      <c r="A112" t="str">
        <f>'Data Table'!A61</f>
        <v>Connecticut</v>
      </c>
      <c r="B112">
        <v>2010</v>
      </c>
      <c r="C112" t="str">
        <f t="shared" si="2"/>
        <v>Connecticut2010</v>
      </c>
      <c r="D112" s="168">
        <v>4</v>
      </c>
      <c r="E112" s="168">
        <f t="shared" si="3"/>
        <v>3</v>
      </c>
    </row>
    <row r="113" spans="1:5" x14ac:dyDescent="0.25">
      <c r="A113" t="str">
        <f>'Data Table'!A62</f>
        <v>Delaware</v>
      </c>
      <c r="B113">
        <v>2010</v>
      </c>
      <c r="C113" t="str">
        <f t="shared" si="2"/>
        <v>Delaware2010</v>
      </c>
      <c r="D113" s="168">
        <v>32</v>
      </c>
      <c r="E113" s="168">
        <f t="shared" si="3"/>
        <v>0</v>
      </c>
    </row>
    <row r="114" spans="1:5" x14ac:dyDescent="0.25">
      <c r="A114" t="str">
        <f>'Data Table'!A63</f>
        <v xml:space="preserve">District of Columbia </v>
      </c>
      <c r="B114">
        <v>2010</v>
      </c>
      <c r="C114" t="str">
        <f t="shared" si="2"/>
        <v>District of Columbia 2010</v>
      </c>
      <c r="D114" s="169" t="s">
        <v>192</v>
      </c>
      <c r="E114" s="168" t="str">
        <f t="shared" si="3"/>
        <v>NA</v>
      </c>
    </row>
    <row r="115" spans="1:5" x14ac:dyDescent="0.25">
      <c r="A115" t="str">
        <f>'Data Table'!A64</f>
        <v>Florida</v>
      </c>
      <c r="B115">
        <v>2010</v>
      </c>
      <c r="C115" t="str">
        <f t="shared" si="2"/>
        <v>Florida2010</v>
      </c>
      <c r="D115" s="168">
        <v>36</v>
      </c>
      <c r="E115" s="168">
        <f t="shared" si="3"/>
        <v>0</v>
      </c>
    </row>
    <row r="116" spans="1:5" x14ac:dyDescent="0.25">
      <c r="A116" t="str">
        <f>'Data Table'!A65</f>
        <v>Georgia</v>
      </c>
      <c r="B116">
        <v>2010</v>
      </c>
      <c r="C116" t="str">
        <f t="shared" si="2"/>
        <v>Georgia2010</v>
      </c>
      <c r="D116" s="168">
        <v>37</v>
      </c>
      <c r="E116" s="168">
        <f t="shared" si="3"/>
        <v>6</v>
      </c>
    </row>
    <row r="117" spans="1:5" x14ac:dyDescent="0.25">
      <c r="A117" t="str">
        <f>'Data Table'!A66</f>
        <v>Hawaii</v>
      </c>
      <c r="B117">
        <v>2010</v>
      </c>
      <c r="C117" t="str">
        <f t="shared" si="2"/>
        <v>Hawaii2010</v>
      </c>
      <c r="D117" s="168">
        <v>5</v>
      </c>
      <c r="E117" s="168">
        <f t="shared" si="3"/>
        <v>-1</v>
      </c>
    </row>
    <row r="118" spans="1:5" x14ac:dyDescent="0.25">
      <c r="A118" t="str">
        <f>'Data Table'!A67</f>
        <v>Idaho</v>
      </c>
      <c r="B118">
        <v>2010</v>
      </c>
      <c r="C118" t="str">
        <f t="shared" si="2"/>
        <v>Idaho2010</v>
      </c>
      <c r="D118" s="168">
        <v>9</v>
      </c>
      <c r="E118" s="168">
        <f t="shared" si="3"/>
        <v>5</v>
      </c>
    </row>
    <row r="119" spans="1:5" x14ac:dyDescent="0.25">
      <c r="A119" t="str">
        <f>'Data Table'!A68</f>
        <v>Illinois</v>
      </c>
      <c r="B119">
        <v>2010</v>
      </c>
      <c r="C119" t="str">
        <f t="shared" si="2"/>
        <v>Illinois2010</v>
      </c>
      <c r="D119" s="168">
        <v>29</v>
      </c>
      <c r="E119" s="168">
        <f t="shared" si="3"/>
        <v>0</v>
      </c>
    </row>
    <row r="120" spans="1:5" x14ac:dyDescent="0.25">
      <c r="A120" t="str">
        <f>'Data Table'!A69</f>
        <v>Indiana</v>
      </c>
      <c r="B120">
        <v>2010</v>
      </c>
      <c r="C120" t="str">
        <f t="shared" si="2"/>
        <v>Indiana2010</v>
      </c>
      <c r="D120" s="168">
        <v>38</v>
      </c>
      <c r="E120" s="168">
        <f t="shared" si="3"/>
        <v>-3</v>
      </c>
    </row>
    <row r="121" spans="1:5" x14ac:dyDescent="0.25">
      <c r="A121" t="str">
        <f>'Data Table'!A70</f>
        <v>Iowa</v>
      </c>
      <c r="B121">
        <v>2010</v>
      </c>
      <c r="C121" t="str">
        <f t="shared" si="2"/>
        <v>Iowa2010</v>
      </c>
      <c r="D121" s="168">
        <v>15</v>
      </c>
      <c r="E121" s="168">
        <f t="shared" si="3"/>
        <v>0</v>
      </c>
    </row>
    <row r="122" spans="1:5" x14ac:dyDescent="0.25">
      <c r="A122" t="str">
        <f>'Data Table'!A71</f>
        <v>Kansas</v>
      </c>
      <c r="B122">
        <v>2010</v>
      </c>
      <c r="C122" t="str">
        <f t="shared" si="2"/>
        <v>Kansas2010</v>
      </c>
      <c r="D122" s="168">
        <v>23</v>
      </c>
      <c r="E122" s="168">
        <f t="shared" si="3"/>
        <v>1</v>
      </c>
    </row>
    <row r="123" spans="1:5" x14ac:dyDescent="0.25">
      <c r="A123" t="str">
        <f>'Data Table'!A72</f>
        <v>Kentucky</v>
      </c>
      <c r="B123">
        <v>2010</v>
      </c>
      <c r="C123" t="str">
        <f t="shared" si="2"/>
        <v>Kentucky2010</v>
      </c>
      <c r="D123" s="168">
        <v>44</v>
      </c>
      <c r="E123" s="168">
        <f t="shared" si="3"/>
        <v>-3</v>
      </c>
    </row>
    <row r="124" spans="1:5" x14ac:dyDescent="0.25">
      <c r="A124" t="str">
        <f>'Data Table'!A73</f>
        <v>Louisiana</v>
      </c>
      <c r="B124">
        <v>2010</v>
      </c>
      <c r="C124" t="str">
        <f t="shared" si="2"/>
        <v>Louisiana2010</v>
      </c>
      <c r="D124" s="168">
        <v>49</v>
      </c>
      <c r="E124" s="168">
        <f t="shared" si="3"/>
        <v>-2</v>
      </c>
    </row>
    <row r="125" spans="1:5" x14ac:dyDescent="0.25">
      <c r="A125" t="str">
        <f>'Data Table'!A74</f>
        <v>Maine</v>
      </c>
      <c r="B125">
        <v>2010</v>
      </c>
      <c r="C125" t="str">
        <f t="shared" si="2"/>
        <v>Maine2010</v>
      </c>
      <c r="D125" s="168">
        <v>8</v>
      </c>
      <c r="E125" s="168">
        <f t="shared" si="3"/>
        <v>1</v>
      </c>
    </row>
    <row r="126" spans="1:5" x14ac:dyDescent="0.25">
      <c r="A126" t="str">
        <f>'Data Table'!A75</f>
        <v>Maryland</v>
      </c>
      <c r="B126">
        <v>2010</v>
      </c>
      <c r="C126" t="str">
        <f t="shared" si="2"/>
        <v>Maryland2010</v>
      </c>
      <c r="D126" s="168">
        <v>21</v>
      </c>
      <c r="E126" s="168">
        <f t="shared" si="3"/>
        <v>0</v>
      </c>
    </row>
    <row r="127" spans="1:5" x14ac:dyDescent="0.25">
      <c r="A127" t="str">
        <f>'Data Table'!A76</f>
        <v>Massachusetts</v>
      </c>
      <c r="B127">
        <v>2010</v>
      </c>
      <c r="C127" t="str">
        <f t="shared" si="2"/>
        <v>Massachusetts2010</v>
      </c>
      <c r="D127" s="168">
        <v>2</v>
      </c>
      <c r="E127" s="168">
        <f t="shared" si="3"/>
        <v>1</v>
      </c>
    </row>
    <row r="128" spans="1:5" x14ac:dyDescent="0.25">
      <c r="A128" t="str">
        <f>'Data Table'!A77</f>
        <v>Michigan</v>
      </c>
      <c r="B128">
        <v>2010</v>
      </c>
      <c r="C128" t="str">
        <f t="shared" si="2"/>
        <v>Michigan2010</v>
      </c>
      <c r="D128" s="168">
        <v>28</v>
      </c>
      <c r="E128" s="168">
        <f t="shared" si="3"/>
        <v>2</v>
      </c>
    </row>
    <row r="129" spans="1:5" x14ac:dyDescent="0.25">
      <c r="A129" t="str">
        <f>'Data Table'!A78</f>
        <v>Minnesota</v>
      </c>
      <c r="B129">
        <v>2010</v>
      </c>
      <c r="C129" t="str">
        <f t="shared" si="2"/>
        <v>Minnesota2010</v>
      </c>
      <c r="D129" s="168">
        <v>6</v>
      </c>
      <c r="E129" s="168">
        <f t="shared" si="3"/>
        <v>0</v>
      </c>
    </row>
    <row r="130" spans="1:5" x14ac:dyDescent="0.25">
      <c r="A130" t="str">
        <f>'Data Table'!A79</f>
        <v>Mississippi</v>
      </c>
      <c r="B130">
        <v>2010</v>
      </c>
      <c r="C130" t="str">
        <f t="shared" si="2"/>
        <v>Mississippi2010</v>
      </c>
      <c r="D130" s="168">
        <v>50</v>
      </c>
      <c r="E130" s="168">
        <f t="shared" si="3"/>
        <v>0</v>
      </c>
    </row>
    <row r="131" spans="1:5" x14ac:dyDescent="0.25">
      <c r="A131" t="str">
        <f>'Data Table'!A80</f>
        <v>Missouri</v>
      </c>
      <c r="B131">
        <v>2010</v>
      </c>
      <c r="C131" t="str">
        <f t="shared" ref="C131:C194" si="4">CONCATENATE(A131,B131)</f>
        <v>Missouri2010</v>
      </c>
      <c r="D131" s="168">
        <v>39</v>
      </c>
      <c r="E131" s="168">
        <f t="shared" ref="E131:E194" si="5">IFERROR(D183-D131,"NA")</f>
        <v>-1</v>
      </c>
    </row>
    <row r="132" spans="1:5" x14ac:dyDescent="0.25">
      <c r="A132" t="str">
        <f>'Data Table'!A81</f>
        <v>Montana</v>
      </c>
      <c r="B132">
        <v>2010</v>
      </c>
      <c r="C132" t="str">
        <f t="shared" si="4"/>
        <v>Montana2010</v>
      </c>
      <c r="D132" s="168">
        <v>25</v>
      </c>
      <c r="E132" s="168">
        <f t="shared" si="5"/>
        <v>1</v>
      </c>
    </row>
    <row r="133" spans="1:5" x14ac:dyDescent="0.25">
      <c r="A133" t="str">
        <f>'Data Table'!A82</f>
        <v>Nebraska</v>
      </c>
      <c r="B133">
        <v>2010</v>
      </c>
      <c r="C133" t="str">
        <f t="shared" si="4"/>
        <v>Nebraska2010</v>
      </c>
      <c r="D133" s="168">
        <v>12</v>
      </c>
      <c r="E133" s="168">
        <f t="shared" si="5"/>
        <v>4</v>
      </c>
    </row>
    <row r="134" spans="1:5" x14ac:dyDescent="0.25">
      <c r="A134" t="str">
        <f>'Data Table'!A83</f>
        <v>Nevada</v>
      </c>
      <c r="B134">
        <v>2010</v>
      </c>
      <c r="C134" t="str">
        <f t="shared" si="4"/>
        <v>Nevada2010</v>
      </c>
      <c r="D134" s="168">
        <v>47</v>
      </c>
      <c r="E134" s="168">
        <f t="shared" si="5"/>
        <v>-2</v>
      </c>
    </row>
    <row r="135" spans="1:5" x14ac:dyDescent="0.25">
      <c r="A135" t="str">
        <f>'Data Table'!A84</f>
        <v>New Hampshire</v>
      </c>
      <c r="B135">
        <v>2010</v>
      </c>
      <c r="C135" t="str">
        <f t="shared" si="4"/>
        <v>New Hampshire2010</v>
      </c>
      <c r="D135" s="168">
        <v>3</v>
      </c>
      <c r="E135" s="168">
        <f t="shared" si="5"/>
        <v>2</v>
      </c>
    </row>
    <row r="136" spans="1:5" x14ac:dyDescent="0.25">
      <c r="A136" t="str">
        <f>'Data Table'!A85</f>
        <v>New Jersey</v>
      </c>
      <c r="B136">
        <v>2010</v>
      </c>
      <c r="C136" t="str">
        <f t="shared" si="4"/>
        <v>New Jersey2010</v>
      </c>
      <c r="D136" s="168">
        <v>17</v>
      </c>
      <c r="E136" s="168">
        <f t="shared" si="5"/>
        <v>1</v>
      </c>
    </row>
    <row r="137" spans="1:5" x14ac:dyDescent="0.25">
      <c r="A137" t="str">
        <f>'Data Table'!A86</f>
        <v>New Mexico</v>
      </c>
      <c r="B137">
        <v>2010</v>
      </c>
      <c r="C137" t="str">
        <f t="shared" si="4"/>
        <v>New Mexico2010</v>
      </c>
      <c r="D137" s="168">
        <v>40</v>
      </c>
      <c r="E137" s="168">
        <f t="shared" si="5"/>
        <v>-9</v>
      </c>
    </row>
    <row r="138" spans="1:5" x14ac:dyDescent="0.25">
      <c r="A138" t="str">
        <f>'Data Table'!A87</f>
        <v>New York</v>
      </c>
      <c r="B138">
        <v>2010</v>
      </c>
      <c r="C138" t="str">
        <f t="shared" si="4"/>
        <v>New York2010</v>
      </c>
      <c r="D138" s="168">
        <v>24</v>
      </c>
      <c r="E138" s="168">
        <f t="shared" si="5"/>
        <v>1</v>
      </c>
    </row>
    <row r="139" spans="1:5" x14ac:dyDescent="0.25">
      <c r="A139" t="str">
        <f>'Data Table'!A88</f>
        <v>North Carolina</v>
      </c>
      <c r="B139">
        <v>2010</v>
      </c>
      <c r="C139" t="str">
        <f t="shared" si="4"/>
        <v>North Carolina2010</v>
      </c>
      <c r="D139" s="168">
        <v>35</v>
      </c>
      <c r="E139" s="168">
        <f t="shared" si="5"/>
        <v>2</v>
      </c>
    </row>
    <row r="140" spans="1:5" x14ac:dyDescent="0.25">
      <c r="A140" t="str">
        <f>'Data Table'!A89</f>
        <v>North Dakota</v>
      </c>
      <c r="B140">
        <v>2010</v>
      </c>
      <c r="C140" t="str">
        <f t="shared" si="4"/>
        <v>North Dakota2010</v>
      </c>
      <c r="D140" s="168">
        <v>16</v>
      </c>
      <c r="E140" s="168">
        <f t="shared" si="5"/>
        <v>1</v>
      </c>
    </row>
    <row r="141" spans="1:5" x14ac:dyDescent="0.25">
      <c r="A141" t="str">
        <f>'Data Table'!A90</f>
        <v>Ohio</v>
      </c>
      <c r="B141">
        <v>2010</v>
      </c>
      <c r="C141" t="str">
        <f t="shared" si="4"/>
        <v>Ohio2010</v>
      </c>
      <c r="D141" s="168">
        <v>43</v>
      </c>
      <c r="E141" s="168">
        <f t="shared" si="5"/>
        <v>-10</v>
      </c>
    </row>
    <row r="142" spans="1:5" x14ac:dyDescent="0.25">
      <c r="A142" t="str">
        <f>'Data Table'!A91</f>
        <v>Oklahoma</v>
      </c>
      <c r="B142">
        <v>2010</v>
      </c>
      <c r="C142" t="str">
        <f t="shared" si="4"/>
        <v>Oklahoma2010</v>
      </c>
      <c r="D142" s="168">
        <v>46</v>
      </c>
      <c r="E142" s="168">
        <f t="shared" si="5"/>
        <v>3</v>
      </c>
    </row>
    <row r="143" spans="1:5" x14ac:dyDescent="0.25">
      <c r="A143" t="str">
        <f>'Data Table'!A92</f>
        <v>Oregon</v>
      </c>
      <c r="B143">
        <v>2010</v>
      </c>
      <c r="C143" t="str">
        <f t="shared" si="4"/>
        <v>Oregon2010</v>
      </c>
      <c r="D143" s="168">
        <v>14</v>
      </c>
      <c r="E143" s="168">
        <f t="shared" si="5"/>
        <v>-1</v>
      </c>
    </row>
    <row r="144" spans="1:5" x14ac:dyDescent="0.25">
      <c r="A144" t="str">
        <f>'Data Table'!A93</f>
        <v>Pennsylvania</v>
      </c>
      <c r="B144">
        <v>2010</v>
      </c>
      <c r="C144" t="str">
        <f t="shared" si="4"/>
        <v>Pennsylvania2010</v>
      </c>
      <c r="D144" s="168">
        <v>27</v>
      </c>
      <c r="E144" s="168">
        <f t="shared" si="5"/>
        <v>1</v>
      </c>
    </row>
    <row r="145" spans="1:5" x14ac:dyDescent="0.25">
      <c r="A145" t="str">
        <f>'Data Table'!A94</f>
        <v>Rhode Island</v>
      </c>
      <c r="B145">
        <v>2010</v>
      </c>
      <c r="C145" t="str">
        <f t="shared" si="4"/>
        <v>Rhode Island2010</v>
      </c>
      <c r="D145" s="168">
        <v>10</v>
      </c>
      <c r="E145" s="168">
        <f t="shared" si="5"/>
        <v>0</v>
      </c>
    </row>
    <row r="146" spans="1:5" x14ac:dyDescent="0.25">
      <c r="A146" t="str">
        <f>'Data Table'!A95</f>
        <v>South Carolina</v>
      </c>
      <c r="B146">
        <v>2010</v>
      </c>
      <c r="C146" t="str">
        <f t="shared" si="4"/>
        <v>South Carolina2010</v>
      </c>
      <c r="D146" s="168">
        <v>41</v>
      </c>
      <c r="E146" s="168">
        <f t="shared" si="5"/>
        <v>5</v>
      </c>
    </row>
    <row r="147" spans="1:5" x14ac:dyDescent="0.25">
      <c r="A147" t="str">
        <f>'Data Table'!A96</f>
        <v>South Dakota</v>
      </c>
      <c r="B147">
        <v>2010</v>
      </c>
      <c r="C147" t="str">
        <f t="shared" si="4"/>
        <v>South Dakota2010</v>
      </c>
      <c r="D147" s="168">
        <v>20</v>
      </c>
      <c r="E147" s="168">
        <f t="shared" si="5"/>
        <v>0</v>
      </c>
    </row>
    <row r="148" spans="1:5" x14ac:dyDescent="0.25">
      <c r="A148" t="str">
        <f>'Data Table'!A97</f>
        <v>Tennessee</v>
      </c>
      <c r="B148">
        <v>2010</v>
      </c>
      <c r="C148" t="str">
        <f t="shared" si="4"/>
        <v>Tennessee2010</v>
      </c>
      <c r="D148" s="168">
        <v>42</v>
      </c>
      <c r="E148" s="168">
        <f t="shared" si="5"/>
        <v>2</v>
      </c>
    </row>
    <row r="149" spans="1:5" x14ac:dyDescent="0.25">
      <c r="A149" t="str">
        <f>'Data Table'!A98</f>
        <v>Texas</v>
      </c>
      <c r="B149">
        <v>2010</v>
      </c>
      <c r="C149" t="str">
        <f t="shared" si="4"/>
        <v>Texas2010</v>
      </c>
      <c r="D149" s="168">
        <v>40</v>
      </c>
      <c r="E149" s="168">
        <f t="shared" si="5"/>
        <v>-1</v>
      </c>
    </row>
    <row r="150" spans="1:5" x14ac:dyDescent="0.25">
      <c r="A150" t="str">
        <f>'Data Table'!A99</f>
        <v>Utah</v>
      </c>
      <c r="B150">
        <v>2010</v>
      </c>
      <c r="C150" t="str">
        <f t="shared" si="4"/>
        <v>Utah2010</v>
      </c>
      <c r="D150" s="168">
        <v>7</v>
      </c>
      <c r="E150" s="168">
        <f t="shared" si="5"/>
        <v>-5</v>
      </c>
    </row>
    <row r="151" spans="1:5" x14ac:dyDescent="0.25">
      <c r="A151" t="str">
        <f>'Data Table'!A100</f>
        <v>Vermont</v>
      </c>
      <c r="B151">
        <v>2010</v>
      </c>
      <c r="C151" t="str">
        <f t="shared" si="4"/>
        <v>Vermont2010</v>
      </c>
      <c r="D151" s="168">
        <v>1</v>
      </c>
      <c r="E151" s="168">
        <f t="shared" si="5"/>
        <v>0</v>
      </c>
    </row>
    <row r="152" spans="1:5" x14ac:dyDescent="0.25">
      <c r="A152" t="str">
        <f>'Data Table'!A101</f>
        <v>Virginia</v>
      </c>
      <c r="B152">
        <v>2010</v>
      </c>
      <c r="C152" t="str">
        <f t="shared" si="4"/>
        <v>Virginia2010</v>
      </c>
      <c r="D152" s="168">
        <v>22</v>
      </c>
      <c r="E152" s="168">
        <f t="shared" si="5"/>
        <v>-1</v>
      </c>
    </row>
    <row r="153" spans="1:5" x14ac:dyDescent="0.25">
      <c r="A153" t="str">
        <f>'Data Table'!A102</f>
        <v>Washington</v>
      </c>
      <c r="B153">
        <v>2010</v>
      </c>
      <c r="C153" t="str">
        <f t="shared" si="4"/>
        <v>Washington2010</v>
      </c>
      <c r="D153" s="168">
        <v>11</v>
      </c>
      <c r="E153" s="168">
        <f t="shared" si="5"/>
        <v>0</v>
      </c>
    </row>
    <row r="154" spans="1:5" x14ac:dyDescent="0.25">
      <c r="A154" t="str">
        <f>'Data Table'!A103</f>
        <v>West Virginia</v>
      </c>
      <c r="B154">
        <v>2010</v>
      </c>
      <c r="C154" t="str">
        <f t="shared" si="4"/>
        <v>West Virginia2010</v>
      </c>
      <c r="D154" s="168">
        <v>43</v>
      </c>
      <c r="E154" s="168">
        <f t="shared" si="5"/>
        <v>-1</v>
      </c>
    </row>
    <row r="155" spans="1:5" x14ac:dyDescent="0.25">
      <c r="A155" t="str">
        <f>'Data Table'!A104</f>
        <v>Wisconsin</v>
      </c>
      <c r="B155">
        <v>2010</v>
      </c>
      <c r="C155" t="str">
        <f t="shared" si="4"/>
        <v>Wisconsin2010</v>
      </c>
      <c r="D155" s="168">
        <v>18</v>
      </c>
      <c r="E155" s="168">
        <f t="shared" si="5"/>
        <v>-6</v>
      </c>
    </row>
    <row r="156" spans="1:5" x14ac:dyDescent="0.25">
      <c r="A156" t="str">
        <f>'Data Table'!A105</f>
        <v>Wyoming</v>
      </c>
      <c r="B156">
        <v>2010</v>
      </c>
      <c r="C156" t="str">
        <f t="shared" si="4"/>
        <v>Wyoming2010</v>
      </c>
      <c r="D156" s="168">
        <v>19</v>
      </c>
      <c r="E156" s="168">
        <f t="shared" si="5"/>
        <v>0</v>
      </c>
    </row>
    <row r="157" spans="1:5" x14ac:dyDescent="0.25">
      <c r="A157" t="str">
        <f>'Data Table'!A106</f>
        <v>Puerto Rico</v>
      </c>
      <c r="B157">
        <v>2010</v>
      </c>
      <c r="C157" t="str">
        <f t="shared" si="4"/>
        <v>Puerto Rico2010</v>
      </c>
      <c r="D157" s="169" t="s">
        <v>192</v>
      </c>
      <c r="E157" s="168" t="str">
        <f t="shared" si="5"/>
        <v>NA</v>
      </c>
    </row>
    <row r="158" spans="1:5" x14ac:dyDescent="0.25">
      <c r="A158" t="str">
        <f>'Data Table'!A107</f>
        <v>Alabama</v>
      </c>
      <c r="B158">
        <v>2009</v>
      </c>
      <c r="C158" t="str">
        <f t="shared" si="4"/>
        <v>Alabama2009</v>
      </c>
      <c r="D158" s="168">
        <v>48</v>
      </c>
      <c r="E158" s="168">
        <f t="shared" si="5"/>
        <v>-48</v>
      </c>
    </row>
    <row r="159" spans="1:5" x14ac:dyDescent="0.25">
      <c r="A159" t="str">
        <f>'Data Table'!A108</f>
        <v>Alaska</v>
      </c>
      <c r="B159">
        <v>2009</v>
      </c>
      <c r="C159" t="str">
        <f t="shared" si="4"/>
        <v>Alaska2009</v>
      </c>
      <c r="D159" s="168">
        <v>34</v>
      </c>
      <c r="E159" s="168">
        <f t="shared" si="5"/>
        <v>-34</v>
      </c>
    </row>
    <row r="160" spans="1:5" x14ac:dyDescent="0.25">
      <c r="A160" t="str">
        <f>'Data Table'!A109</f>
        <v>Arizona</v>
      </c>
      <c r="B160">
        <v>2009</v>
      </c>
      <c r="C160" t="str">
        <f t="shared" si="4"/>
        <v>Arizona2009</v>
      </c>
      <c r="D160" s="168">
        <v>27</v>
      </c>
      <c r="E160" s="168">
        <f t="shared" si="5"/>
        <v>-27</v>
      </c>
    </row>
    <row r="161" spans="1:5" x14ac:dyDescent="0.25">
      <c r="A161" t="str">
        <f>'Data Table'!A110</f>
        <v>Arkansas</v>
      </c>
      <c r="B161">
        <v>2009</v>
      </c>
      <c r="C161" t="str">
        <f t="shared" si="4"/>
        <v>Arkansas2009</v>
      </c>
      <c r="D161" s="168">
        <v>40</v>
      </c>
      <c r="E161" s="168">
        <f t="shared" si="5"/>
        <v>-40</v>
      </c>
    </row>
    <row r="162" spans="1:5" x14ac:dyDescent="0.25">
      <c r="A162" t="str">
        <f>'Data Table'!A111</f>
        <v>California</v>
      </c>
      <c r="B162">
        <v>2009</v>
      </c>
      <c r="C162" t="str">
        <f t="shared" si="4"/>
        <v>California2009</v>
      </c>
      <c r="D162" s="168">
        <v>23</v>
      </c>
      <c r="E162" s="168">
        <f t="shared" si="5"/>
        <v>-23</v>
      </c>
    </row>
    <row r="163" spans="1:5" x14ac:dyDescent="0.25">
      <c r="A163" t="str">
        <f>'Data Table'!A112</f>
        <v>Colorado</v>
      </c>
      <c r="B163">
        <v>2009</v>
      </c>
      <c r="C163" t="str">
        <f t="shared" si="4"/>
        <v>Colorado2009</v>
      </c>
      <c r="D163" s="168">
        <v>8</v>
      </c>
      <c r="E163" s="168">
        <f t="shared" si="5"/>
        <v>-8</v>
      </c>
    </row>
    <row r="164" spans="1:5" x14ac:dyDescent="0.25">
      <c r="A164" t="str">
        <f>'Data Table'!A113</f>
        <v>Connecticut</v>
      </c>
      <c r="B164">
        <v>2009</v>
      </c>
      <c r="C164" t="str">
        <f t="shared" si="4"/>
        <v>Connecticut2009</v>
      </c>
      <c r="D164" s="168">
        <v>7</v>
      </c>
      <c r="E164" s="168">
        <f t="shared" si="5"/>
        <v>-7</v>
      </c>
    </row>
    <row r="165" spans="1:5" x14ac:dyDescent="0.25">
      <c r="A165" t="str">
        <f>'Data Table'!A114</f>
        <v>Delaware</v>
      </c>
      <c r="B165">
        <v>2009</v>
      </c>
      <c r="C165" t="str">
        <f t="shared" si="4"/>
        <v>Delaware2009</v>
      </c>
      <c r="D165" s="168">
        <v>32</v>
      </c>
      <c r="E165" s="168">
        <f t="shared" si="5"/>
        <v>-32</v>
      </c>
    </row>
    <row r="166" spans="1:5" x14ac:dyDescent="0.25">
      <c r="A166" t="str">
        <f>'Data Table'!A115</f>
        <v xml:space="preserve">District of Columbia </v>
      </c>
      <c r="B166">
        <v>2009</v>
      </c>
      <c r="C166" t="str">
        <f t="shared" si="4"/>
        <v>District of Columbia 2009</v>
      </c>
      <c r="D166" s="91" t="s">
        <v>192</v>
      </c>
      <c r="E166" s="168" t="str">
        <f t="shared" si="5"/>
        <v>NA</v>
      </c>
    </row>
    <row r="167" spans="1:5" x14ac:dyDescent="0.25">
      <c r="A167" t="str">
        <f>'Data Table'!A116</f>
        <v>Florida</v>
      </c>
      <c r="B167">
        <v>2009</v>
      </c>
      <c r="C167" t="str">
        <f t="shared" si="4"/>
        <v>Florida2009</v>
      </c>
      <c r="D167" s="168">
        <v>36</v>
      </c>
      <c r="E167" s="168">
        <f t="shared" si="5"/>
        <v>-36</v>
      </c>
    </row>
    <row r="168" spans="1:5" x14ac:dyDescent="0.25">
      <c r="A168" t="str">
        <f>'Data Table'!A117</f>
        <v>Georgia</v>
      </c>
      <c r="B168">
        <v>2009</v>
      </c>
      <c r="C168" t="str">
        <f t="shared" si="4"/>
        <v>Georgia2009</v>
      </c>
      <c r="D168" s="168">
        <v>43</v>
      </c>
      <c r="E168" s="168">
        <f t="shared" si="5"/>
        <v>-43</v>
      </c>
    </row>
    <row r="169" spans="1:5" x14ac:dyDescent="0.25">
      <c r="A169" t="str">
        <f>'Data Table'!A118</f>
        <v>Hawaii</v>
      </c>
      <c r="B169">
        <v>2009</v>
      </c>
      <c r="C169" t="str">
        <f t="shared" si="4"/>
        <v>Hawaii2009</v>
      </c>
      <c r="D169" s="168">
        <v>4</v>
      </c>
      <c r="E169" s="168">
        <f t="shared" si="5"/>
        <v>-4</v>
      </c>
    </row>
    <row r="170" spans="1:5" x14ac:dyDescent="0.25">
      <c r="A170" t="str">
        <f>'Data Table'!A119</f>
        <v>Idaho</v>
      </c>
      <c r="B170">
        <v>2009</v>
      </c>
      <c r="C170" t="str">
        <f t="shared" si="4"/>
        <v>Idaho2009</v>
      </c>
      <c r="D170" s="168">
        <v>14</v>
      </c>
      <c r="E170" s="168">
        <f t="shared" si="5"/>
        <v>-14</v>
      </c>
    </row>
    <row r="171" spans="1:5" x14ac:dyDescent="0.25">
      <c r="A171" t="str">
        <f>'Data Table'!A120</f>
        <v>Illinois</v>
      </c>
      <c r="B171">
        <v>2009</v>
      </c>
      <c r="C171" t="str">
        <f t="shared" si="4"/>
        <v>Illinois2009</v>
      </c>
      <c r="D171" s="168">
        <v>29</v>
      </c>
      <c r="E171" s="168">
        <f t="shared" si="5"/>
        <v>-29</v>
      </c>
    </row>
    <row r="172" spans="1:5" x14ac:dyDescent="0.25">
      <c r="A172" t="str">
        <f>'Data Table'!A121</f>
        <v>Indiana</v>
      </c>
      <c r="B172">
        <v>2009</v>
      </c>
      <c r="C172" t="str">
        <f t="shared" si="4"/>
        <v>Indiana2009</v>
      </c>
      <c r="D172" s="168">
        <v>35</v>
      </c>
      <c r="E172" s="168">
        <f t="shared" si="5"/>
        <v>-35</v>
      </c>
    </row>
    <row r="173" spans="1:5" x14ac:dyDescent="0.25">
      <c r="A173" t="str">
        <f>'Data Table'!A122</f>
        <v>Iowa</v>
      </c>
      <c r="B173">
        <v>2009</v>
      </c>
      <c r="C173" t="str">
        <f t="shared" si="4"/>
        <v>Iowa2009</v>
      </c>
      <c r="D173" s="168">
        <v>15</v>
      </c>
      <c r="E173" s="168">
        <f t="shared" si="5"/>
        <v>-15</v>
      </c>
    </row>
    <row r="174" spans="1:5" x14ac:dyDescent="0.25">
      <c r="A174" t="str">
        <f>'Data Table'!A123</f>
        <v>Kansas</v>
      </c>
      <c r="B174">
        <v>2009</v>
      </c>
      <c r="C174" t="str">
        <f t="shared" si="4"/>
        <v>Kansas2009</v>
      </c>
      <c r="D174" s="168">
        <v>24</v>
      </c>
      <c r="E174" s="168">
        <f t="shared" si="5"/>
        <v>-24</v>
      </c>
    </row>
    <row r="175" spans="1:5" x14ac:dyDescent="0.25">
      <c r="A175" t="str">
        <f>'Data Table'!A124</f>
        <v>Kentucky</v>
      </c>
      <c r="B175">
        <v>2009</v>
      </c>
      <c r="C175" t="str">
        <f t="shared" si="4"/>
        <v>Kentucky2009</v>
      </c>
      <c r="D175" s="168">
        <v>41</v>
      </c>
      <c r="E175" s="168">
        <f t="shared" si="5"/>
        <v>-41</v>
      </c>
    </row>
    <row r="176" spans="1:5" x14ac:dyDescent="0.25">
      <c r="A176" t="str">
        <f>'Data Table'!A125</f>
        <v>Louisiana</v>
      </c>
      <c r="B176">
        <v>2009</v>
      </c>
      <c r="C176" t="str">
        <f t="shared" si="4"/>
        <v>Louisiana2009</v>
      </c>
      <c r="D176" s="168">
        <v>47</v>
      </c>
      <c r="E176" s="168">
        <f t="shared" si="5"/>
        <v>-47</v>
      </c>
    </row>
    <row r="177" spans="1:5" x14ac:dyDescent="0.25">
      <c r="A177" t="str">
        <f>'Data Table'!A126</f>
        <v>Maine</v>
      </c>
      <c r="B177">
        <v>2009</v>
      </c>
      <c r="C177" t="str">
        <f t="shared" si="4"/>
        <v>Maine2009</v>
      </c>
      <c r="D177" s="168">
        <v>9</v>
      </c>
      <c r="E177" s="168">
        <f t="shared" si="5"/>
        <v>-9</v>
      </c>
    </row>
    <row r="178" spans="1:5" x14ac:dyDescent="0.25">
      <c r="A178" t="str">
        <f>'Data Table'!A127</f>
        <v>Maryland</v>
      </c>
      <c r="B178">
        <v>2009</v>
      </c>
      <c r="C178" t="str">
        <f t="shared" si="4"/>
        <v>Maryland2009</v>
      </c>
      <c r="D178" s="168">
        <v>21</v>
      </c>
      <c r="E178" s="168">
        <f t="shared" si="5"/>
        <v>-21</v>
      </c>
    </row>
    <row r="179" spans="1:5" x14ac:dyDescent="0.25">
      <c r="A179" t="str">
        <f>'Data Table'!A128</f>
        <v>Massachusetts</v>
      </c>
      <c r="B179">
        <v>2009</v>
      </c>
      <c r="C179" t="str">
        <f t="shared" si="4"/>
        <v>Massachusetts2009</v>
      </c>
      <c r="D179" s="168">
        <v>3</v>
      </c>
      <c r="E179" s="168">
        <f t="shared" si="5"/>
        <v>-3</v>
      </c>
    </row>
    <row r="180" spans="1:5" x14ac:dyDescent="0.25">
      <c r="A180" t="str">
        <f>'Data Table'!A129</f>
        <v>Michigan</v>
      </c>
      <c r="B180">
        <v>2009</v>
      </c>
      <c r="C180" t="str">
        <f t="shared" si="4"/>
        <v>Michigan2009</v>
      </c>
      <c r="D180" s="168">
        <v>30</v>
      </c>
      <c r="E180" s="168">
        <f t="shared" si="5"/>
        <v>-30</v>
      </c>
    </row>
    <row r="181" spans="1:5" x14ac:dyDescent="0.25">
      <c r="A181" t="str">
        <f>'Data Table'!A130</f>
        <v>Minnesota</v>
      </c>
      <c r="B181">
        <v>2009</v>
      </c>
      <c r="C181" t="str">
        <f t="shared" si="4"/>
        <v>Minnesota2009</v>
      </c>
      <c r="D181" s="168">
        <v>6</v>
      </c>
      <c r="E181" s="168">
        <f t="shared" si="5"/>
        <v>-6</v>
      </c>
    </row>
    <row r="182" spans="1:5" x14ac:dyDescent="0.25">
      <c r="A182" t="str">
        <f>'Data Table'!A131</f>
        <v>Mississippi</v>
      </c>
      <c r="B182">
        <v>2009</v>
      </c>
      <c r="C182" t="str">
        <f t="shared" si="4"/>
        <v>Mississippi2009</v>
      </c>
      <c r="D182" s="168">
        <v>50</v>
      </c>
      <c r="E182" s="168">
        <f t="shared" si="5"/>
        <v>-50</v>
      </c>
    </row>
    <row r="183" spans="1:5" x14ac:dyDescent="0.25">
      <c r="A183" t="str">
        <f>'Data Table'!A132</f>
        <v>Missouri</v>
      </c>
      <c r="B183">
        <v>2009</v>
      </c>
      <c r="C183" t="str">
        <f t="shared" si="4"/>
        <v>Missouri2009</v>
      </c>
      <c r="D183" s="168">
        <v>38</v>
      </c>
      <c r="E183" s="168">
        <f t="shared" si="5"/>
        <v>-38</v>
      </c>
    </row>
    <row r="184" spans="1:5" x14ac:dyDescent="0.25">
      <c r="A184" t="str">
        <f>'Data Table'!A133</f>
        <v>Montana</v>
      </c>
      <c r="B184">
        <v>2009</v>
      </c>
      <c r="C184" t="str">
        <f t="shared" si="4"/>
        <v>Montana2009</v>
      </c>
      <c r="D184" s="168">
        <v>26</v>
      </c>
      <c r="E184" s="168">
        <f t="shared" si="5"/>
        <v>-26</v>
      </c>
    </row>
    <row r="185" spans="1:5" x14ac:dyDescent="0.25">
      <c r="A185" t="str">
        <f>'Data Table'!A134</f>
        <v>Nebraska</v>
      </c>
      <c r="B185">
        <v>2009</v>
      </c>
      <c r="C185" t="str">
        <f t="shared" si="4"/>
        <v>Nebraska2009</v>
      </c>
      <c r="D185" s="168">
        <v>16</v>
      </c>
      <c r="E185" s="168">
        <f t="shared" si="5"/>
        <v>-16</v>
      </c>
    </row>
    <row r="186" spans="1:5" x14ac:dyDescent="0.25">
      <c r="A186" t="str">
        <f>'Data Table'!A135</f>
        <v>Nevada</v>
      </c>
      <c r="B186">
        <v>2009</v>
      </c>
      <c r="C186" t="str">
        <f t="shared" si="4"/>
        <v>Nevada2009</v>
      </c>
      <c r="D186" s="168">
        <v>45</v>
      </c>
      <c r="E186" s="168">
        <f t="shared" si="5"/>
        <v>-45</v>
      </c>
    </row>
    <row r="187" spans="1:5" x14ac:dyDescent="0.25">
      <c r="A187" t="str">
        <f>'Data Table'!A136</f>
        <v>New Hampshire</v>
      </c>
      <c r="B187">
        <v>2009</v>
      </c>
      <c r="C187" t="str">
        <f t="shared" si="4"/>
        <v>New Hampshire2009</v>
      </c>
      <c r="D187" s="168">
        <v>5</v>
      </c>
      <c r="E187" s="168">
        <f t="shared" si="5"/>
        <v>-5</v>
      </c>
    </row>
    <row r="188" spans="1:5" x14ac:dyDescent="0.25">
      <c r="A188" t="str">
        <f>'Data Table'!A137</f>
        <v>New Jersey</v>
      </c>
      <c r="B188">
        <v>2009</v>
      </c>
      <c r="C188" t="str">
        <f t="shared" si="4"/>
        <v>New Jersey2009</v>
      </c>
      <c r="D188" s="168">
        <v>18</v>
      </c>
      <c r="E188" s="168">
        <f t="shared" si="5"/>
        <v>-18</v>
      </c>
    </row>
    <row r="189" spans="1:5" x14ac:dyDescent="0.25">
      <c r="A189" t="str">
        <f>'Data Table'!A138</f>
        <v>New Mexico</v>
      </c>
      <c r="B189">
        <v>2009</v>
      </c>
      <c r="C189" t="str">
        <f t="shared" si="4"/>
        <v>New Mexico2009</v>
      </c>
      <c r="D189" s="168">
        <v>31</v>
      </c>
      <c r="E189" s="168">
        <f t="shared" si="5"/>
        <v>-31</v>
      </c>
    </row>
    <row r="190" spans="1:5" x14ac:dyDescent="0.25">
      <c r="A190" t="str">
        <f>'Data Table'!A139</f>
        <v>New York</v>
      </c>
      <c r="B190">
        <v>2009</v>
      </c>
      <c r="C190" t="str">
        <f t="shared" si="4"/>
        <v>New York2009</v>
      </c>
      <c r="D190" s="168">
        <v>25</v>
      </c>
      <c r="E190" s="168">
        <f t="shared" si="5"/>
        <v>-25</v>
      </c>
    </row>
    <row r="191" spans="1:5" x14ac:dyDescent="0.25">
      <c r="A191" t="str">
        <f>'Data Table'!A140</f>
        <v>North Carolina</v>
      </c>
      <c r="B191">
        <v>2009</v>
      </c>
      <c r="C191" t="str">
        <f t="shared" si="4"/>
        <v>North Carolina2009</v>
      </c>
      <c r="D191" s="168">
        <v>37</v>
      </c>
      <c r="E191" s="168">
        <f t="shared" si="5"/>
        <v>-37</v>
      </c>
    </row>
    <row r="192" spans="1:5" x14ac:dyDescent="0.25">
      <c r="A192" t="str">
        <f>'Data Table'!A141</f>
        <v>North Dakota</v>
      </c>
      <c r="B192">
        <v>2009</v>
      </c>
      <c r="C192" t="str">
        <f t="shared" si="4"/>
        <v>North Dakota2009</v>
      </c>
      <c r="D192" s="168">
        <v>17</v>
      </c>
      <c r="E192" s="168">
        <f t="shared" si="5"/>
        <v>-17</v>
      </c>
    </row>
    <row r="193" spans="1:5" x14ac:dyDescent="0.25">
      <c r="A193" t="str">
        <f>'Data Table'!A142</f>
        <v>Ohio</v>
      </c>
      <c r="B193">
        <v>2009</v>
      </c>
      <c r="C193" t="str">
        <f t="shared" si="4"/>
        <v>Ohio2009</v>
      </c>
      <c r="D193" s="168">
        <v>33</v>
      </c>
      <c r="E193" s="168">
        <f t="shared" si="5"/>
        <v>-33</v>
      </c>
    </row>
    <row r="194" spans="1:5" x14ac:dyDescent="0.25">
      <c r="A194" t="str">
        <f>'Data Table'!A143</f>
        <v>Oklahoma</v>
      </c>
      <c r="B194">
        <v>2009</v>
      </c>
      <c r="C194" t="str">
        <f t="shared" si="4"/>
        <v>Oklahoma2009</v>
      </c>
      <c r="D194" s="168">
        <v>49</v>
      </c>
      <c r="E194" s="168">
        <f t="shared" si="5"/>
        <v>-49</v>
      </c>
    </row>
    <row r="195" spans="1:5" x14ac:dyDescent="0.25">
      <c r="A195" t="str">
        <f>'Data Table'!A144</f>
        <v>Oregon</v>
      </c>
      <c r="B195">
        <v>2009</v>
      </c>
      <c r="C195" t="str">
        <f t="shared" ref="C195:C209" si="6">CONCATENATE(A195,B195)</f>
        <v>Oregon2009</v>
      </c>
      <c r="D195" s="168">
        <v>13</v>
      </c>
      <c r="E195" s="168">
        <f t="shared" ref="E195:E209" si="7">IFERROR(D247-D195,"NA")</f>
        <v>-13</v>
      </c>
    </row>
    <row r="196" spans="1:5" x14ac:dyDescent="0.25">
      <c r="A196" t="str">
        <f>'Data Table'!A145</f>
        <v>Pennsylvania</v>
      </c>
      <c r="B196">
        <v>2009</v>
      </c>
      <c r="C196" t="str">
        <f t="shared" si="6"/>
        <v>Pennsylvania2009</v>
      </c>
      <c r="D196" s="168">
        <v>28</v>
      </c>
      <c r="E196" s="168">
        <f t="shared" si="7"/>
        <v>-28</v>
      </c>
    </row>
    <row r="197" spans="1:5" x14ac:dyDescent="0.25">
      <c r="A197" t="str">
        <f>'Data Table'!A146</f>
        <v>Rhode Island</v>
      </c>
      <c r="B197">
        <v>2009</v>
      </c>
      <c r="C197" t="str">
        <f t="shared" si="6"/>
        <v>Rhode Island2009</v>
      </c>
      <c r="D197" s="168">
        <v>10</v>
      </c>
      <c r="E197" s="168">
        <f t="shared" si="7"/>
        <v>-10</v>
      </c>
    </row>
    <row r="198" spans="1:5" x14ac:dyDescent="0.25">
      <c r="A198" t="str">
        <f>'Data Table'!A147</f>
        <v>South Carolina</v>
      </c>
      <c r="B198">
        <v>2009</v>
      </c>
      <c r="C198" t="str">
        <f t="shared" si="6"/>
        <v>South Carolina2009</v>
      </c>
      <c r="D198" s="168">
        <v>46</v>
      </c>
      <c r="E198" s="168">
        <f t="shared" si="7"/>
        <v>-46</v>
      </c>
    </row>
    <row r="199" spans="1:5" x14ac:dyDescent="0.25">
      <c r="A199" t="str">
        <f>'Data Table'!A148</f>
        <v>South Dakota</v>
      </c>
      <c r="B199">
        <v>2009</v>
      </c>
      <c r="C199" t="str">
        <f t="shared" si="6"/>
        <v>South Dakota2009</v>
      </c>
      <c r="D199" s="168">
        <v>20</v>
      </c>
      <c r="E199" s="168">
        <f t="shared" si="7"/>
        <v>-20</v>
      </c>
    </row>
    <row r="200" spans="1:5" x14ac:dyDescent="0.25">
      <c r="A200" t="str">
        <f>'Data Table'!A149</f>
        <v>Tennessee</v>
      </c>
      <c r="B200">
        <v>2009</v>
      </c>
      <c r="C200" t="str">
        <f t="shared" si="6"/>
        <v>Tennessee2009</v>
      </c>
      <c r="D200" s="168">
        <v>44</v>
      </c>
      <c r="E200" s="168">
        <f t="shared" si="7"/>
        <v>-44</v>
      </c>
    </row>
    <row r="201" spans="1:5" x14ac:dyDescent="0.25">
      <c r="A201" t="str">
        <f>'Data Table'!A150</f>
        <v>Texas</v>
      </c>
      <c r="B201">
        <v>2009</v>
      </c>
      <c r="C201" t="str">
        <f t="shared" si="6"/>
        <v>Texas2009</v>
      </c>
      <c r="D201" s="168">
        <v>39</v>
      </c>
      <c r="E201" s="168">
        <f t="shared" si="7"/>
        <v>-39</v>
      </c>
    </row>
    <row r="202" spans="1:5" x14ac:dyDescent="0.25">
      <c r="A202" t="str">
        <f>'Data Table'!A151</f>
        <v>Utah</v>
      </c>
      <c r="B202">
        <v>2009</v>
      </c>
      <c r="C202" t="str">
        <f t="shared" si="6"/>
        <v>Utah2009</v>
      </c>
      <c r="D202" s="168">
        <v>2</v>
      </c>
      <c r="E202" s="168">
        <f t="shared" si="7"/>
        <v>-2</v>
      </c>
    </row>
    <row r="203" spans="1:5" x14ac:dyDescent="0.25">
      <c r="A203" t="str">
        <f>'Data Table'!A152</f>
        <v>Vermont</v>
      </c>
      <c r="B203">
        <v>2009</v>
      </c>
      <c r="C203" t="str">
        <f t="shared" si="6"/>
        <v>Vermont2009</v>
      </c>
      <c r="D203" s="168">
        <v>1</v>
      </c>
      <c r="E203" s="168">
        <f t="shared" si="7"/>
        <v>-1</v>
      </c>
    </row>
    <row r="204" spans="1:5" x14ac:dyDescent="0.25">
      <c r="A204" t="str">
        <f>'Data Table'!A153</f>
        <v>Virginia</v>
      </c>
      <c r="B204">
        <v>2009</v>
      </c>
      <c r="C204" t="str">
        <f t="shared" si="6"/>
        <v>Virginia2009</v>
      </c>
      <c r="D204" s="168">
        <v>21</v>
      </c>
      <c r="E204" s="168">
        <f t="shared" si="7"/>
        <v>-21</v>
      </c>
    </row>
    <row r="205" spans="1:5" x14ac:dyDescent="0.25">
      <c r="A205" t="str">
        <f>'Data Table'!A154</f>
        <v>Washington</v>
      </c>
      <c r="B205">
        <v>2009</v>
      </c>
      <c r="C205" t="str">
        <f t="shared" si="6"/>
        <v>Washington2009</v>
      </c>
      <c r="D205" s="168">
        <v>11</v>
      </c>
      <c r="E205" s="168">
        <f t="shared" si="7"/>
        <v>-11</v>
      </c>
    </row>
    <row r="206" spans="1:5" x14ac:dyDescent="0.25">
      <c r="A206" t="str">
        <f>'Data Table'!A155</f>
        <v>West Virginia</v>
      </c>
      <c r="B206">
        <v>2009</v>
      </c>
      <c r="C206" t="str">
        <f t="shared" si="6"/>
        <v>West Virginia2009</v>
      </c>
      <c r="D206" s="168">
        <v>42</v>
      </c>
      <c r="E206" s="168">
        <f t="shared" si="7"/>
        <v>-42</v>
      </c>
    </row>
    <row r="207" spans="1:5" x14ac:dyDescent="0.25">
      <c r="A207" t="str">
        <f>'Data Table'!A156</f>
        <v>Wisconsin</v>
      </c>
      <c r="B207">
        <v>2009</v>
      </c>
      <c r="C207" t="str">
        <f t="shared" si="6"/>
        <v>Wisconsin2009</v>
      </c>
      <c r="D207" s="168">
        <v>12</v>
      </c>
      <c r="E207" s="168">
        <f t="shared" si="7"/>
        <v>-12</v>
      </c>
    </row>
    <row r="208" spans="1:5" x14ac:dyDescent="0.25">
      <c r="A208" t="str">
        <f>'Data Table'!A157</f>
        <v>Wyoming</v>
      </c>
      <c r="B208">
        <v>2009</v>
      </c>
      <c r="C208" t="str">
        <f t="shared" si="6"/>
        <v>Wyoming2009</v>
      </c>
      <c r="D208" s="168">
        <v>19</v>
      </c>
      <c r="E208" s="168">
        <f t="shared" si="7"/>
        <v>-19</v>
      </c>
    </row>
    <row r="209" spans="1:5" x14ac:dyDescent="0.25">
      <c r="A209" t="str">
        <f>'Data Table'!A158</f>
        <v>Puerto Rico</v>
      </c>
      <c r="B209">
        <v>2009</v>
      </c>
      <c r="C209" t="str">
        <f t="shared" si="6"/>
        <v>Puerto Rico2009</v>
      </c>
      <c r="D209" s="91" t="s">
        <v>192</v>
      </c>
      <c r="E209" s="168" t="str">
        <f t="shared" si="7"/>
        <v>NA</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Contest Rules</vt:lpstr>
      <vt:lpstr>2012</vt:lpstr>
      <vt:lpstr>2011</vt:lpstr>
      <vt:lpstr>2010</vt:lpstr>
      <vt:lpstr>Population Migration by State</vt:lpstr>
      <vt:lpstr>Data Table</vt:lpstr>
      <vt:lpstr>GDP per State</vt:lpstr>
      <vt:lpstr>GDP per Capita</vt:lpstr>
      <vt:lpstr>Health Ranking</vt:lpstr>
      <vt:lpstr>Formula Table</vt:lpstr>
      <vt:lpstr>References</vt:lpstr>
    </vt:vector>
  </TitlesOfParts>
  <Company>Chandoo.org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Steiner, Kevin</cp:lastModifiedBy>
  <dcterms:created xsi:type="dcterms:W3CDTF">2014-04-04T05:34:30Z</dcterms:created>
  <dcterms:modified xsi:type="dcterms:W3CDTF">2014-04-19T18:03:15Z</dcterms:modified>
</cp:coreProperties>
</file>