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230" firstSheet="1" activeTab="1"/>
  </bookViews>
  <sheets>
    <sheet name="data" sheetId="6" state="hidden" r:id="rId1"/>
    <sheet name="charts" sheetId="7" r:id="rId2"/>
  </sheets>
  <definedNames>
    <definedName name="data">Table26[#All]</definedName>
  </definedNames>
  <calcPr calcId="145621"/>
  <pivotCaches>
    <pivotCache cacheId="10" r:id="rId3"/>
  </pivotCaches>
</workbook>
</file>

<file path=xl/calcChain.xml><?xml version="1.0" encoding="utf-8"?>
<calcChain xmlns="http://schemas.openxmlformats.org/spreadsheetml/2006/main">
  <c r="F42" i="7" l="1"/>
  <c r="AF17" i="6"/>
  <c r="AG9" i="6"/>
  <c r="AG12" i="6" s="1"/>
  <c r="F29" i="7"/>
  <c r="Y12" i="6"/>
  <c r="Y11" i="6"/>
  <c r="Z9" i="6"/>
  <c r="F18" i="7"/>
  <c r="R11" i="6"/>
  <c r="S9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3" i="6"/>
  <c r="K9" i="6"/>
  <c r="K12" i="6" s="1"/>
  <c r="AH11" i="6" l="1"/>
  <c r="AH14" i="6"/>
  <c r="AJ12" i="6"/>
  <c r="AK11" i="6"/>
  <c r="AK14" i="6"/>
  <c r="AG14" i="6"/>
  <c r="AH13" i="6"/>
  <c r="AI12" i="6"/>
  <c r="AG11" i="6"/>
  <c r="AI13" i="6"/>
  <c r="AJ11" i="6"/>
  <c r="AJ14" i="6"/>
  <c r="AK13" i="6"/>
  <c r="AG13" i="6"/>
  <c r="AH12" i="6"/>
  <c r="AI11" i="6"/>
  <c r="AI14" i="6"/>
  <c r="AJ13" i="6"/>
  <c r="AK12" i="6"/>
  <c r="AJ17" i="6"/>
  <c r="AG17" i="6"/>
  <c r="AH17" i="6"/>
  <c r="AD12" i="6"/>
  <c r="AA12" i="6"/>
  <c r="AB12" i="6"/>
  <c r="AC12" i="6"/>
  <c r="Z12" i="6"/>
  <c r="AB11" i="6"/>
  <c r="AC11" i="6"/>
  <c r="Z11" i="6"/>
  <c r="AD11" i="6"/>
  <c r="AA11" i="6"/>
  <c r="W11" i="6"/>
  <c r="T13" i="6"/>
  <c r="V13" i="6"/>
  <c r="V11" i="6"/>
  <c r="S13" i="6"/>
  <c r="W13" i="6"/>
  <c r="U11" i="6"/>
  <c r="S11" i="6"/>
  <c r="T11" i="6"/>
  <c r="T12" i="6" s="1"/>
  <c r="U13" i="6"/>
  <c r="K11" i="6"/>
  <c r="L11" i="6"/>
  <c r="L14" i="6"/>
  <c r="M13" i="6"/>
  <c r="N12" i="6"/>
  <c r="O11" i="6"/>
  <c r="O14" i="6"/>
  <c r="K14" i="6"/>
  <c r="L13" i="6"/>
  <c r="M12" i="6"/>
  <c r="N11" i="6"/>
  <c r="N14" i="6"/>
  <c r="O13" i="6"/>
  <c r="K13" i="6"/>
  <c r="L12" i="6"/>
  <c r="M11" i="6"/>
  <c r="M14" i="6"/>
  <c r="N13" i="6"/>
  <c r="O12" i="6"/>
  <c r="AI17" i="6" l="1"/>
  <c r="AK17" i="6"/>
  <c r="AI18" i="6"/>
  <c r="AI19" i="6"/>
  <c r="AI20" i="6"/>
  <c r="AK18" i="6"/>
  <c r="AK19" i="6"/>
  <c r="AK20" i="6"/>
  <c r="AJ18" i="6"/>
  <c r="AJ19" i="6"/>
  <c r="AJ20" i="6"/>
  <c r="AG20" i="6"/>
  <c r="AG19" i="6"/>
  <c r="AG18" i="6"/>
  <c r="AH18" i="6"/>
  <c r="AH19" i="6"/>
  <c r="AH20" i="6"/>
  <c r="W12" i="6"/>
  <c r="S12" i="6"/>
  <c r="V12" i="6"/>
  <c r="U12" i="6"/>
  <c r="M15" i="6"/>
  <c r="N15" i="6"/>
  <c r="O15" i="6"/>
  <c r="L15" i="6"/>
  <c r="K15" i="6"/>
</calcChain>
</file>

<file path=xl/sharedStrings.xml><?xml version="1.0" encoding="utf-8"?>
<sst xmlns="http://schemas.openxmlformats.org/spreadsheetml/2006/main" count="143" uniqueCount="60">
  <si>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</si>
  <si>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</si>
  <si>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</si>
  <si>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</si>
  <si>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</si>
  <si>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</si>
  <si>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</si>
  <si>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</si>
  <si>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</si>
  <si>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</si>
  <si>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</si>
  <si>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</si>
  <si>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</si>
  <si>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</si>
  <si>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</si>
  <si>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</si>
  <si>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key</t>
  </si>
  <si>
    <t>SELECTED VARIABLE</t>
  </si>
  <si>
    <t>Suma końcowa</t>
  </si>
  <si>
    <t>Suma z 2011</t>
  </si>
  <si>
    <t>Suma z 2012</t>
  </si>
  <si>
    <t>Suma z 2013</t>
  </si>
  <si>
    <t>Suma z 2014</t>
  </si>
  <si>
    <t>Suma z 2015</t>
  </si>
  <si>
    <t>(Wiele elementów)</t>
  </si>
  <si>
    <t>selected:</t>
  </si>
  <si>
    <t>TOTAL COST</t>
  </si>
  <si>
    <t>OTHER VARIABLE COST</t>
  </si>
  <si>
    <t>POWER &amp; FUEL</t>
  </si>
  <si>
    <t>FREIGHT &amp; FORWARDING</t>
  </si>
  <si>
    <t>FIXED COST</t>
  </si>
  <si>
    <t>PROFIT</t>
  </si>
  <si>
    <t>selected company</t>
  </si>
  <si>
    <t>ACC LTD</t>
  </si>
  <si>
    <t>ULTRATECH CEMENT</t>
  </si>
  <si>
    <t>AMBUJA CEMENT</t>
  </si>
  <si>
    <t>JK LAKSHMI CEMENT</t>
  </si>
  <si>
    <t>SELECTED COMPANY</t>
  </si>
  <si>
    <t>TOTAL</t>
  </si>
  <si>
    <t>SELECTED COST</t>
  </si>
  <si>
    <t>OTHER COST</t>
  </si>
  <si>
    <t>#1</t>
  </si>
  <si>
    <t>#2</t>
  </si>
  <si>
    <t>selected variable:</t>
  </si>
  <si>
    <t>#3</t>
  </si>
  <si>
    <t>SELECTED COMPANY #1</t>
  </si>
  <si>
    <t>SELECTED COMPANY #2</t>
  </si>
  <si>
    <t>#4</t>
  </si>
  <si>
    <t>chart #2</t>
  </si>
  <si>
    <t>chart #3</t>
  </si>
  <si>
    <t>chart #4</t>
  </si>
  <si>
    <t>Selected company</t>
  </si>
  <si>
    <t>Selected variable</t>
  </si>
  <si>
    <t>MIN</t>
  </si>
  <si>
    <t>MAX</t>
  </si>
  <si>
    <t>AVER.</t>
  </si>
  <si>
    <t>It shows the share of selected costs in total costs value (for selected company)</t>
  </si>
  <si>
    <t>Compares the total value between companies (for selected variable)</t>
  </si>
  <si>
    <t>Compares two selected companies</t>
  </si>
  <si>
    <t>It compares selected company with whole group (4 companies)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</si>
</sst>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1" fillId="3" borderId="6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0" borderId="7" xfId="0" applyBorder="1"/>
    <xf numFmtId="0" fontId="1" fillId="3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0" xfId="0" applyFont="1" applyFill="1" applyBorder="1" applyAlignment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164" fontId="0" fillId="0" borderId="0" xfId="0" applyNumberFormat="1"/>
  </cellXfs>
  <cellStyles count="1">
    <cellStyle name="Normalny" xfId="0" builtinId="0"/>
  </cellStyles>
  <dxfs count="5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strRef>
          <c:f>charts!$C$4</c:f>
          <c:strCache>
            <c:ptCount val="1"/>
            <c:pt idx="0">
              <c:v>OTHER VARIABLE COST</c:v>
            </c:pt>
          </c:strCache>
        </c:strRef>
      </c:tx>
      <c:layout>
        <c:manualLayout>
          <c:xMode val="edge"/>
          <c:yMode val="edge"/>
          <c:x val="5.7794392523364484E-2"/>
          <c:y val="0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4587730272033753E-2"/>
          <c:y val="9.8113517060367458E-2"/>
          <c:w val="0.92808281207839671"/>
          <c:h val="0.79478200641586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data!$J$11:$J$14</c:f>
              <c:strCache>
                <c:ptCount val="4"/>
                <c:pt idx="0">
                  <c:v>ACC LTD</c:v>
                </c:pt>
                <c:pt idx="1">
                  <c:v>ULTRATECH CEMENT</c:v>
                </c:pt>
                <c:pt idx="2">
                  <c:v>AMBUJA CEMENT</c:v>
                </c:pt>
                <c:pt idx="3">
                  <c:v>JK LAKSHMI CEMENT</c:v>
                </c:pt>
              </c:strCache>
            </c:strRef>
          </c:cat>
          <c:val>
            <c:numRef>
              <c:f>data!$K$11:$K$14</c:f>
              <c:numCache>
                <c:formatCode>General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strRef>
              <c:f>data!$L$10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data!$J$11:$J$14</c:f>
              <c:strCache>
                <c:ptCount val="4"/>
                <c:pt idx="0">
                  <c:v>ACC LTD</c:v>
                </c:pt>
                <c:pt idx="1">
                  <c:v>ULTRATECH CEMENT</c:v>
                </c:pt>
                <c:pt idx="2">
                  <c:v>AMBUJA CEMENT</c:v>
                </c:pt>
                <c:pt idx="3">
                  <c:v>JK LAKSHMI CEMENT</c:v>
                </c:pt>
              </c:strCache>
            </c:strRef>
          </c:cat>
          <c:val>
            <c:numRef>
              <c:f>data!$L$11:$L$14</c:f>
              <c:numCache>
                <c:formatCode>General</c:formatCode>
                <c:ptCount val="4"/>
                <c:pt idx="0">
                  <c:v>18</c:v>
                </c:pt>
                <c:pt idx="1">
                  <c:v>17</c:v>
                </c:pt>
                <c:pt idx="2">
                  <c:v>9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strRef>
              <c:f>data!$M$10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data!$J$11:$J$14</c:f>
              <c:strCache>
                <c:ptCount val="4"/>
                <c:pt idx="0">
                  <c:v>ACC LTD</c:v>
                </c:pt>
                <c:pt idx="1">
                  <c:v>ULTRATECH CEMENT</c:v>
                </c:pt>
                <c:pt idx="2">
                  <c:v>AMBUJA CEMENT</c:v>
                </c:pt>
                <c:pt idx="3">
                  <c:v>JK LAKSHMI CEMENT</c:v>
                </c:pt>
              </c:strCache>
            </c:strRef>
          </c:cat>
          <c:val>
            <c:numRef>
              <c:f>data!$M$11:$M$14</c:f>
              <c:numCache>
                <c:formatCode>General</c:formatCode>
                <c:ptCount val="4"/>
                <c:pt idx="0">
                  <c:v>22</c:v>
                </c:pt>
                <c:pt idx="1">
                  <c:v>18</c:v>
                </c:pt>
                <c:pt idx="2">
                  <c:v>13</c:v>
                </c:pt>
                <c:pt idx="3">
                  <c:v>26</c:v>
                </c:pt>
              </c:numCache>
            </c:numRef>
          </c:val>
        </c:ser>
        <c:ser>
          <c:idx val="3"/>
          <c:order val="3"/>
          <c:tx>
            <c:strRef>
              <c:f>data!$N$10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data!$J$11:$J$14</c:f>
              <c:strCache>
                <c:ptCount val="4"/>
                <c:pt idx="0">
                  <c:v>ACC LTD</c:v>
                </c:pt>
                <c:pt idx="1">
                  <c:v>ULTRATECH CEMENT</c:v>
                </c:pt>
                <c:pt idx="2">
                  <c:v>AMBUJA CEMENT</c:v>
                </c:pt>
                <c:pt idx="3">
                  <c:v>JK LAKSHMI CEMENT</c:v>
                </c:pt>
              </c:strCache>
            </c:strRef>
          </c:cat>
          <c:val>
            <c:numRef>
              <c:f>data!$N$11:$N$14</c:f>
              <c:numCache>
                <c:formatCode>General</c:formatCode>
                <c:ptCount val="4"/>
                <c:pt idx="0">
                  <c:v>20</c:v>
                </c:pt>
                <c:pt idx="1">
                  <c:v>19</c:v>
                </c:pt>
                <c:pt idx="2">
                  <c:v>12</c:v>
                </c:pt>
                <c:pt idx="3">
                  <c:v>30</c:v>
                </c:pt>
              </c:numCache>
            </c:numRef>
          </c:val>
        </c:ser>
        <c:ser>
          <c:idx val="4"/>
          <c:order val="4"/>
          <c:tx>
            <c:strRef>
              <c:f>data!$O$10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data!$J$11:$J$14</c:f>
              <c:strCache>
                <c:ptCount val="4"/>
                <c:pt idx="0">
                  <c:v>ACC LTD</c:v>
                </c:pt>
                <c:pt idx="1">
                  <c:v>ULTRATECH CEMENT</c:v>
                </c:pt>
                <c:pt idx="2">
                  <c:v>AMBUJA CEMENT</c:v>
                </c:pt>
                <c:pt idx="3">
                  <c:v>JK LAKSHMI CEMENT</c:v>
                </c:pt>
              </c:strCache>
            </c:strRef>
          </c:cat>
          <c:val>
            <c:numRef>
              <c:f>data!$O$11:$O$14</c:f>
              <c:numCache>
                <c:formatCode>General</c:formatCode>
                <c:ptCount val="4"/>
                <c:pt idx="0">
                  <c:v>19</c:v>
                </c:pt>
                <c:pt idx="1">
                  <c:v>18</c:v>
                </c:pt>
                <c:pt idx="2">
                  <c:v>11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172800"/>
        <c:axId val="333221824"/>
      </c:barChart>
      <c:catAx>
        <c:axId val="36417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333221824"/>
        <c:crosses val="autoZero"/>
        <c:auto val="1"/>
        <c:lblAlgn val="ctr"/>
        <c:lblOffset val="100"/>
        <c:noMultiLvlLbl val="0"/>
      </c:catAx>
      <c:valAx>
        <c:axId val="333221824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100000">
                    <a:schemeClr val="accent1">
                      <a:lumMod val="20000"/>
                      <a:lumOff val="8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crossAx val="36417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0831054529398778"/>
          <c:y val="4.2457713619130973E-3"/>
          <c:w val="0.4773204303660516"/>
          <c:h val="8.783441373541706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data!$Q$11:$R$11</c:f>
              <c:strCache>
                <c:ptCount val="1"/>
                <c:pt idx="0">
                  <c:v>Selected variable OTHER VARIABLE COST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data!$S$10:$W$10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data!$S$11:$W$11</c:f>
              <c:numCache>
                <c:formatCode>General</c:formatCode>
                <c:ptCount val="5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data!$Q$12:$R$12</c:f>
              <c:strCache>
                <c:ptCount val="1"/>
                <c:pt idx="0">
                  <c:v>Selected variable OTHER COST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data!$S$10:$W$10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data!$S$12:$W$12</c:f>
              <c:numCache>
                <c:formatCode>General</c:formatCode>
                <c:ptCount val="5"/>
                <c:pt idx="0">
                  <c:v>69</c:v>
                </c:pt>
                <c:pt idx="1">
                  <c:v>63</c:v>
                </c:pt>
                <c:pt idx="2">
                  <c:v>60</c:v>
                </c:pt>
                <c:pt idx="3">
                  <c:v>62</c:v>
                </c:pt>
                <c:pt idx="4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8446848"/>
        <c:axId val="333225280"/>
      </c:barChart>
      <c:valAx>
        <c:axId val="33322528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8446848"/>
        <c:crossBetween val="between"/>
      </c:valAx>
      <c:catAx>
        <c:axId val="138446848"/>
        <c:scaling>
          <c:orientation val="minMax"/>
        </c:scaling>
        <c:delete val="0"/>
        <c:axPos val="l"/>
        <c:majorTickMark val="out"/>
        <c:minorTickMark val="none"/>
        <c:tickLblPos val="nextTo"/>
        <c:crossAx val="333225280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data!$Y$11</c:f>
              <c:strCache>
                <c:ptCount val="1"/>
                <c:pt idx="0">
                  <c:v>ULTRATECH CEMENT</c:v>
                </c:pt>
              </c:strCache>
            </c:strRef>
          </c:tx>
          <c:invertIfNegative val="0"/>
          <c:cat>
            <c:strRef>
              <c:f>data!$Z$10:$AD$10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data!$Z$11:$AD$11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data!$Y$12</c:f>
              <c:strCache>
                <c:ptCount val="1"/>
                <c:pt idx="0">
                  <c:v>AMBUJA CEMENT</c:v>
                </c:pt>
              </c:strCache>
            </c:strRef>
          </c:tx>
          <c:invertIfNegative val="0"/>
          <c:cat>
            <c:strRef>
              <c:f>data!$Z$10:$AD$10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data!$Z$12:$AD$12</c:f>
              <c:numCache>
                <c:formatCode>General</c:formatCode>
                <c:ptCount val="5"/>
                <c:pt idx="0">
                  <c:v>-11</c:v>
                </c:pt>
                <c:pt idx="1">
                  <c:v>-9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4173312"/>
        <c:axId val="367773952"/>
      </c:barChart>
      <c:catAx>
        <c:axId val="364173312"/>
        <c:scaling>
          <c:orientation val="minMax"/>
        </c:scaling>
        <c:delete val="0"/>
        <c:axPos val="l"/>
        <c:majorTickMark val="out"/>
        <c:minorTickMark val="none"/>
        <c:tickLblPos val="low"/>
        <c:crossAx val="367773952"/>
        <c:crosses val="autoZero"/>
        <c:auto val="1"/>
        <c:lblAlgn val="ctr"/>
        <c:lblOffset val="100"/>
        <c:noMultiLvlLbl val="0"/>
      </c:catAx>
      <c:valAx>
        <c:axId val="367773952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364173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42337016282149E-2"/>
          <c:y val="2.60791439531597E-2"/>
          <c:w val="0.92795320385634239"/>
          <c:h val="0.777118917827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data!$AF$17</c:f>
              <c:strCache>
                <c:ptCount val="1"/>
                <c:pt idx="0">
                  <c:v>ULTRATECH CEMENT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data!$AG$16:$AK$16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data!$AG$17:$AK$17</c:f>
              <c:numCache>
                <c:formatCode>0.0</c:formatCode>
                <c:ptCount val="5"/>
                <c:pt idx="0">
                  <c:v>82</c:v>
                </c:pt>
                <c:pt idx="1">
                  <c:v>81</c:v>
                </c:pt>
                <c:pt idx="2">
                  <c:v>87</c:v>
                </c:pt>
                <c:pt idx="3">
                  <c:v>86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364816896"/>
        <c:axId val="143373952"/>
      </c:barChart>
      <c:lineChart>
        <c:grouping val="standard"/>
        <c:varyColors val="0"/>
        <c:ser>
          <c:idx val="1"/>
          <c:order val="1"/>
          <c:tx>
            <c:strRef>
              <c:f>data!$AF$18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>
                    <a:solidFill>
                      <a:schemeClr val="accent1">
                        <a:lumMod val="20000"/>
                        <a:lumOff val="80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data!$AG$16:$AK$16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data!$AG$18:$AK$18</c:f>
              <c:numCache>
                <c:formatCode>0.0</c:formatCode>
                <c:ptCount val="5"/>
                <c:pt idx="0">
                  <c:v>82</c:v>
                </c:pt>
                <c:pt idx="1">
                  <c:v>81</c:v>
                </c:pt>
                <c:pt idx="2">
                  <c:v>82</c:v>
                </c:pt>
                <c:pt idx="3">
                  <c:v>86</c:v>
                </c:pt>
                <c:pt idx="4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data!$AF$19</c:f>
              <c:strCache>
                <c:ptCount val="1"/>
                <c:pt idx="0">
                  <c:v>MAX</c:v>
                </c:pt>
              </c:strCache>
            </c:strRef>
          </c:tx>
          <c:spPr>
            <a:ln w="25400" cmpd="sng"/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data!$AG$16:$AK$16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data!$AG$19:$AK$19</c:f>
              <c:numCache>
                <c:formatCode>0.0</c:formatCode>
                <c:ptCount val="5"/>
                <c:pt idx="0">
                  <c:v>92</c:v>
                </c:pt>
                <c:pt idx="1">
                  <c:v>88</c:v>
                </c:pt>
                <c:pt idx="2">
                  <c:v>93</c:v>
                </c:pt>
                <c:pt idx="3">
                  <c:v>92</c:v>
                </c:pt>
                <c:pt idx="4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data!$AF$20</c:f>
              <c:strCache>
                <c:ptCount val="1"/>
                <c:pt idx="0">
                  <c:v>AVER.</c:v>
                </c:pt>
              </c:strCache>
            </c:strRef>
          </c:tx>
          <c:spPr>
            <a:ln w="28575"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spPr>
              <a:solidFill>
                <a:schemeClr val="bg1">
                  <a:alpha val="6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data!$AG$16:$AK$16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data!$AG$20:$AK$20</c:f>
              <c:numCache>
                <c:formatCode>0.0</c:formatCode>
                <c:ptCount val="5"/>
                <c:pt idx="0">
                  <c:v>86</c:v>
                </c:pt>
                <c:pt idx="1">
                  <c:v>84.25</c:v>
                </c:pt>
                <c:pt idx="2">
                  <c:v>87</c:v>
                </c:pt>
                <c:pt idx="3">
                  <c:v>89</c:v>
                </c:pt>
                <c:pt idx="4">
                  <c:v>89.75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16896"/>
        <c:axId val="143373952"/>
      </c:lineChart>
      <c:valAx>
        <c:axId val="14337395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64816896"/>
        <c:crosses val="autoZero"/>
        <c:crossBetween val="between"/>
      </c:valAx>
      <c:catAx>
        <c:axId val="36481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3739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52387</xdr:rowOff>
    </xdr:from>
    <xdr:to>
      <xdr:col>12</xdr:col>
      <xdr:colOff>476250</xdr:colOff>
      <xdr:row>15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38099</xdr:colOff>
      <xdr:row>17</xdr:row>
      <xdr:rowOff>57150</xdr:rowOff>
    </xdr:from>
    <xdr:to>
      <xdr:col>13</xdr:col>
      <xdr:colOff>76200</xdr:colOff>
      <xdr:row>26</xdr:row>
      <xdr:rowOff>19050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85724</xdr:colOff>
      <xdr:row>28</xdr:row>
      <xdr:rowOff>171450</xdr:rowOff>
    </xdr:from>
    <xdr:to>
      <xdr:col>12</xdr:col>
      <xdr:colOff>400049</xdr:colOff>
      <xdr:row>39</xdr:row>
      <xdr:rowOff>57150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142875</xdr:colOff>
      <xdr:row>42</xdr:row>
      <xdr:rowOff>66674</xdr:rowOff>
    </xdr:from>
    <xdr:to>
      <xdr:col>12</xdr:col>
      <xdr:colOff>200025</xdr:colOff>
      <xdr:row>57</xdr:row>
      <xdr:rowOff>76199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asz Wozny" refreshedDate="42551.579246064815" createdVersion="4" refreshedVersion="4" minRefreshableVersion="3" recordCount="20">
  <cacheSource type="worksheet">
    <worksheetSource name="Table26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10" applyNumberFormats="0" applyBorderFormats="0" applyFontFormats="0" applyPatternFormats="0" applyAlignmentFormats="0" applyWidthHeightFormats="1" dataCaption="Wartości" updatedVersion="4" minRefreshableVersion="3" itemPrintTitles="1" createdVersion="4" indent="0" outline="1" outlineData="1" multipleFieldFilters="0" rowHeaderCaption="TOTAL COST">
  <location ref="J19:O24" firstHeaderRow="0" firstDataRow="1" firstDataCol="1" rowPageCount="1" colPageCount="1"/>
  <pivotFields count="7">
    <pivotField axis="axisRow" showAll="0">
      <items count="5">
        <item x="0"/>
        <item x="2"/>
        <item x="3"/>
        <item x="1"/>
        <item t="default"/>
      </items>
    </pivotField>
    <pivotField axis="axisPage" multipleItemSelectionAllowed="1" showAll="0">
      <items count="6">
        <item x="3"/>
        <item x="2"/>
        <item x="0"/>
        <item x="1"/>
        <item h="1"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a z 2011" fld="2" baseField="0" baseItem="0"/>
    <dataField name="Suma z 2012" fld="3" baseField="0" baseItem="0"/>
    <dataField name="Suma z 2013" fld="4" baseField="0" baseItem="0"/>
    <dataField name="Suma z 2014" fld="5" baseField="0" baseItem="0"/>
    <dataField name="Suma z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26" displayName="Table26" ref="B2:H22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4"/>
  <sheetViews>
    <sheetView workbookViewId="0">
      <selection activeCell="AG17" sqref="AG17:AK19"/>
    </sheetView>
  </sheetViews>
  <sheetFormatPr defaultRowHeight="15" x14ac:dyDescent="0.25"/>
  <cols>
    <col min="1" max="1" width="6.42578125" style="23" customWidth="1"/>
    <col min="2" max="2" width="18.140625" bestFit="1" customWidth="1"/>
    <col min="3" max="3" width="19.85546875" bestFit="1" customWidth="1"/>
    <col min="9" max="9" width="3.42578125" customWidth="1"/>
    <col min="10" max="10" width="18.140625" customWidth="1"/>
    <col min="11" max="15" width="11.42578125" customWidth="1"/>
    <col min="16" max="16" width="3.42578125" customWidth="1"/>
    <col min="24" max="24" width="3.42578125" customWidth="1"/>
    <col min="25" max="25" width="19.140625" bestFit="1" customWidth="1"/>
    <col min="31" max="31" width="3.42578125" customWidth="1"/>
    <col min="32" max="32" width="19.140625" bestFit="1" customWidth="1"/>
  </cols>
  <sheetData>
    <row r="2" spans="1:37" x14ac:dyDescent="0.25">
      <c r="A2" s="23" t="s">
        <v>16</v>
      </c>
      <c r="B2" t="s">
        <v>0</v>
      </c>
      <c r="C2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J2" s="7" t="s">
        <v>1</v>
      </c>
    </row>
    <row r="3" spans="1:37" x14ac:dyDescent="0.25">
      <c r="A3" s="23" t="str">
        <f>Table26[[#This Row],[Company]]&amp;Table26[[#This Row],[Variable]]</f>
        <v>ACC LtdOther variable cost</v>
      </c>
      <c r="B3" t="s">
        <v>7</v>
      </c>
      <c r="C3" t="s">
        <v>8</v>
      </c>
      <c r="D3" s="4">
        <v>15</v>
      </c>
      <c r="E3" s="4">
        <v>18</v>
      </c>
      <c r="F3" s="4">
        <v>22</v>
      </c>
      <c r="G3" s="4">
        <v>20</v>
      </c>
      <c r="H3" s="4">
        <v>19</v>
      </c>
      <c r="J3" t="s">
        <v>27</v>
      </c>
    </row>
    <row r="4" spans="1:37" x14ac:dyDescent="0.25">
      <c r="A4" s="23" t="str">
        <f>Table26[[#This Row],[Company]]&amp;Table26[[#This Row],[Variable]]</f>
        <v>ACC LtdPower &amp; Fuel</v>
      </c>
      <c r="B4" t="s">
        <v>7</v>
      </c>
      <c r="C4" t="s">
        <v>9</v>
      </c>
      <c r="D4" s="4">
        <v>23</v>
      </c>
      <c r="E4" s="4">
        <v>21</v>
      </c>
      <c r="F4" s="4">
        <v>21</v>
      </c>
      <c r="G4" s="4">
        <v>21</v>
      </c>
      <c r="H4" s="4">
        <v>20</v>
      </c>
      <c r="J4" t="s">
        <v>28</v>
      </c>
    </row>
    <row r="5" spans="1:37" x14ac:dyDescent="0.25">
      <c r="A5" s="23" t="str">
        <f>Table26[[#This Row],[Company]]&amp;Table26[[#This Row],[Variable]]</f>
        <v>ACC LtdFreight &amp; Forwarding</v>
      </c>
      <c r="B5" t="s">
        <v>7</v>
      </c>
      <c r="C5" t="s">
        <v>10</v>
      </c>
      <c r="D5" s="4">
        <v>20</v>
      </c>
      <c r="E5" s="4">
        <v>20</v>
      </c>
      <c r="F5" s="4">
        <v>21</v>
      </c>
      <c r="G5" s="4">
        <v>22</v>
      </c>
      <c r="H5" s="4">
        <v>23</v>
      </c>
      <c r="J5" t="s">
        <v>29</v>
      </c>
    </row>
    <row r="6" spans="1:37" x14ac:dyDescent="0.25">
      <c r="A6" s="23" t="str">
        <f>Table26[[#This Row],[Company]]&amp;Table26[[#This Row],[Variable]]</f>
        <v>ACC LtdFixed Cost</v>
      </c>
      <c r="B6" t="s">
        <v>7</v>
      </c>
      <c r="C6" t="s">
        <v>11</v>
      </c>
      <c r="D6" s="4">
        <v>27</v>
      </c>
      <c r="E6" s="4">
        <v>26</v>
      </c>
      <c r="F6" s="4">
        <v>29</v>
      </c>
      <c r="G6" s="4">
        <v>29</v>
      </c>
      <c r="H6" s="4">
        <v>30</v>
      </c>
      <c r="J6" t="s">
        <v>30</v>
      </c>
    </row>
    <row r="7" spans="1:37" x14ac:dyDescent="0.25">
      <c r="A7" s="23" t="str">
        <f>Table26[[#This Row],[Company]]&amp;Table26[[#This Row],[Variable]]</f>
        <v>ACC LtdProfit</v>
      </c>
      <c r="B7" t="s">
        <v>7</v>
      </c>
      <c r="C7" t="s">
        <v>12</v>
      </c>
      <c r="D7" s="4">
        <v>15</v>
      </c>
      <c r="E7" s="4">
        <v>15</v>
      </c>
      <c r="F7" s="4">
        <v>7</v>
      </c>
      <c r="G7" s="4">
        <v>8</v>
      </c>
      <c r="H7" s="4">
        <v>8</v>
      </c>
      <c r="J7" t="s">
        <v>31</v>
      </c>
      <c r="Q7" t="s">
        <v>48</v>
      </c>
      <c r="Y7" t="s">
        <v>49</v>
      </c>
      <c r="AF7" t="s">
        <v>50</v>
      </c>
    </row>
    <row r="8" spans="1:37" x14ac:dyDescent="0.25">
      <c r="A8" s="23" t="str">
        <f>Table26[[#This Row],[Company]]&amp;Table26[[#This Row],[Variable]]</f>
        <v>Ultratech CementOther variable cost</v>
      </c>
      <c r="B8" t="s">
        <v>13</v>
      </c>
      <c r="C8" t="s">
        <v>8</v>
      </c>
      <c r="D8" s="4">
        <v>16</v>
      </c>
      <c r="E8" s="4">
        <v>17</v>
      </c>
      <c r="F8" s="4">
        <v>18</v>
      </c>
      <c r="G8" s="4">
        <v>19</v>
      </c>
      <c r="H8" s="4">
        <v>18</v>
      </c>
      <c r="J8" t="s">
        <v>26</v>
      </c>
    </row>
    <row r="9" spans="1:37" x14ac:dyDescent="0.25">
      <c r="A9" s="23" t="str">
        <f>Table26[[#This Row],[Company]]&amp;Table26[[#This Row],[Variable]]</f>
        <v>Ultratech CementPower &amp; Fuel</v>
      </c>
      <c r="B9" t="s">
        <v>13</v>
      </c>
      <c r="C9" t="s">
        <v>9</v>
      </c>
      <c r="D9" s="4">
        <v>23</v>
      </c>
      <c r="E9" s="4">
        <v>24</v>
      </c>
      <c r="F9" s="4">
        <v>21</v>
      </c>
      <c r="G9" s="4">
        <v>20</v>
      </c>
      <c r="H9" s="4">
        <v>21</v>
      </c>
      <c r="J9" s="13" t="s">
        <v>25</v>
      </c>
      <c r="K9" s="14" t="str">
        <f>charts!C4</f>
        <v>OTHER VARIABLE COST</v>
      </c>
      <c r="L9" s="14"/>
      <c r="M9" s="14"/>
      <c r="N9" s="14"/>
      <c r="O9" s="14"/>
      <c r="Q9" s="14" t="s">
        <v>32</v>
      </c>
      <c r="R9" s="14"/>
      <c r="S9" s="14" t="str">
        <f>charts!C19</f>
        <v>JK LAKSHMI CEMENT</v>
      </c>
      <c r="T9" s="14"/>
      <c r="U9" s="14"/>
      <c r="V9" s="14"/>
      <c r="W9" s="14"/>
      <c r="Y9" s="13" t="s">
        <v>43</v>
      </c>
      <c r="Z9" s="14" t="str">
        <f>charts!C30</f>
        <v>OTHER VARIABLE COST</v>
      </c>
      <c r="AA9" s="14"/>
      <c r="AB9" s="14"/>
      <c r="AC9" s="14"/>
      <c r="AD9" s="14"/>
      <c r="AF9" s="13" t="s">
        <v>25</v>
      </c>
      <c r="AG9" s="14" t="str">
        <f>charts!C46</f>
        <v>TOTAL COST</v>
      </c>
      <c r="AH9" s="14"/>
      <c r="AI9" s="14"/>
      <c r="AJ9" s="14"/>
      <c r="AK9" s="14"/>
    </row>
    <row r="10" spans="1:37" x14ac:dyDescent="0.25">
      <c r="A10" s="23" t="str">
        <f>Table26[[#This Row],[Company]]&amp;Table26[[#This Row],[Variable]]</f>
        <v>Ultratech CementFreight &amp; Forwarding</v>
      </c>
      <c r="B10" t="s">
        <v>13</v>
      </c>
      <c r="C10" t="s">
        <v>10</v>
      </c>
      <c r="D10" s="4">
        <v>22</v>
      </c>
      <c r="E10" s="4">
        <v>20</v>
      </c>
      <c r="F10" s="4">
        <v>21</v>
      </c>
      <c r="G10" s="4">
        <v>23</v>
      </c>
      <c r="H10" s="4">
        <v>24</v>
      </c>
      <c r="J10" s="6" t="s">
        <v>0</v>
      </c>
      <c r="K10" s="8" t="s">
        <v>2</v>
      </c>
      <c r="L10" s="8" t="s">
        <v>3</v>
      </c>
      <c r="M10" s="8" t="s">
        <v>4</v>
      </c>
      <c r="N10" s="8" t="s">
        <v>5</v>
      </c>
      <c r="O10" s="9" t="s">
        <v>6</v>
      </c>
      <c r="Q10" s="16" t="s">
        <v>52</v>
      </c>
      <c r="R10" s="16"/>
      <c r="S10" s="8" t="s">
        <v>2</v>
      </c>
      <c r="T10" s="8" t="s">
        <v>3</v>
      </c>
      <c r="U10" s="8" t="s">
        <v>4</v>
      </c>
      <c r="V10" s="8" t="s">
        <v>5</v>
      </c>
      <c r="W10" s="9" t="s">
        <v>6</v>
      </c>
      <c r="Y10" s="18" t="s">
        <v>51</v>
      </c>
      <c r="Z10" s="8" t="s">
        <v>2</v>
      </c>
      <c r="AA10" s="8" t="s">
        <v>3</v>
      </c>
      <c r="AB10" s="8" t="s">
        <v>4</v>
      </c>
      <c r="AC10" s="8" t="s">
        <v>5</v>
      </c>
      <c r="AD10" s="9" t="s">
        <v>6</v>
      </c>
      <c r="AF10" s="6" t="s">
        <v>0</v>
      </c>
      <c r="AG10" s="8" t="s">
        <v>2</v>
      </c>
      <c r="AH10" s="8" t="s">
        <v>3</v>
      </c>
      <c r="AI10" s="8" t="s">
        <v>4</v>
      </c>
      <c r="AJ10" s="8" t="s">
        <v>5</v>
      </c>
      <c r="AK10" s="9" t="s">
        <v>6</v>
      </c>
    </row>
    <row r="11" spans="1:37" x14ac:dyDescent="0.25">
      <c r="A11" s="23" t="str">
        <f>Table26[[#This Row],[Company]]&amp;Table26[[#This Row],[Variable]]</f>
        <v>Ultratech CementFixed Cost</v>
      </c>
      <c r="B11" t="s">
        <v>13</v>
      </c>
      <c r="C11" t="s">
        <v>11</v>
      </c>
      <c r="D11" s="4">
        <v>24</v>
      </c>
      <c r="E11" s="4">
        <v>22</v>
      </c>
      <c r="F11" s="4">
        <v>22</v>
      </c>
      <c r="G11" s="4">
        <v>24</v>
      </c>
      <c r="H11" s="4">
        <v>24</v>
      </c>
      <c r="J11" t="s">
        <v>33</v>
      </c>
      <c r="K11">
        <f>IF($K$9="TOTAL COST",K20,SUMIF($A:$A,$J11&amp;charts!$C$4,D:D))</f>
        <v>15</v>
      </c>
      <c r="L11">
        <f>IF($K$9="TOTAL COST",L20,SUMIF($A:$A,$J11&amp;charts!$C$4,E:E))</f>
        <v>18</v>
      </c>
      <c r="M11">
        <f>IF($K$9="TOTAL COST",M20,SUMIF($A:$A,$J11&amp;charts!$C$4,F:F))</f>
        <v>22</v>
      </c>
      <c r="N11">
        <f>IF($K$9="TOTAL COST",N20,SUMIF($A:$A,$J11&amp;charts!$C$4,G:G))</f>
        <v>20</v>
      </c>
      <c r="O11">
        <f>IF($K$9="TOTAL COST",O20,SUMIF($A:$A,$J11&amp;charts!$C$4,H:H))</f>
        <v>19</v>
      </c>
      <c r="R11" s="11" t="str">
        <f>charts!C22</f>
        <v>OTHER VARIABLE COST</v>
      </c>
      <c r="S11">
        <f>SUMIF($A:$A,$S$9&amp;$R$11,D:D)</f>
        <v>23</v>
      </c>
      <c r="T11">
        <f t="shared" ref="T11:W11" si="0">SUMIF($A:$A,$S$9&amp;$R$11,E:E)</f>
        <v>25</v>
      </c>
      <c r="U11">
        <f t="shared" si="0"/>
        <v>26</v>
      </c>
      <c r="V11">
        <f t="shared" si="0"/>
        <v>30</v>
      </c>
      <c r="W11">
        <f t="shared" si="0"/>
        <v>29</v>
      </c>
      <c r="Y11" s="11" t="str">
        <f>charts!C33</f>
        <v>ULTRATECH CEMENT</v>
      </c>
      <c r="Z11">
        <f>IF($Z$9="TOTAL COST",VLOOKUP($Y11,$J$20:K23,2,0),SUMIF($A:$A,$Y11&amp;$Z$9,D:D))</f>
        <v>16</v>
      </c>
      <c r="AA11">
        <f>IF($Z$9="TOTAL COST",VLOOKUP($Y11,$J$20:L23,3,0),SUMIF($A:$A,$Y11&amp;$Z$9,E:E))</f>
        <v>17</v>
      </c>
      <c r="AB11">
        <f>IF($Z$9="TOTAL COST",VLOOKUP($Y11,$J$20:M23,4,0),SUMIF($A:$A,$Y11&amp;$Z$9,F:F))</f>
        <v>18</v>
      </c>
      <c r="AC11">
        <f>IF($Z$9="TOTAL COST",VLOOKUP($Y11,$J$20:N23,5,0),SUMIF($A:$A,$Y11&amp;$Z$9,G:G))</f>
        <v>19</v>
      </c>
      <c r="AD11">
        <f>IF($Z$9="TOTAL COST",VLOOKUP($Y11,$J$20:O23,6,0),SUMIF($A:$A,$Y11&amp;$Z$9,H:H))</f>
        <v>18</v>
      </c>
      <c r="AF11" t="s">
        <v>33</v>
      </c>
      <c r="AG11">
        <f>IF($AG$9="TOTAL COST",K20,SUMIF($A:$A,$AF11&amp;$AG$9,D:D))</f>
        <v>85</v>
      </c>
      <c r="AH11">
        <f t="shared" ref="AH11:AK11" si="1">IF($AG$9="TOTAL COST",L20,SUMIF($A:$A,$AF11&amp;$AG$9,E:E))</f>
        <v>85</v>
      </c>
      <c r="AI11">
        <f t="shared" si="1"/>
        <v>93</v>
      </c>
      <c r="AJ11">
        <f t="shared" si="1"/>
        <v>92</v>
      </c>
      <c r="AK11">
        <f t="shared" si="1"/>
        <v>92</v>
      </c>
    </row>
    <row r="12" spans="1:37" x14ac:dyDescent="0.25">
      <c r="A12" s="23" t="str">
        <f>Table26[[#This Row],[Company]]&amp;Table26[[#This Row],[Variable]]</f>
        <v>Ultratech CementProfit</v>
      </c>
      <c r="B12" t="s">
        <v>13</v>
      </c>
      <c r="C12" t="s">
        <v>12</v>
      </c>
      <c r="D12" s="4">
        <v>17</v>
      </c>
      <c r="E12" s="4">
        <v>17</v>
      </c>
      <c r="F12" s="4">
        <v>8</v>
      </c>
      <c r="G12" s="4">
        <v>9</v>
      </c>
      <c r="H12" s="4">
        <v>9</v>
      </c>
      <c r="J12" t="s">
        <v>34</v>
      </c>
      <c r="K12">
        <f>IF($K$9="TOTAL COST",K21,SUMIF($A:$A,$J12&amp;charts!$C$4,D:D))</f>
        <v>16</v>
      </c>
      <c r="L12">
        <f>IF($K$9="TOTAL COST",L21,SUMIF($A:$A,$J12&amp;charts!$C$4,E:E))</f>
        <v>17</v>
      </c>
      <c r="M12">
        <f>IF($K$9="TOTAL COST",M21,SUMIF($A:$A,$J12&amp;charts!$C$4,F:F))</f>
        <v>18</v>
      </c>
      <c r="N12">
        <f>IF($K$9="TOTAL COST",N21,SUMIF($A:$A,$J12&amp;charts!$C$4,G:G))</f>
        <v>19</v>
      </c>
      <c r="O12">
        <f>IF($K$9="TOTAL COST",O21,SUMIF($A:$A,$J12&amp;charts!$C$4,H:H))</f>
        <v>18</v>
      </c>
      <c r="R12" s="11" t="s">
        <v>40</v>
      </c>
      <c r="S12">
        <f>S13-S11</f>
        <v>69</v>
      </c>
      <c r="T12">
        <f t="shared" ref="T12:W12" si="2">T13-T11</f>
        <v>63</v>
      </c>
      <c r="U12">
        <f t="shared" si="2"/>
        <v>60</v>
      </c>
      <c r="V12">
        <f t="shared" si="2"/>
        <v>62</v>
      </c>
      <c r="W12">
        <f t="shared" si="2"/>
        <v>61</v>
      </c>
      <c r="Y12" s="11" t="str">
        <f>charts!C36</f>
        <v>AMBUJA CEMENT</v>
      </c>
      <c r="Z12">
        <f>-IF($Z$9="TOTAL COST",VLOOKUP($Y12,$J$20:K24,2,0),SUMIF($A:$A,$Y12&amp;$Z$9,D:D))</f>
        <v>-11</v>
      </c>
      <c r="AA12">
        <f>-IF($Z$9="TOTAL COST",VLOOKUP($Y12,$J$20:L24,3,0),SUMIF($A:$A,$Y12&amp;$Z$9,E:E))</f>
        <v>-9</v>
      </c>
      <c r="AB12">
        <f>-IF($Z$9="TOTAL COST",VLOOKUP($Y12,$J$20:M24,4,0),SUMIF($A:$A,$Y12&amp;$Z$9,F:F))</f>
        <v>-13</v>
      </c>
      <c r="AC12">
        <f>-IF($Z$9="TOTAL COST",VLOOKUP($Y12,$J$20:N24,5,0),SUMIF($A:$A,$Y12&amp;$Z$9,G:G))</f>
        <v>-12</v>
      </c>
      <c r="AD12">
        <f>-IF($Z$9="TOTAL COST",VLOOKUP($Y12,$J$20:O24,6,0),SUMIF($A:$A,$Y12&amp;$Z$9,H:H))</f>
        <v>-11</v>
      </c>
      <c r="AF12" t="s">
        <v>34</v>
      </c>
      <c r="AG12">
        <f t="shared" ref="AG12:AG14" si="3">IF($AG$9="TOTAL COST",K21,SUMIF($A:$A,$AF12&amp;$AG$9,D:D))</f>
        <v>82</v>
      </c>
      <c r="AH12">
        <f t="shared" ref="AH12:AH14" si="4">IF($AG$9="TOTAL COST",L21,SUMIF($A:$A,$AF12&amp;$AG$9,E:E))</f>
        <v>81</v>
      </c>
      <c r="AI12">
        <f t="shared" ref="AI12:AI14" si="5">IF($AG$9="TOTAL COST",M21,SUMIF($A:$A,$AF12&amp;$AG$9,F:F))</f>
        <v>87</v>
      </c>
      <c r="AJ12">
        <f t="shared" ref="AJ12:AJ14" si="6">IF($AG$9="TOTAL COST",N21,SUMIF($A:$A,$AF12&amp;$AG$9,G:G))</f>
        <v>86</v>
      </c>
      <c r="AK12">
        <f t="shared" ref="AK12:AK14" si="7">IF($AG$9="TOTAL COST",O21,SUMIF($A:$A,$AF12&amp;$AG$9,H:H))</f>
        <v>90</v>
      </c>
    </row>
    <row r="13" spans="1:37" x14ac:dyDescent="0.25">
      <c r="A13" s="23" t="str">
        <f>Table26[[#This Row],[Company]]&amp;Table26[[#This Row],[Variable]]</f>
        <v>Ambuja CementOther variable cost</v>
      </c>
      <c r="B13" t="s">
        <v>14</v>
      </c>
      <c r="C13" t="s">
        <v>8</v>
      </c>
      <c r="D13" s="4">
        <v>11</v>
      </c>
      <c r="E13" s="4">
        <v>9</v>
      </c>
      <c r="F13" s="4">
        <v>13</v>
      </c>
      <c r="G13" s="4">
        <v>12</v>
      </c>
      <c r="H13" s="4">
        <v>11</v>
      </c>
      <c r="J13" t="s">
        <v>35</v>
      </c>
      <c r="K13">
        <f>IF($K$9="TOTAL COST",K22,SUMIF($A:$A,$J13&amp;charts!$C$4,D:D))</f>
        <v>11</v>
      </c>
      <c r="L13">
        <f>IF($K$9="TOTAL COST",L22,SUMIF($A:$A,$J13&amp;charts!$C$4,E:E))</f>
        <v>9</v>
      </c>
      <c r="M13">
        <f>IF($K$9="TOTAL COST",M22,SUMIF($A:$A,$J13&amp;charts!$C$4,F:F))</f>
        <v>13</v>
      </c>
      <c r="N13">
        <f>IF($K$9="TOTAL COST",N22,SUMIF($A:$A,$J13&amp;charts!$C$4,G:G))</f>
        <v>12</v>
      </c>
      <c r="O13">
        <f>IF($K$9="TOTAL COST",O22,SUMIF($A:$A,$J13&amp;charts!$C$4,H:H))</f>
        <v>11</v>
      </c>
      <c r="R13" s="11" t="s">
        <v>26</v>
      </c>
      <c r="S13">
        <f>VLOOKUP($S$9,$J$19:K$24,2,0)</f>
        <v>92</v>
      </c>
      <c r="T13">
        <f>VLOOKUP($S$9,$J$19:L$24,3,0)</f>
        <v>88</v>
      </c>
      <c r="U13">
        <f>VLOOKUP($S$9,$J$19:M$24,4,0)</f>
        <v>86</v>
      </c>
      <c r="V13">
        <f>VLOOKUP($S$9,$J$19:N$24,5,0)</f>
        <v>92</v>
      </c>
      <c r="W13">
        <f>VLOOKUP($S$9,$J$19:O$24,6,0)</f>
        <v>90</v>
      </c>
      <c r="Y13" s="11"/>
      <c r="AF13" t="s">
        <v>35</v>
      </c>
      <c r="AG13">
        <f t="shared" si="3"/>
        <v>92</v>
      </c>
      <c r="AH13">
        <f t="shared" si="4"/>
        <v>88</v>
      </c>
      <c r="AI13">
        <f t="shared" si="5"/>
        <v>86</v>
      </c>
      <c r="AJ13">
        <f t="shared" si="6"/>
        <v>92</v>
      </c>
      <c r="AK13">
        <f t="shared" si="7"/>
        <v>90</v>
      </c>
    </row>
    <row r="14" spans="1:37" x14ac:dyDescent="0.25">
      <c r="A14" s="23" t="str">
        <f>Table26[[#This Row],[Company]]&amp;Table26[[#This Row],[Variable]]</f>
        <v>Ambuja CementPower &amp; Fuel</v>
      </c>
      <c r="B14" t="s">
        <v>14</v>
      </c>
      <c r="C14" t="s">
        <v>9</v>
      </c>
      <c r="D14" s="4">
        <v>23</v>
      </c>
      <c r="E14" s="4">
        <v>24</v>
      </c>
      <c r="F14" s="4">
        <v>22</v>
      </c>
      <c r="G14" s="4">
        <v>23</v>
      </c>
      <c r="H14" s="4">
        <v>22</v>
      </c>
      <c r="J14" s="15" t="s">
        <v>36</v>
      </c>
      <c r="K14" s="15">
        <f>IF($K$9="TOTAL COST",K23,SUMIF($A:$A,$J14&amp;charts!$C$4,D:D))</f>
        <v>23</v>
      </c>
      <c r="L14" s="15">
        <f>IF($K$9="TOTAL COST",L23,SUMIF($A:$A,$J14&amp;charts!$C$4,E:E))</f>
        <v>25</v>
      </c>
      <c r="M14" s="15">
        <f>IF($K$9="TOTAL COST",M23,SUMIF($A:$A,$J14&amp;charts!$C$4,F:F))</f>
        <v>26</v>
      </c>
      <c r="N14" s="15">
        <f>IF($K$9="TOTAL COST",N23,SUMIF($A:$A,$J14&amp;charts!$C$4,G:G))</f>
        <v>30</v>
      </c>
      <c r="O14" s="15">
        <f>IF($K$9="TOTAL COST",O23,SUMIF($A:$A,$J14&amp;charts!$C$4,H:H))</f>
        <v>29</v>
      </c>
      <c r="AF14" s="15" t="s">
        <v>36</v>
      </c>
      <c r="AG14" s="15">
        <f t="shared" si="3"/>
        <v>85</v>
      </c>
      <c r="AH14" s="15">
        <f t="shared" si="4"/>
        <v>83</v>
      </c>
      <c r="AI14" s="15">
        <f t="shared" si="5"/>
        <v>82</v>
      </c>
      <c r="AJ14" s="15">
        <f t="shared" si="6"/>
        <v>86</v>
      </c>
      <c r="AK14" s="15">
        <f t="shared" si="7"/>
        <v>87</v>
      </c>
    </row>
    <row r="15" spans="1:37" x14ac:dyDescent="0.25">
      <c r="A15" s="23" t="str">
        <f>Table26[[#This Row],[Company]]&amp;Table26[[#This Row],[Variable]]</f>
        <v>Ambuja CementFreight &amp; Forwarding</v>
      </c>
      <c r="B15" t="s">
        <v>14</v>
      </c>
      <c r="C15" t="s">
        <v>10</v>
      </c>
      <c r="D15" s="4">
        <v>23</v>
      </c>
      <c r="E15" s="4">
        <v>23</v>
      </c>
      <c r="F15" s="4">
        <v>25</v>
      </c>
      <c r="G15" s="4">
        <v>24</v>
      </c>
      <c r="H15" s="4">
        <v>27</v>
      </c>
      <c r="J15" t="s">
        <v>38</v>
      </c>
      <c r="K15">
        <f>SUM(K11:K14)</f>
        <v>65</v>
      </c>
      <c r="L15">
        <f t="shared" ref="L15:O15" si="8">SUM(L11:L14)</f>
        <v>69</v>
      </c>
      <c r="M15">
        <f t="shared" si="8"/>
        <v>79</v>
      </c>
      <c r="N15">
        <f t="shared" si="8"/>
        <v>81</v>
      </c>
      <c r="O15">
        <f t="shared" si="8"/>
        <v>77</v>
      </c>
    </row>
    <row r="16" spans="1:37" x14ac:dyDescent="0.25">
      <c r="A16" s="23" t="str">
        <f>Table26[[#This Row],[Company]]&amp;Table26[[#This Row],[Variable]]</f>
        <v>Ambuja CementFixed Cost</v>
      </c>
      <c r="B16" t="s">
        <v>14</v>
      </c>
      <c r="C16" t="s">
        <v>11</v>
      </c>
      <c r="D16" s="4">
        <v>25</v>
      </c>
      <c r="E16" s="4">
        <v>25</v>
      </c>
      <c r="F16" s="4">
        <v>27</v>
      </c>
      <c r="G16" s="4">
        <v>27</v>
      </c>
      <c r="H16" s="4">
        <v>30</v>
      </c>
      <c r="AF16" s="18" t="s">
        <v>51</v>
      </c>
      <c r="AG16" s="8" t="s">
        <v>2</v>
      </c>
      <c r="AH16" s="8" t="s">
        <v>3</v>
      </c>
      <c r="AI16" s="8" t="s">
        <v>4</v>
      </c>
      <c r="AJ16" s="8" t="s">
        <v>5</v>
      </c>
      <c r="AK16" s="9" t="s">
        <v>6</v>
      </c>
    </row>
    <row r="17" spans="1:37" x14ac:dyDescent="0.25">
      <c r="A17" s="23" t="str">
        <f>Table26[[#This Row],[Company]]&amp;Table26[[#This Row],[Variable]]</f>
        <v>Ambuja CementProfit</v>
      </c>
      <c r="B17" t="s">
        <v>14</v>
      </c>
      <c r="C17" t="s">
        <v>12</v>
      </c>
      <c r="D17" s="4">
        <v>18</v>
      </c>
      <c r="E17" s="4">
        <v>19</v>
      </c>
      <c r="F17" s="4">
        <v>13</v>
      </c>
      <c r="G17" s="4">
        <v>14</v>
      </c>
      <c r="H17" s="4">
        <v>10</v>
      </c>
      <c r="J17" s="1" t="s">
        <v>1</v>
      </c>
      <c r="K17" t="s">
        <v>24</v>
      </c>
      <c r="AF17" t="str">
        <f>charts!C43</f>
        <v>ULTRATECH CEMENT</v>
      </c>
      <c r="AG17" s="24">
        <f>VLOOKUP($AF17,$AF$11:$AK$14,2,0)</f>
        <v>82</v>
      </c>
      <c r="AH17" s="24">
        <f>VLOOKUP($AF17,$AF$11:$AK$14,3,0)</f>
        <v>81</v>
      </c>
      <c r="AI17" s="24">
        <f>VLOOKUP($AF17,$AF$11:$AK$14,4,0)</f>
        <v>87</v>
      </c>
      <c r="AJ17" s="24">
        <f>VLOOKUP($AF17,$AF$11:$AK$14,5,0)</f>
        <v>86</v>
      </c>
      <c r="AK17" s="24">
        <f>VLOOKUP($AF17,$AF$11:$AK$14,6,0)</f>
        <v>90</v>
      </c>
    </row>
    <row r="18" spans="1:37" x14ac:dyDescent="0.25">
      <c r="A18" s="23" t="str">
        <f>Table26[[#This Row],[Company]]&amp;Table26[[#This Row],[Variable]]</f>
        <v>JK Lakshmi CementOther variable cost</v>
      </c>
      <c r="B18" t="s">
        <v>15</v>
      </c>
      <c r="C18" t="s">
        <v>8</v>
      </c>
      <c r="D18" s="5">
        <v>23</v>
      </c>
      <c r="E18" s="5">
        <v>25</v>
      </c>
      <c r="F18" s="5">
        <v>26</v>
      </c>
      <c r="G18" s="5">
        <v>30</v>
      </c>
      <c r="H18" s="5">
        <v>29</v>
      </c>
      <c r="AF18" t="s">
        <v>53</v>
      </c>
      <c r="AG18" s="24">
        <f>MIN(AG$11:AG$14)</f>
        <v>82</v>
      </c>
      <c r="AH18" s="24">
        <f t="shared" ref="AH18:AK18" si="9">MIN(AH$11:AH$14)</f>
        <v>81</v>
      </c>
      <c r="AI18" s="24">
        <f t="shared" si="9"/>
        <v>82</v>
      </c>
      <c r="AJ18" s="24">
        <f t="shared" si="9"/>
        <v>86</v>
      </c>
      <c r="AK18" s="24">
        <f t="shared" si="9"/>
        <v>87</v>
      </c>
    </row>
    <row r="19" spans="1:37" x14ac:dyDescent="0.25">
      <c r="A19" s="23" t="str">
        <f>Table26[[#This Row],[Company]]&amp;Table26[[#This Row],[Variable]]</f>
        <v>JK Lakshmi CementPower &amp; Fuel</v>
      </c>
      <c r="B19" t="s">
        <v>15</v>
      </c>
      <c r="C19" t="s">
        <v>9</v>
      </c>
      <c r="D19" s="5">
        <v>30</v>
      </c>
      <c r="E19" s="5">
        <v>24</v>
      </c>
      <c r="F19" s="5">
        <v>20</v>
      </c>
      <c r="G19" s="5">
        <v>21</v>
      </c>
      <c r="H19" s="5">
        <v>21</v>
      </c>
      <c r="J19" s="1" t="s">
        <v>26</v>
      </c>
      <c r="K19" t="s">
        <v>19</v>
      </c>
      <c r="L19" t="s">
        <v>20</v>
      </c>
      <c r="M19" t="s">
        <v>21</v>
      </c>
      <c r="N19" t="s">
        <v>22</v>
      </c>
      <c r="O19" t="s">
        <v>23</v>
      </c>
      <c r="AF19" t="s">
        <v>54</v>
      </c>
      <c r="AG19" s="24">
        <f>MAX(AG$11:AG$14)</f>
        <v>92</v>
      </c>
      <c r="AH19" s="24">
        <f t="shared" ref="AH19:AK19" si="10">MAX(AH$11:AH$14)</f>
        <v>88</v>
      </c>
      <c r="AI19" s="24">
        <f t="shared" si="10"/>
        <v>93</v>
      </c>
      <c r="AJ19" s="24">
        <f t="shared" si="10"/>
        <v>92</v>
      </c>
      <c r="AK19" s="24">
        <f t="shared" si="10"/>
        <v>92</v>
      </c>
    </row>
    <row r="20" spans="1:37" x14ac:dyDescent="0.25">
      <c r="A20" s="23" t="str">
        <f>Table26[[#This Row],[Company]]&amp;Table26[[#This Row],[Variable]]</f>
        <v>JK Lakshmi CementFreight &amp; Forwarding</v>
      </c>
      <c r="B20" t="s">
        <v>15</v>
      </c>
      <c r="C20" t="s">
        <v>10</v>
      </c>
      <c r="D20" s="5">
        <v>20</v>
      </c>
      <c r="E20" s="5">
        <v>19</v>
      </c>
      <c r="F20" s="5">
        <v>21</v>
      </c>
      <c r="G20" s="5">
        <v>22</v>
      </c>
      <c r="H20" s="5">
        <v>22</v>
      </c>
      <c r="J20" s="2" t="s">
        <v>7</v>
      </c>
      <c r="K20" s="3">
        <v>85</v>
      </c>
      <c r="L20" s="3">
        <v>85</v>
      </c>
      <c r="M20" s="3">
        <v>93</v>
      </c>
      <c r="N20" s="3">
        <v>92</v>
      </c>
      <c r="O20" s="3">
        <v>92</v>
      </c>
      <c r="AF20" t="s">
        <v>55</v>
      </c>
      <c r="AG20" s="24">
        <f>AVERAGE(AG$11:AG$14)</f>
        <v>86</v>
      </c>
      <c r="AH20" s="24">
        <f t="shared" ref="AH20:AK20" si="11">AVERAGE(AH$11:AH$14)</f>
        <v>84.25</v>
      </c>
      <c r="AI20" s="24">
        <f t="shared" si="11"/>
        <v>87</v>
      </c>
      <c r="AJ20" s="24">
        <f t="shared" si="11"/>
        <v>89</v>
      </c>
      <c r="AK20" s="24">
        <f t="shared" si="11"/>
        <v>89.75</v>
      </c>
    </row>
    <row r="21" spans="1:37" x14ac:dyDescent="0.25">
      <c r="A21" s="23" t="str">
        <f>Table26[[#This Row],[Company]]&amp;Table26[[#This Row],[Variable]]</f>
        <v>JK Lakshmi CementFixed Cost</v>
      </c>
      <c r="B21" t="s">
        <v>15</v>
      </c>
      <c r="C21" t="s">
        <v>11</v>
      </c>
      <c r="D21" s="5">
        <v>19</v>
      </c>
      <c r="E21" s="5">
        <v>20</v>
      </c>
      <c r="F21" s="5">
        <v>19</v>
      </c>
      <c r="G21" s="5">
        <v>19</v>
      </c>
      <c r="H21" s="5">
        <v>18</v>
      </c>
      <c r="J21" s="2" t="s">
        <v>14</v>
      </c>
      <c r="K21" s="3">
        <v>82</v>
      </c>
      <c r="L21" s="3">
        <v>81</v>
      </c>
      <c r="M21" s="3">
        <v>87</v>
      </c>
      <c r="N21" s="3">
        <v>86</v>
      </c>
      <c r="O21" s="3">
        <v>90</v>
      </c>
    </row>
    <row r="22" spans="1:37" x14ac:dyDescent="0.25">
      <c r="A22" s="23" t="str">
        <f>Table26[[#This Row],[Company]]&amp;Table26[[#This Row],[Variable]]</f>
        <v>JK Lakshmi CementProfit</v>
      </c>
      <c r="B22" t="s">
        <v>15</v>
      </c>
      <c r="C22" t="s">
        <v>12</v>
      </c>
      <c r="D22" s="5">
        <v>8</v>
      </c>
      <c r="E22" s="5">
        <v>12</v>
      </c>
      <c r="F22" s="5">
        <v>14</v>
      </c>
      <c r="G22" s="5">
        <v>8</v>
      </c>
      <c r="H22" s="5">
        <v>10</v>
      </c>
      <c r="J22" s="2" t="s">
        <v>15</v>
      </c>
      <c r="K22" s="3">
        <v>92</v>
      </c>
      <c r="L22" s="3">
        <v>88</v>
      </c>
      <c r="M22" s="3">
        <v>86</v>
      </c>
      <c r="N22" s="3">
        <v>92</v>
      </c>
      <c r="O22" s="3">
        <v>90</v>
      </c>
    </row>
    <row r="23" spans="1:37" x14ac:dyDescent="0.25">
      <c r="J23" s="2" t="s">
        <v>13</v>
      </c>
      <c r="K23" s="3">
        <v>85</v>
      </c>
      <c r="L23" s="3">
        <v>83</v>
      </c>
      <c r="M23" s="3">
        <v>82</v>
      </c>
      <c r="N23" s="3">
        <v>86</v>
      </c>
      <c r="O23" s="3">
        <v>87</v>
      </c>
    </row>
    <row r="24" spans="1:37" x14ac:dyDescent="0.25">
      <c r="J24" s="2" t="s">
        <v>18</v>
      </c>
      <c r="K24" s="3">
        <v>344</v>
      </c>
      <c r="L24" s="3">
        <v>337</v>
      </c>
      <c r="M24" s="3">
        <v>348</v>
      </c>
      <c r="N24" s="3">
        <v>356</v>
      </c>
      <c r="O24" s="3">
        <v>359</v>
      </c>
    </row>
  </sheetData>
  <mergeCells count="1">
    <mergeCell ref="Q10:R10"/>
  </mergeCell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46"/>
  <sheetViews>
    <sheetView showGridLines="0" showRowColHeaders="0" tabSelected="1" workbookViewId="0">
      <selection activeCell="R24" sqref="R24"/>
    </sheetView>
  </sheetViews>
  <sheetFormatPr defaultRowHeight="15" x14ac:dyDescent="0.25"/>
  <cols>
    <col min="1" max="1" width="5.28515625" style="4" customWidth="1"/>
    <col min="2" max="2" width="4" customWidth="1"/>
    <col min="3" max="3" width="25.28515625" customWidth="1"/>
    <col min="4" max="5" width="7.42578125" customWidth="1"/>
    <col min="14" max="14" width="4.28515625" customWidth="1"/>
    <col min="15" max="15" width="21.140625" bestFit="1" customWidth="1"/>
  </cols>
  <sheetData>
    <row r="2" spans="1:15" x14ac:dyDescent="0.25">
      <c r="A2" s="10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O2" t="s">
        <v>57</v>
      </c>
    </row>
    <row r="3" spans="1:15" x14ac:dyDescent="0.25">
      <c r="A3" s="20"/>
      <c r="B3" s="21"/>
      <c r="C3" s="12" t="s">
        <v>17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x14ac:dyDescent="0.25">
      <c r="C4" s="17" t="s">
        <v>27</v>
      </c>
    </row>
    <row r="17" spans="1:15" x14ac:dyDescent="0.25">
      <c r="A17" s="10" t="s">
        <v>42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O17" t="s">
        <v>56</v>
      </c>
    </row>
    <row r="18" spans="1:15" x14ac:dyDescent="0.25">
      <c r="C18" s="12" t="s">
        <v>37</v>
      </c>
      <c r="F18" s="22" t="str">
        <f>C22&amp;" as a % of TOTAL COST in "&amp;C19</f>
        <v>OTHER VARIABLE COST as a % of TOTAL COST in JK LAKSHMI CEMENT</v>
      </c>
    </row>
    <row r="19" spans="1:15" x14ac:dyDescent="0.25">
      <c r="C19" s="17" t="s">
        <v>36</v>
      </c>
    </row>
    <row r="21" spans="1:15" x14ac:dyDescent="0.25">
      <c r="C21" s="12" t="s">
        <v>39</v>
      </c>
    </row>
    <row r="22" spans="1:15" x14ac:dyDescent="0.25">
      <c r="C22" s="17" t="s">
        <v>27</v>
      </c>
    </row>
    <row r="28" spans="1:15" x14ac:dyDescent="0.25">
      <c r="A28" s="10" t="s">
        <v>44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O28" t="s">
        <v>58</v>
      </c>
    </row>
    <row r="29" spans="1:15" x14ac:dyDescent="0.25">
      <c r="C29" s="12" t="s">
        <v>17</v>
      </c>
      <c r="F29" s="22" t="str">
        <f>C30&amp;" comparison "&amp;"("&amp;C33&amp;" vs "&amp;C36&amp;")"</f>
        <v>OTHER VARIABLE COST comparison (ULTRATECH CEMENT vs AMBUJA CEMENT)</v>
      </c>
    </row>
    <row r="30" spans="1:15" x14ac:dyDescent="0.25">
      <c r="C30" s="17" t="s">
        <v>27</v>
      </c>
    </row>
    <row r="32" spans="1:15" x14ac:dyDescent="0.25">
      <c r="C32" s="12" t="s">
        <v>45</v>
      </c>
    </row>
    <row r="33" spans="1:15" x14ac:dyDescent="0.25">
      <c r="C33" s="17" t="s">
        <v>34</v>
      </c>
    </row>
    <row r="35" spans="1:15" x14ac:dyDescent="0.25">
      <c r="C35" s="12" t="s">
        <v>46</v>
      </c>
    </row>
    <row r="36" spans="1:15" x14ac:dyDescent="0.25">
      <c r="C36" s="17" t="s">
        <v>35</v>
      </c>
    </row>
    <row r="41" spans="1:15" x14ac:dyDescent="0.25">
      <c r="A41" s="10" t="s">
        <v>47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O41" t="s">
        <v>59</v>
      </c>
    </row>
    <row r="42" spans="1:15" x14ac:dyDescent="0.25">
      <c r="C42" s="12" t="s">
        <v>37</v>
      </c>
      <c r="F42" s="22" t="str">
        <f>C46&amp;" in "&amp;C43&amp;" compared with group results"</f>
        <v>TOTAL COST in ULTRATECH CEMENT compared with group results</v>
      </c>
    </row>
    <row r="43" spans="1:15" x14ac:dyDescent="0.25">
      <c r="C43" s="17" t="s">
        <v>34</v>
      </c>
    </row>
    <row r="45" spans="1:15" x14ac:dyDescent="0.25">
      <c r="C45" s="12" t="s">
        <v>17</v>
      </c>
    </row>
    <row r="46" spans="1:15" x14ac:dyDescent="0.25">
      <c r="C46" s="17" t="s">
        <v>26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data!$J$3:$J$8</xm:f>
          </x14:formula1>
          <xm:sqref>C4 C30 C46</xm:sqref>
        </x14:dataValidation>
        <x14:dataValidation type="list" allowBlank="1" showInputMessage="1" showErrorMessage="1">
          <x14:formula1>
            <xm:f>data!$J$11:$J$15</xm:f>
          </x14:formula1>
          <xm:sqref>C19 C33 C36 C43</xm:sqref>
        </x14:dataValidation>
        <x14:dataValidation type="list" allowBlank="1" showInputMessage="1" showErrorMessage="1">
          <x14:formula1>
            <xm:f>data!$J$3:$J$6</xm:f>
          </x14:formula1>
          <xm:sqref>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data</vt:lpstr>
      <vt:lpstr>charts</vt:lpstr>
      <vt:lpstr>data</vt:lpstr>
    </vt:vector>
  </TitlesOfParts>
  <Company>SAINT-GOBAIN 1.8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Tomasz Wozny</cp:lastModifiedBy>
  <dcterms:created xsi:type="dcterms:W3CDTF">2016-06-21T12:06:37Z</dcterms:created>
  <dcterms:modified xsi:type="dcterms:W3CDTF">2016-06-30T13:59:13Z</dcterms:modified>
</cp:coreProperties>
</file>