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0" windowWidth="19200" windowHeight="7230" activeTab="3"/>
  </bookViews>
  <sheets>
    <sheet name="Data &amp; Pivot" sheetId="1" r:id="rId1"/>
    <sheet name="Charts" sheetId="2" r:id="rId2"/>
    <sheet name="ChirayuData" sheetId="3" r:id="rId3"/>
    <sheet name="ChirayuChart" sheetId="4" r:id="rId4"/>
  </sheets>
  <definedNames>
    <definedName name="Companies">'ChirayuData'!$K$2:$K$5</definedName>
    <definedName name="DrpDwn">'ChirayuData'!$P$1</definedName>
    <definedName name="Variables">'ChirayuData'!$L$2:$L$6</definedName>
    <definedName name="Years">'ChirayuData'!$M$2:$M$6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<sst xmlns="http://schemas.openxmlformats.org/spreadsheetml/2006/main" count="221" uniqueCount="37">
  <si>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</si>
  <si>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</si>
  <si>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</si>
  <si>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</si>
  <si>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</si>
  <si>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</si>
  <si>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</si>
  <si>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</si>
  <si>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</si>
  <si>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</si>
  <si>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</si>
  <si>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</si>
  <si>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</si>
  <si>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</si>
  <si>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</si>
  <si>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</si>
  <si>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</si>
  <si>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</si>
  <si>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</si>
  <si>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</si>
  <si>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</si>
  <si>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</si>
  <si>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</si>
  <si>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</si>
  <si>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0.0499799996614456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</si>
  <si>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0.04997999966144562"/>
        <rFont val="Calibri"/>
        <family val="2"/>
        <scheme val="minor"/>
      </rPr>
      <t>2011 value is 100%. Minimum values highlighted.</t>
    </r>
  </si>
  <si>
    <t>Data &amp; Pivot Tables</t>
  </si>
  <si>
    <t>Concatenate</t>
  </si>
  <si>
    <t>Sr no</t>
  </si>
  <si>
    <t>Companies</t>
  </si>
  <si>
    <t>Variables</t>
  </si>
  <si>
    <t>Years</t>
  </si>
  <si>
    <t>Total</t>
  </si>
  <si>
    <t>↑</t>
  </si>
  <si>
    <t>↓</t>
  </si>
  <si>
    <t>↔</t>
  </si>
  <si>
    <t>Yearly Trends of Key Financial Indicators</t>
  </si>
</sst>
</file>

<file path=xl/styles.xml><?xml version="1.0" encoding="utf-8"?>
<styleSheet xmlns="http://schemas.openxmlformats.org/spreadsheetml/2006/main">
  <numFmts count="1">
    <numFmt numFmtId="177" formatCode="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 tint="-0.04997999966144562"/>
      <name val="Calibri"/>
      <family val="2"/>
      <scheme val="minor"/>
    </font>
    <font>
      <sz val="8"/>
      <color theme="0" tint="-0.0499799996614456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name val="Calibri"/>
      <family val="2"/>
    </font>
    <font>
      <sz val="10"/>
      <color theme="1"/>
      <name val="Calibri"/>
      <family val="2"/>
    </font>
    <font>
      <sz val="11"/>
      <color theme="1" tint="0.15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5" applyFont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/>
    <xf numFmtId="10" fontId="0" fillId="0" borderId="0" xfId="15" applyNumberFormat="1" applyFont="1"/>
    <xf numFmtId="0" fontId="4" fillId="0" borderId="0" xfId="0" applyFont="1" applyAlignment="1">
      <alignment horizontal="right"/>
    </xf>
    <xf numFmtId="0" fontId="0" fillId="0" borderId="0" xfId="15" applyNumberFormat="1" applyFont="1"/>
    <xf numFmtId="0" fontId="5" fillId="0" borderId="0" xfId="0" applyFont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7" borderId="6" xfId="0" applyFont="1" applyFill="1" applyBorder="1"/>
    <xf numFmtId="0" fontId="0" fillId="7" borderId="7" xfId="0" applyFont="1" applyFill="1" applyBorder="1"/>
    <xf numFmtId="0" fontId="0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  <dxf>
      <numFmt numFmtId="177" formatCode="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ChirayuData!$P$45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ChirayuData!$O$9</c:f>
              <c:strCache>
                <c:ptCount val="1"/>
                <c:pt idx="0">
                  <c:v>2014 - ACC Ltd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ChirayuData!$Q$9:$U$9</c:f>
              <c:numCache/>
            </c:numRef>
          </c:val>
        </c:ser>
        <c:ser>
          <c:idx val="5"/>
          <c:order val="1"/>
          <c:tx>
            <c:strRef>
              <c:f>ChirayuData!$O$10</c:f>
              <c:strCache>
                <c:ptCount val="1"/>
                <c:pt idx="0">
                  <c:v>2014 - Ultratech Cement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ChirayuData!$Q$10:$U$10</c:f>
              <c:numCache/>
            </c:numRef>
          </c:val>
        </c:ser>
        <c:ser>
          <c:idx val="6"/>
          <c:order val="2"/>
          <c:tx>
            <c:strRef>
              <c:f>ChirayuData!$O$11</c:f>
              <c:strCache>
                <c:ptCount val="1"/>
                <c:pt idx="0">
                  <c:v>2014 - Ambuja Cement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ChirayuData!$Q$11:$U$11</c:f>
              <c:numCache/>
            </c:numRef>
          </c:val>
        </c:ser>
        <c:ser>
          <c:idx val="7"/>
          <c:order val="3"/>
          <c:tx>
            <c:strRef>
              <c:f>ChirayuData!$O$12</c:f>
              <c:strCache>
                <c:ptCount val="1"/>
                <c:pt idx="0">
                  <c:v>2014 - JK Lakshmi Cement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ChirayuData!$Q$2:$U$2</c:f>
              <c:strCache/>
            </c:strRef>
          </c:cat>
          <c:val>
            <c:numRef>
              <c:f>ChirayuData!$Q$12:$U$12</c:f>
              <c:numCache/>
            </c:numRef>
          </c:val>
        </c:ser>
        <c:axId val="51434599"/>
        <c:axId val="60258208"/>
      </c:barChart>
      <c:barChart>
        <c:barDir val="bar"/>
        <c:grouping val="clustered"/>
        <c:varyColors val="0"/>
        <c:ser>
          <c:idx val="0"/>
          <c:order val="4"/>
          <c:tx>
            <c:strRef>
              <c:f>ChirayuData!$O$3</c:f>
              <c:strCache>
                <c:ptCount val="1"/>
                <c:pt idx="0">
                  <c:v>2015 - ACC Ltd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ChirayuData!$Q$46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ChirayuData!$R$46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ChirayuData!$S$46</c:f>
                  <c:strCache>
                    <c:ptCount val="1"/>
                    <c:pt idx="0">
                      <c:v>↑ 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ChirayuData!$T$46</c:f>
                  <c:strCache>
                    <c:ptCount val="1"/>
                    <c:pt idx="0">
                      <c:v>↑ 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ChirayuData!$U$46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ChirayuData!$Q$3:$U$3</c:f>
              <c:numCache/>
            </c:numRef>
          </c:val>
        </c:ser>
        <c:ser>
          <c:idx val="1"/>
          <c:order val="5"/>
          <c:tx>
            <c:strRef>
              <c:f>ChirayuData!$O$4</c:f>
              <c:strCache>
                <c:ptCount val="1"/>
                <c:pt idx="0">
                  <c:v>2015 - Ultratech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ChirayuData!$Q$47</c:f>
                  <c:strCache>
                    <c:ptCount val="1"/>
                    <c:pt idx="0">
                      <c:v>↓ -1.25%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ChirayuData!$R$47</c:f>
                  <c:strCache>
                    <c:ptCount val="1"/>
                    <c:pt idx="0">
                      <c:v>↑ 0.82%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ChirayuData!$S$47</c:f>
                  <c:strCache>
                    <c:ptCount val="1"/>
                    <c:pt idx="0">
                      <c:v>↑ 0.79%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ChirayuData!$T$47</c:f>
                  <c:strCache>
                    <c:ptCount val="1"/>
                    <c:pt idx="0">
                      <c:v>↓ -0.26%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ChirayuData!$U$47</c:f>
                  <c:strCache>
                    <c:ptCount val="1"/>
                    <c:pt idx="0">
                      <c:v>↓ -0.1%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ChirayuData!$Q$4:$U$4</c:f>
              <c:numCache/>
            </c:numRef>
          </c:val>
        </c:ser>
        <c:ser>
          <c:idx val="2"/>
          <c:order val="6"/>
          <c:tx>
            <c:strRef>
              <c:f>ChirayuData!$O$5</c:f>
              <c:strCache>
                <c:ptCount val="1"/>
                <c:pt idx="0">
                  <c:v>2015 - Ambuja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ChirayuData!$Q$48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ChirayuData!$R$48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ChirayuData!$S$48</c:f>
                  <c:strCache>
                    <c:ptCount val="1"/>
                    <c:pt idx="0">
                      <c:v>↑ 3%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ChirayuData!$T$48</c:f>
                  <c:strCache>
                    <c:ptCount val="1"/>
                    <c:pt idx="0">
                      <c:v>↑ 3%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ChirayuData!$U$48</c:f>
                  <c:strCache>
                    <c:ptCount val="1"/>
                    <c:pt idx="0">
                      <c:v>↓ -4%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ChirayuData!$Q$5:$U$5</c:f>
              <c:numCache/>
            </c:numRef>
          </c:val>
        </c:ser>
        <c:ser>
          <c:idx val="3"/>
          <c:order val="7"/>
          <c:tx>
            <c:strRef>
              <c:f>ChirayuData!$O$6</c:f>
              <c:strCache>
                <c:ptCount val="1"/>
                <c:pt idx="0">
                  <c:v>2015 - JK Lakshmi Cement</c:v>
                </c:pt>
              </c:strCache>
            </c:strRef>
          </c:tx>
          <c:spPr>
            <a:noFill/>
            <a:ln>
              <a:solidFill>
                <a:srgbClr val="007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ChirayuData!$Q$49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ChirayuData!$R$49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ChirayuData!$S$49</c:f>
                  <c:strCache>
                    <c:ptCount val="1"/>
                    <c:pt idx="0">
                      <c:v>↔ 0%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ChirayuData!$T$49</c:f>
                  <c:strCache>
                    <c:ptCount val="1"/>
                    <c:pt idx="0">
                      <c:v>↓ -1%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ChirayuData!$U$49</c:f>
                  <c:strCache>
                    <c:ptCount val="1"/>
                    <c:pt idx="0">
                      <c:v>↑ 2%</c:v>
                    </c:pt>
                  </c:strCache>
                </c:strRef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ChirayuData!$Q$8:$U$8</c:f>
              <c:strCache/>
            </c:strRef>
          </c:cat>
          <c:val>
            <c:numRef>
              <c:f>ChirayuData!$Q$6:$U$6</c:f>
              <c:numCache/>
            </c:numRef>
          </c:val>
        </c:ser>
        <c:axId val="5452961"/>
        <c:axId val="49076650"/>
      </c:barChart>
      <c:catAx>
        <c:axId val="51434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  <a:prstDash val="sysDash"/>
          </a:ln>
        </c:sp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  <c:max val="35"/>
          <c:min val="0"/>
        </c:scaling>
        <c:axPos val="b"/>
        <c:majorGridlines>
          <c:spPr>
            <a:ln cap="rnd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cap="rnd">
            <a:solidFill>
              <a:schemeClr val="bg1">
                <a:lumMod val="85000"/>
              </a:schemeClr>
            </a:solidFill>
            <a:prstDash val="sysDash"/>
          </a:ln>
        </c:spPr>
        <c:crossAx val="51434599"/>
        <c:crosses val="autoZero"/>
        <c:crossBetween val="between"/>
        <c:dispUnits/>
      </c:valAx>
      <c:catAx>
        <c:axId val="5452961"/>
        <c:scaling>
          <c:orientation val="minMax"/>
        </c:scaling>
        <c:axPos val="l"/>
        <c:delete val="1"/>
        <c:majorTickMark val="out"/>
        <c:minorTickMark val="none"/>
        <c:tickLblPos val="none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  <c:max val="3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  <a:prstDash val="sysDash"/>
          </a:ln>
        </c:spPr>
        <c:crossAx val="54529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2533650" y="114300"/>
          <a:ext cx="12858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12</xdr:col>
      <xdr:colOff>104775</xdr:colOff>
      <xdr:row>1</xdr:row>
      <xdr:rowOff>304800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6924675" y="190500"/>
          <a:ext cx="1323975" cy="304800"/>
        </a:xfrm>
        <a:prstGeom prst="roundRect">
          <a:avLst/>
        </a:prstGeom>
        <a:ln>
          <a:headEnd type="none"/>
          <a:tailEnd type="none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581025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103346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323850</xdr:colOff>
      <xdr:row>27</xdr:row>
      <xdr:rowOff>57150</xdr:rowOff>
    </xdr:from>
    <xdr:to>
      <xdr:col>16</xdr:col>
      <xdr:colOff>371475</xdr:colOff>
      <xdr:row>29</xdr:row>
      <xdr:rowOff>104775</xdr:rowOff>
    </xdr:to>
    <xdr:sp macro="" textlink="">
      <xdr:nvSpPr>
        <xdr:cNvPr id="3" name="TextBox 2"/>
        <xdr:cNvSpPr txBox="1"/>
      </xdr:nvSpPr>
      <xdr:spPr>
        <a:xfrm>
          <a:off x="8248650" y="5200650"/>
          <a:ext cx="1876425" cy="428625"/>
        </a:xfrm>
        <a:prstGeom prst="rect">
          <a:avLst/>
        </a:prstGeom>
        <a:solidFill>
          <a:srgbClr val="FFFFFF"/>
        </a:solidFill>
        <a:ln w="9525" cap="rnd" cmpd="sng">
          <a:solidFill>
            <a:schemeClr val="bg1">
              <a:lumMod val="85000"/>
            </a:schemeClr>
          </a:solidFill>
          <a:prstDash val="sysDash"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ctr"/>
        <a:lstStyle/>
        <a:p>
          <a:pPr algn="ctr"/>
          <a:r>
            <a:rPr lang="en-GB" sz="1000"/>
            <a:t>Password to Unprotect</a:t>
          </a:r>
          <a:r>
            <a:rPr lang="en-GB" sz="1000" baseline="0"/>
            <a:t> Sheet:</a:t>
          </a:r>
        </a:p>
        <a:p>
          <a:pPr algn="ctr"/>
          <a:r>
            <a:rPr lang="en-GB" sz="1000" baseline="0"/>
            <a:t>1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0" refreshedBy="Chandoo" refreshedVersion="5">
  <cacheSource type="worksheet">
    <worksheetSource name="Table2"/>
  </cacheSource>
  <cacheFields count="7">
    <cacheField name="Company">
      <sharedItems containsMixedTypes="0" count="4">
        <s v="ACC Ltd"/>
        <s v="Ultratech Cement"/>
        <s v="Ambuja Cement"/>
        <s v="JK Lakshmi Cement"/>
      </sharedItems>
    </cacheField>
    <cacheField name="Variable">
      <sharedItems containsMixedTypes="0" count="5">
        <s v="Other variable cost"/>
        <s v="Power &amp; Fuel"/>
        <s v="Freight &amp; Forwarding"/>
        <s v="Fixed Cost"/>
        <s v="Profit"/>
      </sharedItems>
    </cacheField>
    <cacheField name="2011">
      <sharedItems containsSemiMixedTypes="0" containsString="0" containsMixedTypes="0" containsNumber="1" containsInteger="1" count="0"/>
    </cacheField>
    <cacheField name="2012">
      <sharedItems containsSemiMixedTypes="0" containsString="0" containsMixedTypes="0" containsNumber="1" containsInteger="1" count="0"/>
    </cacheField>
    <cacheField name="2013">
      <sharedItems containsSemiMixedTypes="0" containsString="0" containsMixedTypes="0" containsNumber="1" containsInteger="1" count="0"/>
    </cacheField>
    <cacheField name="2014">
      <sharedItems containsSemiMixedTypes="0" containsString="0" containsMixedTypes="0" containsNumber="1" containsInteger="1" count="0"/>
    </cacheField>
    <cacheField name="2015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5" updatedVersion="5" indent="0" multipleFieldFilters="0" showMemberPropertyTips="1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i="1" r="1">
      <x v="1"/>
    </i>
    <i i="2" r="1">
      <x v="2"/>
    </i>
    <i i="3" r="1">
      <x v="3"/>
    </i>
    <i i="4" r="1">
      <x v="4"/>
    </i>
    <i>
      <x v="1"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4"/>
  <sheetViews>
    <sheetView showGridLines="0" workbookViewId="0" topLeftCell="A1"/>
  </sheetViews>
  <sheetFormatPr defaultColWidth="9.140625" defaultRowHeight="15"/>
  <cols>
    <col min="1" max="1" width="3.28125" style="0" customWidth="1"/>
    <col min="2" max="2" width="16.57421875" style="0" bestFit="1" customWidth="1"/>
    <col min="3" max="3" width="18.140625" style="0" bestFit="1" customWidth="1"/>
    <col min="4" max="8" width="6.421875" style="0" customWidth="1"/>
    <col min="10" max="10" width="18.140625" style="0" customWidth="1"/>
    <col min="11" max="11" width="15.57421875" style="0" customWidth="1"/>
    <col min="12" max="15" width="11.421875" style="0" customWidth="1"/>
    <col min="16" max="16" width="14.7109375" style="0" customWidth="1"/>
    <col min="17" max="17" width="11.421875" style="0" customWidth="1"/>
    <col min="18" max="18" width="11.421875" style="0" bestFit="1" customWidth="1"/>
    <col min="19" max="20" width="11.421875" style="0" customWidth="1"/>
    <col min="21" max="21" width="17.28125" style="0" customWidth="1"/>
    <col min="22" max="22" width="11.421875" style="0" bestFit="1" customWidth="1"/>
    <col min="23" max="25" width="11.421875" style="0" customWidth="1"/>
    <col min="26" max="26" width="15.8515625" style="0" customWidth="1"/>
    <col min="27" max="30" width="11.421875" style="0" customWidth="1"/>
    <col min="31" max="35" width="16.28125" style="0" bestFit="1" customWidth="1"/>
  </cols>
  <sheetData>
    <row r="1" s="8" customFormat="1" ht="42" customHeight="1">
      <c r="B1" s="9" t="s">
        <v>26</v>
      </c>
    </row>
    <row r="4" spans="2:11" ht="15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26" ht="15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ht="15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ht="15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ht="15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ht="15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ht="15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ht="15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8" ht="15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8" ht="15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8" ht="15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8" ht="15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ht="15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ht="15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</v>
      </c>
      <c r="M17" s="6">
        <f aca="true" t="shared" si="0" ref="M17:O17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aca="true" t="shared" si="1" ref="R17:T17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aca="true" t="shared" si="2" ref="W17:Y17">W7/$U7</f>
        <v>1</v>
      </c>
      <c r="X17" s="6">
        <f t="shared" si="2"/>
        <v>1</v>
      </c>
      <c r="Y17" s="6">
        <f t="shared" si="2"/>
        <v>0.9473684210526315</v>
      </c>
      <c r="Z17" s="6">
        <v>1</v>
      </c>
      <c r="AA17" s="6">
        <f>AA7/$Z7</f>
        <v>0.9166666666666666</v>
      </c>
      <c r="AB17" s="6">
        <f aca="true" t="shared" si="3" ref="AB17:AD17">AB7/$Z7</f>
        <v>0.9166666666666666</v>
      </c>
      <c r="AC17" s="6">
        <f t="shared" si="3"/>
        <v>1</v>
      </c>
      <c r="AD17" s="6">
        <f t="shared" si="3"/>
        <v>1</v>
      </c>
    </row>
    <row r="18" spans="2:30" ht="15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aca="true" t="shared" si="4" ref="J18:J21">J8</f>
        <v>Freight &amp; Forwarding</v>
      </c>
      <c r="K18" s="6">
        <v>1</v>
      </c>
      <c r="L18" s="6">
        <f aca="true" t="shared" si="5" ref="L18:O18">L8/$K8</f>
        <v>1</v>
      </c>
      <c r="M18" s="6">
        <f t="shared" si="5"/>
        <v>1.05</v>
      </c>
      <c r="N18" s="6">
        <f t="shared" si="5"/>
        <v>1.1</v>
      </c>
      <c r="O18" s="6">
        <f t="shared" si="5"/>
        <v>1.15</v>
      </c>
      <c r="P18" s="6">
        <v>1</v>
      </c>
      <c r="Q18" s="6">
        <f aca="true" t="shared" si="6" ref="Q18:T18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aca="true" t="shared" si="7" ref="V18:Y18">V8/$U8</f>
        <v>0.95</v>
      </c>
      <c r="W18" s="6">
        <f t="shared" si="7"/>
        <v>1.05</v>
      </c>
      <c r="X18" s="6">
        <f t="shared" si="7"/>
        <v>1.1</v>
      </c>
      <c r="Y18" s="6">
        <f t="shared" si="7"/>
        <v>1.1</v>
      </c>
      <c r="Z18" s="6">
        <v>1</v>
      </c>
      <c r="AA18" s="6">
        <f aca="true" t="shared" si="8" ref="AA18:AD18">AA8/$Z8</f>
        <v>0.9090909090909091</v>
      </c>
      <c r="AB18" s="6">
        <f t="shared" si="8"/>
        <v>0.9545454545454546</v>
      </c>
      <c r="AC18" s="6">
        <f t="shared" si="8"/>
        <v>1.0454545454545454</v>
      </c>
      <c r="AD18" s="6">
        <f t="shared" si="8"/>
        <v>1.0909090909090908</v>
      </c>
    </row>
    <row r="19" spans="2:30" ht="15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aca="true" t="shared" si="9" ref="L19:O1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aca="true" t="shared" si="10" ref="Q19:T19">Q9/$P9</f>
        <v>0.8181818181818182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aca="true" t="shared" si="11" ref="V19:Y19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aca="true" t="shared" si="12" ref="AA19:AD19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ht="15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aca="true" t="shared" si="13" ref="L20:O20">L10/$K10</f>
        <v>0.9130434782608695</v>
      </c>
      <c r="M20" s="6">
        <f t="shared" si="13"/>
        <v>0.9130434782608695</v>
      </c>
      <c r="N20" s="6">
        <f t="shared" si="13"/>
        <v>0.9130434782608695</v>
      </c>
      <c r="O20" s="6">
        <f t="shared" si="13"/>
        <v>0.8695652173913043</v>
      </c>
      <c r="P20" s="6">
        <v>1</v>
      </c>
      <c r="Q20" s="6">
        <f aca="true" t="shared" si="14" ref="Q20:T20">Q10/$P10</f>
        <v>1.0434782608695652</v>
      </c>
      <c r="R20" s="6">
        <f t="shared" si="14"/>
        <v>0.9565217391304348</v>
      </c>
      <c r="S20" s="6">
        <f t="shared" si="14"/>
        <v>1</v>
      </c>
      <c r="T20" s="6">
        <f t="shared" si="14"/>
        <v>0.9565217391304348</v>
      </c>
      <c r="U20" s="6">
        <v>1</v>
      </c>
      <c r="V20" s="6">
        <f aca="true" t="shared" si="15" ref="V20:Y20">V10/$U10</f>
        <v>0.8</v>
      </c>
      <c r="W20" s="6">
        <f t="shared" si="15"/>
        <v>0.6666666666666666</v>
      </c>
      <c r="X20" s="6">
        <f t="shared" si="15"/>
        <v>0.7</v>
      </c>
      <c r="Y20" s="6">
        <f t="shared" si="15"/>
        <v>0.7</v>
      </c>
      <c r="Z20" s="6">
        <v>1</v>
      </c>
      <c r="AA20" s="6">
        <f aca="true" t="shared" si="16" ref="AA20:AD20">AA10/$Z10</f>
        <v>1.0434782608695652</v>
      </c>
      <c r="AB20" s="6">
        <f t="shared" si="16"/>
        <v>0.9130434782608695</v>
      </c>
      <c r="AC20" s="6">
        <f t="shared" si="16"/>
        <v>0.8695652173913043</v>
      </c>
      <c r="AD20" s="6">
        <f t="shared" si="16"/>
        <v>0.9130434782608695</v>
      </c>
    </row>
    <row r="21" spans="2:30" ht="1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aca="true" t="shared" si="17" ref="L21:O21">L11/$K11</f>
        <v>1</v>
      </c>
      <c r="M21" s="6">
        <f t="shared" si="17"/>
        <v>0.4666666666666667</v>
      </c>
      <c r="N21" s="6">
        <f t="shared" si="17"/>
        <v>0.5333333333333333</v>
      </c>
      <c r="O21" s="6">
        <f t="shared" si="17"/>
        <v>0.5333333333333333</v>
      </c>
      <c r="P21" s="6">
        <v>1</v>
      </c>
      <c r="Q21" s="6">
        <f aca="true" t="shared" si="18" ref="Q21:T21">Q11/$P11</f>
        <v>1.0555555555555556</v>
      </c>
      <c r="R21" s="6">
        <f t="shared" si="18"/>
        <v>0.7222222222222222</v>
      </c>
      <c r="S21" s="6">
        <f t="shared" si="18"/>
        <v>0.7777777777777778</v>
      </c>
      <c r="T21" s="6">
        <f t="shared" si="18"/>
        <v>0.5555555555555556</v>
      </c>
      <c r="U21" s="6">
        <v>1</v>
      </c>
      <c r="V21" s="6">
        <f aca="true" t="shared" si="19" ref="V21:Y21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aca="true" t="shared" si="20" ref="AA21:AD21">AA11/$Z11</f>
        <v>1</v>
      </c>
      <c r="AB21" s="6">
        <f t="shared" si="20"/>
        <v>0.47058823529411764</v>
      </c>
      <c r="AC21" s="6">
        <f t="shared" si="20"/>
        <v>0.5294117647058824</v>
      </c>
      <c r="AD21" s="6">
        <f t="shared" si="20"/>
        <v>0.5294117647058824</v>
      </c>
    </row>
    <row r="22" spans="2:30" ht="1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A1"/>
  </sheetViews>
  <sheetFormatPr defaultColWidth="9.140625" defaultRowHeight="15"/>
  <cols>
    <col min="1" max="1" width="2.57421875" style="0" customWidth="1"/>
    <col min="2" max="2" width="20.140625" style="0" customWidth="1"/>
    <col min="3" max="3" width="16.7109375" style="0" customWidth="1"/>
    <col min="4" max="4" width="1.7109375" style="0" customWidth="1"/>
    <col min="5" max="5" width="16.7109375" style="0" customWidth="1"/>
    <col min="6" max="6" width="1.7109375" style="0" customWidth="1"/>
    <col min="7" max="7" width="16.7109375" style="0" customWidth="1"/>
    <col min="8" max="8" width="1.7109375" style="0" customWidth="1"/>
    <col min="9" max="9" width="16.7109375" style="0" customWidth="1"/>
  </cols>
  <sheetData>
    <row r="2" spans="2:9" ht="34.9" customHeight="1">
      <c r="B2" s="36" t="s">
        <v>24</v>
      </c>
      <c r="C2" s="37"/>
      <c r="D2" s="37"/>
      <c r="E2" s="37"/>
      <c r="F2" s="37"/>
      <c r="G2" s="37"/>
      <c r="H2" s="37"/>
      <c r="I2" s="37"/>
    </row>
    <row r="3" ht="9.6" customHeight="1"/>
    <row r="4" spans="2:9" ht="24" customHeight="1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>
      <c r="B5" s="5" t="str">
        <f>'Data &amp; Pivot'!J7</f>
        <v>Fixed Cost</v>
      </c>
      <c r="C5" s="5"/>
      <c r="E5" s="5"/>
      <c r="G5" s="5"/>
      <c r="I5" s="5"/>
    </row>
    <row r="6" spans="2:9" ht="24" customHeight="1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>
      <c r="B7" s="5" t="str">
        <f>'Data &amp; Pivot'!J9</f>
        <v>Other variable cost</v>
      </c>
      <c r="C7" s="5"/>
      <c r="E7" s="5"/>
      <c r="G7" s="5"/>
      <c r="I7" s="5"/>
    </row>
    <row r="8" spans="2:9" ht="24" customHeight="1">
      <c r="B8" s="5" t="str">
        <f>'Data &amp; Pivot'!J10</f>
        <v>Power &amp; Fuel</v>
      </c>
      <c r="C8" s="5"/>
      <c r="E8" s="5"/>
      <c r="G8" s="5"/>
      <c r="I8" s="5"/>
    </row>
    <row r="9" spans="2:9" ht="24" customHeight="1">
      <c r="B9" s="5" t="str">
        <f>'Data &amp; Pivot'!J11</f>
        <v>Profit</v>
      </c>
      <c r="C9" s="5"/>
      <c r="E9" s="5"/>
      <c r="G9" s="5"/>
      <c r="I9" s="5"/>
    </row>
    <row r="10" ht="24" customHeight="1"/>
    <row r="12" spans="2:9" ht="34.9" customHeight="1">
      <c r="B12" s="36" t="s">
        <v>25</v>
      </c>
      <c r="C12" s="37"/>
      <c r="D12" s="37"/>
      <c r="E12" s="37"/>
      <c r="F12" s="37"/>
      <c r="G12" s="37"/>
      <c r="H12" s="37"/>
      <c r="I12" s="37"/>
    </row>
    <row r="13" ht="9.6" customHeight="1"/>
    <row r="14" spans="3:9" ht="24" customHeight="1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>
      <c r="B15" s="5" t="str">
        <f>B5</f>
        <v>Fixed Cost</v>
      </c>
      <c r="C15" s="5"/>
      <c r="E15" s="5"/>
      <c r="G15" s="5"/>
      <c r="I15" s="5"/>
    </row>
    <row r="16" spans="2:9" ht="24" customHeight="1">
      <c r="B16" s="5" t="str">
        <f aca="true" t="shared" si="0" ref="B16:B19">B6</f>
        <v>Freight &amp; Forwarding</v>
      </c>
      <c r="C16" s="5"/>
      <c r="E16" s="5"/>
      <c r="G16" s="5"/>
      <c r="I16" s="5"/>
    </row>
    <row r="17" spans="2:9" ht="24" customHeight="1">
      <c r="B17" s="5" t="str">
        <f t="shared" si="0"/>
        <v>Other variable cost</v>
      </c>
      <c r="C17" s="5"/>
      <c r="E17" s="5"/>
      <c r="G17" s="5"/>
      <c r="I17" s="5"/>
    </row>
    <row r="18" spans="2:9" ht="24" customHeight="1">
      <c r="B18" s="5" t="str">
        <f t="shared" si="0"/>
        <v>Power &amp; Fuel</v>
      </c>
      <c r="C18" s="5"/>
      <c r="E18" s="5"/>
      <c r="G18" s="5"/>
      <c r="I18" s="5"/>
    </row>
    <row r="19" spans="2:9" ht="24" customHeight="1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  <x14:sparklineGroup manualMin="0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115" zoomScaleNormal="115" workbookViewId="0" topLeftCell="A1"/>
  </sheetViews>
  <sheetFormatPr defaultColWidth="9.140625" defaultRowHeight="15"/>
  <cols>
    <col min="1" max="1" width="37.28125" style="0" bestFit="1" customWidth="1"/>
    <col min="2" max="2" width="18.140625" style="0" bestFit="1" customWidth="1"/>
    <col min="3" max="3" width="19.8515625" style="0" bestFit="1" customWidth="1"/>
    <col min="4" max="8" width="5.57421875" style="0" bestFit="1" customWidth="1"/>
    <col min="10" max="10" width="5.57421875" style="0" bestFit="1" customWidth="1"/>
    <col min="11" max="11" width="18.140625" style="0" bestFit="1" customWidth="1"/>
    <col min="12" max="12" width="19.8515625" style="0" bestFit="1" customWidth="1"/>
    <col min="13" max="13" width="5.7109375" style="0" bestFit="1" customWidth="1"/>
    <col min="14" max="14" width="12.57421875" style="0" customWidth="1"/>
    <col min="15" max="15" width="9.00390625" style="0" customWidth="1"/>
    <col min="16" max="16" width="17.7109375" style="0" customWidth="1"/>
    <col min="17" max="17" width="18.00390625" style="0" bestFit="1" customWidth="1"/>
    <col min="18" max="18" width="12.8515625" style="0" bestFit="1" customWidth="1"/>
    <col min="19" max="19" width="19.8515625" style="0" bestFit="1" customWidth="1"/>
    <col min="20" max="20" width="10.140625" style="0" bestFit="1" customWidth="1"/>
    <col min="21" max="21" width="8.28125" style="0" bestFit="1" customWidth="1"/>
    <col min="22" max="22" width="5.421875" style="0" bestFit="1" customWidth="1"/>
  </cols>
  <sheetData>
    <row r="1" spans="1:16" ht="15">
      <c r="A1" t="s">
        <v>27</v>
      </c>
      <c r="B1" s="20" t="s">
        <v>0</v>
      </c>
      <c r="C1" s="21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J1" t="s">
        <v>28</v>
      </c>
      <c r="K1" s="12" t="s">
        <v>29</v>
      </c>
      <c r="L1" s="12" t="s">
        <v>30</v>
      </c>
      <c r="M1" s="12" t="s">
        <v>31</v>
      </c>
      <c r="P1" s="13">
        <v>5</v>
      </c>
    </row>
    <row r="2" spans="1:22" ht="15">
      <c r="A2" t="str">
        <f>B2&amp;C2</f>
        <v>ACC LtdOther variable cost</v>
      </c>
      <c r="B2" s="24" t="s">
        <v>7</v>
      </c>
      <c r="C2" s="25" t="s">
        <v>8</v>
      </c>
      <c r="D2" s="26">
        <v>15</v>
      </c>
      <c r="E2" s="26">
        <v>18</v>
      </c>
      <c r="F2" s="26">
        <v>22</v>
      </c>
      <c r="G2" s="26">
        <v>20</v>
      </c>
      <c r="H2" s="27">
        <v>19</v>
      </c>
      <c r="J2">
        <v>1</v>
      </c>
      <c r="K2" t="s">
        <v>7</v>
      </c>
      <c r="L2" t="s">
        <v>8</v>
      </c>
      <c r="M2" t="s">
        <v>2</v>
      </c>
      <c r="P2" s="14" t="str">
        <f>TRIM(VLOOKUP(P1,$J$1:$M$6,4,0))</f>
        <v>2015</v>
      </c>
      <c r="Q2" t="s">
        <v>8</v>
      </c>
      <c r="R2" t="s">
        <v>9</v>
      </c>
      <c r="S2" t="s">
        <v>10</v>
      </c>
      <c r="T2" t="s">
        <v>11</v>
      </c>
      <c r="U2" t="s">
        <v>12</v>
      </c>
      <c r="V2" t="s">
        <v>32</v>
      </c>
    </row>
    <row r="3" spans="1:22" ht="15">
      <c r="A3" t="str">
        <f aca="true" t="shared" si="0" ref="A3:A21">B3&amp;C3</f>
        <v>ACC LtdPower &amp; Fuel</v>
      </c>
      <c r="B3" s="28" t="s">
        <v>7</v>
      </c>
      <c r="C3" s="29" t="s">
        <v>9</v>
      </c>
      <c r="D3" s="30">
        <v>23</v>
      </c>
      <c r="E3" s="30">
        <v>21</v>
      </c>
      <c r="F3" s="30">
        <v>21</v>
      </c>
      <c r="G3" s="30">
        <v>21</v>
      </c>
      <c r="H3" s="31">
        <v>20</v>
      </c>
      <c r="J3">
        <v>2</v>
      </c>
      <c r="K3" t="s">
        <v>13</v>
      </c>
      <c r="L3" t="s">
        <v>9</v>
      </c>
      <c r="M3" t="s">
        <v>3</v>
      </c>
      <c r="O3" t="str">
        <f>$P$2&amp;" - "&amp;P3</f>
        <v>2015 - ACC Ltd</v>
      </c>
      <c r="P3" t="s">
        <v>7</v>
      </c>
      <c r="Q3">
        <f aca="true" t="shared" si="1" ref="Q3:U6">VLOOKUP($P3&amp;Q$2,$A$1:$H$21,MATCH($P$2,$A$1:$H$1,0),0)</f>
        <v>19</v>
      </c>
      <c r="R3">
        <f t="shared" si="1"/>
        <v>20</v>
      </c>
      <c r="S3">
        <f t="shared" si="1"/>
        <v>23</v>
      </c>
      <c r="T3">
        <f t="shared" si="1"/>
        <v>30</v>
      </c>
      <c r="U3">
        <f t="shared" si="1"/>
        <v>8</v>
      </c>
      <c r="V3">
        <f>SUM(Q3:U3)</f>
        <v>100</v>
      </c>
    </row>
    <row r="4" spans="1:22" ht="15">
      <c r="A4" t="str">
        <f t="shared" si="0"/>
        <v>ACC LtdFreight &amp; Forwarding</v>
      </c>
      <c r="B4" s="24" t="s">
        <v>7</v>
      </c>
      <c r="C4" s="25" t="s">
        <v>10</v>
      </c>
      <c r="D4" s="26">
        <v>20</v>
      </c>
      <c r="E4" s="26">
        <v>20</v>
      </c>
      <c r="F4" s="26">
        <v>21</v>
      </c>
      <c r="G4" s="26">
        <v>22</v>
      </c>
      <c r="H4" s="27">
        <v>23</v>
      </c>
      <c r="J4">
        <v>3</v>
      </c>
      <c r="K4" t="s">
        <v>14</v>
      </c>
      <c r="L4" t="s">
        <v>10</v>
      </c>
      <c r="M4" t="s">
        <v>4</v>
      </c>
      <c r="O4" t="str">
        <f aca="true" t="shared" si="2" ref="O4:O6">$P$2&amp;" - "&amp;P4</f>
        <v>2015 - Ultratech Cement</v>
      </c>
      <c r="P4" t="s">
        <v>13</v>
      </c>
      <c r="Q4">
        <f t="shared" si="1"/>
        <v>18</v>
      </c>
      <c r="R4">
        <f t="shared" si="1"/>
        <v>21</v>
      </c>
      <c r="S4">
        <f t="shared" si="1"/>
        <v>24</v>
      </c>
      <c r="T4">
        <f t="shared" si="1"/>
        <v>24</v>
      </c>
      <c r="U4">
        <f t="shared" si="1"/>
        <v>9</v>
      </c>
      <c r="V4">
        <f aca="true" t="shared" si="3" ref="V4:V6">SUM(Q4:U4)</f>
        <v>96</v>
      </c>
    </row>
    <row r="5" spans="1:22" ht="15">
      <c r="A5" t="str">
        <f t="shared" si="0"/>
        <v>ACC LtdFixed Cost</v>
      </c>
      <c r="B5" s="28" t="s">
        <v>7</v>
      </c>
      <c r="C5" s="29" t="s">
        <v>11</v>
      </c>
      <c r="D5" s="30">
        <v>27</v>
      </c>
      <c r="E5" s="30">
        <v>26</v>
      </c>
      <c r="F5" s="30">
        <v>29</v>
      </c>
      <c r="G5" s="30">
        <v>29</v>
      </c>
      <c r="H5" s="31">
        <v>30</v>
      </c>
      <c r="J5">
        <v>4</v>
      </c>
      <c r="K5" t="s">
        <v>15</v>
      </c>
      <c r="L5" t="s">
        <v>11</v>
      </c>
      <c r="M5" t="s">
        <v>5</v>
      </c>
      <c r="O5" t="str">
        <f t="shared" si="2"/>
        <v>2015 - Ambuja Cement</v>
      </c>
      <c r="P5" t="s">
        <v>14</v>
      </c>
      <c r="Q5">
        <f t="shared" si="1"/>
        <v>11</v>
      </c>
      <c r="R5">
        <f t="shared" si="1"/>
        <v>22</v>
      </c>
      <c r="S5">
        <f t="shared" si="1"/>
        <v>27</v>
      </c>
      <c r="T5">
        <f t="shared" si="1"/>
        <v>30</v>
      </c>
      <c r="U5">
        <f t="shared" si="1"/>
        <v>10</v>
      </c>
      <c r="V5">
        <f t="shared" si="3"/>
        <v>100</v>
      </c>
    </row>
    <row r="6" spans="1:22" ht="15">
      <c r="A6" t="str">
        <f t="shared" si="0"/>
        <v>ACC LtdProfit</v>
      </c>
      <c r="B6" s="24" t="s">
        <v>7</v>
      </c>
      <c r="C6" s="25" t="s">
        <v>12</v>
      </c>
      <c r="D6" s="26">
        <v>15</v>
      </c>
      <c r="E6" s="26">
        <v>15</v>
      </c>
      <c r="F6" s="26">
        <v>7</v>
      </c>
      <c r="G6" s="26">
        <v>8</v>
      </c>
      <c r="H6" s="27">
        <v>8</v>
      </c>
      <c r="J6">
        <v>5</v>
      </c>
      <c r="L6" t="s">
        <v>12</v>
      </c>
      <c r="M6" t="s">
        <v>6</v>
      </c>
      <c r="O6" t="str">
        <f t="shared" si="2"/>
        <v>2015 - JK Lakshmi Cement</v>
      </c>
      <c r="P6" t="s">
        <v>15</v>
      </c>
      <c r="Q6">
        <f t="shared" si="1"/>
        <v>29</v>
      </c>
      <c r="R6">
        <f t="shared" si="1"/>
        <v>21</v>
      </c>
      <c r="S6">
        <f t="shared" si="1"/>
        <v>22</v>
      </c>
      <c r="T6">
        <f t="shared" si="1"/>
        <v>18</v>
      </c>
      <c r="U6">
        <f t="shared" si="1"/>
        <v>10</v>
      </c>
      <c r="V6">
        <f t="shared" si="3"/>
        <v>100</v>
      </c>
    </row>
    <row r="7" spans="1:8" ht="15">
      <c r="A7" t="str">
        <f t="shared" si="0"/>
        <v>Ultratech CementOther variable cost</v>
      </c>
      <c r="B7" s="28" t="s">
        <v>13</v>
      </c>
      <c r="C7" s="29" t="s">
        <v>8</v>
      </c>
      <c r="D7" s="30">
        <v>16</v>
      </c>
      <c r="E7" s="30">
        <v>17</v>
      </c>
      <c r="F7" s="30">
        <v>18</v>
      </c>
      <c r="G7" s="30">
        <v>19</v>
      </c>
      <c r="H7" s="31">
        <v>18</v>
      </c>
    </row>
    <row r="8" spans="1:22" ht="15">
      <c r="A8" t="str">
        <f t="shared" si="0"/>
        <v>Ultratech CementPower &amp; Fuel</v>
      </c>
      <c r="B8" s="24" t="s">
        <v>13</v>
      </c>
      <c r="C8" s="25" t="s">
        <v>9</v>
      </c>
      <c r="D8" s="26">
        <v>23</v>
      </c>
      <c r="E8" s="26">
        <v>24</v>
      </c>
      <c r="F8" s="26">
        <v>21</v>
      </c>
      <c r="G8" s="26">
        <v>20</v>
      </c>
      <c r="H8" s="27">
        <v>21</v>
      </c>
      <c r="P8" s="14" t="str">
        <f>TRIM(P2-1)</f>
        <v>2014</v>
      </c>
      <c r="Q8" t="s">
        <v>8</v>
      </c>
      <c r="R8" t="s">
        <v>9</v>
      </c>
      <c r="S8" t="s">
        <v>10</v>
      </c>
      <c r="T8" t="s">
        <v>11</v>
      </c>
      <c r="U8" t="s">
        <v>12</v>
      </c>
      <c r="V8" t="s">
        <v>32</v>
      </c>
    </row>
    <row r="9" spans="1:22" ht="15">
      <c r="A9" t="str">
        <f t="shared" si="0"/>
        <v>Ultratech CementFreight &amp; Forwarding</v>
      </c>
      <c r="B9" s="28" t="s">
        <v>13</v>
      </c>
      <c r="C9" s="29" t="s">
        <v>10</v>
      </c>
      <c r="D9" s="30">
        <v>22</v>
      </c>
      <c r="E9" s="30">
        <v>20</v>
      </c>
      <c r="F9" s="30">
        <v>21</v>
      </c>
      <c r="G9" s="30">
        <v>23</v>
      </c>
      <c r="H9" s="31">
        <v>24</v>
      </c>
      <c r="O9" t="str">
        <f>$P$8&amp;" - "&amp;P9</f>
        <v>2014 - ACC Ltd</v>
      </c>
      <c r="P9" t="s">
        <v>7</v>
      </c>
      <c r="Q9">
        <f aca="true" t="shared" si="4" ref="Q9:U12">_xlfn.IFERROR(VLOOKUP($P9&amp;Q$8,$A$1:$H$21,MATCH($P$8,$A$1:$H$1,0),0),Q3)</f>
        <v>20</v>
      </c>
      <c r="R9">
        <f t="shared" si="4"/>
        <v>21</v>
      </c>
      <c r="S9">
        <f t="shared" si="4"/>
        <v>22</v>
      </c>
      <c r="T9">
        <f t="shared" si="4"/>
        <v>29</v>
      </c>
      <c r="U9">
        <f t="shared" si="4"/>
        <v>8</v>
      </c>
      <c r="V9">
        <f>SUM(Q9:U9)</f>
        <v>100</v>
      </c>
    </row>
    <row r="10" spans="1:22" ht="15">
      <c r="A10" t="str">
        <f t="shared" si="0"/>
        <v>Ultratech CementFixed Cost</v>
      </c>
      <c r="B10" s="24" t="s">
        <v>13</v>
      </c>
      <c r="C10" s="25" t="s">
        <v>11</v>
      </c>
      <c r="D10" s="26">
        <v>24</v>
      </c>
      <c r="E10" s="26">
        <v>22</v>
      </c>
      <c r="F10" s="26">
        <v>22</v>
      </c>
      <c r="G10" s="26">
        <v>24</v>
      </c>
      <c r="H10" s="27">
        <v>24</v>
      </c>
      <c r="O10" t="str">
        <f aca="true" t="shared" si="5" ref="O10:O12">$P$8&amp;" - "&amp;P10</f>
        <v>2014 - Ultratech Cement</v>
      </c>
      <c r="P10" t="s">
        <v>13</v>
      </c>
      <c r="Q10">
        <f t="shared" si="4"/>
        <v>19</v>
      </c>
      <c r="R10">
        <f t="shared" si="4"/>
        <v>20</v>
      </c>
      <c r="S10">
        <f t="shared" si="4"/>
        <v>23</v>
      </c>
      <c r="T10">
        <f t="shared" si="4"/>
        <v>24</v>
      </c>
      <c r="U10">
        <f t="shared" si="4"/>
        <v>9</v>
      </c>
      <c r="V10">
        <f aca="true" t="shared" si="6" ref="V10:V12">SUM(Q10:U10)</f>
        <v>95</v>
      </c>
    </row>
    <row r="11" spans="1:22" ht="15">
      <c r="A11" t="str">
        <f t="shared" si="0"/>
        <v>Ultratech CementProfit</v>
      </c>
      <c r="B11" s="28" t="s">
        <v>13</v>
      </c>
      <c r="C11" s="29" t="s">
        <v>12</v>
      </c>
      <c r="D11" s="30">
        <v>17</v>
      </c>
      <c r="E11" s="30">
        <v>17</v>
      </c>
      <c r="F11" s="30">
        <v>8</v>
      </c>
      <c r="G11" s="30">
        <v>9</v>
      </c>
      <c r="H11" s="31">
        <v>9</v>
      </c>
      <c r="O11" t="str">
        <f t="shared" si="5"/>
        <v>2014 - Ambuja Cement</v>
      </c>
      <c r="P11" t="s">
        <v>14</v>
      </c>
      <c r="Q11">
        <f t="shared" si="4"/>
        <v>12</v>
      </c>
      <c r="R11">
        <f t="shared" si="4"/>
        <v>23</v>
      </c>
      <c r="S11">
        <f t="shared" si="4"/>
        <v>24</v>
      </c>
      <c r="T11">
        <f t="shared" si="4"/>
        <v>27</v>
      </c>
      <c r="U11">
        <f t="shared" si="4"/>
        <v>14</v>
      </c>
      <c r="V11">
        <f t="shared" si="6"/>
        <v>100</v>
      </c>
    </row>
    <row r="12" spans="1:22" ht="15">
      <c r="A12" t="str">
        <f t="shared" si="0"/>
        <v>Ambuja CementOther variable cost</v>
      </c>
      <c r="B12" s="24" t="s">
        <v>14</v>
      </c>
      <c r="C12" s="25" t="s">
        <v>8</v>
      </c>
      <c r="D12" s="26">
        <v>11</v>
      </c>
      <c r="E12" s="26">
        <v>9</v>
      </c>
      <c r="F12" s="26">
        <v>13</v>
      </c>
      <c r="G12" s="26">
        <v>12</v>
      </c>
      <c r="H12" s="27">
        <v>11</v>
      </c>
      <c r="O12" t="str">
        <f t="shared" si="5"/>
        <v>2014 - JK Lakshmi Cement</v>
      </c>
      <c r="P12" t="s">
        <v>15</v>
      </c>
      <c r="Q12">
        <f t="shared" si="4"/>
        <v>30</v>
      </c>
      <c r="R12">
        <f t="shared" si="4"/>
        <v>21</v>
      </c>
      <c r="S12">
        <f t="shared" si="4"/>
        <v>22</v>
      </c>
      <c r="T12">
        <f t="shared" si="4"/>
        <v>19</v>
      </c>
      <c r="U12">
        <f t="shared" si="4"/>
        <v>8</v>
      </c>
      <c r="V12">
        <f t="shared" si="6"/>
        <v>100</v>
      </c>
    </row>
    <row r="13" spans="1:8" ht="15">
      <c r="A13" t="str">
        <f t="shared" si="0"/>
        <v>Ambuja CementPower &amp; Fuel</v>
      </c>
      <c r="B13" s="28" t="s">
        <v>14</v>
      </c>
      <c r="C13" s="29" t="s">
        <v>9</v>
      </c>
      <c r="D13" s="30">
        <v>23</v>
      </c>
      <c r="E13" s="30">
        <v>24</v>
      </c>
      <c r="F13" s="30">
        <v>22</v>
      </c>
      <c r="G13" s="30">
        <v>23</v>
      </c>
      <c r="H13" s="31">
        <v>22</v>
      </c>
    </row>
    <row r="14" spans="1:21" ht="15">
      <c r="A14" t="str">
        <f t="shared" si="0"/>
        <v>Ambuja CementFreight &amp; Forwarding</v>
      </c>
      <c r="B14" s="24" t="s">
        <v>14</v>
      </c>
      <c r="C14" s="25" t="s">
        <v>10</v>
      </c>
      <c r="D14" s="26">
        <v>23</v>
      </c>
      <c r="E14" s="26">
        <v>23</v>
      </c>
      <c r="F14" s="26">
        <v>25</v>
      </c>
      <c r="G14" s="26">
        <v>24</v>
      </c>
      <c r="H14" s="27">
        <v>27</v>
      </c>
      <c r="P14" s="15"/>
      <c r="Q14" s="15"/>
      <c r="R14" s="15"/>
      <c r="S14" s="15"/>
      <c r="T14" s="15"/>
      <c r="U14" s="15"/>
    </row>
    <row r="15" spans="1:8" ht="15">
      <c r="A15" t="str">
        <f t="shared" si="0"/>
        <v>Ambuja CementFixed Cost</v>
      </c>
      <c r="B15" s="28" t="s">
        <v>14</v>
      </c>
      <c r="C15" s="29" t="s">
        <v>11</v>
      </c>
      <c r="D15" s="30">
        <v>25</v>
      </c>
      <c r="E15" s="30">
        <v>25</v>
      </c>
      <c r="F15" s="30">
        <v>27</v>
      </c>
      <c r="G15" s="30">
        <v>27</v>
      </c>
      <c r="H15" s="31">
        <v>30</v>
      </c>
    </row>
    <row r="16" spans="1:8" ht="15">
      <c r="A16" t="str">
        <f t="shared" si="0"/>
        <v>Ambuja CementProfit</v>
      </c>
      <c r="B16" s="24" t="s">
        <v>14</v>
      </c>
      <c r="C16" s="25" t="s">
        <v>12</v>
      </c>
      <c r="D16" s="26">
        <v>18</v>
      </c>
      <c r="E16" s="26">
        <v>19</v>
      </c>
      <c r="F16" s="26">
        <v>13</v>
      </c>
      <c r="G16" s="26">
        <v>14</v>
      </c>
      <c r="H16" s="27">
        <v>10</v>
      </c>
    </row>
    <row r="17" spans="1:21" ht="15">
      <c r="A17" t="str">
        <f t="shared" si="0"/>
        <v>JK Lakshmi CementOther variable cost</v>
      </c>
      <c r="B17" s="28" t="s">
        <v>15</v>
      </c>
      <c r="C17" s="29" t="s">
        <v>8</v>
      </c>
      <c r="D17" s="32">
        <v>23</v>
      </c>
      <c r="E17" s="32">
        <v>25</v>
      </c>
      <c r="F17" s="32">
        <v>26</v>
      </c>
      <c r="G17" s="32">
        <v>30</v>
      </c>
      <c r="H17" s="33">
        <v>29</v>
      </c>
      <c r="P17" t="str">
        <f>P2</f>
        <v>2015</v>
      </c>
      <c r="Q17" t="s">
        <v>8</v>
      </c>
      <c r="R17" t="s">
        <v>9</v>
      </c>
      <c r="S17" t="s">
        <v>10</v>
      </c>
      <c r="T17" t="s">
        <v>11</v>
      </c>
      <c r="U17" t="s">
        <v>12</v>
      </c>
    </row>
    <row r="18" spans="1:22" ht="15">
      <c r="A18" t="str">
        <f t="shared" si="0"/>
        <v>JK Lakshmi CementPower &amp; Fuel</v>
      </c>
      <c r="B18" s="24" t="s">
        <v>15</v>
      </c>
      <c r="C18" s="25" t="s">
        <v>9</v>
      </c>
      <c r="D18" s="34">
        <v>30</v>
      </c>
      <c r="E18" s="34">
        <v>24</v>
      </c>
      <c r="F18" s="34">
        <v>20</v>
      </c>
      <c r="G18" s="34">
        <v>21</v>
      </c>
      <c r="H18" s="35">
        <v>21</v>
      </c>
      <c r="P18" t="s">
        <v>7</v>
      </c>
      <c r="Q18" s="16">
        <f>Q3/$V3</f>
        <v>0.19</v>
      </c>
      <c r="R18" s="16">
        <f aca="true" t="shared" si="7" ref="R18:U18">R3/$V3</f>
        <v>0.2</v>
      </c>
      <c r="S18" s="16">
        <f t="shared" si="7"/>
        <v>0.23</v>
      </c>
      <c r="T18" s="16">
        <f t="shared" si="7"/>
        <v>0.3</v>
      </c>
      <c r="U18" s="16">
        <f t="shared" si="7"/>
        <v>0.08</v>
      </c>
      <c r="V18" s="16"/>
    </row>
    <row r="19" spans="1:22" ht="15">
      <c r="A19" t="str">
        <f t="shared" si="0"/>
        <v>JK Lakshmi CementFreight &amp; Forwarding</v>
      </c>
      <c r="B19" s="28" t="s">
        <v>15</v>
      </c>
      <c r="C19" s="29" t="s">
        <v>10</v>
      </c>
      <c r="D19" s="32">
        <v>20</v>
      </c>
      <c r="E19" s="32">
        <v>19</v>
      </c>
      <c r="F19" s="32">
        <v>21</v>
      </c>
      <c r="G19" s="32">
        <v>22</v>
      </c>
      <c r="H19" s="33">
        <v>22</v>
      </c>
      <c r="P19" t="s">
        <v>13</v>
      </c>
      <c r="Q19" s="16">
        <f aca="true" t="shared" si="8" ref="Q19:U21">Q4/$V4</f>
        <v>0.1875</v>
      </c>
      <c r="R19" s="16">
        <f t="shared" si="8"/>
        <v>0.21875</v>
      </c>
      <c r="S19" s="16">
        <f t="shared" si="8"/>
        <v>0.25</v>
      </c>
      <c r="T19" s="16">
        <f t="shared" si="8"/>
        <v>0.25</v>
      </c>
      <c r="U19" s="16">
        <f t="shared" si="8"/>
        <v>0.09375</v>
      </c>
      <c r="V19" s="16"/>
    </row>
    <row r="20" spans="1:22" ht="15">
      <c r="A20" t="str">
        <f t="shared" si="0"/>
        <v>JK Lakshmi CementFixed Cost</v>
      </c>
      <c r="B20" s="24" t="s">
        <v>15</v>
      </c>
      <c r="C20" s="25" t="s">
        <v>11</v>
      </c>
      <c r="D20" s="34">
        <v>19</v>
      </c>
      <c r="E20" s="34">
        <v>20</v>
      </c>
      <c r="F20" s="34">
        <v>19</v>
      </c>
      <c r="G20" s="34">
        <v>19</v>
      </c>
      <c r="H20" s="35">
        <v>18</v>
      </c>
      <c r="P20" t="s">
        <v>14</v>
      </c>
      <c r="Q20" s="16">
        <f t="shared" si="8"/>
        <v>0.11</v>
      </c>
      <c r="R20" s="16">
        <f t="shared" si="8"/>
        <v>0.22</v>
      </c>
      <c r="S20" s="16">
        <f t="shared" si="8"/>
        <v>0.27</v>
      </c>
      <c r="T20" s="16">
        <f t="shared" si="8"/>
        <v>0.3</v>
      </c>
      <c r="U20" s="16">
        <f t="shared" si="8"/>
        <v>0.1</v>
      </c>
      <c r="V20" s="16"/>
    </row>
    <row r="21" spans="1:22" ht="15">
      <c r="A21" t="str">
        <f t="shared" si="0"/>
        <v>JK Lakshmi CementProfit</v>
      </c>
      <c r="B21" s="28" t="s">
        <v>15</v>
      </c>
      <c r="C21" s="29" t="s">
        <v>12</v>
      </c>
      <c r="D21" s="32">
        <v>8</v>
      </c>
      <c r="E21" s="32">
        <v>12</v>
      </c>
      <c r="F21" s="32">
        <v>14</v>
      </c>
      <c r="G21" s="32">
        <v>8</v>
      </c>
      <c r="H21" s="33">
        <v>10</v>
      </c>
      <c r="P21" t="s">
        <v>15</v>
      </c>
      <c r="Q21" s="16">
        <f t="shared" si="8"/>
        <v>0.29</v>
      </c>
      <c r="R21" s="16">
        <f t="shared" si="8"/>
        <v>0.21</v>
      </c>
      <c r="S21" s="16">
        <f t="shared" si="8"/>
        <v>0.22</v>
      </c>
      <c r="T21" s="16">
        <f t="shared" si="8"/>
        <v>0.18</v>
      </c>
      <c r="U21" s="16">
        <f t="shared" si="8"/>
        <v>0.1</v>
      </c>
      <c r="V21" s="16"/>
    </row>
    <row r="23" spans="16:21" ht="15">
      <c r="P23" t="str">
        <f>P8</f>
        <v>2014</v>
      </c>
      <c r="Q23" t="s">
        <v>8</v>
      </c>
      <c r="R23" t="s">
        <v>9</v>
      </c>
      <c r="S23" t="s">
        <v>10</v>
      </c>
      <c r="T23" t="s">
        <v>11</v>
      </c>
      <c r="U23" t="s">
        <v>12</v>
      </c>
    </row>
    <row r="24" spans="16:22" ht="15">
      <c r="P24" t="s">
        <v>7</v>
      </c>
      <c r="Q24" s="16">
        <f>Q9/$V9</f>
        <v>0.2</v>
      </c>
      <c r="R24" s="16">
        <f aca="true" t="shared" si="9" ref="R24:U24">R9/$V9</f>
        <v>0.21</v>
      </c>
      <c r="S24" s="16">
        <f t="shared" si="9"/>
        <v>0.22</v>
      </c>
      <c r="T24" s="16">
        <f t="shared" si="9"/>
        <v>0.29</v>
      </c>
      <c r="U24" s="16">
        <f t="shared" si="9"/>
        <v>0.08</v>
      </c>
      <c r="V24" s="16"/>
    </row>
    <row r="25" spans="16:22" ht="15">
      <c r="P25" t="s">
        <v>13</v>
      </c>
      <c r="Q25" s="16">
        <f aca="true" t="shared" si="10" ref="Q25:U27">Q10/$V10</f>
        <v>0.2</v>
      </c>
      <c r="R25" s="16">
        <f t="shared" si="10"/>
        <v>0.21052631578947367</v>
      </c>
      <c r="S25" s="16">
        <f t="shared" si="10"/>
        <v>0.24210526315789474</v>
      </c>
      <c r="T25" s="16">
        <f t="shared" si="10"/>
        <v>0.25263157894736843</v>
      </c>
      <c r="U25" s="16">
        <f t="shared" si="10"/>
        <v>0.09473684210526316</v>
      </c>
      <c r="V25" s="16"/>
    </row>
    <row r="26" spans="16:22" ht="15">
      <c r="P26" t="s">
        <v>14</v>
      </c>
      <c r="Q26" s="16">
        <f t="shared" si="10"/>
        <v>0.12</v>
      </c>
      <c r="R26" s="16">
        <f t="shared" si="10"/>
        <v>0.23</v>
      </c>
      <c r="S26" s="16">
        <f t="shared" si="10"/>
        <v>0.24</v>
      </c>
      <c r="T26" s="16">
        <f t="shared" si="10"/>
        <v>0.27</v>
      </c>
      <c r="U26" s="16">
        <f t="shared" si="10"/>
        <v>0.14</v>
      </c>
      <c r="V26" s="16"/>
    </row>
    <row r="27" spans="16:22" ht="15">
      <c r="P27" t="s">
        <v>15</v>
      </c>
      <c r="Q27" s="16">
        <f t="shared" si="10"/>
        <v>0.3</v>
      </c>
      <c r="R27" s="16">
        <f t="shared" si="10"/>
        <v>0.21</v>
      </c>
      <c r="S27" s="16">
        <f t="shared" si="10"/>
        <v>0.22</v>
      </c>
      <c r="T27" s="16">
        <f t="shared" si="10"/>
        <v>0.19</v>
      </c>
      <c r="U27" s="16">
        <f t="shared" si="10"/>
        <v>0.08</v>
      </c>
      <c r="V27" s="16"/>
    </row>
    <row r="29" spans="16:21" ht="15">
      <c r="P29" s="15"/>
      <c r="Q29" s="15"/>
      <c r="R29" s="15"/>
      <c r="S29" s="15"/>
      <c r="T29" s="15"/>
      <c r="U29" s="15"/>
    </row>
    <row r="31" spans="16:21" ht="15">
      <c r="P31" t="str">
        <f>P2</f>
        <v>2015</v>
      </c>
      <c r="Q31" t="s">
        <v>8</v>
      </c>
      <c r="R31" t="s">
        <v>9</v>
      </c>
      <c r="S31" t="s">
        <v>10</v>
      </c>
      <c r="T31" t="s">
        <v>11</v>
      </c>
      <c r="U31" t="s">
        <v>12</v>
      </c>
    </row>
    <row r="32" spans="16:21" ht="15">
      <c r="P32" t="s">
        <v>7</v>
      </c>
      <c r="Q32" s="16">
        <f>Q18-Q24</f>
        <v>-0.010000000000000009</v>
      </c>
      <c r="R32" s="16">
        <f aca="true" t="shared" si="11" ref="R32:U32">R18-R24</f>
        <v>-0.009999999999999981</v>
      </c>
      <c r="S32" s="16">
        <f t="shared" si="11"/>
        <v>0.010000000000000009</v>
      </c>
      <c r="T32" s="16">
        <f t="shared" si="11"/>
        <v>0.010000000000000009</v>
      </c>
      <c r="U32" s="16">
        <f t="shared" si="11"/>
        <v>0</v>
      </c>
    </row>
    <row r="33" spans="16:21" ht="15">
      <c r="P33" t="s">
        <v>13</v>
      </c>
      <c r="Q33" s="16">
        <f aca="true" t="shared" si="12" ref="Q33:U35">Q19-Q25</f>
        <v>-0.012500000000000011</v>
      </c>
      <c r="R33" s="16">
        <f t="shared" si="12"/>
        <v>0.008223684210526327</v>
      </c>
      <c r="S33" s="16">
        <f t="shared" si="12"/>
        <v>0.00789473684210526</v>
      </c>
      <c r="T33" s="16">
        <f t="shared" si="12"/>
        <v>-0.0026315789473684292</v>
      </c>
      <c r="U33" s="16">
        <f t="shared" si="12"/>
        <v>-0.000986842105263161</v>
      </c>
    </row>
    <row r="34" spans="16:21" ht="15">
      <c r="P34" t="s">
        <v>14</v>
      </c>
      <c r="Q34" s="16">
        <f t="shared" si="12"/>
        <v>-0.009999999999999995</v>
      </c>
      <c r="R34" s="16">
        <f t="shared" si="12"/>
        <v>-0.010000000000000009</v>
      </c>
      <c r="S34" s="16">
        <f t="shared" si="12"/>
        <v>0.030000000000000027</v>
      </c>
      <c r="T34" s="16">
        <f t="shared" si="12"/>
        <v>0.02999999999999997</v>
      </c>
      <c r="U34" s="16">
        <f t="shared" si="12"/>
        <v>-0.04000000000000001</v>
      </c>
    </row>
    <row r="35" spans="16:21" ht="15">
      <c r="P35" t="s">
        <v>15</v>
      </c>
      <c r="Q35" s="16">
        <f t="shared" si="12"/>
        <v>-0.010000000000000009</v>
      </c>
      <c r="R35" s="16">
        <f t="shared" si="12"/>
        <v>0</v>
      </c>
      <c r="S35" s="16">
        <f t="shared" si="12"/>
        <v>0</v>
      </c>
      <c r="T35" s="16">
        <f t="shared" si="12"/>
        <v>-0.010000000000000009</v>
      </c>
      <c r="U35" s="16">
        <f t="shared" si="12"/>
        <v>0.020000000000000004</v>
      </c>
    </row>
    <row r="37" spans="14:21" ht="15">
      <c r="N37" s="17" t="s">
        <v>33</v>
      </c>
      <c r="P37" t="str">
        <f>P2</f>
        <v>2015</v>
      </c>
      <c r="Q37" t="s">
        <v>8</v>
      </c>
      <c r="R37" t="s">
        <v>9</v>
      </c>
      <c r="S37" t="s">
        <v>10</v>
      </c>
      <c r="T37" t="s">
        <v>11</v>
      </c>
      <c r="U37" t="s">
        <v>12</v>
      </c>
    </row>
    <row r="38" spans="14:21" ht="15">
      <c r="N38" s="17" t="s">
        <v>34</v>
      </c>
      <c r="P38" t="s">
        <v>7</v>
      </c>
      <c r="Q38" s="18" t="str">
        <f>IF(Q32&gt;0%,$N$37,IF(Q32&lt;0%,$N$38,$N$39))</f>
        <v>↓</v>
      </c>
      <c r="R38" s="18" t="str">
        <f aca="true" t="shared" si="13" ref="R38:U38">IF(R32&gt;0%,$N$37,IF(R32&lt;0%,$N$38,$N$39))</f>
        <v>↓</v>
      </c>
      <c r="S38" s="18" t="str">
        <f t="shared" si="13"/>
        <v>↑</v>
      </c>
      <c r="T38" s="18" t="str">
        <f t="shared" si="13"/>
        <v>↑</v>
      </c>
      <c r="U38" s="18" t="str">
        <f t="shared" si="13"/>
        <v>↔</v>
      </c>
    </row>
    <row r="39" spans="14:21" ht="15">
      <c r="N39" s="17" t="s">
        <v>35</v>
      </c>
      <c r="P39" t="s">
        <v>13</v>
      </c>
      <c r="Q39" s="18" t="str">
        <f aca="true" t="shared" si="14" ref="Q39:U41">IF(Q33&gt;0%,$N$37,IF(Q33&lt;0%,$N$38,$N$39))</f>
        <v>↓</v>
      </c>
      <c r="R39" s="18" t="str">
        <f t="shared" si="14"/>
        <v>↑</v>
      </c>
      <c r="S39" s="18" t="str">
        <f t="shared" si="14"/>
        <v>↑</v>
      </c>
      <c r="T39" s="18" t="str">
        <f t="shared" si="14"/>
        <v>↓</v>
      </c>
      <c r="U39" s="18" t="str">
        <f t="shared" si="14"/>
        <v>↓</v>
      </c>
    </row>
    <row r="40" spans="16:21" ht="15">
      <c r="P40" t="s">
        <v>14</v>
      </c>
      <c r="Q40" s="18" t="str">
        <f t="shared" si="14"/>
        <v>↓</v>
      </c>
      <c r="R40" s="18" t="str">
        <f t="shared" si="14"/>
        <v>↓</v>
      </c>
      <c r="S40" s="18" t="str">
        <f t="shared" si="14"/>
        <v>↑</v>
      </c>
      <c r="T40" s="18" t="str">
        <f t="shared" si="14"/>
        <v>↑</v>
      </c>
      <c r="U40" s="18" t="str">
        <f t="shared" si="14"/>
        <v>↓</v>
      </c>
    </row>
    <row r="41" spans="16:21" ht="15">
      <c r="P41" t="s">
        <v>15</v>
      </c>
      <c r="Q41" s="18" t="str">
        <f t="shared" si="14"/>
        <v>↓</v>
      </c>
      <c r="R41" s="18" t="str">
        <f t="shared" si="14"/>
        <v>↔</v>
      </c>
      <c r="S41" s="18" t="str">
        <f t="shared" si="14"/>
        <v>↔</v>
      </c>
      <c r="T41" s="18" t="str">
        <f t="shared" si="14"/>
        <v>↓</v>
      </c>
      <c r="U41" s="18" t="str">
        <f t="shared" si="14"/>
        <v>↑</v>
      </c>
    </row>
    <row r="43" spans="16:21" ht="15">
      <c r="P43" s="15"/>
      <c r="Q43" s="15"/>
      <c r="R43" s="15"/>
      <c r="S43" s="15"/>
      <c r="T43" s="15"/>
      <c r="U43" s="15"/>
    </row>
    <row r="45" spans="14:21" ht="15">
      <c r="N45" s="19" t="s">
        <v>36</v>
      </c>
      <c r="P45" t="str">
        <f>N45&amp;" "&amp;IF(P2="2011","2011",P8&amp;"/"&amp;P2)</f>
        <v>Yearly Trends of Key Financial Indicators 2014/2015</v>
      </c>
      <c r="Q45" t="s">
        <v>8</v>
      </c>
      <c r="R45" t="s">
        <v>9</v>
      </c>
      <c r="S45" t="s">
        <v>10</v>
      </c>
      <c r="T45" t="s">
        <v>11</v>
      </c>
      <c r="U45" t="s">
        <v>12</v>
      </c>
    </row>
    <row r="46" spans="16:21" ht="15">
      <c r="P46" t="s">
        <v>7</v>
      </c>
      <c r="Q46" t="str">
        <f>Q38&amp;" "&amp;ROUND(Q32*100,2)&amp;"%"</f>
        <v>↓ -1%</v>
      </c>
      <c r="R46" t="str">
        <f aca="true" t="shared" si="15" ref="R46:U46">R38&amp;" "&amp;ROUND(R32*100,2)&amp;"%"</f>
        <v>↓ -1%</v>
      </c>
      <c r="S46" t="str">
        <f t="shared" si="15"/>
        <v>↑ 1%</v>
      </c>
      <c r="T46" t="str">
        <f t="shared" si="15"/>
        <v>↑ 1%</v>
      </c>
      <c r="U46" t="str">
        <f t="shared" si="15"/>
        <v>↔ 0%</v>
      </c>
    </row>
    <row r="47" spans="16:21" ht="15">
      <c r="P47" t="s">
        <v>13</v>
      </c>
      <c r="Q47" t="str">
        <f aca="true" t="shared" si="16" ref="Q47:U49">Q39&amp;" "&amp;ROUND(Q33*100,2)&amp;"%"</f>
        <v>↓ -1.25%</v>
      </c>
      <c r="R47" t="str">
        <f t="shared" si="16"/>
        <v>↑ 0.82%</v>
      </c>
      <c r="S47" t="str">
        <f t="shared" si="16"/>
        <v>↑ 0.79%</v>
      </c>
      <c r="T47" t="str">
        <f t="shared" si="16"/>
        <v>↓ -0.26%</v>
      </c>
      <c r="U47" t="str">
        <f t="shared" si="16"/>
        <v>↓ -0.1%</v>
      </c>
    </row>
    <row r="48" spans="16:21" ht="15">
      <c r="P48" t="s">
        <v>14</v>
      </c>
      <c r="Q48" t="str">
        <f t="shared" si="16"/>
        <v>↓ -1%</v>
      </c>
      <c r="R48" t="str">
        <f t="shared" si="16"/>
        <v>↓ -1%</v>
      </c>
      <c r="S48" t="str">
        <f t="shared" si="16"/>
        <v>↑ 3%</v>
      </c>
      <c r="T48" t="str">
        <f t="shared" si="16"/>
        <v>↑ 3%</v>
      </c>
      <c r="U48" t="str">
        <f t="shared" si="16"/>
        <v>↓ -4%</v>
      </c>
    </row>
    <row r="49" spans="16:21" ht="15">
      <c r="P49" t="s">
        <v>15</v>
      </c>
      <c r="Q49" t="str">
        <f t="shared" si="16"/>
        <v>↓ -1%</v>
      </c>
      <c r="R49" t="str">
        <f t="shared" si="16"/>
        <v>↔ 0%</v>
      </c>
      <c r="S49" t="str">
        <f t="shared" si="16"/>
        <v>↔ 0%</v>
      </c>
      <c r="T49" t="str">
        <f t="shared" si="16"/>
        <v>↓ -1%</v>
      </c>
      <c r="U49" t="str">
        <f t="shared" si="16"/>
        <v>↑ 2%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/>
  </sheetViews>
  <sheetFormatPr defaultColWidth="0" defaultRowHeight="15" customHeight="1" zeroHeight="1"/>
  <cols>
    <col min="1" max="17" width="9.140625" style="0" customWidth="1"/>
    <col min="18" max="16384" width="9.14062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 password="CE28" sheet="1" objects="1" scenarios="1" selectLockedCells="1" selectUnlockedCells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 1.8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Joshi, Kaushik</dc:creator>
  <cp:keywords/>
  <dc:description/>
  <cp:lastModifiedBy>WALAWCH</cp:lastModifiedBy>
  <dcterms:created xsi:type="dcterms:W3CDTF">2016-06-21T12:06:37Z</dcterms:created>
  <dcterms:modified xsi:type="dcterms:W3CDTF">2016-06-30T13:04:41Z</dcterms:modified>
  <cp:category/>
  <cp:version/>
  <cp:contentType/>
  <cp:contentStatus/>
</cp:coreProperties>
</file>