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Arnaud\Downloads\"/>
    </mc:Choice>
  </mc:AlternateContent>
  <bookViews>
    <workbookView xWindow="0" yWindow="0" windowWidth="20490" windowHeight="7155" firstSheet="1" activeTab="3"/>
  </bookViews>
  <sheets>
    <sheet name="Data &amp; Pivot" sheetId="1" r:id="rId1"/>
    <sheet name="Charts" sheetId="2" r:id="rId2"/>
    <sheet name="Intermediate sheet" sheetId="3" r:id="rId3"/>
    <sheet name="Multiple variable challenge" sheetId="4" r:id="rId4"/>
  </sheets>
  <definedNames>
    <definedName name="Companies">'Intermediate sheet'!$E$9</definedName>
    <definedName name="G">'Intermediate sheet'!$G$9</definedName>
    <definedName name="Variables">'Intermediate sheet'!$G$9</definedName>
    <definedName name="Year">'Intermediate sheet'!$C$9</definedName>
  </definedNames>
  <calcPr calcId="152511"/>
  <pivotCaches>
    <pivotCache cacheId="1" r:id="rId5"/>
  </pivotCaches>
</workbook>
</file>

<file path=xl/calcChain.xml><?xml version="1.0" encoding="utf-8"?>
<calcChain xmlns="http://schemas.openxmlformats.org/spreadsheetml/2006/main">
  <c r="B56" i="3" l="1"/>
  <c r="C56" i="3" s="1"/>
  <c r="I13" i="3"/>
  <c r="I14" i="3" s="1"/>
  <c r="I15" i="3" s="1"/>
  <c r="I16" i="3" s="1"/>
  <c r="C25" i="3"/>
  <c r="D25" i="3" s="1"/>
  <c r="E25" i="3" s="1"/>
  <c r="F25" i="3" s="1"/>
  <c r="C12" i="3"/>
  <c r="B57" i="3" l="1"/>
  <c r="K1" i="3"/>
  <c r="B58" i="3" l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C57" i="3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J17" i="3"/>
  <c r="J12" i="3"/>
  <c r="K12" i="3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F12" i="3"/>
  <c r="D15" i="3"/>
  <c r="F13" i="3"/>
  <c r="F16" i="3"/>
  <c r="C16" i="3"/>
  <c r="F15" i="3"/>
  <c r="D16" i="3"/>
  <c r="E15" i="3"/>
  <c r="C13" i="3"/>
  <c r="C14" i="3"/>
  <c r="E16" i="3"/>
  <c r="E14" i="3"/>
  <c r="E13" i="3"/>
  <c r="F14" i="3"/>
  <c r="D14" i="3"/>
  <c r="D12" i="3"/>
  <c r="E12" i="3"/>
  <c r="D13" i="3"/>
  <c r="C15" i="3"/>
  <c r="B81" i="3" l="1"/>
  <c r="C80" i="3"/>
  <c r="F29" i="3"/>
  <c r="E29" i="3"/>
  <c r="G29" i="3"/>
  <c r="D29" i="3"/>
  <c r="D34" i="3"/>
  <c r="F47" i="3"/>
  <c r="G46" i="3"/>
  <c r="F45" i="3"/>
  <c r="G44" i="3"/>
  <c r="F46" i="3"/>
  <c r="E46" i="3"/>
  <c r="D44" i="3"/>
  <c r="F44" i="3"/>
  <c r="E44" i="3"/>
  <c r="E47" i="3"/>
  <c r="D46" i="3"/>
  <c r="E45" i="3"/>
  <c r="G47" i="3"/>
  <c r="D47" i="3"/>
  <c r="G45" i="3"/>
  <c r="D45" i="3"/>
  <c r="E43" i="3"/>
  <c r="F43" i="3"/>
  <c r="G43" i="3"/>
  <c r="D43" i="3"/>
  <c r="J13" i="3"/>
  <c r="K13" i="3" s="1"/>
  <c r="E30" i="3" s="1"/>
  <c r="J14" i="3"/>
  <c r="K14" i="3" s="1"/>
  <c r="D31" i="3" s="1"/>
  <c r="D17" i="3"/>
  <c r="E17" i="3"/>
  <c r="F17" i="3"/>
  <c r="C17" i="3"/>
  <c r="C14" i="2"/>
  <c r="E14" i="2"/>
  <c r="G14" i="2"/>
  <c r="I14" i="2"/>
  <c r="Y17" i="1"/>
  <c r="Z17" i="1"/>
  <c r="AA17" i="1"/>
  <c r="AB17" i="1"/>
  <c r="AG21" i="1"/>
  <c r="AF21" i="1"/>
  <c r="AE21" i="1"/>
  <c r="AD21" i="1"/>
  <c r="AB21" i="1"/>
  <c r="AA21" i="1"/>
  <c r="Z21" i="1"/>
  <c r="Y21" i="1"/>
  <c r="W21" i="1"/>
  <c r="V21" i="1"/>
  <c r="U21" i="1"/>
  <c r="T21" i="1"/>
  <c r="R21" i="1"/>
  <c r="Q21" i="1"/>
  <c r="P21" i="1"/>
  <c r="O21" i="1"/>
  <c r="M21" i="1"/>
  <c r="AG20" i="1"/>
  <c r="AF20" i="1"/>
  <c r="AE20" i="1"/>
  <c r="AD20" i="1"/>
  <c r="AB20" i="1"/>
  <c r="AA20" i="1"/>
  <c r="Z20" i="1"/>
  <c r="Y20" i="1"/>
  <c r="W20" i="1"/>
  <c r="V20" i="1"/>
  <c r="U20" i="1"/>
  <c r="T20" i="1"/>
  <c r="R20" i="1"/>
  <c r="Q20" i="1"/>
  <c r="P20" i="1"/>
  <c r="O20" i="1"/>
  <c r="M20" i="1"/>
  <c r="AG19" i="1"/>
  <c r="AF19" i="1"/>
  <c r="AE19" i="1"/>
  <c r="AD19" i="1"/>
  <c r="AB19" i="1"/>
  <c r="AA19" i="1"/>
  <c r="Z19" i="1"/>
  <c r="Y19" i="1"/>
  <c r="W19" i="1"/>
  <c r="V19" i="1"/>
  <c r="U19" i="1"/>
  <c r="T19" i="1"/>
  <c r="R19" i="1"/>
  <c r="Q19" i="1"/>
  <c r="P19" i="1"/>
  <c r="O19" i="1"/>
  <c r="M19" i="1"/>
  <c r="AG18" i="1"/>
  <c r="AF18" i="1"/>
  <c r="AE18" i="1"/>
  <c r="AD18" i="1"/>
  <c r="AB18" i="1"/>
  <c r="AA18" i="1"/>
  <c r="Z18" i="1"/>
  <c r="Y18" i="1"/>
  <c r="W18" i="1"/>
  <c r="V18" i="1"/>
  <c r="U18" i="1"/>
  <c r="T18" i="1"/>
  <c r="R18" i="1"/>
  <c r="Q18" i="1"/>
  <c r="P18" i="1"/>
  <c r="O18" i="1"/>
  <c r="M18" i="1"/>
  <c r="AE17" i="1"/>
  <c r="AF17" i="1"/>
  <c r="AG17" i="1"/>
  <c r="AD17" i="1"/>
  <c r="U17" i="1"/>
  <c r="V17" i="1"/>
  <c r="W17" i="1"/>
  <c r="T17" i="1"/>
  <c r="P17" i="1"/>
  <c r="Q17" i="1"/>
  <c r="R17" i="1"/>
  <c r="O17" i="1"/>
  <c r="M17" i="1"/>
  <c r="B6" i="2"/>
  <c r="B16" i="2" s="1"/>
  <c r="B7" i="2"/>
  <c r="B17" i="2" s="1"/>
  <c r="B8" i="2"/>
  <c r="B18" i="2" s="1"/>
  <c r="B9" i="2"/>
  <c r="B19" i="2" s="1"/>
  <c r="B5" i="2"/>
  <c r="B15" i="2" s="1"/>
  <c r="D68" i="3"/>
  <c r="D58" i="3"/>
  <c r="D59" i="3"/>
  <c r="D55" i="3"/>
  <c r="D67" i="3"/>
  <c r="D80" i="3"/>
  <c r="D69" i="3"/>
  <c r="D66" i="3"/>
  <c r="D56" i="3"/>
  <c r="D65" i="3"/>
  <c r="D57" i="3"/>
  <c r="F31" i="3" l="1"/>
  <c r="G31" i="3"/>
  <c r="B82" i="3"/>
  <c r="C81" i="3"/>
  <c r="D36" i="3"/>
  <c r="E31" i="3"/>
  <c r="G30" i="3"/>
  <c r="D30" i="3"/>
  <c r="F30" i="3"/>
  <c r="G38" i="3"/>
  <c r="G37" i="3"/>
  <c r="G36" i="3"/>
  <c r="F37" i="3"/>
  <c r="F36" i="3"/>
  <c r="F38" i="3"/>
  <c r="E36" i="3"/>
  <c r="E38" i="3"/>
  <c r="E37" i="3"/>
  <c r="D37" i="3"/>
  <c r="D38" i="3"/>
  <c r="E34" i="3"/>
  <c r="F41" i="3"/>
  <c r="E41" i="3"/>
  <c r="G41" i="3"/>
  <c r="D41" i="3"/>
  <c r="F34" i="3"/>
  <c r="J16" i="3"/>
  <c r="K16" i="3" s="1"/>
  <c r="J15" i="3"/>
  <c r="K15" i="3" s="1"/>
  <c r="D39" i="3" s="1"/>
  <c r="D60" i="3"/>
  <c r="E81" i="3"/>
  <c r="E66" i="3"/>
  <c r="D81" i="3"/>
  <c r="E60" i="3"/>
  <c r="D64" i="3"/>
  <c r="E58" i="3"/>
  <c r="E61" i="3"/>
  <c r="E68" i="3"/>
  <c r="E72" i="3"/>
  <c r="E80" i="3"/>
  <c r="D63" i="3"/>
  <c r="E65" i="3"/>
  <c r="E64" i="3"/>
  <c r="E69" i="3"/>
  <c r="E70" i="3"/>
  <c r="E57" i="3"/>
  <c r="E67" i="3"/>
  <c r="E73" i="3"/>
  <c r="E55" i="3"/>
  <c r="D62" i="3"/>
  <c r="E56" i="3"/>
  <c r="E71" i="3"/>
  <c r="E59" i="3"/>
  <c r="E74" i="3"/>
  <c r="E63" i="3"/>
  <c r="E62" i="3"/>
  <c r="D61" i="3"/>
  <c r="F39" i="3" l="1"/>
  <c r="B83" i="3"/>
  <c r="C82" i="3"/>
  <c r="E33" i="3"/>
  <c r="G33" i="3"/>
  <c r="D33" i="3"/>
  <c r="F33" i="3"/>
  <c r="F40" i="3"/>
  <c r="G40" i="3"/>
  <c r="D40" i="3"/>
  <c r="E40" i="3"/>
  <c r="D32" i="3"/>
  <c r="E32" i="3"/>
  <c r="G32" i="3"/>
  <c r="F32" i="3"/>
  <c r="E39" i="3"/>
  <c r="G39" i="3"/>
  <c r="G34" i="3"/>
  <c r="E82" i="3"/>
  <c r="D78" i="3"/>
  <c r="D75" i="3"/>
  <c r="D72" i="3"/>
  <c r="D79" i="3"/>
  <c r="E78" i="3"/>
  <c r="D82" i="3"/>
  <c r="D77" i="3"/>
  <c r="D71" i="3"/>
  <c r="D70" i="3"/>
  <c r="D76" i="3"/>
  <c r="E77" i="3"/>
  <c r="D74" i="3"/>
  <c r="E76" i="3"/>
  <c r="E79" i="3"/>
  <c r="E75" i="3"/>
  <c r="D73" i="3"/>
  <c r="B84" i="3" l="1"/>
  <c r="C83" i="3"/>
  <c r="D83" i="3"/>
  <c r="E83" i="3"/>
  <c r="C84" i="3" l="1"/>
  <c r="B85" i="3"/>
  <c r="E84" i="3"/>
  <c r="D84" i="3"/>
  <c r="B86" i="3" l="1"/>
  <c r="C85" i="3"/>
  <c r="D85" i="3"/>
  <c r="E85" i="3"/>
  <c r="C86" i="3" l="1"/>
  <c r="B87" i="3"/>
  <c r="D86" i="3"/>
  <c r="E86" i="3"/>
  <c r="B88" i="3" l="1"/>
  <c r="C87" i="3"/>
  <c r="D87" i="3"/>
  <c r="E87" i="3"/>
  <c r="B89" i="3" l="1"/>
  <c r="C88" i="3"/>
  <c r="D88" i="3"/>
  <c r="E88" i="3"/>
  <c r="B90" i="3" l="1"/>
  <c r="C89" i="3"/>
  <c r="D89" i="3"/>
  <c r="E89" i="3"/>
  <c r="B91" i="3" l="1"/>
  <c r="C90" i="3"/>
  <c r="D90" i="3"/>
  <c r="E90" i="3"/>
  <c r="C91" i="3" l="1"/>
  <c r="B92" i="3"/>
  <c r="E91" i="3"/>
  <c r="D91" i="3"/>
  <c r="B93" i="3" l="1"/>
  <c r="C92" i="3"/>
  <c r="E92" i="3"/>
  <c r="D92" i="3"/>
  <c r="B94" i="3" l="1"/>
  <c r="C93" i="3"/>
  <c r="D93" i="3"/>
  <c r="E93" i="3"/>
  <c r="B95" i="3" l="1"/>
  <c r="C94" i="3"/>
  <c r="D94" i="3"/>
  <c r="E94" i="3"/>
  <c r="B96" i="3" l="1"/>
  <c r="C95" i="3"/>
  <c r="E95" i="3"/>
  <c r="D95" i="3"/>
  <c r="B97" i="3" l="1"/>
  <c r="C96" i="3"/>
  <c r="E96" i="3"/>
  <c r="D96" i="3"/>
  <c r="B98" i="3" l="1"/>
  <c r="C97" i="3"/>
  <c r="E97" i="3"/>
  <c r="D97" i="3"/>
  <c r="C98" i="3" l="1"/>
  <c r="B99" i="3"/>
  <c r="E98" i="3"/>
  <c r="D98" i="3"/>
  <c r="B100" i="3" l="1"/>
  <c r="C99" i="3"/>
  <c r="D99" i="3"/>
  <c r="E99" i="3"/>
  <c r="C100" i="3" l="1"/>
  <c r="B101" i="3"/>
  <c r="D100" i="3"/>
  <c r="E100" i="3"/>
  <c r="B102" i="3" l="1"/>
  <c r="C101" i="3"/>
  <c r="D101" i="3"/>
  <c r="E101" i="3"/>
  <c r="C102" i="3" l="1"/>
  <c r="B103" i="3"/>
  <c r="E102" i="3"/>
  <c r="D102" i="3"/>
  <c r="B104" i="3" l="1"/>
  <c r="C103" i="3"/>
  <c r="E103" i="3"/>
  <c r="D103" i="3"/>
  <c r="C104" i="3" l="1"/>
  <c r="B105" i="3"/>
  <c r="E104" i="3"/>
  <c r="D104" i="3"/>
  <c r="B106" i="3" l="1"/>
  <c r="C105" i="3"/>
  <c r="D105" i="3"/>
  <c r="E105" i="3"/>
  <c r="B107" i="3" l="1"/>
  <c r="C106" i="3"/>
  <c r="D106" i="3"/>
  <c r="E106" i="3"/>
  <c r="C107" i="3" l="1"/>
  <c r="B108" i="3"/>
  <c r="D107" i="3"/>
  <c r="E107" i="3"/>
  <c r="B109" i="3" l="1"/>
  <c r="C108" i="3"/>
  <c r="D108" i="3"/>
  <c r="E108" i="3"/>
  <c r="C109" i="3" l="1"/>
  <c r="B110" i="3"/>
  <c r="D109" i="3"/>
  <c r="E109" i="3"/>
  <c r="B111" i="3" l="1"/>
  <c r="C110" i="3"/>
  <c r="E110" i="3"/>
  <c r="D110" i="3"/>
  <c r="C111" i="3" l="1"/>
  <c r="B112" i="3"/>
  <c r="E111" i="3"/>
  <c r="D111" i="3"/>
  <c r="B113" i="3" l="1"/>
  <c r="C112" i="3"/>
  <c r="E112" i="3"/>
  <c r="D112" i="3"/>
  <c r="C113" i="3" l="1"/>
  <c r="B114" i="3"/>
  <c r="D113" i="3"/>
  <c r="E113" i="3"/>
  <c r="B115" i="3" l="1"/>
  <c r="C114" i="3"/>
  <c r="E114" i="3"/>
  <c r="D114" i="3"/>
  <c r="C115" i="3" l="1"/>
  <c r="B116" i="3"/>
  <c r="D115" i="3"/>
  <c r="E115" i="3"/>
  <c r="B117" i="3" l="1"/>
  <c r="C116" i="3"/>
  <c r="E116" i="3"/>
  <c r="D116" i="3"/>
  <c r="C117" i="3" l="1"/>
  <c r="B118" i="3"/>
  <c r="D117" i="3"/>
  <c r="E117" i="3"/>
  <c r="B119" i="3" l="1"/>
  <c r="C118" i="3"/>
  <c r="D118" i="3"/>
  <c r="E118" i="3"/>
  <c r="C119" i="3" l="1"/>
  <c r="B120" i="3"/>
  <c r="D119" i="3"/>
  <c r="E119" i="3"/>
  <c r="B121" i="3" l="1"/>
  <c r="C120" i="3"/>
  <c r="E120" i="3"/>
  <c r="D120" i="3"/>
  <c r="C121" i="3" l="1"/>
  <c r="B122" i="3"/>
  <c r="E121" i="3"/>
  <c r="D121" i="3"/>
  <c r="B123" i="3" l="1"/>
  <c r="C122" i="3"/>
  <c r="D122" i="3"/>
  <c r="E122" i="3"/>
  <c r="C123" i="3" l="1"/>
  <c r="B124" i="3"/>
  <c r="E123" i="3"/>
  <c r="D123" i="3"/>
  <c r="B125" i="3" l="1"/>
  <c r="C124" i="3"/>
  <c r="E124" i="3"/>
  <c r="D124" i="3"/>
  <c r="C125" i="3" l="1"/>
  <c r="B126" i="3"/>
  <c r="E125" i="3"/>
  <c r="D125" i="3"/>
  <c r="B127" i="3" l="1"/>
  <c r="C126" i="3"/>
  <c r="D126" i="3"/>
  <c r="E126" i="3"/>
  <c r="C127" i="3" l="1"/>
  <c r="B128" i="3"/>
  <c r="D127" i="3"/>
  <c r="E127" i="3"/>
  <c r="B129" i="3" l="1"/>
  <c r="C128" i="3"/>
  <c r="D128" i="3"/>
  <c r="E128" i="3"/>
  <c r="C129" i="3" l="1"/>
  <c r="B130" i="3"/>
  <c r="D129" i="3"/>
  <c r="E129" i="3"/>
  <c r="B131" i="3" l="1"/>
  <c r="C130" i="3"/>
  <c r="E130" i="3"/>
  <c r="D130" i="3"/>
  <c r="B132" i="3" l="1"/>
  <c r="C131" i="3"/>
  <c r="E131" i="3"/>
  <c r="D131" i="3"/>
  <c r="C132" i="3" l="1"/>
  <c r="B133" i="3"/>
  <c r="E132" i="3"/>
  <c r="D132" i="3"/>
  <c r="B134" i="3" l="1"/>
  <c r="C133" i="3"/>
  <c r="D133" i="3"/>
  <c r="E133" i="3"/>
  <c r="C134" i="3" l="1"/>
  <c r="B135" i="3"/>
  <c r="D134" i="3"/>
  <c r="E134" i="3"/>
  <c r="B136" i="3" l="1"/>
  <c r="C135" i="3"/>
  <c r="E135" i="3"/>
  <c r="D135" i="3"/>
  <c r="C136" i="3" l="1"/>
  <c r="B137" i="3"/>
  <c r="E136" i="3"/>
  <c r="D136" i="3"/>
  <c r="B138" i="3" l="1"/>
  <c r="C137" i="3"/>
  <c r="E137" i="3"/>
  <c r="D137" i="3"/>
  <c r="C138" i="3" l="1"/>
  <c r="B139" i="3"/>
  <c r="E138" i="3"/>
  <c r="D138" i="3"/>
  <c r="B140" i="3" l="1"/>
  <c r="C139" i="3"/>
  <c r="E139" i="3"/>
  <c r="D139" i="3"/>
  <c r="C140" i="3" l="1"/>
  <c r="B141" i="3"/>
  <c r="D140" i="3"/>
  <c r="E140" i="3"/>
  <c r="B142" i="3" l="1"/>
  <c r="C141" i="3"/>
  <c r="D141" i="3"/>
  <c r="E141" i="3"/>
  <c r="C142" i="3" l="1"/>
  <c r="B143" i="3"/>
  <c r="D142" i="3"/>
  <c r="E142" i="3"/>
  <c r="B144" i="3" l="1"/>
  <c r="C143" i="3"/>
  <c r="D143" i="3"/>
  <c r="E143" i="3"/>
  <c r="C144" i="3" l="1"/>
  <c r="B145" i="3"/>
  <c r="D144" i="3"/>
  <c r="E144" i="3"/>
  <c r="B146" i="3" l="1"/>
  <c r="C145" i="3"/>
  <c r="E145" i="3"/>
  <c r="D145" i="3"/>
  <c r="C146" i="3" l="1"/>
  <c r="B147" i="3"/>
  <c r="E146" i="3"/>
  <c r="D146" i="3"/>
  <c r="B148" i="3" l="1"/>
  <c r="C147" i="3"/>
  <c r="E147" i="3"/>
  <c r="D147" i="3"/>
  <c r="C148" i="3" l="1"/>
  <c r="B149" i="3"/>
  <c r="E148" i="3"/>
  <c r="D148" i="3"/>
  <c r="B150" i="3" l="1"/>
  <c r="C149" i="3"/>
  <c r="E149" i="3"/>
  <c r="D149" i="3"/>
  <c r="C150" i="3" l="1"/>
  <c r="B151" i="3"/>
  <c r="E150" i="3"/>
  <c r="D150" i="3"/>
  <c r="B152" i="3" l="1"/>
  <c r="C151" i="3"/>
  <c r="E151" i="3"/>
  <c r="D151" i="3"/>
  <c r="C152" i="3" l="1"/>
  <c r="B153" i="3"/>
  <c r="E152" i="3"/>
  <c r="D152" i="3"/>
  <c r="B154" i="3" l="1"/>
  <c r="C153" i="3"/>
  <c r="E153" i="3"/>
  <c r="D153" i="3"/>
  <c r="C154" i="3" l="1"/>
  <c r="E154" i="3"/>
  <c r="D154" i="3"/>
</calcChain>
</file>

<file path=xl/comments1.xml><?xml version="1.0" encoding="utf-8"?>
<comments xmlns="http://schemas.openxmlformats.org/spreadsheetml/2006/main">
  <authors>
    <author>Arnaud DUIGOU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Arnaud DUIGOU:</t>
        </r>
        <r>
          <rPr>
            <sz val="9"/>
            <color indexed="81"/>
            <rFont val="Tahoma"/>
            <family val="2"/>
          </rPr>
          <t xml:space="preserve">
Cell linked to the scollbar in the chart sheet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Arnaud DUIGOU:</t>
        </r>
        <r>
          <rPr>
            <sz val="9"/>
            <color indexed="81"/>
            <rFont val="Tahoma"/>
            <family val="2"/>
          </rPr>
          <t xml:space="preserve">
Angle calculation to perform pentagonal figures. Thank you Mathematics !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Arnaud DUIGOU:</t>
        </r>
        <r>
          <rPr>
            <sz val="9"/>
            <color indexed="81"/>
            <rFont val="Tahoma"/>
            <family val="2"/>
          </rPr>
          <t xml:space="preserve">
This conversion avoid to manipulate complex formula in step 3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Arnaud DUIGOU:</t>
        </r>
        <r>
          <rPr>
            <sz val="9"/>
            <color indexed="81"/>
            <rFont val="Tahoma"/>
            <family val="2"/>
          </rPr>
          <t xml:space="preserve">
X values of the barycenters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Arnaud DUIGOU:</t>
        </r>
        <r>
          <rPr>
            <sz val="9"/>
            <color indexed="81"/>
            <rFont val="Tahoma"/>
            <family val="2"/>
          </rPr>
          <t xml:space="preserve">
X component of the bubbles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Arnaud DUIGOU:</t>
        </r>
        <r>
          <rPr>
            <sz val="9"/>
            <color indexed="81"/>
            <rFont val="Tahoma"/>
            <family val="2"/>
          </rPr>
          <t xml:space="preserve">
Y component of the bubbles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Arnaud DUIGOU:</t>
        </r>
        <r>
          <rPr>
            <sz val="9"/>
            <color indexed="81"/>
            <rFont val="Tahoma"/>
            <family val="2"/>
          </rPr>
          <t xml:space="preserve">
Normalized diameter of the bubbles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Arnaud DUIGOU:</t>
        </r>
        <r>
          <rPr>
            <sz val="9"/>
            <color indexed="81"/>
            <rFont val="Tahoma"/>
            <family val="2"/>
          </rPr>
          <t xml:space="preserve">
Interpolation dots are not indispensable, but I find that they reinforced the fact that all the bubbles constitute a same cluster of point and make the visualization more intuitive.</t>
        </r>
      </text>
    </comment>
  </commentList>
</comments>
</file>

<file path=xl/sharedStrings.xml><?xml version="1.0" encoding="utf-8"?>
<sst xmlns="http://schemas.openxmlformats.org/spreadsheetml/2006/main" count="142" uniqueCount="56">
  <si>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</si>
  <si>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</si>
  <si>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</si>
  <si>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</si>
  <si>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</si>
  <si>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</si>
  <si>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</si>
  <si>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</si>
  <si>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</si>
  <si>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</si>
  <si>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</si>
  <si>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</si>
  <si>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</si>
  <si>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</si>
  <si>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</si>
  <si>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</si>
  <si>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Column Labels</t>
  </si>
  <si>
    <t>Row Labels</t>
  </si>
  <si>
    <t>Sum of 2011</t>
  </si>
  <si>
    <t>Sum of 2012</t>
  </si>
  <si>
    <t>Sum of 2013</t>
  </si>
  <si>
    <t>Sum of 2014</t>
  </si>
  <si>
    <t>Sum of 2015</t>
  </si>
  <si>
    <t>Indexed Values</t>
  </si>
  <si>
    <r>
      <t xml:space="preserve">Yearly Trends of Key Financial Indicators - 2011 to 2015
</t>
    </r>
    <r>
      <rPr>
        <sz val="8"/>
        <color theme="0" tint="-4.9989318521683403E-2"/>
        <rFont val="Calibri"/>
        <family val="2"/>
        <scheme val="minor"/>
      </rPr>
      <t>Maximum values highlighted.</t>
    </r>
  </si>
  <si>
    <r>
      <t xml:space="preserve">Indexed Trends of Key Financial Indicators - 2011 to 2015
</t>
    </r>
    <r>
      <rPr>
        <sz val="8"/>
        <color theme="0" tint="-4.9989318521683403E-2"/>
        <rFont val="Calibri"/>
        <family val="2"/>
        <scheme val="minor"/>
      </rPr>
      <t>2011 value is 100%. Minimum values highlighted.</t>
    </r>
  </si>
  <si>
    <t>Data &amp; Pivot Tables</t>
  </si>
  <si>
    <t>Data Transformation</t>
  </si>
  <si>
    <t>Combination</t>
  </si>
  <si>
    <t xml:space="preserve">Year : </t>
  </si>
  <si>
    <t>Total</t>
  </si>
  <si>
    <t>Angles</t>
  </si>
  <si>
    <t>Degrees</t>
  </si>
  <si>
    <t>Rad</t>
  </si>
  <si>
    <t>X values</t>
  </si>
  <si>
    <t>Y values</t>
  </si>
  <si>
    <t>Diameter</t>
  </si>
  <si>
    <t>Barycenter</t>
  </si>
  <si>
    <t>X</t>
  </si>
  <si>
    <t>Y</t>
  </si>
  <si>
    <t xml:space="preserve">Number of points per petals : </t>
  </si>
  <si>
    <t xml:space="preserve">Rules : </t>
  </si>
  <si>
    <r>
      <rPr>
        <b/>
        <u/>
        <sz val="12"/>
        <color theme="1"/>
        <rFont val="Calibri"/>
        <family val="2"/>
        <scheme val="minor"/>
      </rPr>
      <t>Step 1</t>
    </r>
    <r>
      <rPr>
        <b/>
        <sz val="12"/>
        <color theme="1"/>
        <rFont val="Calibri"/>
        <family val="2"/>
        <scheme val="minor"/>
      </rPr>
      <t xml:space="preserve"> : Summary of data per year</t>
    </r>
  </si>
  <si>
    <t>Min - Max values in tables</t>
  </si>
  <si>
    <t>Petal length in the chart</t>
  </si>
  <si>
    <t>Petal Diameter in the chart</t>
  </si>
  <si>
    <r>
      <rPr>
        <b/>
        <u/>
        <sz val="12"/>
        <color theme="1"/>
        <rFont val="Calibri"/>
        <family val="2"/>
        <scheme val="minor"/>
      </rPr>
      <t>Step 2</t>
    </r>
    <r>
      <rPr>
        <b/>
        <sz val="12"/>
        <color theme="1"/>
        <rFont val="Calibri"/>
        <family val="2"/>
        <scheme val="minor"/>
      </rPr>
      <t xml:space="preserve"> : Calibration (Range of values in table vs Range of distance in the chart)</t>
    </r>
  </si>
  <si>
    <t>2016</t>
  </si>
  <si>
    <t>2017</t>
  </si>
  <si>
    <r>
      <rPr>
        <b/>
        <u/>
        <sz val="12"/>
        <color theme="1"/>
        <rFont val="Calibri"/>
        <family val="2"/>
        <scheme val="minor"/>
      </rPr>
      <t>Step 4</t>
    </r>
    <r>
      <rPr>
        <b/>
        <sz val="12"/>
        <color theme="1"/>
        <rFont val="Calibri"/>
        <family val="2"/>
        <scheme val="minor"/>
      </rPr>
      <t xml:space="preserve"> : Interpolation dots position calculation</t>
    </r>
  </si>
  <si>
    <t xml:space="preserve"># of companies :   </t>
  </si>
  <si>
    <t xml:space="preserve"># of variables : </t>
  </si>
  <si>
    <r>
      <rPr>
        <b/>
        <u/>
        <sz val="12"/>
        <color theme="1"/>
        <rFont val="Calibri"/>
        <family val="2"/>
        <scheme val="minor"/>
      </rPr>
      <t>Step 3</t>
    </r>
    <r>
      <rPr>
        <b/>
        <sz val="12"/>
        <color theme="1"/>
        <rFont val="Calibri"/>
        <family val="2"/>
        <scheme val="minor"/>
      </rPr>
      <t xml:space="preserve"> : Petals parameters calculation</t>
    </r>
  </si>
  <si>
    <t>Rad conversion</t>
  </si>
  <si>
    <r>
      <rPr>
        <b/>
        <sz val="11"/>
        <color theme="1" tint="0.34998626667073579"/>
        <rFont val="Calibri"/>
        <family val="2"/>
      </rPr>
      <t xml:space="preserve">• </t>
    </r>
    <r>
      <rPr>
        <b/>
        <sz val="11"/>
        <color theme="4"/>
        <rFont val="Calibri"/>
        <family val="2"/>
        <scheme val="minor"/>
      </rPr>
      <t>Blue cells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are modifiable by the user</t>
    </r>
  </si>
  <si>
    <r>
      <rPr>
        <b/>
        <sz val="11"/>
        <color theme="1" tint="0.34998626667073579"/>
        <rFont val="Calibri"/>
        <family val="2"/>
      </rPr>
      <t xml:space="preserve">• </t>
    </r>
    <r>
      <rPr>
        <b/>
        <sz val="11"/>
        <color rgb="FF00B050"/>
        <rFont val="Calibri"/>
        <family val="2"/>
        <scheme val="minor"/>
      </rPr>
      <t>Green cells</t>
    </r>
    <r>
      <rPr>
        <sz val="11"/>
        <color theme="1"/>
        <rFont val="Calibri"/>
        <family val="2"/>
        <scheme val="minor"/>
      </rPr>
      <t xml:space="preserve"> are related to calculation (and should not be modified)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</si>
</sst>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0" xfId="1" applyFont="1"/>
    <xf numFmtId="0" fontId="0" fillId="2" borderId="0" xfId="0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5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5" fillId="0" borderId="0" xfId="0" applyFont="1"/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vertical="center" textRotation="90"/>
    </xf>
    <xf numFmtId="0" fontId="4" fillId="0" borderId="0" xfId="0" applyFont="1" applyAlignment="1">
      <alignment horizontal="right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/>
    </xf>
    <xf numFmtId="164" fontId="14" fillId="6" borderId="0" xfId="0" applyNumberFormat="1" applyFont="1" applyFill="1" applyBorder="1" applyAlignment="1">
      <alignment horizontal="center" vertical="center"/>
    </xf>
    <xf numFmtId="164" fontId="14" fillId="6" borderId="15" xfId="0" applyNumberFormat="1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/>
    </xf>
    <xf numFmtId="164" fontId="14" fillId="6" borderId="7" xfId="0" applyNumberFormat="1" applyFont="1" applyFill="1" applyBorder="1" applyAlignment="1">
      <alignment horizontal="center" vertical="center"/>
    </xf>
    <xf numFmtId="164" fontId="14" fillId="6" borderId="8" xfId="0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164" fontId="0" fillId="6" borderId="15" xfId="0" applyNumberFormat="1" applyFill="1" applyBorder="1" applyAlignment="1">
      <alignment horizontal="center"/>
    </xf>
    <xf numFmtId="164" fontId="0" fillId="6" borderId="8" xfId="0" applyNumberForma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8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'Intermediate sheet'!$K$1</c:f>
          <c:strCache>
            <c:ptCount val="1"/>
            <c:pt idx="0">
              <c:v>Costs components analysis - Flowers &amp; Bubbles Chart - Year 2011</c:v>
            </c:pt>
          </c:strCache>
        </c:strRef>
      </c:tx>
      <c:layout>
        <c:manualLayout>
          <c:xMode val="edge"/>
          <c:yMode val="edge"/>
          <c:x val="7.5410485263097474E-3"/>
          <c:y val="6.25850380364264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329538143376184E-2"/>
          <c:y val="7.7375968692368582E-2"/>
          <c:w val="0.90653250961720611"/>
          <c:h val="0.61789041770502795"/>
        </c:manualLayout>
      </c:layout>
      <c:bubbleChart>
        <c:varyColors val="0"/>
        <c:ser>
          <c:idx val="4"/>
          <c:order val="0"/>
          <c:tx>
            <c:v>Interpol dots</c:v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'Intermediate sheet'!$D$55:$D$154</c:f>
              <c:numCache>
                <c:formatCode>0.0</c:formatCode>
                <c:ptCount val="100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13.99995199141407</c:v>
                </c:pt>
                <c:pt idx="6">
                  <c:v>15.49990398282814</c:v>
                </c:pt>
                <c:pt idx="7">
                  <c:v>16.999855974242212</c:v>
                </c:pt>
                <c:pt idx="8">
                  <c:v>18.499807965656281</c:v>
                </c:pt>
                <c:pt idx="9">
                  <c:v>19.999759957070353</c:v>
                </c:pt>
                <c:pt idx="10">
                  <c:v>13.306105488858249</c:v>
                </c:pt>
                <c:pt idx="11">
                  <c:v>14.112210977716497</c:v>
                </c:pt>
                <c:pt idx="12">
                  <c:v>14.918316466574748</c:v>
                </c:pt>
                <c:pt idx="13">
                  <c:v>15.724421955432996</c:v>
                </c:pt>
                <c:pt idx="14">
                  <c:v>16.530527444291245</c:v>
                </c:pt>
                <c:pt idx="15">
                  <c:v>11.411757590041365</c:v>
                </c:pt>
                <c:pt idx="16">
                  <c:v>10.32351518008273</c:v>
                </c:pt>
                <c:pt idx="17">
                  <c:v>9.2352727701240926</c:v>
                </c:pt>
                <c:pt idx="18">
                  <c:v>8.1470303601654575</c:v>
                </c:pt>
                <c:pt idx="19">
                  <c:v>7.0587879502068223</c:v>
                </c:pt>
                <c:pt idx="20">
                  <c:v>11.521770440382127</c:v>
                </c:pt>
                <c:pt idx="21">
                  <c:v>10.543540880764255</c:v>
                </c:pt>
                <c:pt idx="22">
                  <c:v>9.5653113211463818</c:v>
                </c:pt>
                <c:pt idx="23">
                  <c:v>8.5870817615285109</c:v>
                </c:pt>
                <c:pt idx="24">
                  <c:v>7.6088522019106382</c:v>
                </c:pt>
                <c:pt idx="25">
                  <c:v>37.5</c:v>
                </c:pt>
                <c:pt idx="26">
                  <c:v>37.5</c:v>
                </c:pt>
                <c:pt idx="27">
                  <c:v>37.5</c:v>
                </c:pt>
                <c:pt idx="28">
                  <c:v>37.5</c:v>
                </c:pt>
                <c:pt idx="29">
                  <c:v>37.5</c:v>
                </c:pt>
                <c:pt idx="30">
                  <c:v>38.999951991414072</c:v>
                </c:pt>
                <c:pt idx="31">
                  <c:v>40.499903982828144</c:v>
                </c:pt>
                <c:pt idx="32">
                  <c:v>41.999855974242209</c:v>
                </c:pt>
                <c:pt idx="33">
                  <c:v>43.499807965656281</c:v>
                </c:pt>
                <c:pt idx="34">
                  <c:v>44.999759957070353</c:v>
                </c:pt>
                <c:pt idx="35">
                  <c:v>38.386716037744073</c:v>
                </c:pt>
                <c:pt idx="36">
                  <c:v>39.273432075488145</c:v>
                </c:pt>
                <c:pt idx="37">
                  <c:v>40.160148113232225</c:v>
                </c:pt>
                <c:pt idx="38">
                  <c:v>41.046864150976297</c:v>
                </c:pt>
                <c:pt idx="39">
                  <c:v>41.93358018872037</c:v>
                </c:pt>
                <c:pt idx="40">
                  <c:v>36.532673413370098</c:v>
                </c:pt>
                <c:pt idx="41">
                  <c:v>35.565346826740203</c:v>
                </c:pt>
                <c:pt idx="42">
                  <c:v>34.598020240110301</c:v>
                </c:pt>
                <c:pt idx="43">
                  <c:v>33.630693653480407</c:v>
                </c:pt>
                <c:pt idx="44">
                  <c:v>32.663367066850505</c:v>
                </c:pt>
                <c:pt idx="45">
                  <c:v>36.391339832433076</c:v>
                </c:pt>
                <c:pt idx="46">
                  <c:v>35.282679664866158</c:v>
                </c:pt>
                <c:pt idx="47">
                  <c:v>34.174019497299234</c:v>
                </c:pt>
                <c:pt idx="48">
                  <c:v>33.06535932973231</c:v>
                </c:pt>
                <c:pt idx="49">
                  <c:v>31.956699162165389</c:v>
                </c:pt>
                <c:pt idx="50">
                  <c:v>62.5</c:v>
                </c:pt>
                <c:pt idx="51">
                  <c:v>62.5</c:v>
                </c:pt>
                <c:pt idx="52">
                  <c:v>62.5</c:v>
                </c:pt>
                <c:pt idx="53">
                  <c:v>62.5</c:v>
                </c:pt>
                <c:pt idx="54">
                  <c:v>62.5</c:v>
                </c:pt>
                <c:pt idx="55">
                  <c:v>64.456459119235745</c:v>
                </c:pt>
                <c:pt idx="56">
                  <c:v>66.412918238471491</c:v>
                </c:pt>
                <c:pt idx="57">
                  <c:v>68.369377357707236</c:v>
                </c:pt>
                <c:pt idx="58">
                  <c:v>70.325836476942982</c:v>
                </c:pt>
                <c:pt idx="59">
                  <c:v>72.282295596178727</c:v>
                </c:pt>
                <c:pt idx="60">
                  <c:v>63.30610548885825</c:v>
                </c:pt>
                <c:pt idx="61">
                  <c:v>64.112210977716501</c:v>
                </c:pt>
                <c:pt idx="62">
                  <c:v>64.918316466574737</c:v>
                </c:pt>
                <c:pt idx="63">
                  <c:v>65.724421955432987</c:v>
                </c:pt>
                <c:pt idx="64">
                  <c:v>66.530527444291238</c:v>
                </c:pt>
                <c:pt idx="65">
                  <c:v>61.734199785584664</c:v>
                </c:pt>
                <c:pt idx="66">
                  <c:v>60.968399571169329</c:v>
                </c:pt>
                <c:pt idx="67">
                  <c:v>60.202599356753993</c:v>
                </c:pt>
                <c:pt idx="68">
                  <c:v>59.436799142338657</c:v>
                </c:pt>
                <c:pt idx="69">
                  <c:v>58.670998927923321</c:v>
                </c:pt>
                <c:pt idx="70">
                  <c:v>61.978277568203801</c:v>
                </c:pt>
                <c:pt idx="71">
                  <c:v>61.456555136407601</c:v>
                </c:pt>
                <c:pt idx="72">
                  <c:v>60.934832704611409</c:v>
                </c:pt>
                <c:pt idx="73">
                  <c:v>60.41311027281521</c:v>
                </c:pt>
                <c:pt idx="74">
                  <c:v>59.891387841019011</c:v>
                </c:pt>
                <c:pt idx="75">
                  <c:v>87.5</c:v>
                </c:pt>
                <c:pt idx="76">
                  <c:v>87.5</c:v>
                </c:pt>
                <c:pt idx="77">
                  <c:v>87.5</c:v>
                </c:pt>
                <c:pt idx="78">
                  <c:v>87.5</c:v>
                </c:pt>
                <c:pt idx="79">
                  <c:v>87.5</c:v>
                </c:pt>
                <c:pt idx="80">
                  <c:v>88.999951991414065</c:v>
                </c:pt>
                <c:pt idx="81">
                  <c:v>90.499903982828144</c:v>
                </c:pt>
                <c:pt idx="82">
                  <c:v>91.999855974242209</c:v>
                </c:pt>
                <c:pt idx="83">
                  <c:v>93.499807965656288</c:v>
                </c:pt>
                <c:pt idx="84">
                  <c:v>94.999759957070353</c:v>
                </c:pt>
                <c:pt idx="85">
                  <c:v>88.42702131218698</c:v>
                </c:pt>
                <c:pt idx="86">
                  <c:v>89.354042624373974</c:v>
                </c:pt>
                <c:pt idx="87">
                  <c:v>90.281063936560955</c:v>
                </c:pt>
                <c:pt idx="88">
                  <c:v>91.208085248747949</c:v>
                </c:pt>
                <c:pt idx="89">
                  <c:v>92.135106560934929</c:v>
                </c:pt>
                <c:pt idx="90">
                  <c:v>86.492368138927191</c:v>
                </c:pt>
                <c:pt idx="91">
                  <c:v>85.484736277854381</c:v>
                </c:pt>
                <c:pt idx="92">
                  <c:v>84.477104416781572</c:v>
                </c:pt>
                <c:pt idx="93">
                  <c:v>83.469472555708762</c:v>
                </c:pt>
                <c:pt idx="94">
                  <c:v>82.461840694635953</c:v>
                </c:pt>
                <c:pt idx="95">
                  <c:v>86.32612452845855</c:v>
                </c:pt>
                <c:pt idx="96">
                  <c:v>85.1522490569171</c:v>
                </c:pt>
                <c:pt idx="97">
                  <c:v>83.978373585375664</c:v>
                </c:pt>
                <c:pt idx="98">
                  <c:v>82.804498113834214</c:v>
                </c:pt>
                <c:pt idx="99">
                  <c:v>81.630622642292764</c:v>
                </c:pt>
              </c:numCache>
            </c:numRef>
          </c:xVal>
          <c:yVal>
            <c:numRef>
              <c:f>'Intermediate sheet'!$E$55:$E$154</c:f>
              <c:numCache>
                <c:formatCode>0.0</c:formatCode>
                <c:ptCount val="100"/>
                <c:pt idx="0">
                  <c:v>101.02857142857142</c:v>
                </c:pt>
                <c:pt idx="1">
                  <c:v>102.05714285714285</c:v>
                </c:pt>
                <c:pt idx="2">
                  <c:v>103.08571428571429</c:v>
                </c:pt>
                <c:pt idx="3">
                  <c:v>104.11428571428571</c:v>
                </c:pt>
                <c:pt idx="4">
                  <c:v>105.14285714285714</c:v>
                </c:pt>
                <c:pt idx="5">
                  <c:v>100.4873639454142</c:v>
                </c:pt>
                <c:pt idx="6">
                  <c:v>100.9747278908284</c:v>
                </c:pt>
                <c:pt idx="7">
                  <c:v>101.46209183624261</c:v>
                </c:pt>
                <c:pt idx="8">
                  <c:v>101.94945578165681</c:v>
                </c:pt>
                <c:pt idx="9">
                  <c:v>102.43681972707101</c:v>
                </c:pt>
                <c:pt idx="10">
                  <c:v>98.890490979142925</c:v>
                </c:pt>
                <c:pt idx="11">
                  <c:v>97.780981958285864</c:v>
                </c:pt>
                <c:pt idx="12">
                  <c:v>96.671472937428788</c:v>
                </c:pt>
                <c:pt idx="13">
                  <c:v>95.561963916571727</c:v>
                </c:pt>
                <c:pt idx="14">
                  <c:v>94.452454895714652</c:v>
                </c:pt>
                <c:pt idx="15">
                  <c:v>98.502162821842958</c:v>
                </c:pt>
                <c:pt idx="16">
                  <c:v>97.004325643685917</c:v>
                </c:pt>
                <c:pt idx="17">
                  <c:v>95.506488465528861</c:v>
                </c:pt>
                <c:pt idx="18">
                  <c:v>94.008651287371819</c:v>
                </c:pt>
                <c:pt idx="19">
                  <c:v>92.510814109214778</c:v>
                </c:pt>
                <c:pt idx="20">
                  <c:v>100.31784605135709</c:v>
                </c:pt>
                <c:pt idx="21">
                  <c:v>100.63569210271417</c:v>
                </c:pt>
                <c:pt idx="22">
                  <c:v>100.95353815407127</c:v>
                </c:pt>
                <c:pt idx="23">
                  <c:v>101.27138420542835</c:v>
                </c:pt>
                <c:pt idx="24">
                  <c:v>101.58923025678544</c:v>
                </c:pt>
                <c:pt idx="25">
                  <c:v>103.09714285714286</c:v>
                </c:pt>
                <c:pt idx="26">
                  <c:v>104.19428571428571</c:v>
                </c:pt>
                <c:pt idx="27">
                  <c:v>105.29142857142857</c:v>
                </c:pt>
                <c:pt idx="28">
                  <c:v>106.38857142857142</c:v>
                </c:pt>
                <c:pt idx="29">
                  <c:v>107.48571428571428</c:v>
                </c:pt>
                <c:pt idx="30">
                  <c:v>102.4873639454142</c:v>
                </c:pt>
                <c:pt idx="31">
                  <c:v>102.9747278908284</c:v>
                </c:pt>
                <c:pt idx="32">
                  <c:v>103.46209183624261</c:v>
                </c:pt>
                <c:pt idx="33">
                  <c:v>103.94945578165681</c:v>
                </c:pt>
                <c:pt idx="34">
                  <c:v>104.43681972707101</c:v>
                </c:pt>
                <c:pt idx="35">
                  <c:v>100.77954007705722</c:v>
                </c:pt>
                <c:pt idx="36">
                  <c:v>99.55908015411444</c:v>
                </c:pt>
                <c:pt idx="37">
                  <c:v>98.338620231171674</c:v>
                </c:pt>
                <c:pt idx="38">
                  <c:v>97.118160308228894</c:v>
                </c:pt>
                <c:pt idx="39">
                  <c:v>95.897700385286115</c:v>
                </c:pt>
                <c:pt idx="40">
                  <c:v>100.66858917497152</c:v>
                </c:pt>
                <c:pt idx="41">
                  <c:v>99.337178349943031</c:v>
                </c:pt>
                <c:pt idx="42">
                  <c:v>98.005767524914546</c:v>
                </c:pt>
                <c:pt idx="43">
                  <c:v>96.674356699886062</c:v>
                </c:pt>
                <c:pt idx="44">
                  <c:v>95.342945874857577</c:v>
                </c:pt>
                <c:pt idx="45">
                  <c:v>102.36022552487137</c:v>
                </c:pt>
                <c:pt idx="46">
                  <c:v>102.72045104974273</c:v>
                </c:pt>
                <c:pt idx="47">
                  <c:v>103.0806765746141</c:v>
                </c:pt>
                <c:pt idx="48">
                  <c:v>103.44090209948547</c:v>
                </c:pt>
                <c:pt idx="49">
                  <c:v>103.80112762435684</c:v>
                </c:pt>
                <c:pt idx="50">
                  <c:v>101.57714285714286</c:v>
                </c:pt>
                <c:pt idx="51">
                  <c:v>103.15428571428572</c:v>
                </c:pt>
                <c:pt idx="52">
                  <c:v>104.73142857142857</c:v>
                </c:pt>
                <c:pt idx="53">
                  <c:v>106.30857142857143</c:v>
                </c:pt>
                <c:pt idx="54">
                  <c:v>107.88571428571429</c:v>
                </c:pt>
                <c:pt idx="55">
                  <c:v>100.63569210271417</c:v>
                </c:pt>
                <c:pt idx="56">
                  <c:v>101.27138420542835</c:v>
                </c:pt>
                <c:pt idx="57">
                  <c:v>101.90707630814254</c:v>
                </c:pt>
                <c:pt idx="58">
                  <c:v>102.54276841085671</c:v>
                </c:pt>
                <c:pt idx="59">
                  <c:v>103.17846051357088</c:v>
                </c:pt>
                <c:pt idx="60">
                  <c:v>98.890490979142925</c:v>
                </c:pt>
                <c:pt idx="61">
                  <c:v>97.780981958285864</c:v>
                </c:pt>
                <c:pt idx="62">
                  <c:v>96.671472937428788</c:v>
                </c:pt>
                <c:pt idx="63">
                  <c:v>95.561963916571727</c:v>
                </c:pt>
                <c:pt idx="64">
                  <c:v>94.452454895714652</c:v>
                </c:pt>
                <c:pt idx="65">
                  <c:v>98.945966430185777</c:v>
                </c:pt>
                <c:pt idx="66">
                  <c:v>97.891932860371568</c:v>
                </c:pt>
                <c:pt idx="67">
                  <c:v>96.837899290557345</c:v>
                </c:pt>
                <c:pt idx="68">
                  <c:v>95.783865720743137</c:v>
                </c:pt>
                <c:pt idx="69">
                  <c:v>94.729832150928914</c:v>
                </c:pt>
                <c:pt idx="70">
                  <c:v>100.16951789405711</c:v>
                </c:pt>
                <c:pt idx="71">
                  <c:v>100.33903578811423</c:v>
                </c:pt>
                <c:pt idx="72">
                  <c:v>100.50855368217134</c:v>
                </c:pt>
                <c:pt idx="73">
                  <c:v>100.67807157622846</c:v>
                </c:pt>
                <c:pt idx="74">
                  <c:v>100.84758947028557</c:v>
                </c:pt>
                <c:pt idx="75">
                  <c:v>100.75428571428571</c:v>
                </c:pt>
                <c:pt idx="76">
                  <c:v>101.50857142857143</c:v>
                </c:pt>
                <c:pt idx="77">
                  <c:v>102.26285714285714</c:v>
                </c:pt>
                <c:pt idx="78">
                  <c:v>103.01714285714286</c:v>
                </c:pt>
                <c:pt idx="79">
                  <c:v>103.77142857142857</c:v>
                </c:pt>
                <c:pt idx="80">
                  <c:v>100.4873639454142</c:v>
                </c:pt>
                <c:pt idx="81">
                  <c:v>100.9747278908284</c:v>
                </c:pt>
                <c:pt idx="82">
                  <c:v>101.46209183624261</c:v>
                </c:pt>
                <c:pt idx="83">
                  <c:v>101.94945578165681</c:v>
                </c:pt>
                <c:pt idx="84">
                  <c:v>102.43681972707101</c:v>
                </c:pt>
                <c:pt idx="85">
                  <c:v>98.724064626014368</c:v>
                </c:pt>
                <c:pt idx="86">
                  <c:v>97.448129252028735</c:v>
                </c:pt>
                <c:pt idx="87">
                  <c:v>96.172193878043103</c:v>
                </c:pt>
                <c:pt idx="88">
                  <c:v>94.896258504057471</c:v>
                </c:pt>
                <c:pt idx="89">
                  <c:v>93.620323130071839</c:v>
                </c:pt>
                <c:pt idx="90">
                  <c:v>98.613113723928663</c:v>
                </c:pt>
                <c:pt idx="91">
                  <c:v>97.226227447857326</c:v>
                </c:pt>
                <c:pt idx="92">
                  <c:v>95.839341171785975</c:v>
                </c:pt>
                <c:pt idx="93">
                  <c:v>94.452454895714638</c:v>
                </c:pt>
                <c:pt idx="94">
                  <c:v>93.065568619643301</c:v>
                </c:pt>
                <c:pt idx="95">
                  <c:v>100.3814152616285</c:v>
                </c:pt>
                <c:pt idx="96">
                  <c:v>100.76283052325701</c:v>
                </c:pt>
                <c:pt idx="97">
                  <c:v>101.14424578488553</c:v>
                </c:pt>
                <c:pt idx="98">
                  <c:v>101.52566104651403</c:v>
                </c:pt>
                <c:pt idx="99">
                  <c:v>101.90707630814254</c:v>
                </c:pt>
              </c:numCache>
            </c:numRef>
          </c:yVal>
          <c:bubbleSize>
            <c:numRef>
              <c:f>'Intermediate sheet'!$F$55:$F$154</c:f>
              <c:numCache>
                <c:formatCode>General</c:formatCode>
                <c:ptCount val="10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'Intermediate sheet'!$C$11</c:f>
              <c:strCache>
                <c:ptCount val="1"/>
                <c:pt idx="0">
                  <c:v>ACC Ltd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0888732-9F2C-4AD9-9276-DFAF0C91228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875AE78-9C6E-4DAA-93AF-3AF23A233DE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995C405-733E-4496-BC9E-C81E2D0ED19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AB31ADC-B0DF-46A6-BA6D-3B0B67E634C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E522352-8A4D-4276-B5BC-7954DD28E71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'Intermediate sheet'!$D$29:$D$34</c:f>
              <c:numCache>
                <c:formatCode>0.0</c:formatCode>
                <c:ptCount val="6"/>
                <c:pt idx="0">
                  <c:v>12.5</c:v>
                </c:pt>
                <c:pt idx="1">
                  <c:v>19.999759957070353</c:v>
                </c:pt>
                <c:pt idx="2">
                  <c:v>16.530527444291245</c:v>
                </c:pt>
                <c:pt idx="3">
                  <c:v>7.0587879502068214</c:v>
                </c:pt>
                <c:pt idx="4">
                  <c:v>7.6088522019106382</c:v>
                </c:pt>
                <c:pt idx="5">
                  <c:v>12.5</c:v>
                </c:pt>
              </c:numCache>
            </c:numRef>
          </c:xVal>
          <c:yVal>
            <c:numRef>
              <c:f>'Intermediate sheet'!$D$36:$D$41</c:f>
              <c:numCache>
                <c:formatCode>0.0</c:formatCode>
                <c:ptCount val="6"/>
                <c:pt idx="0">
                  <c:v>105.14285714285714</c:v>
                </c:pt>
                <c:pt idx="1">
                  <c:v>102.43681972707101</c:v>
                </c:pt>
                <c:pt idx="2">
                  <c:v>94.452454895714652</c:v>
                </c:pt>
                <c:pt idx="3">
                  <c:v>92.510814109214778</c:v>
                </c:pt>
                <c:pt idx="4">
                  <c:v>101.58923025678544</c:v>
                </c:pt>
                <c:pt idx="5">
                  <c:v>100</c:v>
                </c:pt>
              </c:numCache>
            </c:numRef>
          </c:yVal>
          <c:bubbleSize>
            <c:numRef>
              <c:f>'Intermediate sheet'!$D$43:$D$48</c:f>
              <c:numCache>
                <c:formatCode>0.0</c:formatCode>
                <c:ptCount val="6"/>
                <c:pt idx="0">
                  <c:v>2.1428571428571428</c:v>
                </c:pt>
                <c:pt idx="1">
                  <c:v>3.2857142857142856</c:v>
                </c:pt>
                <c:pt idx="2">
                  <c:v>2.8571428571428568</c:v>
                </c:pt>
                <c:pt idx="3">
                  <c:v>3.8571428571428572</c:v>
                </c:pt>
                <c:pt idx="4">
                  <c:v>2.1428571428571428</c:v>
                </c:pt>
                <c:pt idx="5">
                  <c:v>0.66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'Intermediate sheet'!$C$12:$C$16</c15:f>
                <c15:dlblRangeCache>
                  <c:ptCount val="5"/>
                  <c:pt idx="0">
                    <c:v>15</c:v>
                  </c:pt>
                  <c:pt idx="1">
                    <c:v>23</c:v>
                  </c:pt>
                  <c:pt idx="2">
                    <c:v>20</c:v>
                  </c:pt>
                  <c:pt idx="3">
                    <c:v>27</c:v>
                  </c:pt>
                  <c:pt idx="4">
                    <c:v>15</c:v>
                  </c:pt>
                </c15:dlblRangeCache>
              </c15:datalabelsRange>
            </c:ext>
          </c:extLst>
        </c:ser>
        <c:ser>
          <c:idx val="0"/>
          <c:order val="2"/>
          <c:tx>
            <c:strRef>
              <c:f>'Intermediate sheet'!$D$11</c:f>
              <c:strCache>
                <c:ptCount val="1"/>
                <c:pt idx="0">
                  <c:v>Ultratech Cement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E8041AC-B89D-4889-B177-AAEBEB92C5F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0899CF7-225D-45C5-9593-2A0B639308A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EE89692-3DD0-421E-9872-54C3FD4AC2C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05EA00D-8EC4-4B6E-A6F2-7AAADDAA075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7024881-216A-41FC-81C0-D0EE803AD87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'Intermediate sheet'!$E$29:$E$34</c:f>
              <c:numCache>
                <c:formatCode>0.0</c:formatCode>
                <c:ptCount val="6"/>
                <c:pt idx="0">
                  <c:v>37.5</c:v>
                </c:pt>
                <c:pt idx="1">
                  <c:v>44.999759957070353</c:v>
                </c:pt>
                <c:pt idx="2">
                  <c:v>41.93358018872037</c:v>
                </c:pt>
                <c:pt idx="3">
                  <c:v>32.663367066850505</c:v>
                </c:pt>
                <c:pt idx="4">
                  <c:v>31.956699162165389</c:v>
                </c:pt>
                <c:pt idx="5">
                  <c:v>37.5</c:v>
                </c:pt>
              </c:numCache>
            </c:numRef>
          </c:xVal>
          <c:yVal>
            <c:numRef>
              <c:f>'Intermediate sheet'!$E$36:$E$41</c:f>
              <c:numCache>
                <c:formatCode>0.0</c:formatCode>
                <c:ptCount val="6"/>
                <c:pt idx="0">
                  <c:v>107.48571428571428</c:v>
                </c:pt>
                <c:pt idx="1">
                  <c:v>104.43681972707101</c:v>
                </c:pt>
                <c:pt idx="2">
                  <c:v>95.897700385286115</c:v>
                </c:pt>
                <c:pt idx="3">
                  <c:v>95.342945874857577</c:v>
                </c:pt>
                <c:pt idx="4">
                  <c:v>103.80112762435684</c:v>
                </c:pt>
                <c:pt idx="5">
                  <c:v>102</c:v>
                </c:pt>
              </c:numCache>
            </c:numRef>
          </c:yVal>
          <c:bubbleSize>
            <c:numRef>
              <c:f>'Intermediate sheet'!$E$43:$E$48</c:f>
              <c:numCache>
                <c:formatCode>0.0</c:formatCode>
                <c:ptCount val="6"/>
                <c:pt idx="0">
                  <c:v>2.2857142857142856</c:v>
                </c:pt>
                <c:pt idx="1">
                  <c:v>3.2857142857142856</c:v>
                </c:pt>
                <c:pt idx="2">
                  <c:v>3.1428571428571428</c:v>
                </c:pt>
                <c:pt idx="3">
                  <c:v>3.4285714285714288</c:v>
                </c:pt>
                <c:pt idx="4">
                  <c:v>2.4285714285714284</c:v>
                </c:pt>
                <c:pt idx="5">
                  <c:v>0.66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'Intermediate sheet'!$D$12:$D$16</c15:f>
                <c15:dlblRangeCache>
                  <c:ptCount val="5"/>
                  <c:pt idx="0">
                    <c:v>16</c:v>
                  </c:pt>
                  <c:pt idx="1">
                    <c:v>23</c:v>
                  </c:pt>
                  <c:pt idx="2">
                    <c:v>22</c:v>
                  </c:pt>
                  <c:pt idx="3">
                    <c:v>24</c:v>
                  </c:pt>
                  <c:pt idx="4">
                    <c:v>17</c:v>
                  </c:pt>
                </c15:dlblRangeCache>
              </c15:datalabelsRange>
            </c:ext>
          </c:extLst>
        </c:ser>
        <c:ser>
          <c:idx val="2"/>
          <c:order val="3"/>
          <c:tx>
            <c:strRef>
              <c:f>'Intermediate sheet'!$E$11</c:f>
              <c:strCache>
                <c:ptCount val="1"/>
                <c:pt idx="0">
                  <c:v>JK Lakshmi Cement</c:v>
                </c:pt>
              </c:strCache>
            </c:strRef>
          </c:tx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B65758A-8277-4C9A-8B0F-CC57D6FD796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536CC41-D126-45D4-AB33-4616FEA3F9B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6192827-CB43-4818-A63B-DB4625FB503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7C1454E-CB21-43B5-9D0C-DA0511D78E6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5DC3ED6-9E22-4929-8289-53B24A52F8F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'Intermediate sheet'!$F$29:$F$34</c:f>
              <c:numCache>
                <c:formatCode>0.0</c:formatCode>
                <c:ptCount val="6"/>
                <c:pt idx="0">
                  <c:v>62.5</c:v>
                </c:pt>
                <c:pt idx="1">
                  <c:v>72.282295596178727</c:v>
                </c:pt>
                <c:pt idx="2">
                  <c:v>66.530527444291238</c:v>
                </c:pt>
                <c:pt idx="3">
                  <c:v>58.670998927923321</c:v>
                </c:pt>
                <c:pt idx="4">
                  <c:v>59.891387841019011</c:v>
                </c:pt>
                <c:pt idx="5">
                  <c:v>62.5</c:v>
                </c:pt>
              </c:numCache>
            </c:numRef>
          </c:xVal>
          <c:yVal>
            <c:numRef>
              <c:f>'Intermediate sheet'!$F$36:$F$41</c:f>
              <c:numCache>
                <c:formatCode>0.0</c:formatCode>
                <c:ptCount val="6"/>
                <c:pt idx="0">
                  <c:v>107.88571428571429</c:v>
                </c:pt>
                <c:pt idx="1">
                  <c:v>103.17846051357088</c:v>
                </c:pt>
                <c:pt idx="2">
                  <c:v>94.452454895714652</c:v>
                </c:pt>
                <c:pt idx="3">
                  <c:v>94.729832150928914</c:v>
                </c:pt>
                <c:pt idx="4">
                  <c:v>100.84758947028557</c:v>
                </c:pt>
                <c:pt idx="5">
                  <c:v>100</c:v>
                </c:pt>
              </c:numCache>
            </c:numRef>
          </c:yVal>
          <c:bubbleSize>
            <c:numRef>
              <c:f>'Intermediate sheet'!$F$43:$F$48</c:f>
              <c:numCache>
                <c:formatCode>0.0</c:formatCode>
                <c:ptCount val="6"/>
                <c:pt idx="0">
                  <c:v>3.2857142857142856</c:v>
                </c:pt>
                <c:pt idx="1">
                  <c:v>4.2857142857142856</c:v>
                </c:pt>
                <c:pt idx="2">
                  <c:v>2.8571428571428568</c:v>
                </c:pt>
                <c:pt idx="3">
                  <c:v>2.714285714285714</c:v>
                </c:pt>
                <c:pt idx="4">
                  <c:v>1.1428571428571428</c:v>
                </c:pt>
                <c:pt idx="5">
                  <c:v>0.66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'Intermediate sheet'!$E$12:$E$16</c15:f>
                <c15:dlblRangeCache>
                  <c:ptCount val="5"/>
                  <c:pt idx="0">
                    <c:v>23</c:v>
                  </c:pt>
                  <c:pt idx="1">
                    <c:v>30</c:v>
                  </c:pt>
                  <c:pt idx="2">
                    <c:v>20</c:v>
                  </c:pt>
                  <c:pt idx="3">
                    <c:v>19</c:v>
                  </c:pt>
                  <c:pt idx="4">
                    <c:v>8</c:v>
                  </c:pt>
                </c15:dlblRangeCache>
              </c15:datalabelsRange>
            </c:ext>
          </c:extLst>
        </c:ser>
        <c:ser>
          <c:idx val="3"/>
          <c:order val="4"/>
          <c:tx>
            <c:strRef>
              <c:f>'Intermediate sheet'!$F$11</c:f>
              <c:strCache>
                <c:ptCount val="1"/>
                <c:pt idx="0">
                  <c:v>Ambuja Cement</c:v>
                </c:pt>
              </c:strCache>
            </c:strRef>
          </c:tx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36210DD-1667-4518-95D6-86ECFA40112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FBBC54B-9BFA-4CEC-BA23-9554B863DB1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6D7CC48-7E95-4F99-97AB-8A5ACF67E5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A7647DA-30ED-4BA0-B613-1DBED66603C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C7FEF03-2872-4FD0-AB1F-D124C530FC5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'Intermediate sheet'!$G$29:$G$34</c:f>
              <c:numCache>
                <c:formatCode>0.0</c:formatCode>
                <c:ptCount val="6"/>
                <c:pt idx="0">
                  <c:v>87.5</c:v>
                </c:pt>
                <c:pt idx="1">
                  <c:v>94.999759957070353</c:v>
                </c:pt>
                <c:pt idx="2">
                  <c:v>92.135106560934929</c:v>
                </c:pt>
                <c:pt idx="3">
                  <c:v>82.461840694635953</c:v>
                </c:pt>
                <c:pt idx="4">
                  <c:v>81.630622642292764</c:v>
                </c:pt>
                <c:pt idx="5">
                  <c:v>87.5</c:v>
                </c:pt>
              </c:numCache>
            </c:numRef>
          </c:xVal>
          <c:yVal>
            <c:numRef>
              <c:f>'Intermediate sheet'!$G$36:$G$41</c:f>
              <c:numCache>
                <c:formatCode>0.0</c:formatCode>
                <c:ptCount val="6"/>
                <c:pt idx="0">
                  <c:v>103.77142857142857</c:v>
                </c:pt>
                <c:pt idx="1">
                  <c:v>102.43681972707101</c:v>
                </c:pt>
                <c:pt idx="2">
                  <c:v>93.620323130071839</c:v>
                </c:pt>
                <c:pt idx="3">
                  <c:v>93.065568619643301</c:v>
                </c:pt>
                <c:pt idx="4">
                  <c:v>101.90707630814254</c:v>
                </c:pt>
                <c:pt idx="5">
                  <c:v>100</c:v>
                </c:pt>
              </c:numCache>
            </c:numRef>
          </c:yVal>
          <c:bubbleSize>
            <c:numRef>
              <c:f>'Intermediate sheet'!$G$43:$G$48</c:f>
              <c:numCache>
                <c:formatCode>0.0</c:formatCode>
                <c:ptCount val="6"/>
                <c:pt idx="0">
                  <c:v>1.5714285714285714</c:v>
                </c:pt>
                <c:pt idx="1">
                  <c:v>3.2857142857142856</c:v>
                </c:pt>
                <c:pt idx="2">
                  <c:v>3.2857142857142856</c:v>
                </c:pt>
                <c:pt idx="3">
                  <c:v>3.5714285714285716</c:v>
                </c:pt>
                <c:pt idx="4">
                  <c:v>2.5714285714285712</c:v>
                </c:pt>
                <c:pt idx="5">
                  <c:v>0.66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'Intermediate sheet'!$F$12:$F$16</c15:f>
                <c15:dlblRangeCache>
                  <c:ptCount val="5"/>
                  <c:pt idx="0">
                    <c:v>11</c:v>
                  </c:pt>
                  <c:pt idx="1">
                    <c:v>23</c:v>
                  </c:pt>
                  <c:pt idx="2">
                    <c:v>23</c:v>
                  </c:pt>
                  <c:pt idx="3">
                    <c:v>25</c:v>
                  </c:pt>
                  <c:pt idx="4">
                    <c:v>18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sizeRepresents val="w"/>
        <c:axId val="1038784320"/>
        <c:axId val="1038792480"/>
      </c:bubbleChart>
      <c:valAx>
        <c:axId val="1038784320"/>
        <c:scaling>
          <c:orientation val="minMax"/>
          <c:max val="100"/>
          <c:min val="0"/>
        </c:scaling>
        <c:delete val="1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038792480"/>
        <c:crosses val="autoZero"/>
        <c:crossBetween val="midCat"/>
        <c:majorUnit val="25"/>
      </c:valAx>
      <c:valAx>
        <c:axId val="1038792480"/>
        <c:scaling>
          <c:orientation val="minMax"/>
          <c:max val="12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/>
                  <a:t>Overall revenue</a:t>
                </a:r>
                <a:r>
                  <a:rPr lang="fr-FR" sz="1400" baseline="0"/>
                  <a:t> (M$ ?)</a:t>
                </a:r>
                <a:endParaRPr lang="fr-FR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878432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71667424166405957"/>
          <c:y val="0.79363840336204838"/>
          <c:w val="0.27948102235098227"/>
          <c:h val="0.17089674175064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>
  <sheetPr>
    <tabColor theme="6" tint="0.59999389629810485"/>
  </sheetPr>
  <sheetViews>
    <sheetView tabSelected="1" zoomScale="70" workbookViewId="0"/>
  </sheetViews>
  <pageMargins left="0.7" right="0.7" top="0.75" bottom="0.75" header="0.3" footer="0.3"/>
  <pageSetup paperSize="9" orientation="landscape" r:id="rId1"/>
  <drawing r:id="rId2"/>
  <legacy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114300</xdr:rowOff>
    </xdr:from>
    <xdr:to>
      <xdr:col>7</xdr:col>
      <xdr:colOff>0</xdr:colOff>
      <xdr:row>0</xdr:row>
      <xdr:rowOff>419100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598420" y="11430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106680</xdr:colOff>
      <xdr:row>1</xdr:row>
      <xdr:rowOff>304800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101840" y="18288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1123950</xdr:colOff>
      <xdr:row>16</xdr:row>
      <xdr:rowOff>76200</xdr:rowOff>
    </xdr:from>
    <xdr:to>
      <xdr:col>7</xdr:col>
      <xdr:colOff>600075</xdr:colOff>
      <xdr:row>18</xdr:row>
      <xdr:rowOff>114300</xdr:rowOff>
    </xdr:to>
    <xdr:cxnSp macro="">
      <xdr:nvCxnSpPr>
        <xdr:cNvPr id="5" name="Connecteur en angle 4"/>
        <xdr:cNvCxnSpPr/>
      </xdr:nvCxnSpPr>
      <xdr:spPr>
        <a:xfrm flipV="1">
          <a:off x="5581650" y="3343275"/>
          <a:ext cx="3619500" cy="428625"/>
        </a:xfrm>
        <a:prstGeom prst="bentConnector3">
          <a:avLst>
            <a:gd name="adj1" fmla="val 86579"/>
          </a:avLst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0.71351</cdr:x>
      <cdr:y>0.95621</cdr:y>
    </cdr:from>
    <cdr:to>
      <cdr:x>1</cdr:x>
      <cdr:y>0.99702</cdr:y>
    </cdr:to>
    <cdr:sp macro="" textlink="">
      <cdr:nvSpPr>
        <cdr:cNvPr id="2" name="ZoneTexte 1"/>
        <cdr:cNvSpPr txBox="1"/>
      </cdr:nvSpPr>
      <cdr:spPr>
        <a:xfrm xmlns:a="http://schemas.openxmlformats.org/drawingml/2006/main" rot="16200000">
          <a:off x="7858973" y="4610642"/>
          <a:ext cx="248440" cy="2669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 anchor="t"/>
        <a:lstStyle xmlns:a="http://schemas.openxmlformats.org/drawingml/2006/main"/>
        <a:p xmlns:a="http://schemas.openxmlformats.org/drawingml/2006/main">
          <a:pPr algn="ctr"/>
          <a:r>
            <a:rPr lang="fr-FR" sz="1000" i="1"/>
            <a:t>For Chandoo.org - Arnaud Duigou - 2016</a:t>
          </a:r>
        </a:p>
      </cdr:txBody>
    </cdr:sp>
  </cdr:relSizeAnchor>
  <cdr:relSizeAnchor xmlns:cdr="http://schemas.openxmlformats.org/drawingml/2006/chartDrawing">
    <cdr:from>
      <cdr:x>0</cdr:x>
      <cdr:y>0.73923</cdr:y>
    </cdr:from>
    <cdr:to>
      <cdr:x>1</cdr:x>
      <cdr:y>0.73923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0" y="4500223"/>
          <a:ext cx="9317935" cy="0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0.71259</cdr:x>
      <cdr:y>0.73696</cdr:y>
    </cdr:from>
    <cdr:to>
      <cdr:x>0.71259</cdr:x>
      <cdr:y>1</cdr:y>
    </cdr:to>
    <cdr:cxnSp macro="">
      <cdr:nvCxnSpPr>
        <cdr:cNvPr id="4" name="Connecteur droit 3"/>
        <cdr:cNvCxnSpPr/>
      </cdr:nvCxnSpPr>
      <cdr:spPr>
        <a:xfrm xmlns:a="http://schemas.openxmlformats.org/drawingml/2006/main" flipV="1">
          <a:off x="6639875" y="4486413"/>
          <a:ext cx="17" cy="16013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0.17488</cdr:x>
      <cdr:y>0.72234</cdr:y>
    </cdr:from>
    <cdr:to>
      <cdr:x>0.71485</cdr:x>
      <cdr:y>1</cdr:y>
    </cdr:to>
    <cdr:sp macro="" textlink="">
      <cdr:nvSpPr>
        <cdr:cNvPr id="13" name="ZoneTexte 12"/>
        <cdr:cNvSpPr txBox="1"/>
      </cdr:nvSpPr>
      <cdr:spPr>
        <a:xfrm xmlns:a="http://schemas.openxmlformats.org/drawingml/2006/main" rot="16200000">
          <a:off x="3300077" y="2726824"/>
          <a:ext cx="1690342" cy="5031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fr-FR" sz="1400" u="sng"/>
            <a:t>Legend</a:t>
          </a:r>
          <a:r>
            <a:rPr lang="fr-FR" sz="1400" u="sng" baseline="0"/>
            <a:t> : </a:t>
          </a:r>
          <a:endParaRPr lang="fr-FR" sz="1100" u="none" baseline="0"/>
        </a:p>
        <a:p xmlns:a="http://schemas.openxmlformats.org/drawingml/2006/main">
          <a:r>
            <a:rPr lang="fr-FR" sz="1200"/>
            <a:t>• Each flower</a:t>
          </a:r>
          <a:r>
            <a:rPr lang="fr-FR" sz="1200" baseline="0"/>
            <a:t> symbolizes a company</a:t>
          </a:r>
        </a:p>
        <a:p xmlns:a="http://schemas.openxmlformats.org/drawingml/2006/main">
          <a:endParaRPr lang="fr-FR" sz="200"/>
        </a:p>
        <a:p xmlns:a="http://schemas.openxmlformats.org/drawingml/2006/main">
          <a:r>
            <a:rPr lang="fr-FR" sz="1200">
              <a:effectLst/>
              <a:latin typeface="+mn-lt"/>
              <a:ea typeface="+mn-ea"/>
              <a:cs typeface="+mn-cs"/>
            </a:rPr>
            <a:t>• </a:t>
          </a:r>
          <a:r>
            <a:rPr lang="fr-FR" sz="1200"/>
            <a:t>Each </a:t>
          </a:r>
          <a:r>
            <a:rPr lang="fr-FR" sz="1400" b="1">
              <a:solidFill>
                <a:schemeClr val="accent1"/>
              </a:solidFill>
            </a:rPr>
            <a:t>petal</a:t>
          </a:r>
          <a:r>
            <a:rPr lang="fr-FR" sz="1400" baseline="0">
              <a:solidFill>
                <a:schemeClr val="accent1"/>
              </a:solidFill>
            </a:rPr>
            <a:t> </a:t>
          </a:r>
          <a:r>
            <a:rPr lang="fr-FR" sz="1200" baseline="0"/>
            <a:t>symbolizes a component of the revenue</a:t>
          </a:r>
          <a:r>
            <a:rPr lang="fr-FR" sz="1200" i="0" baseline="0"/>
            <a:t>: "</a:t>
          </a:r>
          <a:r>
            <a:rPr lang="fr-FR" sz="1200" i="0" baseline="0">
              <a:effectLst/>
              <a:latin typeface="+mn-lt"/>
              <a:ea typeface="+mn-ea"/>
              <a:cs typeface="+mn-cs"/>
            </a:rPr>
            <a:t>Bigger is the petal, higher are the revenues". </a:t>
          </a:r>
          <a:r>
            <a:rPr lang="fr-FR" sz="1200" b="0" i="1" baseline="0">
              <a:effectLst/>
              <a:latin typeface="+mn-lt"/>
              <a:ea typeface="+mn-ea"/>
              <a:cs typeface="+mn-cs"/>
            </a:rPr>
            <a:t>1 = Other Variable costs / 2 = Power &amp; Fuel / 3 =  Freight &amp; Forwarding / 4 = Fixed costs / 5 = Profits</a:t>
          </a:r>
        </a:p>
        <a:p xmlns:a="http://schemas.openxmlformats.org/drawingml/2006/main">
          <a:endParaRPr lang="fr-FR" sz="200" i="1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• The</a:t>
          </a:r>
          <a:r>
            <a:rPr lang="fr-FR" sz="1400" b="1">
              <a:solidFill>
                <a:schemeClr val="accent2"/>
              </a:solidFill>
            </a:rPr>
            <a:t> barycenter </a:t>
          </a:r>
          <a:r>
            <a:rPr lang="fr-FR" sz="1200"/>
            <a:t>(center of the flower)</a:t>
          </a:r>
          <a:r>
            <a:rPr lang="fr-FR" sz="1200" baseline="0"/>
            <a:t> is equal to the overall revenue for each company</a:t>
          </a:r>
          <a:r>
            <a:rPr lang="fr-FR" sz="1200"/>
            <a:t>. Value</a:t>
          </a:r>
          <a:r>
            <a:rPr lang="fr-FR" sz="1200" baseline="0"/>
            <a:t> is readible on the Y-axis</a:t>
          </a:r>
          <a:r>
            <a:rPr lang="fr-FR" sz="1100" baseline="0"/>
            <a:t>. </a:t>
          </a:r>
          <a:endParaRPr lang="fr-FR" sz="1100"/>
        </a:p>
      </cdr:txBody>
    </cdr:sp>
  </cdr:relSizeAnchor>
  <cdr:relSizeAnchor xmlns:cdr="http://schemas.openxmlformats.org/drawingml/2006/chartDrawing">
    <cdr:from>
      <cdr:x>0.01905</cdr:x>
      <cdr:y>0.76149</cdr:y>
    </cdr:from>
    <cdr:to>
      <cdr:x>0.1472</cdr:x>
      <cdr:y>0.95432</cdr:y>
    </cdr:to>
    <cdr:grpSp>
      <cdr:nvGrpSpPr>
        <cdr:cNvPr id="37" name="Groupe 36"/>
        <cdr:cNvGrpSpPr/>
      </cdr:nvGrpSpPr>
      <cdr:grpSpPr>
        <a:xfrm xmlns:a="http://schemas.openxmlformats.org/drawingml/2006/main">
          <a:off x="177045" y="4621320"/>
          <a:ext cx="1190985" cy="1170244"/>
          <a:chOff x="484344" y="4941106"/>
          <a:chExt cx="795056" cy="781573"/>
        </a:xfrm>
      </cdr:grpSpPr>
      <cdr:sp macro="" textlink="">
        <cdr:nvSpPr>
          <cdr:cNvPr id="7" name="Ellipse 6"/>
          <cdr:cNvSpPr/>
        </cdr:nvSpPr>
        <cdr:spPr>
          <a:xfrm xmlns:a="http://schemas.openxmlformats.org/drawingml/2006/main">
            <a:off x="758413" y="4941106"/>
            <a:ext cx="248416" cy="248501"/>
          </a:xfrm>
          <a:prstGeom xmlns:a="http://schemas.openxmlformats.org/drawingml/2006/main" prst="ellipse">
            <a:avLst/>
          </a:prstGeom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 anchor="ctr" anchorCtr="1"/>
          <a:lstStyle xmlns:a="http://schemas.openxmlformats.org/drawingml/2006/main"/>
          <a:p xmlns:a="http://schemas.openxmlformats.org/drawingml/2006/main">
            <a:r>
              <a:rPr lang="fr-FR" sz="1400" b="1"/>
              <a:t>1</a:t>
            </a:r>
          </a:p>
        </cdr:txBody>
      </cdr:sp>
      <cdr:sp macro="" textlink="">
        <cdr:nvSpPr>
          <cdr:cNvPr id="8" name="Ellipse 7"/>
          <cdr:cNvSpPr/>
        </cdr:nvSpPr>
        <cdr:spPr>
          <a:xfrm xmlns:a="http://schemas.openxmlformats.org/drawingml/2006/main">
            <a:off x="484344" y="5145031"/>
            <a:ext cx="248509" cy="248500"/>
          </a:xfrm>
          <a:prstGeom xmlns:a="http://schemas.openxmlformats.org/drawingml/2006/main" prst="ellipse">
            <a:avLst/>
          </a:prstGeom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anchor="ctr" anchorCtr="1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1400" b="1"/>
              <a:t>5</a:t>
            </a:r>
          </a:p>
        </cdr:txBody>
      </cdr:sp>
      <cdr:sp macro="" textlink="">
        <cdr:nvSpPr>
          <cdr:cNvPr id="9" name="Ellipse 8"/>
          <cdr:cNvSpPr/>
        </cdr:nvSpPr>
        <cdr:spPr>
          <a:xfrm xmlns:a="http://schemas.openxmlformats.org/drawingml/2006/main">
            <a:off x="1030891" y="5137734"/>
            <a:ext cx="248509" cy="248440"/>
          </a:xfrm>
          <a:prstGeom xmlns:a="http://schemas.openxmlformats.org/drawingml/2006/main" prst="ellipse">
            <a:avLst/>
          </a:prstGeom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anchor="ctr" anchorCtr="1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1400" b="1"/>
              <a:t>2</a:t>
            </a:r>
          </a:p>
        </cdr:txBody>
      </cdr:sp>
      <cdr:sp macro="" textlink="">
        <cdr:nvSpPr>
          <cdr:cNvPr id="10" name="Ellipse 9"/>
          <cdr:cNvSpPr/>
        </cdr:nvSpPr>
        <cdr:spPr>
          <a:xfrm xmlns:a="http://schemas.openxmlformats.org/drawingml/2006/main">
            <a:off x="580969" y="5474178"/>
            <a:ext cx="248509" cy="248501"/>
          </a:xfrm>
          <a:prstGeom xmlns:a="http://schemas.openxmlformats.org/drawingml/2006/main" prst="ellipse">
            <a:avLst/>
          </a:prstGeom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anchor="ctr" anchorCtr="1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1400" b="1"/>
              <a:t>4</a:t>
            </a:r>
          </a:p>
        </cdr:txBody>
      </cdr:sp>
      <cdr:sp macro="" textlink="">
        <cdr:nvSpPr>
          <cdr:cNvPr id="11" name="Ellipse 10"/>
          <cdr:cNvSpPr/>
        </cdr:nvSpPr>
        <cdr:spPr>
          <a:xfrm xmlns:a="http://schemas.openxmlformats.org/drawingml/2006/main">
            <a:off x="906645" y="5466851"/>
            <a:ext cx="248509" cy="248501"/>
          </a:xfrm>
          <a:prstGeom xmlns:a="http://schemas.openxmlformats.org/drawingml/2006/main" prst="ellipse">
            <a:avLst/>
          </a:prstGeom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anchor="ctr" anchorCtr="1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1400" b="1"/>
              <a:t>3</a:t>
            </a:r>
          </a:p>
        </cdr:txBody>
      </cdr:sp>
      <cdr:sp macro="" textlink="">
        <cdr:nvSpPr>
          <cdr:cNvPr id="22" name="Ellipse 21"/>
          <cdr:cNvSpPr/>
        </cdr:nvSpPr>
        <cdr:spPr>
          <a:xfrm xmlns:a="http://schemas.openxmlformats.org/drawingml/2006/main">
            <a:off x="838660" y="5304692"/>
            <a:ext cx="87923" cy="95250"/>
          </a:xfrm>
          <a:prstGeom xmlns:a="http://schemas.openxmlformats.org/drawingml/2006/main" prst="ellipse">
            <a:avLst/>
          </a:prstGeom>
          <a:solidFill xmlns:a="http://schemas.openxmlformats.org/drawingml/2006/main">
            <a:schemeClr val="accent2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fr-FR"/>
          </a:p>
        </cdr:txBody>
      </cdr:sp>
      <cdr:cxnSp macro="">
        <cdr:nvCxnSpPr>
          <cdr:cNvPr id="24" name="Connecteur droit 23"/>
          <cdr:cNvCxnSpPr>
            <a:stCxn xmlns:a="http://schemas.openxmlformats.org/drawingml/2006/main" id="22" idx="0"/>
            <a:endCxn xmlns:a="http://schemas.openxmlformats.org/drawingml/2006/main" id="7" idx="4"/>
          </cdr:cNvCxnSpPr>
        </cdr:nvCxnSpPr>
        <cdr:spPr>
          <a:xfrm xmlns:a="http://schemas.openxmlformats.org/drawingml/2006/main" flipH="1" flipV="1">
            <a:off x="882621" y="5189607"/>
            <a:ext cx="1" cy="115085"/>
          </a:xfrm>
          <a:prstGeom xmlns:a="http://schemas.openxmlformats.org/drawingml/2006/main" prst="line">
            <a:avLst/>
          </a:prstGeom>
          <a:ln xmlns:a="http://schemas.openxmlformats.org/drawingml/2006/main">
            <a:prstDash val="sysDot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6" name="Connecteur droit 25"/>
          <cdr:cNvCxnSpPr>
            <a:stCxn xmlns:a="http://schemas.openxmlformats.org/drawingml/2006/main" id="22" idx="1"/>
            <a:endCxn xmlns:a="http://schemas.openxmlformats.org/drawingml/2006/main" id="8" idx="6"/>
          </cdr:cNvCxnSpPr>
        </cdr:nvCxnSpPr>
        <cdr:spPr>
          <a:xfrm xmlns:a="http://schemas.openxmlformats.org/drawingml/2006/main" flipH="1" flipV="1">
            <a:off x="732853" y="5269281"/>
            <a:ext cx="118683" cy="49360"/>
          </a:xfrm>
          <a:prstGeom xmlns:a="http://schemas.openxmlformats.org/drawingml/2006/main" prst="line">
            <a:avLst/>
          </a:prstGeom>
          <a:ln xmlns:a="http://schemas.openxmlformats.org/drawingml/2006/main">
            <a:prstDash val="sysDot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8" name="Connecteur droit 27"/>
          <cdr:cNvCxnSpPr>
            <a:stCxn xmlns:a="http://schemas.openxmlformats.org/drawingml/2006/main" id="22" idx="7"/>
            <a:endCxn xmlns:a="http://schemas.openxmlformats.org/drawingml/2006/main" id="9" idx="2"/>
          </cdr:cNvCxnSpPr>
        </cdr:nvCxnSpPr>
        <cdr:spPr>
          <a:xfrm xmlns:a="http://schemas.openxmlformats.org/drawingml/2006/main" flipV="1">
            <a:off x="913707" y="5261954"/>
            <a:ext cx="117184" cy="56687"/>
          </a:xfrm>
          <a:prstGeom xmlns:a="http://schemas.openxmlformats.org/drawingml/2006/main" prst="line">
            <a:avLst/>
          </a:prstGeom>
          <a:ln xmlns:a="http://schemas.openxmlformats.org/drawingml/2006/main">
            <a:prstDash val="sysDot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0" name="Connecteur droit 29"/>
          <cdr:cNvCxnSpPr>
            <a:stCxn xmlns:a="http://schemas.openxmlformats.org/drawingml/2006/main" id="22" idx="5"/>
            <a:endCxn xmlns:a="http://schemas.openxmlformats.org/drawingml/2006/main" id="11" idx="1"/>
          </cdr:cNvCxnSpPr>
        </cdr:nvCxnSpPr>
        <cdr:spPr>
          <a:xfrm xmlns:a="http://schemas.openxmlformats.org/drawingml/2006/main">
            <a:off x="913707" y="5385993"/>
            <a:ext cx="29331" cy="117250"/>
          </a:xfrm>
          <a:prstGeom xmlns:a="http://schemas.openxmlformats.org/drawingml/2006/main" prst="line">
            <a:avLst/>
          </a:prstGeom>
          <a:ln xmlns:a="http://schemas.openxmlformats.org/drawingml/2006/main">
            <a:prstDash val="sysDot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2" name="Connecteur droit 31"/>
          <cdr:cNvCxnSpPr>
            <a:stCxn xmlns:a="http://schemas.openxmlformats.org/drawingml/2006/main" id="22" idx="3"/>
            <a:endCxn xmlns:a="http://schemas.openxmlformats.org/drawingml/2006/main" id="10" idx="7"/>
          </cdr:cNvCxnSpPr>
        </cdr:nvCxnSpPr>
        <cdr:spPr>
          <a:xfrm xmlns:a="http://schemas.openxmlformats.org/drawingml/2006/main" flipH="1">
            <a:off x="793085" y="5385993"/>
            <a:ext cx="58451" cy="124577"/>
          </a:xfrm>
          <a:prstGeom xmlns:a="http://schemas.openxmlformats.org/drawingml/2006/main" prst="line">
            <a:avLst/>
          </a:prstGeom>
          <a:ln xmlns:a="http://schemas.openxmlformats.org/drawingml/2006/main">
            <a:prstDash val="sysDot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0.71459</cdr:x>
      <cdr:y>0.73565</cdr:y>
    </cdr:from>
    <cdr:to>
      <cdr:x>0.85326</cdr:x>
      <cdr:y>0.79007</cdr:y>
    </cdr:to>
    <cdr:sp macro="" textlink="">
      <cdr:nvSpPr>
        <cdr:cNvPr id="38" name="ZoneTexte 37"/>
        <cdr:cNvSpPr txBox="1"/>
      </cdr:nvSpPr>
      <cdr:spPr>
        <a:xfrm xmlns:a="http://schemas.openxmlformats.org/drawingml/2006/main">
          <a:off x="6658527" y="4478406"/>
          <a:ext cx="1292087" cy="331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u="sng"/>
            <a:t>Company : 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ndoo" refreshedDate="42544.459828703701" createdVersion="5" refreshedVersion="5" minRefreshableVersion="3" recordCount="20">
  <cacheSource type="worksheet">
    <worksheetSource name="Table2"/>
  </cacheSource>
  <cacheFields count="7">
    <cacheField name="Company" numFmtId="0">
      <sharedItems count="4">
        <s v="ACC Ltd"/>
        <s v="Ultratech Cement"/>
        <s v="Ambuja Cement"/>
        <s v="JK Lakshmi Cement"/>
      </sharedItems>
    </cacheField>
    <cacheField name="Variable" numFmtId="0">
      <sharedItems count="5">
        <s v="Other variable cost"/>
        <s v="Power &amp; Fuel"/>
        <s v="Freight &amp; Forwarding"/>
        <s v="Fixed Cost"/>
        <s v="Profit"/>
      </sharedItems>
    </cacheField>
    <cacheField name="2011" numFmtId="0">
      <sharedItems containsSemiMixedTypes="0" containsString="0" containsNumber="1" containsInteger="1" minValue="8" maxValue="30"/>
    </cacheField>
    <cacheField name="2012" numFmtId="0">
      <sharedItems containsSemiMixedTypes="0" containsString="0" containsNumber="1" containsInteger="1" minValue="9" maxValue="26"/>
    </cacheField>
    <cacheField name="2013" numFmtId="0">
      <sharedItems containsSemiMixedTypes="0" containsString="0" containsNumber="1" containsInteger="1" minValue="7" maxValue="29"/>
    </cacheField>
    <cacheField name="2014" numFmtId="0">
      <sharedItems containsSemiMixedTypes="0" containsString="0" containsNumber="1" containsInteger="1" minValue="8" maxValue="30"/>
    </cacheField>
    <cacheField name="2015" numFmtId="0">
      <sharedItems containsSemiMixedTypes="0" containsString="0" containsNumber="1" containsInteger="1" minValue="8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M4:AG11" firstHeaderRow="1" firstDataRow="3" firstDataCol="1"/>
  <pivotFields count="7">
    <pivotField axis="axisCol" showAll="0" defaultSubtotal="0">
      <items count="4">
        <item x="0"/>
        <item x="2"/>
        <item x="3"/>
        <item x="1"/>
      </items>
    </pivotField>
    <pivotField axis="axisRow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B4:K24" totalsRowShown="0">
  <tableColumns count="10">
    <tableColumn id="1" name="Company"/>
    <tableColumn id="2" name="Variable"/>
    <tableColumn id="8" name="Combination" dataDxfId="7">
      <calculatedColumnFormula>Table2[[#This Row],[Company]]&amp;"_"&amp;Table2[[#This Row],[Variable]]</calculatedColumnFormula>
    </tableColumn>
    <tableColumn id="3" name="2011" dataDxfId="6"/>
    <tableColumn id="4" name="2012" dataDxfId="5"/>
    <tableColumn id="5" name="2013" dataDxfId="4"/>
    <tableColumn id="6" name="2014" dataDxfId="3"/>
    <tableColumn id="7" name="2015" dataDxfId="2"/>
    <tableColumn id="9" name="2016" dataDxfId="1"/>
    <tableColumn id="10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AG24"/>
  <sheetViews>
    <sheetView showGridLines="0" workbookViewId="0">
      <selection activeCell="D20" sqref="D20"/>
    </sheetView>
  </sheetViews>
  <sheetFormatPr baseColWidth="10" defaultColWidth="9.140625" defaultRowHeight="15" x14ac:dyDescent="0.25"/>
  <cols>
    <col min="1" max="1" width="3.28515625" customWidth="1"/>
    <col min="2" max="2" width="16.5703125" bestFit="1" customWidth="1"/>
    <col min="3" max="3" width="18.140625" bestFit="1" customWidth="1"/>
    <col min="4" max="4" width="18.140625" customWidth="1"/>
    <col min="5" max="11" width="6.42578125" customWidth="1"/>
    <col min="13" max="13" width="18.140625" customWidth="1"/>
    <col min="14" max="14" width="15.5703125" customWidth="1"/>
    <col min="15" max="18" width="11.42578125" customWidth="1"/>
    <col min="19" max="19" width="14.7109375" customWidth="1"/>
    <col min="20" max="20" width="11.42578125" customWidth="1"/>
    <col min="21" max="21" width="11.42578125" bestFit="1" customWidth="1"/>
    <col min="22" max="23" width="11.42578125" customWidth="1"/>
    <col min="24" max="24" width="17.28515625" customWidth="1"/>
    <col min="25" max="25" width="11.42578125" bestFit="1" customWidth="1"/>
    <col min="26" max="28" width="11.42578125" customWidth="1"/>
    <col min="29" max="29" width="15.85546875" customWidth="1"/>
    <col min="30" max="33" width="11.42578125" customWidth="1"/>
    <col min="34" max="38" width="16.28515625" bestFit="1" customWidth="1"/>
  </cols>
  <sheetData>
    <row r="1" spans="2:33" s="8" customFormat="1" ht="42" customHeight="1" x14ac:dyDescent="0.25">
      <c r="B1" s="9" t="s">
        <v>26</v>
      </c>
    </row>
    <row r="4" spans="2:33" x14ac:dyDescent="0.25">
      <c r="B4" t="s">
        <v>0</v>
      </c>
      <c r="C4" t="s">
        <v>1</v>
      </c>
      <c r="D4" t="s">
        <v>28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47</v>
      </c>
      <c r="K4" s="10" t="s">
        <v>48</v>
      </c>
      <c r="N4" s="1" t="s">
        <v>16</v>
      </c>
    </row>
    <row r="5" spans="2:33" x14ac:dyDescent="0.25">
      <c r="B5" t="s">
        <v>7</v>
      </c>
      <c r="C5" t="s">
        <v>8</v>
      </c>
      <c r="D5" t="str">
        <f>Table2[[#This Row],[Company]]&amp;"_"&amp;Table2[[#This Row],[Variable]]</f>
        <v>ACC Ltd_Other variable cost</v>
      </c>
      <c r="E5" s="10">
        <v>15</v>
      </c>
      <c r="F5" s="10">
        <v>18</v>
      </c>
      <c r="G5" s="10">
        <v>22</v>
      </c>
      <c r="H5" s="10">
        <v>20</v>
      </c>
      <c r="I5" s="10">
        <v>19</v>
      </c>
      <c r="J5" s="11"/>
      <c r="K5" s="11"/>
      <c r="N5" t="s">
        <v>7</v>
      </c>
      <c r="S5" t="s">
        <v>14</v>
      </c>
      <c r="X5" t="s">
        <v>15</v>
      </c>
      <c r="AC5" t="s">
        <v>13</v>
      </c>
    </row>
    <row r="6" spans="2:33" x14ac:dyDescent="0.25">
      <c r="B6" t="s">
        <v>7</v>
      </c>
      <c r="C6" t="s">
        <v>9</v>
      </c>
      <c r="D6" t="str">
        <f>Table2[[#This Row],[Company]]&amp;"_"&amp;Table2[[#This Row],[Variable]]</f>
        <v>ACC Ltd_Power &amp; Fuel</v>
      </c>
      <c r="E6" s="10">
        <v>23</v>
      </c>
      <c r="F6" s="10">
        <v>21</v>
      </c>
      <c r="G6" s="10">
        <v>21</v>
      </c>
      <c r="H6" s="10">
        <v>21</v>
      </c>
      <c r="I6" s="10">
        <v>20</v>
      </c>
      <c r="J6" s="11"/>
      <c r="K6" s="11"/>
      <c r="M6" s="1" t="s">
        <v>17</v>
      </c>
      <c r="N6" t="s">
        <v>18</v>
      </c>
      <c r="O6" t="s">
        <v>19</v>
      </c>
      <c r="P6" t="s">
        <v>20</v>
      </c>
      <c r="Q6" t="s">
        <v>21</v>
      </c>
      <c r="R6" t="s">
        <v>22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18</v>
      </c>
      <c r="Y6" t="s">
        <v>19</v>
      </c>
      <c r="Z6" t="s">
        <v>20</v>
      </c>
      <c r="AA6" t="s">
        <v>21</v>
      </c>
      <c r="AB6" t="s">
        <v>22</v>
      </c>
      <c r="AC6" t="s">
        <v>18</v>
      </c>
      <c r="AD6" t="s">
        <v>19</v>
      </c>
      <c r="AE6" t="s">
        <v>20</v>
      </c>
      <c r="AF6" t="s">
        <v>21</v>
      </c>
      <c r="AG6" t="s">
        <v>22</v>
      </c>
    </row>
    <row r="7" spans="2:33" x14ac:dyDescent="0.25">
      <c r="B7" t="s">
        <v>7</v>
      </c>
      <c r="C7" t="s">
        <v>10</v>
      </c>
      <c r="D7" t="str">
        <f>Table2[[#This Row],[Company]]&amp;"_"&amp;Table2[[#This Row],[Variable]]</f>
        <v>ACC Ltd_Freight &amp; Forwarding</v>
      </c>
      <c r="E7" s="10">
        <v>20</v>
      </c>
      <c r="F7" s="10">
        <v>20</v>
      </c>
      <c r="G7" s="10">
        <v>21</v>
      </c>
      <c r="H7" s="10">
        <v>22</v>
      </c>
      <c r="I7" s="10">
        <v>23</v>
      </c>
      <c r="J7" s="11"/>
      <c r="K7" s="11"/>
      <c r="M7" s="2" t="s">
        <v>11</v>
      </c>
      <c r="N7" s="3">
        <v>27</v>
      </c>
      <c r="O7" s="3">
        <v>26</v>
      </c>
      <c r="P7" s="3">
        <v>29</v>
      </c>
      <c r="Q7" s="3">
        <v>29</v>
      </c>
      <c r="R7" s="3">
        <v>30</v>
      </c>
      <c r="S7" s="3">
        <v>25</v>
      </c>
      <c r="T7" s="3">
        <v>25</v>
      </c>
      <c r="U7" s="3">
        <v>27</v>
      </c>
      <c r="V7" s="3">
        <v>27</v>
      </c>
      <c r="W7" s="3">
        <v>30</v>
      </c>
      <c r="X7" s="3">
        <v>19</v>
      </c>
      <c r="Y7" s="3">
        <v>20</v>
      </c>
      <c r="Z7" s="3">
        <v>19</v>
      </c>
      <c r="AA7" s="3">
        <v>19</v>
      </c>
      <c r="AB7" s="3">
        <v>18</v>
      </c>
      <c r="AC7" s="3">
        <v>24</v>
      </c>
      <c r="AD7" s="3">
        <v>22</v>
      </c>
      <c r="AE7" s="3">
        <v>22</v>
      </c>
      <c r="AF7" s="3">
        <v>24</v>
      </c>
      <c r="AG7" s="3">
        <v>24</v>
      </c>
    </row>
    <row r="8" spans="2:33" x14ac:dyDescent="0.25">
      <c r="B8" t="s">
        <v>7</v>
      </c>
      <c r="C8" t="s">
        <v>11</v>
      </c>
      <c r="D8" t="str">
        <f>Table2[[#This Row],[Company]]&amp;"_"&amp;Table2[[#This Row],[Variable]]</f>
        <v>ACC Ltd_Fixed Cost</v>
      </c>
      <c r="E8" s="10">
        <v>27</v>
      </c>
      <c r="F8" s="10">
        <v>26</v>
      </c>
      <c r="G8" s="10">
        <v>29</v>
      </c>
      <c r="H8" s="10">
        <v>29</v>
      </c>
      <c r="I8" s="10">
        <v>30</v>
      </c>
      <c r="J8" s="11"/>
      <c r="K8" s="11"/>
      <c r="M8" s="2" t="s">
        <v>10</v>
      </c>
      <c r="N8" s="3">
        <v>20</v>
      </c>
      <c r="O8" s="3">
        <v>20</v>
      </c>
      <c r="P8" s="3">
        <v>21</v>
      </c>
      <c r="Q8" s="3">
        <v>22</v>
      </c>
      <c r="R8" s="3">
        <v>23</v>
      </c>
      <c r="S8" s="3">
        <v>23</v>
      </c>
      <c r="T8" s="3">
        <v>23</v>
      </c>
      <c r="U8" s="3">
        <v>25</v>
      </c>
      <c r="V8" s="3">
        <v>24</v>
      </c>
      <c r="W8" s="3">
        <v>27</v>
      </c>
      <c r="X8" s="3">
        <v>20</v>
      </c>
      <c r="Y8" s="3">
        <v>19</v>
      </c>
      <c r="Z8" s="3">
        <v>21</v>
      </c>
      <c r="AA8" s="3">
        <v>22</v>
      </c>
      <c r="AB8" s="3">
        <v>22</v>
      </c>
      <c r="AC8" s="3">
        <v>22</v>
      </c>
      <c r="AD8" s="3">
        <v>20</v>
      </c>
      <c r="AE8" s="3">
        <v>21</v>
      </c>
      <c r="AF8" s="3">
        <v>23</v>
      </c>
      <c r="AG8" s="3">
        <v>24</v>
      </c>
    </row>
    <row r="9" spans="2:33" x14ac:dyDescent="0.25">
      <c r="B9" t="s">
        <v>7</v>
      </c>
      <c r="C9" t="s">
        <v>12</v>
      </c>
      <c r="D9" t="str">
        <f>Table2[[#This Row],[Company]]&amp;"_"&amp;Table2[[#This Row],[Variable]]</f>
        <v>ACC Ltd_Profit</v>
      </c>
      <c r="E9" s="10">
        <v>15</v>
      </c>
      <c r="F9" s="10">
        <v>15</v>
      </c>
      <c r="G9" s="10">
        <v>7</v>
      </c>
      <c r="H9" s="10">
        <v>8</v>
      </c>
      <c r="I9" s="10">
        <v>8</v>
      </c>
      <c r="J9" s="11"/>
      <c r="K9" s="11"/>
      <c r="M9" s="2" t="s">
        <v>8</v>
      </c>
      <c r="N9" s="3">
        <v>15</v>
      </c>
      <c r="O9" s="3">
        <v>18</v>
      </c>
      <c r="P9" s="3">
        <v>22</v>
      </c>
      <c r="Q9" s="3">
        <v>20</v>
      </c>
      <c r="R9" s="3">
        <v>19</v>
      </c>
      <c r="S9" s="3">
        <v>11</v>
      </c>
      <c r="T9" s="3">
        <v>9</v>
      </c>
      <c r="U9" s="3">
        <v>13</v>
      </c>
      <c r="V9" s="3">
        <v>12</v>
      </c>
      <c r="W9" s="3">
        <v>11</v>
      </c>
      <c r="X9" s="3">
        <v>23</v>
      </c>
      <c r="Y9" s="3">
        <v>25</v>
      </c>
      <c r="Z9" s="3">
        <v>26</v>
      </c>
      <c r="AA9" s="3">
        <v>30</v>
      </c>
      <c r="AB9" s="3">
        <v>29</v>
      </c>
      <c r="AC9" s="3">
        <v>16</v>
      </c>
      <c r="AD9" s="3">
        <v>17</v>
      </c>
      <c r="AE9" s="3">
        <v>18</v>
      </c>
      <c r="AF9" s="3">
        <v>19</v>
      </c>
      <c r="AG9" s="3">
        <v>18</v>
      </c>
    </row>
    <row r="10" spans="2:33" x14ac:dyDescent="0.25">
      <c r="B10" t="s">
        <v>13</v>
      </c>
      <c r="C10" t="s">
        <v>8</v>
      </c>
      <c r="D10" t="str">
        <f>Table2[[#This Row],[Company]]&amp;"_"&amp;Table2[[#This Row],[Variable]]</f>
        <v>Ultratech Cement_Other variable cost</v>
      </c>
      <c r="E10" s="10">
        <v>16</v>
      </c>
      <c r="F10" s="10">
        <v>17</v>
      </c>
      <c r="G10" s="10">
        <v>18</v>
      </c>
      <c r="H10" s="10">
        <v>19</v>
      </c>
      <c r="I10" s="10">
        <v>18</v>
      </c>
      <c r="J10" s="11"/>
      <c r="K10" s="11"/>
      <c r="M10" s="2" t="s">
        <v>9</v>
      </c>
      <c r="N10" s="3">
        <v>23</v>
      </c>
      <c r="O10" s="3">
        <v>21</v>
      </c>
      <c r="P10" s="3">
        <v>21</v>
      </c>
      <c r="Q10" s="3">
        <v>21</v>
      </c>
      <c r="R10" s="3">
        <v>20</v>
      </c>
      <c r="S10" s="3">
        <v>23</v>
      </c>
      <c r="T10" s="3">
        <v>24</v>
      </c>
      <c r="U10" s="3">
        <v>22</v>
      </c>
      <c r="V10" s="3">
        <v>23</v>
      </c>
      <c r="W10" s="3">
        <v>22</v>
      </c>
      <c r="X10" s="3">
        <v>30</v>
      </c>
      <c r="Y10" s="3">
        <v>24</v>
      </c>
      <c r="Z10" s="3">
        <v>20</v>
      </c>
      <c r="AA10" s="3">
        <v>21</v>
      </c>
      <c r="AB10" s="3">
        <v>21</v>
      </c>
      <c r="AC10" s="3">
        <v>23</v>
      </c>
      <c r="AD10" s="3">
        <v>24</v>
      </c>
      <c r="AE10" s="3">
        <v>21</v>
      </c>
      <c r="AF10" s="3">
        <v>20</v>
      </c>
      <c r="AG10" s="3">
        <v>21</v>
      </c>
    </row>
    <row r="11" spans="2:33" x14ac:dyDescent="0.25">
      <c r="B11" t="s">
        <v>13</v>
      </c>
      <c r="C11" t="s">
        <v>9</v>
      </c>
      <c r="D11" t="str">
        <f>Table2[[#This Row],[Company]]&amp;"_"&amp;Table2[[#This Row],[Variable]]</f>
        <v>Ultratech Cement_Power &amp; Fuel</v>
      </c>
      <c r="E11" s="10">
        <v>23</v>
      </c>
      <c r="F11" s="10">
        <v>24</v>
      </c>
      <c r="G11" s="10">
        <v>21</v>
      </c>
      <c r="H11" s="10">
        <v>20</v>
      </c>
      <c r="I11" s="10">
        <v>21</v>
      </c>
      <c r="J11" s="11"/>
      <c r="K11" s="11"/>
      <c r="M11" s="2" t="s">
        <v>12</v>
      </c>
      <c r="N11" s="3">
        <v>15</v>
      </c>
      <c r="O11" s="3">
        <v>15</v>
      </c>
      <c r="P11" s="3">
        <v>7</v>
      </c>
      <c r="Q11" s="3">
        <v>8</v>
      </c>
      <c r="R11" s="3">
        <v>8</v>
      </c>
      <c r="S11" s="3">
        <v>18</v>
      </c>
      <c r="T11" s="3">
        <v>19</v>
      </c>
      <c r="U11" s="3">
        <v>13</v>
      </c>
      <c r="V11" s="3">
        <v>14</v>
      </c>
      <c r="W11" s="3">
        <v>10</v>
      </c>
      <c r="X11" s="3">
        <v>8</v>
      </c>
      <c r="Y11" s="3">
        <v>12</v>
      </c>
      <c r="Z11" s="3">
        <v>14</v>
      </c>
      <c r="AA11" s="3">
        <v>8</v>
      </c>
      <c r="AB11" s="3">
        <v>10</v>
      </c>
      <c r="AC11" s="3">
        <v>17</v>
      </c>
      <c r="AD11" s="3">
        <v>17</v>
      </c>
      <c r="AE11" s="3">
        <v>8</v>
      </c>
      <c r="AF11" s="3">
        <v>9</v>
      </c>
      <c r="AG11" s="3">
        <v>9</v>
      </c>
    </row>
    <row r="12" spans="2:33" x14ac:dyDescent="0.25">
      <c r="B12" t="s">
        <v>13</v>
      </c>
      <c r="C12" t="s">
        <v>10</v>
      </c>
      <c r="D12" t="str">
        <f>Table2[[#This Row],[Company]]&amp;"_"&amp;Table2[[#This Row],[Variable]]</f>
        <v>Ultratech Cement_Freight &amp; Forwarding</v>
      </c>
      <c r="E12" s="10">
        <v>22</v>
      </c>
      <c r="F12" s="10">
        <v>20</v>
      </c>
      <c r="G12" s="10">
        <v>21</v>
      </c>
      <c r="H12" s="10">
        <v>23</v>
      </c>
      <c r="I12" s="10">
        <v>24</v>
      </c>
      <c r="J12" s="11"/>
      <c r="K12" s="11"/>
    </row>
    <row r="13" spans="2:33" x14ac:dyDescent="0.25">
      <c r="B13" t="s">
        <v>13</v>
      </c>
      <c r="C13" t="s">
        <v>11</v>
      </c>
      <c r="D13" t="str">
        <f>Table2[[#This Row],[Company]]&amp;"_"&amp;Table2[[#This Row],[Variable]]</f>
        <v>Ultratech Cement_Fixed Cost</v>
      </c>
      <c r="E13" s="10">
        <v>24</v>
      </c>
      <c r="F13" s="10">
        <v>22</v>
      </c>
      <c r="G13" s="10">
        <v>22</v>
      </c>
      <c r="H13" s="10">
        <v>24</v>
      </c>
      <c r="I13" s="10">
        <v>24</v>
      </c>
      <c r="J13" s="11"/>
      <c r="K13" s="11"/>
    </row>
    <row r="14" spans="2:33" x14ac:dyDescent="0.25">
      <c r="B14" t="s">
        <v>13</v>
      </c>
      <c r="C14" t="s">
        <v>12</v>
      </c>
      <c r="D14" t="str">
        <f>Table2[[#This Row],[Company]]&amp;"_"&amp;Table2[[#This Row],[Variable]]</f>
        <v>Ultratech Cement_Profit</v>
      </c>
      <c r="E14" s="10">
        <v>17</v>
      </c>
      <c r="F14" s="10">
        <v>17</v>
      </c>
      <c r="G14" s="10">
        <v>8</v>
      </c>
      <c r="H14" s="10">
        <v>9</v>
      </c>
      <c r="I14" s="10">
        <v>9</v>
      </c>
      <c r="J14" s="11"/>
      <c r="K14" s="11"/>
    </row>
    <row r="15" spans="2:33" x14ac:dyDescent="0.25">
      <c r="B15" t="s">
        <v>14</v>
      </c>
      <c r="C15" t="s">
        <v>8</v>
      </c>
      <c r="D15" t="str">
        <f>Table2[[#This Row],[Company]]&amp;"_"&amp;Table2[[#This Row],[Variable]]</f>
        <v>Ambuja Cement_Other variable cost</v>
      </c>
      <c r="E15" s="10">
        <v>11</v>
      </c>
      <c r="F15" s="10">
        <v>9</v>
      </c>
      <c r="G15" s="10">
        <v>13</v>
      </c>
      <c r="H15" s="10">
        <v>12</v>
      </c>
      <c r="I15" s="10">
        <v>11</v>
      </c>
      <c r="J15" s="11"/>
      <c r="K15" s="11"/>
    </row>
    <row r="16" spans="2:33" x14ac:dyDescent="0.25">
      <c r="B16" t="s">
        <v>14</v>
      </c>
      <c r="C16" t="s">
        <v>9</v>
      </c>
      <c r="D16" t="str">
        <f>Table2[[#This Row],[Company]]&amp;"_"&amp;Table2[[#This Row],[Variable]]</f>
        <v>Ambuja Cement_Power &amp; Fuel</v>
      </c>
      <c r="E16" s="10">
        <v>23</v>
      </c>
      <c r="F16" s="10">
        <v>24</v>
      </c>
      <c r="G16" s="10">
        <v>22</v>
      </c>
      <c r="H16" s="10">
        <v>23</v>
      </c>
      <c r="I16" s="10">
        <v>22</v>
      </c>
      <c r="J16" s="11"/>
      <c r="K16" s="11"/>
      <c r="M16" t="s">
        <v>23</v>
      </c>
      <c r="N16">
        <v>2011</v>
      </c>
      <c r="O16">
        <v>2012</v>
      </c>
      <c r="P16">
        <v>2013</v>
      </c>
      <c r="Q16">
        <v>2014</v>
      </c>
      <c r="R16">
        <v>2015</v>
      </c>
      <c r="S16">
        <v>2011</v>
      </c>
      <c r="T16">
        <v>2012</v>
      </c>
      <c r="U16">
        <v>2013</v>
      </c>
      <c r="V16">
        <v>2014</v>
      </c>
      <c r="W16">
        <v>2015</v>
      </c>
      <c r="X16">
        <v>2011</v>
      </c>
      <c r="Y16">
        <v>2012</v>
      </c>
      <c r="Z16">
        <v>2013</v>
      </c>
      <c r="AA16">
        <v>2014</v>
      </c>
      <c r="AB16">
        <v>2015</v>
      </c>
      <c r="AC16">
        <v>2011</v>
      </c>
      <c r="AD16">
        <v>2012</v>
      </c>
      <c r="AE16">
        <v>2013</v>
      </c>
      <c r="AF16">
        <v>2014</v>
      </c>
      <c r="AG16">
        <v>2015</v>
      </c>
    </row>
    <row r="17" spans="2:33" x14ac:dyDescent="0.25">
      <c r="B17" t="s">
        <v>14</v>
      </c>
      <c r="C17" t="s">
        <v>10</v>
      </c>
      <c r="D17" t="str">
        <f>Table2[[#This Row],[Company]]&amp;"_"&amp;Table2[[#This Row],[Variable]]</f>
        <v>Ambuja Cement_Freight &amp; Forwarding</v>
      </c>
      <c r="E17" s="10">
        <v>23</v>
      </c>
      <c r="F17" s="10">
        <v>23</v>
      </c>
      <c r="G17" s="10">
        <v>25</v>
      </c>
      <c r="H17" s="10">
        <v>24</v>
      </c>
      <c r="I17" s="10">
        <v>27</v>
      </c>
      <c r="J17" s="11"/>
      <c r="K17" s="11"/>
      <c r="M17" t="str">
        <f>M7</f>
        <v>Fixed Cost</v>
      </c>
      <c r="N17" s="6">
        <v>1</v>
      </c>
      <c r="O17" s="6">
        <f>O7/$N7</f>
        <v>0.96296296296296291</v>
      </c>
      <c r="P17" s="6">
        <f t="shared" ref="P17:R17" si="0">P7/$N7</f>
        <v>1.0740740740740742</v>
      </c>
      <c r="Q17" s="6">
        <f t="shared" si="0"/>
        <v>1.0740740740740742</v>
      </c>
      <c r="R17" s="6">
        <f t="shared" si="0"/>
        <v>1.1111111111111112</v>
      </c>
      <c r="S17" s="6">
        <v>1</v>
      </c>
      <c r="T17" s="6">
        <f>T7/$S7</f>
        <v>1</v>
      </c>
      <c r="U17" s="6">
        <f t="shared" ref="U17:W17" si="1">U7/$S7</f>
        <v>1.08</v>
      </c>
      <c r="V17" s="6">
        <f t="shared" si="1"/>
        <v>1.08</v>
      </c>
      <c r="W17" s="6">
        <f t="shared" si="1"/>
        <v>1.2</v>
      </c>
      <c r="X17" s="6">
        <v>1</v>
      </c>
      <c r="Y17" s="6">
        <f>Y7/$X7</f>
        <v>1.0526315789473684</v>
      </c>
      <c r="Z17" s="6">
        <f t="shared" ref="Z17:AB17" si="2">Z7/$X7</f>
        <v>1</v>
      </c>
      <c r="AA17" s="6">
        <f t="shared" si="2"/>
        <v>1</v>
      </c>
      <c r="AB17" s="6">
        <f t="shared" si="2"/>
        <v>0.94736842105263153</v>
      </c>
      <c r="AC17" s="6">
        <v>1</v>
      </c>
      <c r="AD17" s="6">
        <f>AD7/$AC7</f>
        <v>0.91666666666666663</v>
      </c>
      <c r="AE17" s="6">
        <f t="shared" ref="AE17:AG17" si="3">AE7/$AC7</f>
        <v>0.91666666666666663</v>
      </c>
      <c r="AF17" s="6">
        <f t="shared" si="3"/>
        <v>1</v>
      </c>
      <c r="AG17" s="6">
        <f t="shared" si="3"/>
        <v>1</v>
      </c>
    </row>
    <row r="18" spans="2:33" x14ac:dyDescent="0.25">
      <c r="B18" t="s">
        <v>14</v>
      </c>
      <c r="C18" t="s">
        <v>11</v>
      </c>
      <c r="D18" t="str">
        <f>Table2[[#This Row],[Company]]&amp;"_"&amp;Table2[[#This Row],[Variable]]</f>
        <v>Ambuja Cement_Fixed Cost</v>
      </c>
      <c r="E18" s="10">
        <v>25</v>
      </c>
      <c r="F18" s="10">
        <v>25</v>
      </c>
      <c r="G18" s="10">
        <v>27</v>
      </c>
      <c r="H18" s="10">
        <v>27</v>
      </c>
      <c r="I18" s="10">
        <v>30</v>
      </c>
      <c r="J18" s="11"/>
      <c r="K18" s="11"/>
      <c r="M18" t="str">
        <f t="shared" ref="M18:M21" si="4">M8</f>
        <v>Freight &amp; Forwarding</v>
      </c>
      <c r="N18" s="6">
        <v>1</v>
      </c>
      <c r="O18" s="6">
        <f t="shared" ref="O18:R18" si="5">O8/$N8</f>
        <v>1</v>
      </c>
      <c r="P18" s="6">
        <f t="shared" si="5"/>
        <v>1.05</v>
      </c>
      <c r="Q18" s="6">
        <f t="shared" si="5"/>
        <v>1.1000000000000001</v>
      </c>
      <c r="R18" s="6">
        <f t="shared" si="5"/>
        <v>1.1499999999999999</v>
      </c>
      <c r="S18" s="6">
        <v>1</v>
      </c>
      <c r="T18" s="6">
        <f t="shared" ref="T18:W18" si="6">T8/$S8</f>
        <v>1</v>
      </c>
      <c r="U18" s="6">
        <f t="shared" si="6"/>
        <v>1.0869565217391304</v>
      </c>
      <c r="V18" s="6">
        <f t="shared" si="6"/>
        <v>1.0434782608695652</v>
      </c>
      <c r="W18" s="6">
        <f t="shared" si="6"/>
        <v>1.173913043478261</v>
      </c>
      <c r="X18" s="6">
        <v>1</v>
      </c>
      <c r="Y18" s="6">
        <f t="shared" ref="Y18:AB18" si="7">Y8/$X8</f>
        <v>0.95</v>
      </c>
      <c r="Z18" s="6">
        <f t="shared" si="7"/>
        <v>1.05</v>
      </c>
      <c r="AA18" s="6">
        <f t="shared" si="7"/>
        <v>1.1000000000000001</v>
      </c>
      <c r="AB18" s="6">
        <f t="shared" si="7"/>
        <v>1.1000000000000001</v>
      </c>
      <c r="AC18" s="6">
        <v>1</v>
      </c>
      <c r="AD18" s="6">
        <f t="shared" ref="AD18:AG18" si="8">AD8/$AC8</f>
        <v>0.90909090909090906</v>
      </c>
      <c r="AE18" s="6">
        <f t="shared" si="8"/>
        <v>0.95454545454545459</v>
      </c>
      <c r="AF18" s="6">
        <f t="shared" si="8"/>
        <v>1.0454545454545454</v>
      </c>
      <c r="AG18" s="6">
        <f t="shared" si="8"/>
        <v>1.0909090909090908</v>
      </c>
    </row>
    <row r="19" spans="2:33" x14ac:dyDescent="0.25">
      <c r="B19" t="s">
        <v>14</v>
      </c>
      <c r="C19" t="s">
        <v>12</v>
      </c>
      <c r="D19" t="str">
        <f>Table2[[#This Row],[Company]]&amp;"_"&amp;Table2[[#This Row],[Variable]]</f>
        <v>Ambuja Cement_Profit</v>
      </c>
      <c r="E19" s="10">
        <v>18</v>
      </c>
      <c r="F19" s="10">
        <v>19</v>
      </c>
      <c r="G19" s="10">
        <v>13</v>
      </c>
      <c r="H19" s="10">
        <v>14</v>
      </c>
      <c r="I19" s="10">
        <v>10</v>
      </c>
      <c r="J19" s="11"/>
      <c r="K19" s="11"/>
      <c r="M19" t="str">
        <f t="shared" si="4"/>
        <v>Other variable cost</v>
      </c>
      <c r="N19" s="6">
        <v>1</v>
      </c>
      <c r="O19" s="6">
        <f t="shared" ref="O19:R19" si="9">O9/$N9</f>
        <v>1.2</v>
      </c>
      <c r="P19" s="6">
        <f t="shared" si="9"/>
        <v>1.4666666666666666</v>
      </c>
      <c r="Q19" s="6">
        <f t="shared" si="9"/>
        <v>1.3333333333333333</v>
      </c>
      <c r="R19" s="6">
        <f t="shared" si="9"/>
        <v>1.2666666666666666</v>
      </c>
      <c r="S19" s="6">
        <v>1</v>
      </c>
      <c r="T19" s="6">
        <f t="shared" ref="T19:W19" si="10">T9/$S9</f>
        <v>0.81818181818181823</v>
      </c>
      <c r="U19" s="6">
        <f t="shared" si="10"/>
        <v>1.1818181818181819</v>
      </c>
      <c r="V19" s="6">
        <f t="shared" si="10"/>
        <v>1.0909090909090908</v>
      </c>
      <c r="W19" s="6">
        <f t="shared" si="10"/>
        <v>1</v>
      </c>
      <c r="X19" s="6">
        <v>1</v>
      </c>
      <c r="Y19" s="6">
        <f t="shared" ref="Y19:AB19" si="11">Y9/$X9</f>
        <v>1.0869565217391304</v>
      </c>
      <c r="Z19" s="6">
        <f t="shared" si="11"/>
        <v>1.1304347826086956</v>
      </c>
      <c r="AA19" s="6">
        <f t="shared" si="11"/>
        <v>1.3043478260869565</v>
      </c>
      <c r="AB19" s="6">
        <f t="shared" si="11"/>
        <v>1.2608695652173914</v>
      </c>
      <c r="AC19" s="6">
        <v>1</v>
      </c>
      <c r="AD19" s="6">
        <f t="shared" ref="AD19:AG19" si="12">AD9/$AC9</f>
        <v>1.0625</v>
      </c>
      <c r="AE19" s="6">
        <f t="shared" si="12"/>
        <v>1.125</v>
      </c>
      <c r="AF19" s="6">
        <f t="shared" si="12"/>
        <v>1.1875</v>
      </c>
      <c r="AG19" s="6">
        <f t="shared" si="12"/>
        <v>1.125</v>
      </c>
    </row>
    <row r="20" spans="2:33" x14ac:dyDescent="0.25">
      <c r="B20" t="s">
        <v>15</v>
      </c>
      <c r="C20" t="s">
        <v>8</v>
      </c>
      <c r="D20" t="str">
        <f>Table2[[#This Row],[Company]]&amp;"_"&amp;Table2[[#This Row],[Variable]]</f>
        <v>JK Lakshmi Cement_Other variable cost</v>
      </c>
      <c r="E20" s="11">
        <v>23</v>
      </c>
      <c r="F20" s="11">
        <v>25</v>
      </c>
      <c r="G20" s="11">
        <v>26</v>
      </c>
      <c r="H20" s="11">
        <v>30</v>
      </c>
      <c r="I20" s="11">
        <v>29</v>
      </c>
      <c r="J20" s="11"/>
      <c r="K20" s="11"/>
      <c r="M20" t="str">
        <f t="shared" si="4"/>
        <v>Power &amp; Fuel</v>
      </c>
      <c r="N20" s="6">
        <v>1</v>
      </c>
      <c r="O20" s="6">
        <f t="shared" ref="O20:R20" si="13">O10/$N10</f>
        <v>0.91304347826086951</v>
      </c>
      <c r="P20" s="6">
        <f t="shared" si="13"/>
        <v>0.91304347826086951</v>
      </c>
      <c r="Q20" s="6">
        <f t="shared" si="13"/>
        <v>0.91304347826086951</v>
      </c>
      <c r="R20" s="6">
        <f t="shared" si="13"/>
        <v>0.86956521739130432</v>
      </c>
      <c r="S20" s="6">
        <v>1</v>
      </c>
      <c r="T20" s="6">
        <f t="shared" ref="T20:W20" si="14">T10/$S10</f>
        <v>1.0434782608695652</v>
      </c>
      <c r="U20" s="6">
        <f t="shared" si="14"/>
        <v>0.95652173913043481</v>
      </c>
      <c r="V20" s="6">
        <f t="shared" si="14"/>
        <v>1</v>
      </c>
      <c r="W20" s="6">
        <f t="shared" si="14"/>
        <v>0.95652173913043481</v>
      </c>
      <c r="X20" s="6">
        <v>1</v>
      </c>
      <c r="Y20" s="6">
        <f t="shared" ref="Y20:AB20" si="15">Y10/$X10</f>
        <v>0.8</v>
      </c>
      <c r="Z20" s="6">
        <f t="shared" si="15"/>
        <v>0.66666666666666663</v>
      </c>
      <c r="AA20" s="6">
        <f t="shared" si="15"/>
        <v>0.7</v>
      </c>
      <c r="AB20" s="6">
        <f t="shared" si="15"/>
        <v>0.7</v>
      </c>
      <c r="AC20" s="6">
        <v>1</v>
      </c>
      <c r="AD20" s="6">
        <f t="shared" ref="AD20:AG20" si="16">AD10/$AC10</f>
        <v>1.0434782608695652</v>
      </c>
      <c r="AE20" s="6">
        <f t="shared" si="16"/>
        <v>0.91304347826086951</v>
      </c>
      <c r="AF20" s="6">
        <f t="shared" si="16"/>
        <v>0.86956521739130432</v>
      </c>
      <c r="AG20" s="6">
        <f t="shared" si="16"/>
        <v>0.91304347826086951</v>
      </c>
    </row>
    <row r="21" spans="2:33" x14ac:dyDescent="0.25">
      <c r="B21" t="s">
        <v>15</v>
      </c>
      <c r="C21" t="s">
        <v>9</v>
      </c>
      <c r="D21" t="str">
        <f>Table2[[#This Row],[Company]]&amp;"_"&amp;Table2[[#This Row],[Variable]]</f>
        <v>JK Lakshmi Cement_Power &amp; Fuel</v>
      </c>
      <c r="E21" s="11">
        <v>30</v>
      </c>
      <c r="F21" s="11">
        <v>24</v>
      </c>
      <c r="G21" s="11">
        <v>20</v>
      </c>
      <c r="H21" s="11">
        <v>21</v>
      </c>
      <c r="I21" s="11">
        <v>21</v>
      </c>
      <c r="J21" s="11"/>
      <c r="K21" s="11"/>
      <c r="M21" t="str">
        <f t="shared" si="4"/>
        <v>Profit</v>
      </c>
      <c r="N21" s="6">
        <v>1</v>
      </c>
      <c r="O21" s="6">
        <f t="shared" ref="O21:R21" si="17">O11/$N11</f>
        <v>1</v>
      </c>
      <c r="P21" s="6">
        <f t="shared" si="17"/>
        <v>0.46666666666666667</v>
      </c>
      <c r="Q21" s="6">
        <f t="shared" si="17"/>
        <v>0.53333333333333333</v>
      </c>
      <c r="R21" s="6">
        <f t="shared" si="17"/>
        <v>0.53333333333333333</v>
      </c>
      <c r="S21" s="6">
        <v>1</v>
      </c>
      <c r="T21" s="6">
        <f t="shared" ref="T21:W21" si="18">T11/$S11</f>
        <v>1.0555555555555556</v>
      </c>
      <c r="U21" s="6">
        <f t="shared" si="18"/>
        <v>0.72222222222222221</v>
      </c>
      <c r="V21" s="6">
        <f t="shared" si="18"/>
        <v>0.77777777777777779</v>
      </c>
      <c r="W21" s="6">
        <f t="shared" si="18"/>
        <v>0.55555555555555558</v>
      </c>
      <c r="X21" s="6">
        <v>1</v>
      </c>
      <c r="Y21" s="6">
        <f t="shared" ref="Y21:AB21" si="19">Y11/$X11</f>
        <v>1.5</v>
      </c>
      <c r="Z21" s="6">
        <f t="shared" si="19"/>
        <v>1.75</v>
      </c>
      <c r="AA21" s="6">
        <f t="shared" si="19"/>
        <v>1</v>
      </c>
      <c r="AB21" s="6">
        <f t="shared" si="19"/>
        <v>1.25</v>
      </c>
      <c r="AC21" s="6">
        <v>1</v>
      </c>
      <c r="AD21" s="6">
        <f t="shared" ref="AD21:AG21" si="20">AD11/$AC11</f>
        <v>1</v>
      </c>
      <c r="AE21" s="6">
        <f t="shared" si="20"/>
        <v>0.47058823529411764</v>
      </c>
      <c r="AF21" s="6">
        <f t="shared" si="20"/>
        <v>0.52941176470588236</v>
      </c>
      <c r="AG21" s="6">
        <f t="shared" si="20"/>
        <v>0.52941176470588236</v>
      </c>
    </row>
    <row r="22" spans="2:33" x14ac:dyDescent="0.25">
      <c r="B22" t="s">
        <v>15</v>
      </c>
      <c r="C22" t="s">
        <v>10</v>
      </c>
      <c r="D22" t="str">
        <f>Table2[[#This Row],[Company]]&amp;"_"&amp;Table2[[#This Row],[Variable]]</f>
        <v>JK Lakshmi Cement_Freight &amp; Forwarding</v>
      </c>
      <c r="E22" s="11">
        <v>20</v>
      </c>
      <c r="F22" s="11">
        <v>19</v>
      </c>
      <c r="G22" s="11">
        <v>21</v>
      </c>
      <c r="H22" s="11">
        <v>22</v>
      </c>
      <c r="I22" s="11">
        <v>22</v>
      </c>
      <c r="J22" s="11"/>
      <c r="K22" s="11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x14ac:dyDescent="0.25">
      <c r="B23" t="s">
        <v>15</v>
      </c>
      <c r="C23" t="s">
        <v>11</v>
      </c>
      <c r="D23" t="str">
        <f>Table2[[#This Row],[Company]]&amp;"_"&amp;Table2[[#This Row],[Variable]]</f>
        <v>JK Lakshmi Cement_Fixed Cost</v>
      </c>
      <c r="E23" s="11">
        <v>19</v>
      </c>
      <c r="F23" s="11">
        <v>20</v>
      </c>
      <c r="G23" s="11">
        <v>19</v>
      </c>
      <c r="H23" s="11">
        <v>19</v>
      </c>
      <c r="I23" s="11">
        <v>18</v>
      </c>
      <c r="J23" s="11"/>
      <c r="K23" s="11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2:33" x14ac:dyDescent="0.25">
      <c r="B24" t="s">
        <v>15</v>
      </c>
      <c r="C24" t="s">
        <v>12</v>
      </c>
      <c r="D24" t="str">
        <f>Table2[[#This Row],[Company]]&amp;"_"&amp;Table2[[#This Row],[Variable]]</f>
        <v>JK Lakshmi Cement_Profit</v>
      </c>
      <c r="E24" s="11">
        <v>8</v>
      </c>
      <c r="F24" s="11">
        <v>12</v>
      </c>
      <c r="G24" s="11">
        <v>14</v>
      </c>
      <c r="H24" s="11">
        <v>8</v>
      </c>
      <c r="I24" s="11">
        <v>10</v>
      </c>
      <c r="J24" s="11"/>
      <c r="K24" s="11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</sheetData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I19"/>
  <sheetViews>
    <sheetView showGridLines="0" workbookViewId="0">
      <selection activeCell="B15" sqref="B15"/>
    </sheetView>
  </sheetViews>
  <sheetFormatPr baseColWidth="10" defaultColWidth="9.140625" defaultRowHeight="15" x14ac:dyDescent="0.25"/>
  <cols>
    <col min="1" max="1" width="2.5703125" customWidth="1"/>
    <col min="2" max="2" width="20.140625" customWidth="1"/>
    <col min="3" max="3" width="16.7109375" customWidth="1"/>
    <col min="4" max="4" width="1.7109375" customWidth="1"/>
    <col min="5" max="5" width="16.7109375" customWidth="1"/>
    <col min="6" max="6" width="1.7109375" customWidth="1"/>
    <col min="7" max="7" width="16.7109375" customWidth="1"/>
    <col min="8" max="8" width="1.7109375" customWidth="1"/>
    <col min="9" max="9" width="16.7109375" customWidth="1"/>
  </cols>
  <sheetData>
    <row r="2" spans="2:9" ht="34.9" customHeight="1" x14ac:dyDescent="0.25">
      <c r="B2" s="63" t="s">
        <v>24</v>
      </c>
      <c r="C2" s="64"/>
      <c r="D2" s="64"/>
      <c r="E2" s="64"/>
      <c r="F2" s="64"/>
      <c r="G2" s="64"/>
      <c r="H2" s="64"/>
      <c r="I2" s="64"/>
    </row>
    <row r="3" spans="2:9" ht="9.6" customHeight="1" x14ac:dyDescent="0.25"/>
    <row r="4" spans="2:9" ht="24" customHeight="1" x14ac:dyDescent="0.25">
      <c r="B4" s="4"/>
      <c r="C4" s="7" t="s">
        <v>7</v>
      </c>
      <c r="E4" s="7" t="s">
        <v>14</v>
      </c>
      <c r="G4" s="7" t="s">
        <v>15</v>
      </c>
      <c r="I4" s="7" t="s">
        <v>13</v>
      </c>
    </row>
    <row r="5" spans="2:9" ht="24" customHeight="1" x14ac:dyDescent="0.25">
      <c r="B5" s="5" t="str">
        <f>'Data &amp; Pivot'!M7</f>
        <v>Fixed Cost</v>
      </c>
      <c r="C5" s="5"/>
      <c r="E5" s="5"/>
      <c r="G5" s="5"/>
      <c r="I5" s="5"/>
    </row>
    <row r="6" spans="2:9" ht="24" customHeight="1" x14ac:dyDescent="0.25">
      <c r="B6" s="5" t="str">
        <f>'Data &amp; Pivot'!M8</f>
        <v>Freight &amp; Forwarding</v>
      </c>
      <c r="C6" s="5"/>
      <c r="E6" s="5"/>
      <c r="G6" s="5"/>
      <c r="I6" s="5"/>
    </row>
    <row r="7" spans="2:9" ht="24" customHeight="1" x14ac:dyDescent="0.25">
      <c r="B7" s="5" t="str">
        <f>'Data &amp; Pivot'!M9</f>
        <v>Other variable cost</v>
      </c>
      <c r="C7" s="5"/>
      <c r="E7" s="5"/>
      <c r="G7" s="5"/>
      <c r="I7" s="5"/>
    </row>
    <row r="8" spans="2:9" ht="24" customHeight="1" x14ac:dyDescent="0.25">
      <c r="B8" s="5" t="str">
        <f>'Data &amp; Pivot'!M10</f>
        <v>Power &amp; Fuel</v>
      </c>
      <c r="C8" s="5"/>
      <c r="E8" s="5"/>
      <c r="G8" s="5"/>
      <c r="I8" s="5"/>
    </row>
    <row r="9" spans="2:9" ht="24" customHeight="1" x14ac:dyDescent="0.25">
      <c r="B9" s="5" t="str">
        <f>'Data &amp; Pivot'!M11</f>
        <v>Profit</v>
      </c>
      <c r="C9" s="5"/>
      <c r="E9" s="5"/>
      <c r="G9" s="5"/>
      <c r="I9" s="5"/>
    </row>
    <row r="10" spans="2:9" ht="24" customHeight="1" x14ac:dyDescent="0.25"/>
    <row r="12" spans="2:9" ht="34.9" customHeight="1" x14ac:dyDescent="0.25">
      <c r="B12" s="63" t="s">
        <v>25</v>
      </c>
      <c r="C12" s="64"/>
      <c r="D12" s="64"/>
      <c r="E12" s="64"/>
      <c r="F12" s="64"/>
      <c r="G12" s="64"/>
      <c r="H12" s="64"/>
      <c r="I12" s="64"/>
    </row>
    <row r="13" spans="2:9" ht="9.6" customHeight="1" x14ac:dyDescent="0.25"/>
    <row r="14" spans="2:9" ht="24" customHeight="1" x14ac:dyDescent="0.25">
      <c r="C14" s="7" t="str">
        <f>C4</f>
        <v>ACC Ltd</v>
      </c>
      <c r="E14" s="7" t="str">
        <f>E4</f>
        <v>Ambuja Cement</v>
      </c>
      <c r="G14" s="7" t="str">
        <f>G4</f>
        <v>JK Lakshmi Cement</v>
      </c>
      <c r="I14" s="7" t="str">
        <f>I4</f>
        <v>Ultratech Cement</v>
      </c>
    </row>
    <row r="15" spans="2:9" ht="24" customHeight="1" x14ac:dyDescent="0.25">
      <c r="B15" s="5" t="str">
        <f>B5</f>
        <v>Fixed Cost</v>
      </c>
      <c r="C15" s="5"/>
      <c r="E15" s="5"/>
      <c r="G15" s="5"/>
      <c r="I15" s="5"/>
    </row>
    <row r="16" spans="2:9" ht="24" customHeight="1" x14ac:dyDescent="0.25">
      <c r="B16" s="5" t="str">
        <f t="shared" ref="B16:B19" si="0">B6</f>
        <v>Freight &amp; Forwarding</v>
      </c>
      <c r="C16" s="5"/>
      <c r="E16" s="5"/>
      <c r="G16" s="5"/>
      <c r="I16" s="5"/>
    </row>
    <row r="17" spans="2:9" ht="24" customHeight="1" x14ac:dyDescent="0.25">
      <c r="B17" s="5" t="str">
        <f t="shared" si="0"/>
        <v>Other variable cost</v>
      </c>
      <c r="C17" s="5"/>
      <c r="E17" s="5"/>
      <c r="G17" s="5"/>
      <c r="I17" s="5"/>
    </row>
    <row r="18" spans="2:9" ht="24" customHeight="1" x14ac:dyDescent="0.25">
      <c r="B18" s="5" t="str">
        <f t="shared" si="0"/>
        <v>Power &amp; Fuel</v>
      </c>
      <c r="C18" s="5"/>
      <c r="E18" s="5"/>
      <c r="G18" s="5"/>
      <c r="I18" s="5"/>
    </row>
    <row r="19" spans="2:9" ht="24" customHeight="1" x14ac:dyDescent="0.25">
      <c r="B19" s="5" t="str">
        <f t="shared" si="0"/>
        <v>Profit</v>
      </c>
      <c r="C19" s="5"/>
      <c r="E19" s="5"/>
      <c r="G19" s="5"/>
      <c r="I19" s="5"/>
    </row>
  </sheetData>
  <mergeCells count="2">
    <mergeCell ref="B2:I2"/>
    <mergeCell ref="B12:I1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in="0.5" displayEmptyCellsAs="gap" low="1" min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Pivot'!N17:R17</xm:f>
              <xm:sqref>C15</xm:sqref>
            </x14:sparkline>
            <x14:sparkline>
              <xm:f>'Data &amp; Pivot'!AC17:AG17</xm:f>
              <xm:sqref>I15</xm:sqref>
            </x14:sparkline>
            <x14:sparkline>
              <xm:f>'Data &amp; Pivot'!AC18:AG18</xm:f>
              <xm:sqref>I16</xm:sqref>
            </x14:sparkline>
            <x14:sparkline>
              <xm:f>'Data &amp; Pivot'!AC19:AG19</xm:f>
              <xm:sqref>I17</xm:sqref>
            </x14:sparkline>
            <x14:sparkline>
              <xm:f>'Data &amp; Pivot'!AC20:AG20</xm:f>
              <xm:sqref>I18</xm:sqref>
            </x14:sparkline>
            <x14:sparkline>
              <xm:f>'Data &amp; Pivot'!AC21:AG21</xm:f>
              <xm:sqref>I19</xm:sqref>
            </x14:sparkline>
            <x14:sparkline>
              <xm:f>'Data &amp; Pivot'!X17:AB17</xm:f>
              <xm:sqref>G15</xm:sqref>
            </x14:sparkline>
            <x14:sparkline>
              <xm:f>'Data &amp; Pivot'!X18:AB18</xm:f>
              <xm:sqref>G16</xm:sqref>
            </x14:sparkline>
            <x14:sparkline>
              <xm:f>'Data &amp; Pivot'!X19:AB19</xm:f>
              <xm:sqref>G17</xm:sqref>
            </x14:sparkline>
            <x14:sparkline>
              <xm:f>'Data &amp; Pivot'!X20:AB20</xm:f>
              <xm:sqref>G18</xm:sqref>
            </x14:sparkline>
            <x14:sparkline>
              <xm:f>'Data &amp; Pivot'!X21:AB21</xm:f>
              <xm:sqref>G19</xm:sqref>
            </x14:sparkline>
            <x14:sparkline>
              <xm:f>'Data &amp; Pivot'!S17:W17</xm:f>
              <xm:sqref>E15</xm:sqref>
            </x14:sparkline>
            <x14:sparkline>
              <xm:f>'Data &amp; Pivot'!S18:W18</xm:f>
              <xm:sqref>E16</xm:sqref>
            </x14:sparkline>
            <x14:sparkline>
              <xm:f>'Data &amp; Pivot'!S19:W19</xm:f>
              <xm:sqref>E17</xm:sqref>
            </x14:sparkline>
            <x14:sparkline>
              <xm:f>'Data &amp; Pivot'!S20:W20</xm:f>
              <xm:sqref>E18</xm:sqref>
            </x14:sparkline>
            <x14:sparkline>
              <xm:f>'Data &amp; Pivot'!S21:W21</xm:f>
              <xm:sqref>E19</xm:sqref>
            </x14:sparkline>
            <x14:sparkline>
              <xm:f>'Data &amp; Pivot'!N18:R18</xm:f>
              <xm:sqref>C16</xm:sqref>
            </x14:sparkline>
            <x14:sparkline>
              <xm:f>'Data &amp; Pivot'!N19:R19</xm:f>
              <xm:sqref>C17</xm:sqref>
            </x14:sparkline>
            <x14:sparkline>
              <xm:f>'Data &amp; Pivot'!N20:R20</xm:f>
              <xm:sqref>C18</xm:sqref>
            </x14:sparkline>
            <x14:sparkline>
              <xm:f>'Data &amp; Pivot'!N21:R21</xm:f>
              <xm:sqref>C19</xm:sqref>
            </x14:sparkline>
          </x14:sparklines>
        </x14:sparklineGroup>
        <x14:sparklineGroup manualMin="0" lineWeight="2.25" type="column" displayEmptyCellsAs="gap" high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70C0"/>
          <x14:colorLow rgb="FFD00000"/>
          <x14:sparklines>
            <x14:sparkline>
              <xm:f>'Data &amp; Pivot'!N7:R7</xm:f>
              <xm:sqref>C5</xm:sqref>
            </x14:sparkline>
            <x14:sparkline>
              <xm:f>'Data &amp; Pivot'!AC7:AG7</xm:f>
              <xm:sqref>I5</xm:sqref>
            </x14:sparkline>
            <x14:sparkline>
              <xm:f>'Data &amp; Pivot'!AC8:AG8</xm:f>
              <xm:sqref>I6</xm:sqref>
            </x14:sparkline>
            <x14:sparkline>
              <xm:f>'Data &amp; Pivot'!AC9:AG9</xm:f>
              <xm:sqref>I7</xm:sqref>
            </x14:sparkline>
            <x14:sparkline>
              <xm:f>'Data &amp; Pivot'!AC10:AG10</xm:f>
              <xm:sqref>I8</xm:sqref>
            </x14:sparkline>
            <x14:sparkline>
              <xm:f>'Data &amp; Pivot'!AC11:AG11</xm:f>
              <xm:sqref>I9</xm:sqref>
            </x14:sparkline>
            <x14:sparkline>
              <xm:f>'Data &amp; Pivot'!X7:AB7</xm:f>
              <xm:sqref>G5</xm:sqref>
            </x14:sparkline>
            <x14:sparkline>
              <xm:f>'Data &amp; Pivot'!X8:AB8</xm:f>
              <xm:sqref>G6</xm:sqref>
            </x14:sparkline>
            <x14:sparkline>
              <xm:f>'Data &amp; Pivot'!X9:AB9</xm:f>
              <xm:sqref>G7</xm:sqref>
            </x14:sparkline>
            <x14:sparkline>
              <xm:f>'Data &amp; Pivot'!X10:AB10</xm:f>
              <xm:sqref>G8</xm:sqref>
            </x14:sparkline>
            <x14:sparkline>
              <xm:f>'Data &amp; Pivot'!X11:AB11</xm:f>
              <xm:sqref>G9</xm:sqref>
            </x14:sparkline>
            <x14:sparkline>
              <xm:f>'Data &amp; Pivot'!S7:W7</xm:f>
              <xm:sqref>E5</xm:sqref>
            </x14:sparkline>
            <x14:sparkline>
              <xm:f>'Data &amp; Pivot'!S8:W8</xm:f>
              <xm:sqref>E6</xm:sqref>
            </x14:sparkline>
            <x14:sparkline>
              <xm:f>'Data &amp; Pivot'!S9:W9</xm:f>
              <xm:sqref>E7</xm:sqref>
            </x14:sparkline>
            <x14:sparkline>
              <xm:f>'Data &amp; Pivot'!S10:W10</xm:f>
              <xm:sqref>E8</xm:sqref>
            </x14:sparkline>
            <x14:sparkline>
              <xm:f>'Data &amp; Pivot'!S11:W11</xm:f>
              <xm:sqref>E9</xm:sqref>
            </x14:sparkline>
            <x14:sparkline>
              <xm:f>'Data &amp; Pivot'!N8:R8</xm:f>
              <xm:sqref>C6</xm:sqref>
            </x14:sparkline>
            <x14:sparkline>
              <xm:f>'Data &amp; Pivot'!N9:R9</xm:f>
              <xm:sqref>C7</xm:sqref>
            </x14:sparkline>
            <x14:sparkline>
              <xm:f>'Data &amp; Pivot'!N10:R10</xm:f>
              <xm:sqref>C8</xm:sqref>
            </x14:sparkline>
            <x14:sparkline>
              <xm:f>'Data &amp; Pivot'!N11:R11</xm:f>
              <xm:sqref>C9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K162"/>
  <sheetViews>
    <sheetView workbookViewId="0">
      <selection activeCell="G3" sqref="G3"/>
    </sheetView>
  </sheetViews>
  <sheetFormatPr baseColWidth="10" defaultRowHeight="15" x14ac:dyDescent="0.25"/>
  <cols>
    <col min="1" max="1" width="4.7109375" customWidth="1"/>
    <col min="2" max="6" width="20.7109375" style="10" customWidth="1"/>
    <col min="7" max="7" width="20.7109375" customWidth="1"/>
    <col min="9" max="11" width="14.28515625" customWidth="1"/>
    <col min="13" max="13" width="12" bestFit="1" customWidth="1"/>
    <col min="15" max="15" width="12" bestFit="1" customWidth="1"/>
  </cols>
  <sheetData>
    <row r="1" spans="1:11" x14ac:dyDescent="0.25">
      <c r="A1" s="68" t="s">
        <v>27</v>
      </c>
      <c r="B1" s="68"/>
      <c r="C1" s="68"/>
      <c r="D1" s="68"/>
      <c r="E1" s="68"/>
      <c r="F1" s="68"/>
      <c r="G1" s="68"/>
      <c r="H1" s="68"/>
      <c r="K1" s="20" t="str">
        <f>"Costs components analysis - Flowers &amp; Bubbles Chart - Year "&amp;C9</f>
        <v>Costs components analysis - Flowers &amp; Bubbles Chart - Year 2011</v>
      </c>
    </row>
    <row r="2" spans="1:11" x14ac:dyDescent="0.25">
      <c r="A2" s="68"/>
      <c r="B2" s="68"/>
      <c r="C2" s="68"/>
      <c r="D2" s="68"/>
      <c r="E2" s="68"/>
      <c r="F2" s="68"/>
      <c r="G2" s="68"/>
      <c r="H2" s="68"/>
    </row>
    <row r="4" spans="1:11" x14ac:dyDescent="0.25">
      <c r="B4" s="47" t="s">
        <v>41</v>
      </c>
      <c r="C4" s="2" t="s">
        <v>54</v>
      </c>
    </row>
    <row r="5" spans="1:11" x14ac:dyDescent="0.25">
      <c r="C5" s="2" t="s">
        <v>55</v>
      </c>
    </row>
    <row r="7" spans="1:11" ht="15.75" x14ac:dyDescent="0.25">
      <c r="B7" s="46" t="s">
        <v>42</v>
      </c>
    </row>
    <row r="8" spans="1:11" ht="15.75" thickBot="1" x14ac:dyDescent="0.3"/>
    <row r="9" spans="1:11" ht="15.75" thickBot="1" x14ac:dyDescent="0.3">
      <c r="B9" s="13" t="s">
        <v>29</v>
      </c>
      <c r="C9" s="12">
        <v>2011</v>
      </c>
      <c r="D9" s="13" t="s">
        <v>50</v>
      </c>
      <c r="E9" s="12">
        <v>4</v>
      </c>
      <c r="F9" s="13" t="s">
        <v>51</v>
      </c>
      <c r="G9" s="12">
        <v>5</v>
      </c>
    </row>
    <row r="10" spans="1:11" x14ac:dyDescent="0.25">
      <c r="G10" s="10"/>
      <c r="I10" s="65" t="s">
        <v>31</v>
      </c>
      <c r="J10" s="66"/>
      <c r="K10" s="67"/>
    </row>
    <row r="11" spans="1:11" ht="30" x14ac:dyDescent="0.25">
      <c r="C11" s="10" t="s">
        <v>7</v>
      </c>
      <c r="D11" s="10" t="s">
        <v>13</v>
      </c>
      <c r="E11" s="10" t="s">
        <v>15</v>
      </c>
      <c r="F11" s="10" t="s">
        <v>14</v>
      </c>
      <c r="I11" s="57" t="s">
        <v>32</v>
      </c>
      <c r="J11" s="58" t="s">
        <v>33</v>
      </c>
      <c r="K11" s="59" t="s">
        <v>53</v>
      </c>
    </row>
    <row r="12" spans="1:11" x14ac:dyDescent="0.25">
      <c r="B12" s="10" t="s">
        <v>8</v>
      </c>
      <c r="C12" s="10">
        <f ca="1">SUMIF(INDIRECT("Table2[Combination]"),C$11&amp;"_"&amp;$B12,INDIRECT("Table2["&amp;$C$9&amp;"]"))</f>
        <v>15</v>
      </c>
      <c r="D12" s="10">
        <f t="shared" ref="C12:F16" ca="1" si="0">SUMIF(INDIRECT("Table2[Combination]"),D$11&amp;"_"&amp;$B12,INDIRECT("Table2["&amp;$C$9&amp;"]"))</f>
        <v>16</v>
      </c>
      <c r="E12" s="10">
        <f t="shared" ca="1" si="0"/>
        <v>23</v>
      </c>
      <c r="F12" s="10">
        <f ca="1">SUMIF(INDIRECT("Table2[Combination]"),F$11&amp;"_"&amp;$B12,INDIRECT("Table2["&amp;$C$9&amp;"]"))</f>
        <v>11</v>
      </c>
      <c r="I12" s="29">
        <v>0</v>
      </c>
      <c r="J12" s="44">
        <f t="shared" ref="J12:J17" si="1">I12*PI()/180</f>
        <v>0</v>
      </c>
      <c r="K12" s="60">
        <f>J12-PI()/2</f>
        <v>-1.5707963267948966</v>
      </c>
    </row>
    <row r="13" spans="1:11" x14ac:dyDescent="0.25">
      <c r="B13" s="10" t="s">
        <v>9</v>
      </c>
      <c r="C13" s="10">
        <f t="shared" ca="1" si="0"/>
        <v>23</v>
      </c>
      <c r="D13" s="10">
        <f t="shared" ca="1" si="0"/>
        <v>23</v>
      </c>
      <c r="E13" s="10">
        <f t="shared" ca="1" si="0"/>
        <v>30</v>
      </c>
      <c r="F13" s="10">
        <f t="shared" ca="1" si="0"/>
        <v>23</v>
      </c>
      <c r="I13" s="29">
        <f>I12+$I$17/$G$9</f>
        <v>72</v>
      </c>
      <c r="J13" s="44">
        <f t="shared" si="1"/>
        <v>1.2566370614359172</v>
      </c>
      <c r="K13" s="60">
        <f t="shared" ref="K13:K16" si="2">J13-PI()/2</f>
        <v>-0.31415926535897931</v>
      </c>
    </row>
    <row r="14" spans="1:11" x14ac:dyDescent="0.25">
      <c r="B14" s="10" t="s">
        <v>10</v>
      </c>
      <c r="C14" s="10">
        <f t="shared" ca="1" si="0"/>
        <v>20</v>
      </c>
      <c r="D14" s="10">
        <f t="shared" ca="1" si="0"/>
        <v>22</v>
      </c>
      <c r="E14" s="10">
        <f t="shared" ca="1" si="0"/>
        <v>20</v>
      </c>
      <c r="F14" s="10">
        <f t="shared" ca="1" si="0"/>
        <v>23</v>
      </c>
      <c r="I14" s="29">
        <f>I13+$I$17/$G$9</f>
        <v>144</v>
      </c>
      <c r="J14" s="44">
        <f t="shared" si="1"/>
        <v>2.5132741228718345</v>
      </c>
      <c r="K14" s="60">
        <f t="shared" si="2"/>
        <v>0.94247779607693793</v>
      </c>
    </row>
    <row r="15" spans="1:11" x14ac:dyDescent="0.25">
      <c r="B15" s="10" t="s">
        <v>11</v>
      </c>
      <c r="C15" s="10">
        <f t="shared" ca="1" si="0"/>
        <v>27</v>
      </c>
      <c r="D15" s="10">
        <f t="shared" ca="1" si="0"/>
        <v>24</v>
      </c>
      <c r="E15" s="10">
        <f t="shared" ca="1" si="0"/>
        <v>19</v>
      </c>
      <c r="F15" s="10">
        <f t="shared" ca="1" si="0"/>
        <v>25</v>
      </c>
      <c r="I15" s="29">
        <f>I14+$I$17/$G$9</f>
        <v>216</v>
      </c>
      <c r="J15" s="44">
        <f t="shared" si="1"/>
        <v>3.7699111843077517</v>
      </c>
      <c r="K15" s="60">
        <f t="shared" si="2"/>
        <v>2.1991148575128552</v>
      </c>
    </row>
    <row r="16" spans="1:11" x14ac:dyDescent="0.25">
      <c r="B16" s="10" t="s">
        <v>12</v>
      </c>
      <c r="C16" s="10">
        <f t="shared" ca="1" si="0"/>
        <v>15</v>
      </c>
      <c r="D16" s="10">
        <f t="shared" ca="1" si="0"/>
        <v>17</v>
      </c>
      <c r="E16" s="10">
        <f t="shared" ca="1" si="0"/>
        <v>8</v>
      </c>
      <c r="F16" s="10">
        <f t="shared" ca="1" si="0"/>
        <v>18</v>
      </c>
      <c r="I16" s="29">
        <f>I15+$I$17/$G$9</f>
        <v>288</v>
      </c>
      <c r="J16" s="44">
        <f t="shared" si="1"/>
        <v>5.026548245743669</v>
      </c>
      <c r="K16" s="60">
        <f t="shared" si="2"/>
        <v>3.4557519189487724</v>
      </c>
    </row>
    <row r="17" spans="2:11" ht="15.75" thickBot="1" x14ac:dyDescent="0.3">
      <c r="B17" s="13" t="s">
        <v>30</v>
      </c>
      <c r="C17" s="13">
        <f ca="1">SUM(C12:C16)</f>
        <v>100</v>
      </c>
      <c r="D17" s="13">
        <f t="shared" ref="D17:F17" ca="1" si="3">SUM(D12:D16)</f>
        <v>102</v>
      </c>
      <c r="E17" s="13">
        <f t="shared" ca="1" si="3"/>
        <v>100</v>
      </c>
      <c r="F17" s="13">
        <f t="shared" ca="1" si="3"/>
        <v>100</v>
      </c>
      <c r="I17" s="32">
        <v>360</v>
      </c>
      <c r="J17" s="45">
        <f t="shared" si="1"/>
        <v>6.2831853071795862</v>
      </c>
      <c r="K17" s="61"/>
    </row>
    <row r="19" spans="2:11" ht="15.75" x14ac:dyDescent="0.25">
      <c r="B19" s="46" t="s">
        <v>46</v>
      </c>
    </row>
    <row r="20" spans="2:11" ht="15.75" thickBot="1" x14ac:dyDescent="0.3"/>
    <row r="21" spans="2:11" ht="30.75" thickBot="1" x14ac:dyDescent="0.3">
      <c r="C21" s="48" t="s">
        <v>43</v>
      </c>
      <c r="D21" s="49" t="s">
        <v>44</v>
      </c>
      <c r="E21" s="50" t="s">
        <v>45</v>
      </c>
      <c r="G21" s="24"/>
    </row>
    <row r="22" spans="2:11" x14ac:dyDescent="0.25">
      <c r="C22" s="14">
        <v>5</v>
      </c>
      <c r="D22" s="15">
        <v>1</v>
      </c>
      <c r="E22" s="16">
        <v>1</v>
      </c>
    </row>
    <row r="23" spans="2:11" ht="15.75" thickBot="1" x14ac:dyDescent="0.3">
      <c r="C23" s="17">
        <v>35</v>
      </c>
      <c r="D23" s="18">
        <v>12</v>
      </c>
      <c r="E23" s="19">
        <v>5</v>
      </c>
    </row>
    <row r="24" spans="2:11" ht="15.75" thickBot="1" x14ac:dyDescent="0.3">
      <c r="B24" s="13"/>
    </row>
    <row r="25" spans="2:11" ht="15.75" thickBot="1" x14ac:dyDescent="0.3">
      <c r="B25" s="35">
        <v>0</v>
      </c>
      <c r="C25" s="36">
        <f>$G$25/$E$9/2</f>
        <v>12.5</v>
      </c>
      <c r="D25" s="36">
        <f>C25+$G$25/$E$9</f>
        <v>37.5</v>
      </c>
      <c r="E25" s="36">
        <f>D25+$G$25/$E$9</f>
        <v>62.5</v>
      </c>
      <c r="F25" s="36">
        <f>E25+$G$25/$E$9</f>
        <v>87.5</v>
      </c>
      <c r="G25" s="37">
        <v>100</v>
      </c>
    </row>
    <row r="27" spans="2:11" ht="15.75" x14ac:dyDescent="0.25">
      <c r="B27" s="46" t="s">
        <v>52</v>
      </c>
    </row>
    <row r="28" spans="2:11" ht="15.75" thickBot="1" x14ac:dyDescent="0.3"/>
    <row r="29" spans="2:11" ht="15" customHeight="1" x14ac:dyDescent="0.25">
      <c r="B29" s="65" t="s">
        <v>34</v>
      </c>
      <c r="C29" s="43" t="s">
        <v>8</v>
      </c>
      <c r="D29" s="38">
        <f t="shared" ref="D29:G33" ca="1" si="4">C$25+COS($K12)*C12/$C$23*$D$23</f>
        <v>12.5</v>
      </c>
      <c r="E29" s="38">
        <f t="shared" ca="1" si="4"/>
        <v>37.5</v>
      </c>
      <c r="F29" s="38">
        <f t="shared" ca="1" si="4"/>
        <v>62.5</v>
      </c>
      <c r="G29" s="39">
        <f t="shared" ca="1" si="4"/>
        <v>87.5</v>
      </c>
    </row>
    <row r="30" spans="2:11" x14ac:dyDescent="0.25">
      <c r="B30" s="69"/>
      <c r="C30" s="30" t="s">
        <v>9</v>
      </c>
      <c r="D30" s="40">
        <f t="shared" ca="1" si="4"/>
        <v>19.999759957070353</v>
      </c>
      <c r="E30" s="40">
        <f t="shared" ca="1" si="4"/>
        <v>44.999759957070353</v>
      </c>
      <c r="F30" s="40">
        <f t="shared" ca="1" si="4"/>
        <v>72.282295596178727</v>
      </c>
      <c r="G30" s="41">
        <f t="shared" ca="1" si="4"/>
        <v>94.999759957070353</v>
      </c>
    </row>
    <row r="31" spans="2:11" x14ac:dyDescent="0.25">
      <c r="B31" s="69"/>
      <c r="C31" s="30" t="s">
        <v>10</v>
      </c>
      <c r="D31" s="40">
        <f t="shared" ca="1" si="4"/>
        <v>16.530527444291245</v>
      </c>
      <c r="E31" s="40">
        <f t="shared" ca="1" si="4"/>
        <v>41.93358018872037</v>
      </c>
      <c r="F31" s="40">
        <f t="shared" ca="1" si="4"/>
        <v>66.530527444291238</v>
      </c>
      <c r="G31" s="41">
        <f t="shared" ca="1" si="4"/>
        <v>92.135106560934929</v>
      </c>
    </row>
    <row r="32" spans="2:11" x14ac:dyDescent="0.25">
      <c r="B32" s="69"/>
      <c r="C32" s="30" t="s">
        <v>11</v>
      </c>
      <c r="D32" s="40">
        <f t="shared" ca="1" si="4"/>
        <v>7.0587879502068214</v>
      </c>
      <c r="E32" s="40">
        <f t="shared" ca="1" si="4"/>
        <v>32.663367066850505</v>
      </c>
      <c r="F32" s="40">
        <f t="shared" ca="1" si="4"/>
        <v>58.670998927923321</v>
      </c>
      <c r="G32" s="41">
        <f t="shared" ca="1" si="4"/>
        <v>82.461840694635953</v>
      </c>
    </row>
    <row r="33" spans="2:7" x14ac:dyDescent="0.25">
      <c r="B33" s="69"/>
      <c r="C33" s="30" t="s">
        <v>12</v>
      </c>
      <c r="D33" s="40">
        <f t="shared" ca="1" si="4"/>
        <v>7.6088522019106382</v>
      </c>
      <c r="E33" s="40">
        <f t="shared" ca="1" si="4"/>
        <v>31.956699162165389</v>
      </c>
      <c r="F33" s="40">
        <f t="shared" ca="1" si="4"/>
        <v>59.891387841019011</v>
      </c>
      <c r="G33" s="41">
        <f t="shared" ca="1" si="4"/>
        <v>81.630622642292764</v>
      </c>
    </row>
    <row r="34" spans="2:7" x14ac:dyDescent="0.25">
      <c r="B34" s="69"/>
      <c r="C34" s="51" t="s">
        <v>37</v>
      </c>
      <c r="D34" s="52">
        <f>C25</f>
        <v>12.5</v>
      </c>
      <c r="E34" s="52">
        <f>D25</f>
        <v>37.5</v>
      </c>
      <c r="F34" s="52">
        <f>E25</f>
        <v>62.5</v>
      </c>
      <c r="G34" s="53">
        <f>F25</f>
        <v>87.5</v>
      </c>
    </row>
    <row r="35" spans="2:7" ht="5.0999999999999996" customHeight="1" x14ac:dyDescent="0.25">
      <c r="B35" s="21"/>
      <c r="C35" s="22"/>
      <c r="D35" s="22"/>
      <c r="E35" s="22"/>
      <c r="F35" s="22"/>
      <c r="G35" s="23"/>
    </row>
    <row r="36" spans="2:7" ht="15" customHeight="1" x14ac:dyDescent="0.25">
      <c r="B36" s="69" t="s">
        <v>35</v>
      </c>
      <c r="C36" s="30" t="s">
        <v>8</v>
      </c>
      <c r="D36" s="40">
        <f ca="1">C$17-SIN($K12)*C12/$C$23*$D$23</f>
        <v>105.14285714285714</v>
      </c>
      <c r="E36" s="40">
        <f t="shared" ref="E36:G36" ca="1" si="5">D$17-SIN($K12)*D12/$C$23*$D$23</f>
        <v>107.48571428571428</v>
      </c>
      <c r="F36" s="40">
        <f t="shared" ca="1" si="5"/>
        <v>107.88571428571429</v>
      </c>
      <c r="G36" s="41">
        <f t="shared" ca="1" si="5"/>
        <v>103.77142857142857</v>
      </c>
    </row>
    <row r="37" spans="2:7" x14ac:dyDescent="0.25">
      <c r="B37" s="69"/>
      <c r="C37" s="30" t="s">
        <v>9</v>
      </c>
      <c r="D37" s="40">
        <f ca="1">C$17-SIN($K13)*C13/$C$23*$D$23</f>
        <v>102.43681972707101</v>
      </c>
      <c r="E37" s="40">
        <f t="shared" ref="E37:G37" ca="1" si="6">D$17-SIN($K13)*D13/$C$23*$D$23</f>
        <v>104.43681972707101</v>
      </c>
      <c r="F37" s="40">
        <f t="shared" ca="1" si="6"/>
        <v>103.17846051357088</v>
      </c>
      <c r="G37" s="41">
        <f t="shared" ca="1" si="6"/>
        <v>102.43681972707101</v>
      </c>
    </row>
    <row r="38" spans="2:7" x14ac:dyDescent="0.25">
      <c r="B38" s="69"/>
      <c r="C38" s="30" t="s">
        <v>10</v>
      </c>
      <c r="D38" s="40">
        <f ca="1">C$17-SIN($K14)*C14/$C$23*$D$23</f>
        <v>94.452454895714652</v>
      </c>
      <c r="E38" s="40">
        <f t="shared" ref="E38:G38" ca="1" si="7">D$17-SIN($K14)*D14/$C$23*$D$23</f>
        <v>95.897700385286115</v>
      </c>
      <c r="F38" s="40">
        <f t="shared" ca="1" si="7"/>
        <v>94.452454895714652</v>
      </c>
      <c r="G38" s="41">
        <f t="shared" ca="1" si="7"/>
        <v>93.620323130071839</v>
      </c>
    </row>
    <row r="39" spans="2:7" x14ac:dyDescent="0.25">
      <c r="B39" s="69"/>
      <c r="C39" s="30" t="s">
        <v>11</v>
      </c>
      <c r="D39" s="40">
        <f ca="1">C$17-SIN($K15)*C15/$C$23*$D$23</f>
        <v>92.510814109214778</v>
      </c>
      <c r="E39" s="40">
        <f t="shared" ref="E39:G39" ca="1" si="8">D$17-SIN($K15)*D15/$C$23*$D$23</f>
        <v>95.342945874857577</v>
      </c>
      <c r="F39" s="40">
        <f t="shared" ca="1" si="8"/>
        <v>94.729832150928914</v>
      </c>
      <c r="G39" s="41">
        <f t="shared" ca="1" si="8"/>
        <v>93.065568619643301</v>
      </c>
    </row>
    <row r="40" spans="2:7" x14ac:dyDescent="0.25">
      <c r="B40" s="69"/>
      <c r="C40" s="30" t="s">
        <v>12</v>
      </c>
      <c r="D40" s="40">
        <f ca="1">C$17-SIN($K16)*C16/$C$23*$D$23</f>
        <v>101.58923025678544</v>
      </c>
      <c r="E40" s="40">
        <f t="shared" ref="E40:G40" ca="1" si="9">D$17-SIN($K16)*D16/$C$23*$D$23</f>
        <v>103.80112762435684</v>
      </c>
      <c r="F40" s="40">
        <f t="shared" ca="1" si="9"/>
        <v>100.84758947028557</v>
      </c>
      <c r="G40" s="41">
        <f t="shared" ca="1" si="9"/>
        <v>101.90707630814254</v>
      </c>
    </row>
    <row r="41" spans="2:7" x14ac:dyDescent="0.25">
      <c r="B41" s="69"/>
      <c r="C41" s="51" t="s">
        <v>37</v>
      </c>
      <c r="D41" s="52">
        <f ca="1">C17</f>
        <v>100</v>
      </c>
      <c r="E41" s="52">
        <f ca="1">D17</f>
        <v>102</v>
      </c>
      <c r="F41" s="52">
        <f ca="1">E17</f>
        <v>100</v>
      </c>
      <c r="G41" s="53">
        <f ca="1">F17</f>
        <v>100</v>
      </c>
    </row>
    <row r="42" spans="2:7" ht="5.0999999999999996" customHeight="1" x14ac:dyDescent="0.25">
      <c r="B42" s="21"/>
      <c r="C42" s="22"/>
      <c r="D42" s="22"/>
      <c r="E42" s="22"/>
      <c r="F42" s="22"/>
      <c r="G42" s="23"/>
    </row>
    <row r="43" spans="2:7" ht="15" customHeight="1" x14ac:dyDescent="0.25">
      <c r="B43" s="69" t="s">
        <v>36</v>
      </c>
      <c r="C43" s="30" t="s">
        <v>8</v>
      </c>
      <c r="D43" s="40">
        <f t="shared" ref="D43:G47" ca="1" si="10">C12/$C$23*$E$23</f>
        <v>2.1428571428571428</v>
      </c>
      <c r="E43" s="40">
        <f t="shared" ca="1" si="10"/>
        <v>2.2857142857142856</v>
      </c>
      <c r="F43" s="40">
        <f t="shared" ca="1" si="10"/>
        <v>3.2857142857142856</v>
      </c>
      <c r="G43" s="41">
        <f t="shared" ca="1" si="10"/>
        <v>1.5714285714285714</v>
      </c>
    </row>
    <row r="44" spans="2:7" x14ac:dyDescent="0.25">
      <c r="B44" s="69"/>
      <c r="C44" s="30" t="s">
        <v>9</v>
      </c>
      <c r="D44" s="40">
        <f t="shared" ca="1" si="10"/>
        <v>3.2857142857142856</v>
      </c>
      <c r="E44" s="40">
        <f t="shared" ca="1" si="10"/>
        <v>3.2857142857142856</v>
      </c>
      <c r="F44" s="40">
        <f t="shared" ca="1" si="10"/>
        <v>4.2857142857142856</v>
      </c>
      <c r="G44" s="41">
        <f t="shared" ca="1" si="10"/>
        <v>3.2857142857142856</v>
      </c>
    </row>
    <row r="45" spans="2:7" x14ac:dyDescent="0.25">
      <c r="B45" s="69"/>
      <c r="C45" s="30" t="s">
        <v>10</v>
      </c>
      <c r="D45" s="40">
        <f t="shared" ca="1" si="10"/>
        <v>2.8571428571428568</v>
      </c>
      <c r="E45" s="40">
        <f t="shared" ca="1" si="10"/>
        <v>3.1428571428571428</v>
      </c>
      <c r="F45" s="40">
        <f t="shared" ca="1" si="10"/>
        <v>2.8571428571428568</v>
      </c>
      <c r="G45" s="41">
        <f t="shared" ca="1" si="10"/>
        <v>3.2857142857142856</v>
      </c>
    </row>
    <row r="46" spans="2:7" x14ac:dyDescent="0.25">
      <c r="B46" s="69"/>
      <c r="C46" s="30" t="s">
        <v>11</v>
      </c>
      <c r="D46" s="40">
        <f t="shared" ca="1" si="10"/>
        <v>3.8571428571428572</v>
      </c>
      <c r="E46" s="40">
        <f t="shared" ca="1" si="10"/>
        <v>3.4285714285714288</v>
      </c>
      <c r="F46" s="40">
        <f t="shared" ca="1" si="10"/>
        <v>2.714285714285714</v>
      </c>
      <c r="G46" s="41">
        <f t="shared" ca="1" si="10"/>
        <v>3.5714285714285716</v>
      </c>
    </row>
    <row r="47" spans="2:7" x14ac:dyDescent="0.25">
      <c r="B47" s="69"/>
      <c r="C47" s="30" t="s">
        <v>12</v>
      </c>
      <c r="D47" s="40">
        <f t="shared" ca="1" si="10"/>
        <v>2.1428571428571428</v>
      </c>
      <c r="E47" s="40">
        <f t="shared" ca="1" si="10"/>
        <v>2.4285714285714284</v>
      </c>
      <c r="F47" s="40">
        <f t="shared" ca="1" si="10"/>
        <v>1.1428571428571428</v>
      </c>
      <c r="G47" s="41">
        <f t="shared" ca="1" si="10"/>
        <v>2.5714285714285712</v>
      </c>
    </row>
    <row r="48" spans="2:7" ht="16.5" customHeight="1" thickBot="1" x14ac:dyDescent="0.3">
      <c r="B48" s="70"/>
      <c r="C48" s="54" t="s">
        <v>37</v>
      </c>
      <c r="D48" s="55">
        <v>0.66</v>
      </c>
      <c r="E48" s="55">
        <v>0.66</v>
      </c>
      <c r="F48" s="55">
        <v>0.66</v>
      </c>
      <c r="G48" s="56">
        <v>0.66</v>
      </c>
    </row>
    <row r="50" spans="1:6" ht="15.75" x14ac:dyDescent="0.25">
      <c r="A50" s="25"/>
      <c r="B50" s="46" t="s">
        <v>49</v>
      </c>
    </row>
    <row r="51" spans="1:6" ht="15.75" thickBot="1" x14ac:dyDescent="0.3">
      <c r="A51" s="25"/>
      <c r="B51" s="13"/>
    </row>
    <row r="52" spans="1:6" ht="15.75" thickBot="1" x14ac:dyDescent="0.3">
      <c r="A52" s="25"/>
      <c r="C52" s="26" t="s">
        <v>40</v>
      </c>
      <c r="D52" s="62">
        <v>5</v>
      </c>
    </row>
    <row r="53" spans="1:6" ht="15.75" thickBot="1" x14ac:dyDescent="0.3">
      <c r="A53" s="25"/>
    </row>
    <row r="54" spans="1:6" x14ac:dyDescent="0.25">
      <c r="A54" s="25"/>
      <c r="B54" s="42"/>
      <c r="C54" s="43"/>
      <c r="D54" s="27" t="s">
        <v>38</v>
      </c>
      <c r="E54" s="27" t="s">
        <v>39</v>
      </c>
      <c r="F54" s="28" t="s">
        <v>36</v>
      </c>
    </row>
    <row r="55" spans="1:6" x14ac:dyDescent="0.25">
      <c r="A55" s="25"/>
      <c r="B55" s="29">
        <v>1</v>
      </c>
      <c r="C55" s="30">
        <v>1</v>
      </c>
      <c r="D55" s="44">
        <f ca="1">INDIRECT(ADDRESS(ROW($B$25),COLUMN($B$25)+B55))+(INDIRECT(ADDRESS(ROW($D$29)-1+C55,COLUMN($C$29)+B55))-INDIRECT(ADDRESS(ROW($B$25),COLUMN($B$25)+B55)))/$D$52*COUNTIF(C51:C55,C55)</f>
        <v>12.5</v>
      </c>
      <c r="E55" s="44">
        <f ca="1">INDIRECT(ADDRESS(ROW($B$17),COLUMN($B$25)+B55))+(INDIRECT(ADDRESS(ROW($D$36)-1+C55,COLUMN($C$36)+B55))-INDIRECT(ADDRESS(ROW($B$17),COLUMN($B$25)+B55)))/$D$52*COUNTIF(C51:C55,C55)</f>
        <v>101.02857142857142</v>
      </c>
      <c r="F55" s="31">
        <v>0.25</v>
      </c>
    </row>
    <row r="56" spans="1:6" x14ac:dyDescent="0.25">
      <c r="A56" s="25"/>
      <c r="B56" s="29">
        <f>IF(COUNTIF($B$55:B55,B55)=$D$52*$G$9,B55+1,B55)</f>
        <v>1</v>
      </c>
      <c r="C56" s="30">
        <f>IF(B56&lt;&gt;B55,1,IF(COUNTIF($C$55:C55,C55)=$G$9*B56,C55+1,C55))</f>
        <v>1</v>
      </c>
      <c r="D56" s="44">
        <f t="shared" ref="D56:D119" ca="1" si="11">INDIRECT(ADDRESS(ROW($B$25),COLUMN($B$25)+B56))+(INDIRECT(ADDRESS(ROW($D$29)-1+C56,COLUMN($C$29)+B56))-INDIRECT(ADDRESS(ROW($B$25),COLUMN($B$25)+B56)))/$D$52*COUNTIF(C52:C56,C56)</f>
        <v>12.5</v>
      </c>
      <c r="E56" s="44">
        <f t="shared" ref="E56:E119" ca="1" si="12">INDIRECT(ADDRESS(ROW($B$17),COLUMN($B$25)+B56))+(INDIRECT(ADDRESS(ROW($D$36)-1+C56,COLUMN($C$36)+B56))-INDIRECT(ADDRESS(ROW($B$17),COLUMN($B$25)+B56)))/$D$52*COUNTIF(C52:C56,C56)</f>
        <v>102.05714285714285</v>
      </c>
      <c r="F56" s="31">
        <v>0.25</v>
      </c>
    </row>
    <row r="57" spans="1:6" x14ac:dyDescent="0.25">
      <c r="A57" s="25"/>
      <c r="B57" s="29">
        <f>IF(COUNTIF($B$55:B56,B56)=$D$52*$G$9,B56+1,B56)</f>
        <v>1</v>
      </c>
      <c r="C57" s="30">
        <f>IF(B57&lt;&gt;B56,1,IF(COUNTIF($C$55:C56,C56)=$G$9*B57,C56+1,C56))</f>
        <v>1</v>
      </c>
      <c r="D57" s="44">
        <f t="shared" ca="1" si="11"/>
        <v>12.5</v>
      </c>
      <c r="E57" s="44">
        <f t="shared" ca="1" si="12"/>
        <v>103.08571428571429</v>
      </c>
      <c r="F57" s="31">
        <v>0.25</v>
      </c>
    </row>
    <row r="58" spans="1:6" x14ac:dyDescent="0.25">
      <c r="A58" s="25"/>
      <c r="B58" s="29">
        <f>IF(COUNTIF($B$55:B57,B57)=$D$52*$G$9,B57+1,B57)</f>
        <v>1</v>
      </c>
      <c r="C58" s="30">
        <f>IF(B58&lt;&gt;B57,1,IF(COUNTIF($C$55:C57,C57)=$G$9*B58,C57+1,C57))</f>
        <v>1</v>
      </c>
      <c r="D58" s="44">
        <f t="shared" ca="1" si="11"/>
        <v>12.5</v>
      </c>
      <c r="E58" s="44">
        <f t="shared" ca="1" si="12"/>
        <v>104.11428571428571</v>
      </c>
      <c r="F58" s="31">
        <v>0.25</v>
      </c>
    </row>
    <row r="59" spans="1:6" x14ac:dyDescent="0.25">
      <c r="B59" s="29">
        <f>IF(COUNTIF($B$55:B58,B58)=$D$52*$G$9,B58+1,B58)</f>
        <v>1</v>
      </c>
      <c r="C59" s="30">
        <f>IF(B59&lt;&gt;B58,1,IF(COUNTIF($C$55:C58,C58)=$G$9*B59,C58+1,C58))</f>
        <v>1</v>
      </c>
      <c r="D59" s="44">
        <f t="shared" ca="1" si="11"/>
        <v>12.5</v>
      </c>
      <c r="E59" s="44">
        <f t="shared" ca="1" si="12"/>
        <v>105.14285714285714</v>
      </c>
      <c r="F59" s="31">
        <v>0.25</v>
      </c>
    </row>
    <row r="60" spans="1:6" x14ac:dyDescent="0.25">
      <c r="B60" s="29">
        <f>IF(COUNTIF($B$55:B59,B59)=$D$52*$G$9,B59+1,B59)</f>
        <v>1</v>
      </c>
      <c r="C60" s="30">
        <f>IF(B60&lt;&gt;B59,1,IF(COUNTIF($C$55:C59,C59)=$G$9*B60,C59+1,C59))</f>
        <v>2</v>
      </c>
      <c r="D60" s="44">
        <f t="shared" ca="1" si="11"/>
        <v>13.99995199141407</v>
      </c>
      <c r="E60" s="44">
        <f t="shared" ca="1" si="12"/>
        <v>100.4873639454142</v>
      </c>
      <c r="F60" s="31">
        <v>0.25</v>
      </c>
    </row>
    <row r="61" spans="1:6" x14ac:dyDescent="0.25">
      <c r="B61" s="29">
        <f>IF(COUNTIF($B$55:B60,B60)=$D$52*$G$9,B60+1,B60)</f>
        <v>1</v>
      </c>
      <c r="C61" s="30">
        <f>IF(B61&lt;&gt;B60,1,IF(COUNTIF($C$55:C60,C60)=$G$9*B61,C60+1,C60))</f>
        <v>2</v>
      </c>
      <c r="D61" s="44">
        <f t="shared" ca="1" si="11"/>
        <v>15.49990398282814</v>
      </c>
      <c r="E61" s="44">
        <f t="shared" ca="1" si="12"/>
        <v>100.9747278908284</v>
      </c>
      <c r="F61" s="31">
        <v>0.25</v>
      </c>
    </row>
    <row r="62" spans="1:6" x14ac:dyDescent="0.25">
      <c r="B62" s="29">
        <f>IF(COUNTIF($B$55:B61,B61)=$D$52*$G$9,B61+1,B61)</f>
        <v>1</v>
      </c>
      <c r="C62" s="30">
        <f>IF(B62&lt;&gt;B61,1,IF(COUNTIF($C$55:C61,C61)=$G$9*B62,C61+1,C61))</f>
        <v>2</v>
      </c>
      <c r="D62" s="44">
        <f t="shared" ca="1" si="11"/>
        <v>16.999855974242212</v>
      </c>
      <c r="E62" s="44">
        <f t="shared" ca="1" si="12"/>
        <v>101.46209183624261</v>
      </c>
      <c r="F62" s="31">
        <v>0.25</v>
      </c>
    </row>
    <row r="63" spans="1:6" x14ac:dyDescent="0.25">
      <c r="B63" s="29">
        <f>IF(COUNTIF($B$55:B62,B62)=$D$52*$G$9,B62+1,B62)</f>
        <v>1</v>
      </c>
      <c r="C63" s="30">
        <f>IF(B63&lt;&gt;B62,1,IF(COUNTIF($C$55:C62,C62)=$G$9*B63,C62+1,C62))</f>
        <v>2</v>
      </c>
      <c r="D63" s="44">
        <f t="shared" ca="1" si="11"/>
        <v>18.499807965656281</v>
      </c>
      <c r="E63" s="44">
        <f t="shared" ca="1" si="12"/>
        <v>101.94945578165681</v>
      </c>
      <c r="F63" s="31">
        <v>0.25</v>
      </c>
    </row>
    <row r="64" spans="1:6" x14ac:dyDescent="0.25">
      <c r="B64" s="29">
        <f>IF(COUNTIF($B$55:B63,B63)=$D$52*$G$9,B63+1,B63)</f>
        <v>1</v>
      </c>
      <c r="C64" s="30">
        <f>IF(B64&lt;&gt;B63,1,IF(COUNTIF($C$55:C63,C63)=$G$9*B64,C63+1,C63))</f>
        <v>2</v>
      </c>
      <c r="D64" s="44">
        <f t="shared" ca="1" si="11"/>
        <v>19.999759957070353</v>
      </c>
      <c r="E64" s="44">
        <f t="shared" ca="1" si="12"/>
        <v>102.43681972707101</v>
      </c>
      <c r="F64" s="31">
        <v>0.25</v>
      </c>
    </row>
    <row r="65" spans="2:6" x14ac:dyDescent="0.25">
      <c r="B65" s="29">
        <f>IF(COUNTIF($B$55:B64,B64)=$D$52*$G$9,B64+1,B64)</f>
        <v>1</v>
      </c>
      <c r="C65" s="30">
        <f>IF(B65&lt;&gt;B64,1,IF(COUNTIF($C$55:C64,C64)=$G$9*B65,C64+1,C64))</f>
        <v>3</v>
      </c>
      <c r="D65" s="44">
        <f t="shared" ca="1" si="11"/>
        <v>13.306105488858249</v>
      </c>
      <c r="E65" s="44">
        <f t="shared" ca="1" si="12"/>
        <v>98.890490979142925</v>
      </c>
      <c r="F65" s="31">
        <v>0.25</v>
      </c>
    </row>
    <row r="66" spans="2:6" x14ac:dyDescent="0.25">
      <c r="B66" s="29">
        <f>IF(COUNTIF($B$55:B65,B65)=$D$52*$G$9,B65+1,B65)</f>
        <v>1</v>
      </c>
      <c r="C66" s="30">
        <f>IF(B66&lt;&gt;B65,1,IF(COUNTIF($C$55:C65,C65)=$G$9*B66,C65+1,C65))</f>
        <v>3</v>
      </c>
      <c r="D66" s="44">
        <f t="shared" ca="1" si="11"/>
        <v>14.112210977716497</v>
      </c>
      <c r="E66" s="44">
        <f t="shared" ca="1" si="12"/>
        <v>97.780981958285864</v>
      </c>
      <c r="F66" s="31">
        <v>0.25</v>
      </c>
    </row>
    <row r="67" spans="2:6" x14ac:dyDescent="0.25">
      <c r="B67" s="29">
        <f>IF(COUNTIF($B$55:B66,B66)=$D$52*$G$9,B66+1,B66)</f>
        <v>1</v>
      </c>
      <c r="C67" s="30">
        <f>IF(B67&lt;&gt;B66,1,IF(COUNTIF($C$55:C66,C66)=$G$9*B67,C66+1,C66))</f>
        <v>3</v>
      </c>
      <c r="D67" s="44">
        <f t="shared" ca="1" si="11"/>
        <v>14.918316466574748</v>
      </c>
      <c r="E67" s="44">
        <f t="shared" ca="1" si="12"/>
        <v>96.671472937428788</v>
      </c>
      <c r="F67" s="31">
        <v>0.25</v>
      </c>
    </row>
    <row r="68" spans="2:6" x14ac:dyDescent="0.25">
      <c r="B68" s="29">
        <f>IF(COUNTIF($B$55:B67,B67)=$D$52*$G$9,B67+1,B67)</f>
        <v>1</v>
      </c>
      <c r="C68" s="30">
        <f>IF(B68&lt;&gt;B67,1,IF(COUNTIF($C$55:C67,C67)=$G$9*B68,C67+1,C67))</f>
        <v>3</v>
      </c>
      <c r="D68" s="44">
        <f t="shared" ca="1" si="11"/>
        <v>15.724421955432996</v>
      </c>
      <c r="E68" s="44">
        <f t="shared" ca="1" si="12"/>
        <v>95.561963916571727</v>
      </c>
      <c r="F68" s="31">
        <v>0.25</v>
      </c>
    </row>
    <row r="69" spans="2:6" x14ac:dyDescent="0.25">
      <c r="B69" s="29">
        <f>IF(COUNTIF($B$55:B68,B68)=$D$52*$G$9,B68+1,B68)</f>
        <v>1</v>
      </c>
      <c r="C69" s="30">
        <f>IF(B69&lt;&gt;B68,1,IF(COUNTIF($C$55:C68,C68)=$G$9*B69,C68+1,C68))</f>
        <v>3</v>
      </c>
      <c r="D69" s="44">
        <f t="shared" ca="1" si="11"/>
        <v>16.530527444291245</v>
      </c>
      <c r="E69" s="44">
        <f t="shared" ca="1" si="12"/>
        <v>94.452454895714652</v>
      </c>
      <c r="F69" s="31">
        <v>0.25</v>
      </c>
    </row>
    <row r="70" spans="2:6" x14ac:dyDescent="0.25">
      <c r="B70" s="29">
        <f>IF(COUNTIF($B$55:B69,B69)=$D$52*$G$9,B69+1,B69)</f>
        <v>1</v>
      </c>
      <c r="C70" s="30">
        <f>IF(B70&lt;&gt;B69,1,IF(COUNTIF($C$55:C69,C69)=$G$9*B70,C69+1,C69))</f>
        <v>4</v>
      </c>
      <c r="D70" s="44">
        <f t="shared" ca="1" si="11"/>
        <v>11.411757590041365</v>
      </c>
      <c r="E70" s="44">
        <f t="shared" ca="1" si="12"/>
        <v>98.502162821842958</v>
      </c>
      <c r="F70" s="31">
        <v>0.25</v>
      </c>
    </row>
    <row r="71" spans="2:6" x14ac:dyDescent="0.25">
      <c r="B71" s="29">
        <f>IF(COUNTIF($B$55:B70,B70)=$D$52*$G$9,B70+1,B70)</f>
        <v>1</v>
      </c>
      <c r="C71" s="30">
        <f>IF(B71&lt;&gt;B70,1,IF(COUNTIF($C$55:C70,C70)=$G$9*B71,C70+1,C70))</f>
        <v>4</v>
      </c>
      <c r="D71" s="44">
        <f t="shared" ca="1" si="11"/>
        <v>10.32351518008273</v>
      </c>
      <c r="E71" s="44">
        <f t="shared" ca="1" si="12"/>
        <v>97.004325643685917</v>
      </c>
      <c r="F71" s="31">
        <v>0.25</v>
      </c>
    </row>
    <row r="72" spans="2:6" x14ac:dyDescent="0.25">
      <c r="B72" s="29">
        <f>IF(COUNTIF($B$55:B71,B71)=$D$52*$G$9,B71+1,B71)</f>
        <v>1</v>
      </c>
      <c r="C72" s="30">
        <f>IF(B72&lt;&gt;B71,1,IF(COUNTIF($C$55:C71,C71)=$G$9*B72,C71+1,C71))</f>
        <v>4</v>
      </c>
      <c r="D72" s="44">
        <f t="shared" ca="1" si="11"/>
        <v>9.2352727701240926</v>
      </c>
      <c r="E72" s="44">
        <f t="shared" ca="1" si="12"/>
        <v>95.506488465528861</v>
      </c>
      <c r="F72" s="31">
        <v>0.25</v>
      </c>
    </row>
    <row r="73" spans="2:6" x14ac:dyDescent="0.25">
      <c r="B73" s="29">
        <f>IF(COUNTIF($B$55:B72,B72)=$D$52*$G$9,B72+1,B72)</f>
        <v>1</v>
      </c>
      <c r="C73" s="30">
        <f>IF(B73&lt;&gt;B72,1,IF(COUNTIF($C$55:C72,C72)=$G$9*B73,C72+1,C72))</f>
        <v>4</v>
      </c>
      <c r="D73" s="44">
        <f t="shared" ca="1" si="11"/>
        <v>8.1470303601654575</v>
      </c>
      <c r="E73" s="44">
        <f t="shared" ca="1" si="12"/>
        <v>94.008651287371819</v>
      </c>
      <c r="F73" s="31">
        <v>0.25</v>
      </c>
    </row>
    <row r="74" spans="2:6" x14ac:dyDescent="0.25">
      <c r="B74" s="29">
        <f>IF(COUNTIF($B$55:B73,B73)=$D$52*$G$9,B73+1,B73)</f>
        <v>1</v>
      </c>
      <c r="C74" s="30">
        <f>IF(B74&lt;&gt;B73,1,IF(COUNTIF($C$55:C73,C73)=$G$9*B74,C73+1,C73))</f>
        <v>4</v>
      </c>
      <c r="D74" s="44">
        <f t="shared" ca="1" si="11"/>
        <v>7.0587879502068223</v>
      </c>
      <c r="E74" s="44">
        <f t="shared" ca="1" si="12"/>
        <v>92.510814109214778</v>
      </c>
      <c r="F74" s="31">
        <v>0.25</v>
      </c>
    </row>
    <row r="75" spans="2:6" x14ac:dyDescent="0.25">
      <c r="B75" s="29">
        <f>IF(COUNTIF($B$55:B74,B74)=$D$52*$G$9,B74+1,B74)</f>
        <v>1</v>
      </c>
      <c r="C75" s="30">
        <f>IF(B75&lt;&gt;B74,1,IF(COUNTIF($C$55:C74,C74)=$G$9*B75,C74+1,C74))</f>
        <v>5</v>
      </c>
      <c r="D75" s="44">
        <f t="shared" ca="1" si="11"/>
        <v>11.521770440382127</v>
      </c>
      <c r="E75" s="44">
        <f t="shared" ca="1" si="12"/>
        <v>100.31784605135709</v>
      </c>
      <c r="F75" s="31">
        <v>0.25</v>
      </c>
    </row>
    <row r="76" spans="2:6" x14ac:dyDescent="0.25">
      <c r="B76" s="29">
        <f>IF(COUNTIF($B$55:B75,B75)=$D$52*$G$9,B75+1,B75)</f>
        <v>1</v>
      </c>
      <c r="C76" s="30">
        <f>IF(B76&lt;&gt;B75,1,IF(COUNTIF($C$55:C75,C75)=$G$9*B76,C75+1,C75))</f>
        <v>5</v>
      </c>
      <c r="D76" s="44">
        <f t="shared" ca="1" si="11"/>
        <v>10.543540880764255</v>
      </c>
      <c r="E76" s="44">
        <f t="shared" ca="1" si="12"/>
        <v>100.63569210271417</v>
      </c>
      <c r="F76" s="31">
        <v>0.25</v>
      </c>
    </row>
    <row r="77" spans="2:6" x14ac:dyDescent="0.25">
      <c r="B77" s="29">
        <f>IF(COUNTIF($B$55:B76,B76)=$D$52*$G$9,B76+1,B76)</f>
        <v>1</v>
      </c>
      <c r="C77" s="30">
        <f>IF(B77&lt;&gt;B76,1,IF(COUNTIF($C$55:C76,C76)=$G$9*B77,C76+1,C76))</f>
        <v>5</v>
      </c>
      <c r="D77" s="44">
        <f t="shared" ca="1" si="11"/>
        <v>9.5653113211463818</v>
      </c>
      <c r="E77" s="44">
        <f t="shared" ca="1" si="12"/>
        <v>100.95353815407127</v>
      </c>
      <c r="F77" s="31">
        <v>0.25</v>
      </c>
    </row>
    <row r="78" spans="2:6" x14ac:dyDescent="0.25">
      <c r="B78" s="29">
        <f>IF(COUNTIF($B$55:B77,B77)=$D$52*$G$9,B77+1,B77)</f>
        <v>1</v>
      </c>
      <c r="C78" s="30">
        <f>IF(B78&lt;&gt;B77,1,IF(COUNTIF($C$55:C77,C77)=$G$9*B78,C77+1,C77))</f>
        <v>5</v>
      </c>
      <c r="D78" s="44">
        <f t="shared" ca="1" si="11"/>
        <v>8.5870817615285109</v>
      </c>
      <c r="E78" s="44">
        <f t="shared" ca="1" si="12"/>
        <v>101.27138420542835</v>
      </c>
      <c r="F78" s="31">
        <v>0.25</v>
      </c>
    </row>
    <row r="79" spans="2:6" x14ac:dyDescent="0.25">
      <c r="B79" s="29">
        <f>IF(COUNTIF($B$55:B78,B78)=$D$52*$G$9,B78+1,B78)</f>
        <v>1</v>
      </c>
      <c r="C79" s="30">
        <f>IF(B79&lt;&gt;B78,1,IF(COUNTIF($C$55:C78,C78)=$G$9*B79,C78+1,C78))</f>
        <v>5</v>
      </c>
      <c r="D79" s="44">
        <f t="shared" ca="1" si="11"/>
        <v>7.6088522019106382</v>
      </c>
      <c r="E79" s="44">
        <f t="shared" ca="1" si="12"/>
        <v>101.58923025678544</v>
      </c>
      <c r="F79" s="31">
        <v>0.25</v>
      </c>
    </row>
    <row r="80" spans="2:6" x14ac:dyDescent="0.25">
      <c r="B80" s="29">
        <f>IF(COUNTIF($B$55:B79,B79)=$D$52*$G$9,B79+1,B79)</f>
        <v>2</v>
      </c>
      <c r="C80" s="30">
        <f>IF(B80&lt;&gt;B79,1,IF(COUNTIF($C$55:C79,C79)=$G$9*B80,C79+1,C79))</f>
        <v>1</v>
      </c>
      <c r="D80" s="44">
        <f t="shared" ca="1" si="11"/>
        <v>37.5</v>
      </c>
      <c r="E80" s="44">
        <f t="shared" ca="1" si="12"/>
        <v>103.09714285714286</v>
      </c>
      <c r="F80" s="31">
        <v>0.25</v>
      </c>
    </row>
    <row r="81" spans="2:6" x14ac:dyDescent="0.25">
      <c r="B81" s="29">
        <f>IF(COUNTIF($B$55:B80,B80)=$D$52*$G$9,B80+1,B80)</f>
        <v>2</v>
      </c>
      <c r="C81" s="30">
        <f>IF(B81&lt;&gt;B80,1,IF(COUNTIF($C$55:C80,C80)=$G$9*B81,C80+1,C80))</f>
        <v>1</v>
      </c>
      <c r="D81" s="44">
        <f t="shared" ca="1" si="11"/>
        <v>37.5</v>
      </c>
      <c r="E81" s="44">
        <f t="shared" ca="1" si="12"/>
        <v>104.19428571428571</v>
      </c>
      <c r="F81" s="31">
        <v>0.25</v>
      </c>
    </row>
    <row r="82" spans="2:6" x14ac:dyDescent="0.25">
      <c r="B82" s="29">
        <f>IF(COUNTIF($B$55:B81,B81)=$D$52*$G$9,B81+1,B81)</f>
        <v>2</v>
      </c>
      <c r="C82" s="30">
        <f>IF(B82&lt;&gt;B81,1,IF(COUNTIF($C$55:C81,C81)=$G$9*B82,C81+1,C81))</f>
        <v>1</v>
      </c>
      <c r="D82" s="44">
        <f t="shared" ca="1" si="11"/>
        <v>37.5</v>
      </c>
      <c r="E82" s="44">
        <f t="shared" ca="1" si="12"/>
        <v>105.29142857142857</v>
      </c>
      <c r="F82" s="31">
        <v>0.25</v>
      </c>
    </row>
    <row r="83" spans="2:6" x14ac:dyDescent="0.25">
      <c r="B83" s="29">
        <f>IF(COUNTIF($B$55:B82,B82)=$D$52*$G$9,B82+1,B82)</f>
        <v>2</v>
      </c>
      <c r="C83" s="30">
        <f>IF(B83&lt;&gt;B82,1,IF(COUNTIF($C$55:C82,C82)=$G$9*B83,C82+1,C82))</f>
        <v>1</v>
      </c>
      <c r="D83" s="44">
        <f t="shared" ca="1" si="11"/>
        <v>37.5</v>
      </c>
      <c r="E83" s="44">
        <f t="shared" ca="1" si="12"/>
        <v>106.38857142857142</v>
      </c>
      <c r="F83" s="31">
        <v>0.25</v>
      </c>
    </row>
    <row r="84" spans="2:6" x14ac:dyDescent="0.25">
      <c r="B84" s="29">
        <f>IF(COUNTIF($B$55:B83,B83)=$D$52*$G$9,B83+1,B83)</f>
        <v>2</v>
      </c>
      <c r="C84" s="30">
        <f>IF(B84&lt;&gt;B83,1,IF(COUNTIF($C$55:C83,C83)=$G$9*B84,C83+1,C83))</f>
        <v>1</v>
      </c>
      <c r="D84" s="44">
        <f t="shared" ca="1" si="11"/>
        <v>37.5</v>
      </c>
      <c r="E84" s="44">
        <f t="shared" ca="1" si="12"/>
        <v>107.48571428571428</v>
      </c>
      <c r="F84" s="31">
        <v>0.25</v>
      </c>
    </row>
    <row r="85" spans="2:6" x14ac:dyDescent="0.25">
      <c r="B85" s="29">
        <f>IF(COUNTIF($B$55:B84,B84)=$D$52*$G$9,B84+1,B84)</f>
        <v>2</v>
      </c>
      <c r="C85" s="30">
        <f>IF(B85&lt;&gt;B84,1,IF(COUNTIF($C$55:C84,C84)=$G$9*B85,C84+1,C84))</f>
        <v>2</v>
      </c>
      <c r="D85" s="44">
        <f t="shared" ca="1" si="11"/>
        <v>38.999951991414072</v>
      </c>
      <c r="E85" s="44">
        <f t="shared" ca="1" si="12"/>
        <v>102.4873639454142</v>
      </c>
      <c r="F85" s="31">
        <v>0.25</v>
      </c>
    </row>
    <row r="86" spans="2:6" x14ac:dyDescent="0.25">
      <c r="B86" s="29">
        <f>IF(COUNTIF($B$55:B85,B85)=$D$52*$G$9,B85+1,B85)</f>
        <v>2</v>
      </c>
      <c r="C86" s="30">
        <f>IF(B86&lt;&gt;B85,1,IF(COUNTIF($C$55:C85,C85)=$G$9*B86,C85+1,C85))</f>
        <v>2</v>
      </c>
      <c r="D86" s="44">
        <f t="shared" ca="1" si="11"/>
        <v>40.499903982828144</v>
      </c>
      <c r="E86" s="44">
        <f t="shared" ca="1" si="12"/>
        <v>102.9747278908284</v>
      </c>
      <c r="F86" s="31">
        <v>0.25</v>
      </c>
    </row>
    <row r="87" spans="2:6" x14ac:dyDescent="0.25">
      <c r="B87" s="29">
        <f>IF(COUNTIF($B$55:B86,B86)=$D$52*$G$9,B86+1,B86)</f>
        <v>2</v>
      </c>
      <c r="C87" s="30">
        <f>IF(B87&lt;&gt;B86,1,IF(COUNTIF($C$55:C86,C86)=$G$9*B87,C86+1,C86))</f>
        <v>2</v>
      </c>
      <c r="D87" s="44">
        <f t="shared" ca="1" si="11"/>
        <v>41.999855974242209</v>
      </c>
      <c r="E87" s="44">
        <f t="shared" ca="1" si="12"/>
        <v>103.46209183624261</v>
      </c>
      <c r="F87" s="31">
        <v>0.25</v>
      </c>
    </row>
    <row r="88" spans="2:6" x14ac:dyDescent="0.25">
      <c r="B88" s="29">
        <f>IF(COUNTIF($B$55:B87,B87)=$D$52*$G$9,B87+1,B87)</f>
        <v>2</v>
      </c>
      <c r="C88" s="30">
        <f>IF(B88&lt;&gt;B87,1,IF(COUNTIF($C$55:C87,C87)=$G$9*B88,C87+1,C87))</f>
        <v>2</v>
      </c>
      <c r="D88" s="44">
        <f t="shared" ca="1" si="11"/>
        <v>43.499807965656281</v>
      </c>
      <c r="E88" s="44">
        <f t="shared" ca="1" si="12"/>
        <v>103.94945578165681</v>
      </c>
      <c r="F88" s="31">
        <v>0.25</v>
      </c>
    </row>
    <row r="89" spans="2:6" x14ac:dyDescent="0.25">
      <c r="B89" s="29">
        <f>IF(COUNTIF($B$55:B88,B88)=$D$52*$G$9,B88+1,B88)</f>
        <v>2</v>
      </c>
      <c r="C89" s="30">
        <f>IF(B89&lt;&gt;B88,1,IF(COUNTIF($C$55:C88,C88)=$G$9*B89,C88+1,C88))</f>
        <v>2</v>
      </c>
      <c r="D89" s="44">
        <f t="shared" ca="1" si="11"/>
        <v>44.999759957070353</v>
      </c>
      <c r="E89" s="44">
        <f t="shared" ca="1" si="12"/>
        <v>104.43681972707101</v>
      </c>
      <c r="F89" s="31">
        <v>0.25</v>
      </c>
    </row>
    <row r="90" spans="2:6" x14ac:dyDescent="0.25">
      <c r="B90" s="29">
        <f>IF(COUNTIF($B$55:B89,B89)=$D$52*$G$9,B89+1,B89)</f>
        <v>2</v>
      </c>
      <c r="C90" s="30">
        <f>IF(B90&lt;&gt;B89,1,IF(COUNTIF($C$55:C89,C89)=$G$9*B90,C89+1,C89))</f>
        <v>3</v>
      </c>
      <c r="D90" s="44">
        <f t="shared" ca="1" si="11"/>
        <v>38.386716037744073</v>
      </c>
      <c r="E90" s="44">
        <f t="shared" ca="1" si="12"/>
        <v>100.77954007705722</v>
      </c>
      <c r="F90" s="31">
        <v>0.25</v>
      </c>
    </row>
    <row r="91" spans="2:6" x14ac:dyDescent="0.25">
      <c r="B91" s="29">
        <f>IF(COUNTIF($B$55:B90,B90)=$D$52*$G$9,B90+1,B90)</f>
        <v>2</v>
      </c>
      <c r="C91" s="30">
        <f>IF(B91&lt;&gt;B90,1,IF(COUNTIF($C$55:C90,C90)=$G$9*B91,C90+1,C90))</f>
        <v>3</v>
      </c>
      <c r="D91" s="44">
        <f t="shared" ca="1" si="11"/>
        <v>39.273432075488145</v>
      </c>
      <c r="E91" s="44">
        <f t="shared" ca="1" si="12"/>
        <v>99.55908015411444</v>
      </c>
      <c r="F91" s="31">
        <v>0.25</v>
      </c>
    </row>
    <row r="92" spans="2:6" x14ac:dyDescent="0.25">
      <c r="B92" s="29">
        <f>IF(COUNTIF($B$55:B91,B91)=$D$52*$G$9,B91+1,B91)</f>
        <v>2</v>
      </c>
      <c r="C92" s="30">
        <f>IF(B92&lt;&gt;B91,1,IF(COUNTIF($C$55:C91,C91)=$G$9*B92,C91+1,C91))</f>
        <v>3</v>
      </c>
      <c r="D92" s="44">
        <f t="shared" ca="1" si="11"/>
        <v>40.160148113232225</v>
      </c>
      <c r="E92" s="44">
        <f t="shared" ca="1" si="12"/>
        <v>98.338620231171674</v>
      </c>
      <c r="F92" s="31">
        <v>0.25</v>
      </c>
    </row>
    <row r="93" spans="2:6" x14ac:dyDescent="0.25">
      <c r="B93" s="29">
        <f>IF(COUNTIF($B$55:B92,B92)=$D$52*$G$9,B92+1,B92)</f>
        <v>2</v>
      </c>
      <c r="C93" s="30">
        <f>IF(B93&lt;&gt;B92,1,IF(COUNTIF($C$55:C92,C92)=$G$9*B93,C92+1,C92))</f>
        <v>3</v>
      </c>
      <c r="D93" s="44">
        <f t="shared" ca="1" si="11"/>
        <v>41.046864150976297</v>
      </c>
      <c r="E93" s="44">
        <f t="shared" ca="1" si="12"/>
        <v>97.118160308228894</v>
      </c>
      <c r="F93" s="31">
        <v>0.25</v>
      </c>
    </row>
    <row r="94" spans="2:6" x14ac:dyDescent="0.25">
      <c r="B94" s="29">
        <f>IF(COUNTIF($B$55:B93,B93)=$D$52*$G$9,B93+1,B93)</f>
        <v>2</v>
      </c>
      <c r="C94" s="30">
        <f>IF(B94&lt;&gt;B93,1,IF(COUNTIF($C$55:C93,C93)=$G$9*B94,C93+1,C93))</f>
        <v>3</v>
      </c>
      <c r="D94" s="44">
        <f t="shared" ca="1" si="11"/>
        <v>41.93358018872037</v>
      </c>
      <c r="E94" s="44">
        <f t="shared" ca="1" si="12"/>
        <v>95.897700385286115</v>
      </c>
      <c r="F94" s="31">
        <v>0.25</v>
      </c>
    </row>
    <row r="95" spans="2:6" x14ac:dyDescent="0.25">
      <c r="B95" s="29">
        <f>IF(COUNTIF($B$55:B94,B94)=$D$52*$G$9,B94+1,B94)</f>
        <v>2</v>
      </c>
      <c r="C95" s="30">
        <f>IF(B95&lt;&gt;B94,1,IF(COUNTIF($C$55:C94,C94)=$G$9*B95,C94+1,C94))</f>
        <v>4</v>
      </c>
      <c r="D95" s="44">
        <f t="shared" ca="1" si="11"/>
        <v>36.532673413370098</v>
      </c>
      <c r="E95" s="44">
        <f t="shared" ca="1" si="12"/>
        <v>100.66858917497152</v>
      </c>
      <c r="F95" s="31">
        <v>0.25</v>
      </c>
    </row>
    <row r="96" spans="2:6" x14ac:dyDescent="0.25">
      <c r="B96" s="29">
        <f>IF(COUNTIF($B$55:B95,B95)=$D$52*$G$9,B95+1,B95)</f>
        <v>2</v>
      </c>
      <c r="C96" s="30">
        <f>IF(B96&lt;&gt;B95,1,IF(COUNTIF($C$55:C95,C95)=$G$9*B96,C95+1,C95))</f>
        <v>4</v>
      </c>
      <c r="D96" s="44">
        <f t="shared" ca="1" si="11"/>
        <v>35.565346826740203</v>
      </c>
      <c r="E96" s="44">
        <f t="shared" ca="1" si="12"/>
        <v>99.337178349943031</v>
      </c>
      <c r="F96" s="31">
        <v>0.25</v>
      </c>
    </row>
    <row r="97" spans="2:6" x14ac:dyDescent="0.25">
      <c r="B97" s="29">
        <f>IF(COUNTIF($B$55:B96,B96)=$D$52*$G$9,B96+1,B96)</f>
        <v>2</v>
      </c>
      <c r="C97" s="30">
        <f>IF(B97&lt;&gt;B96,1,IF(COUNTIF($C$55:C96,C96)=$G$9*B97,C96+1,C96))</f>
        <v>4</v>
      </c>
      <c r="D97" s="44">
        <f t="shared" ca="1" si="11"/>
        <v>34.598020240110301</v>
      </c>
      <c r="E97" s="44">
        <f t="shared" ca="1" si="12"/>
        <v>98.005767524914546</v>
      </c>
      <c r="F97" s="31">
        <v>0.25</v>
      </c>
    </row>
    <row r="98" spans="2:6" x14ac:dyDescent="0.25">
      <c r="B98" s="29">
        <f>IF(COUNTIF($B$55:B97,B97)=$D$52*$G$9,B97+1,B97)</f>
        <v>2</v>
      </c>
      <c r="C98" s="30">
        <f>IF(B98&lt;&gt;B97,1,IF(COUNTIF($C$55:C97,C97)=$G$9*B98,C97+1,C97))</f>
        <v>4</v>
      </c>
      <c r="D98" s="44">
        <f t="shared" ca="1" si="11"/>
        <v>33.630693653480407</v>
      </c>
      <c r="E98" s="44">
        <f t="shared" ca="1" si="12"/>
        <v>96.674356699886062</v>
      </c>
      <c r="F98" s="31">
        <v>0.25</v>
      </c>
    </row>
    <row r="99" spans="2:6" x14ac:dyDescent="0.25">
      <c r="B99" s="29">
        <f>IF(COUNTIF($B$55:B98,B98)=$D$52*$G$9,B98+1,B98)</f>
        <v>2</v>
      </c>
      <c r="C99" s="30">
        <f>IF(B99&lt;&gt;B98,1,IF(COUNTIF($C$55:C98,C98)=$G$9*B99,C98+1,C98))</f>
        <v>4</v>
      </c>
      <c r="D99" s="44">
        <f t="shared" ca="1" si="11"/>
        <v>32.663367066850505</v>
      </c>
      <c r="E99" s="44">
        <f t="shared" ca="1" si="12"/>
        <v>95.342945874857577</v>
      </c>
      <c r="F99" s="31">
        <v>0.25</v>
      </c>
    </row>
    <row r="100" spans="2:6" x14ac:dyDescent="0.25">
      <c r="B100" s="29">
        <f>IF(COUNTIF($B$55:B99,B99)=$D$52*$G$9,B99+1,B99)</f>
        <v>2</v>
      </c>
      <c r="C100" s="30">
        <f>IF(B100&lt;&gt;B99,1,IF(COUNTIF($C$55:C99,C99)=$G$9*B100,C99+1,C99))</f>
        <v>5</v>
      </c>
      <c r="D100" s="44">
        <f t="shared" ca="1" si="11"/>
        <v>36.391339832433076</v>
      </c>
      <c r="E100" s="44">
        <f t="shared" ca="1" si="12"/>
        <v>102.36022552487137</v>
      </c>
      <c r="F100" s="31">
        <v>0.25</v>
      </c>
    </row>
    <row r="101" spans="2:6" x14ac:dyDescent="0.25">
      <c r="B101" s="29">
        <f>IF(COUNTIF($B$55:B100,B100)=$D$52*$G$9,B100+1,B100)</f>
        <v>2</v>
      </c>
      <c r="C101" s="30">
        <f>IF(B101&lt;&gt;B100,1,IF(COUNTIF($C$55:C100,C100)=$G$9*B101,C100+1,C100))</f>
        <v>5</v>
      </c>
      <c r="D101" s="44">
        <f t="shared" ca="1" si="11"/>
        <v>35.282679664866158</v>
      </c>
      <c r="E101" s="44">
        <f t="shared" ca="1" si="12"/>
        <v>102.72045104974273</v>
      </c>
      <c r="F101" s="31">
        <v>0.25</v>
      </c>
    </row>
    <row r="102" spans="2:6" x14ac:dyDescent="0.25">
      <c r="B102" s="29">
        <f>IF(COUNTIF($B$55:B101,B101)=$D$52*$G$9,B101+1,B101)</f>
        <v>2</v>
      </c>
      <c r="C102" s="30">
        <f>IF(B102&lt;&gt;B101,1,IF(COUNTIF($C$55:C101,C101)=$G$9*B102,C101+1,C101))</f>
        <v>5</v>
      </c>
      <c r="D102" s="44">
        <f t="shared" ca="1" si="11"/>
        <v>34.174019497299234</v>
      </c>
      <c r="E102" s="44">
        <f t="shared" ca="1" si="12"/>
        <v>103.0806765746141</v>
      </c>
      <c r="F102" s="31">
        <v>0.25</v>
      </c>
    </row>
    <row r="103" spans="2:6" x14ac:dyDescent="0.25">
      <c r="B103" s="29">
        <f>IF(COUNTIF($B$55:B102,B102)=$D$52*$G$9,B102+1,B102)</f>
        <v>2</v>
      </c>
      <c r="C103" s="30">
        <f>IF(B103&lt;&gt;B102,1,IF(COUNTIF($C$55:C102,C102)=$G$9*B103,C102+1,C102))</f>
        <v>5</v>
      </c>
      <c r="D103" s="44">
        <f t="shared" ca="1" si="11"/>
        <v>33.06535932973231</v>
      </c>
      <c r="E103" s="44">
        <f t="shared" ca="1" si="12"/>
        <v>103.44090209948547</v>
      </c>
      <c r="F103" s="31">
        <v>0.25</v>
      </c>
    </row>
    <row r="104" spans="2:6" x14ac:dyDescent="0.25">
      <c r="B104" s="29">
        <f>IF(COUNTIF($B$55:B103,B103)=$D$52*$G$9,B103+1,B103)</f>
        <v>2</v>
      </c>
      <c r="C104" s="30">
        <f>IF(B104&lt;&gt;B103,1,IF(COUNTIF($C$55:C103,C103)=$G$9*B104,C103+1,C103))</f>
        <v>5</v>
      </c>
      <c r="D104" s="44">
        <f t="shared" ca="1" si="11"/>
        <v>31.956699162165389</v>
      </c>
      <c r="E104" s="44">
        <f t="shared" ca="1" si="12"/>
        <v>103.80112762435684</v>
      </c>
      <c r="F104" s="31">
        <v>0.25</v>
      </c>
    </row>
    <row r="105" spans="2:6" x14ac:dyDescent="0.25">
      <c r="B105" s="29">
        <f>IF(COUNTIF($B$55:B104,B104)=$D$52*$G$9,B104+1,B104)</f>
        <v>3</v>
      </c>
      <c r="C105" s="30">
        <f>IF(B105&lt;&gt;B104,1,IF(COUNTIF($C$55:C104,C104)=$G$9*B105,C104+1,C104))</f>
        <v>1</v>
      </c>
      <c r="D105" s="44">
        <f t="shared" ca="1" si="11"/>
        <v>62.5</v>
      </c>
      <c r="E105" s="44">
        <f t="shared" ca="1" si="12"/>
        <v>101.57714285714286</v>
      </c>
      <c r="F105" s="31">
        <v>0.25</v>
      </c>
    </row>
    <row r="106" spans="2:6" x14ac:dyDescent="0.25">
      <c r="B106" s="29">
        <f>IF(COUNTIF($B$55:B105,B105)=$D$52*$G$9,B105+1,B105)</f>
        <v>3</v>
      </c>
      <c r="C106" s="30">
        <f>IF(B106&lt;&gt;B105,1,IF(COUNTIF($C$55:C105,C105)=$G$9*B106,C105+1,C105))</f>
        <v>1</v>
      </c>
      <c r="D106" s="44">
        <f t="shared" ca="1" si="11"/>
        <v>62.5</v>
      </c>
      <c r="E106" s="44">
        <f t="shared" ca="1" si="12"/>
        <v>103.15428571428572</v>
      </c>
      <c r="F106" s="31">
        <v>0.25</v>
      </c>
    </row>
    <row r="107" spans="2:6" x14ac:dyDescent="0.25">
      <c r="B107" s="29">
        <f>IF(COUNTIF($B$55:B106,B106)=$D$52*$G$9,B106+1,B106)</f>
        <v>3</v>
      </c>
      <c r="C107" s="30">
        <f>IF(B107&lt;&gt;B106,1,IF(COUNTIF($C$55:C106,C106)=$G$9*B107,C106+1,C106))</f>
        <v>1</v>
      </c>
      <c r="D107" s="44">
        <f t="shared" ca="1" si="11"/>
        <v>62.5</v>
      </c>
      <c r="E107" s="44">
        <f t="shared" ca="1" si="12"/>
        <v>104.73142857142857</v>
      </c>
      <c r="F107" s="31">
        <v>0.25</v>
      </c>
    </row>
    <row r="108" spans="2:6" x14ac:dyDescent="0.25">
      <c r="B108" s="29">
        <f>IF(COUNTIF($B$55:B107,B107)=$D$52*$G$9,B107+1,B107)</f>
        <v>3</v>
      </c>
      <c r="C108" s="30">
        <f>IF(B108&lt;&gt;B107,1,IF(COUNTIF($C$55:C107,C107)=$G$9*B108,C107+1,C107))</f>
        <v>1</v>
      </c>
      <c r="D108" s="44">
        <f t="shared" ca="1" si="11"/>
        <v>62.5</v>
      </c>
      <c r="E108" s="44">
        <f t="shared" ca="1" si="12"/>
        <v>106.30857142857143</v>
      </c>
      <c r="F108" s="31">
        <v>0.25</v>
      </c>
    </row>
    <row r="109" spans="2:6" x14ac:dyDescent="0.25">
      <c r="B109" s="29">
        <f>IF(COUNTIF($B$55:B108,B108)=$D$52*$G$9,B108+1,B108)</f>
        <v>3</v>
      </c>
      <c r="C109" s="30">
        <f>IF(B109&lt;&gt;B108,1,IF(COUNTIF($C$55:C108,C108)=$G$9*B109,C108+1,C108))</f>
        <v>1</v>
      </c>
      <c r="D109" s="44">
        <f t="shared" ca="1" si="11"/>
        <v>62.5</v>
      </c>
      <c r="E109" s="44">
        <f t="shared" ca="1" si="12"/>
        <v>107.88571428571429</v>
      </c>
      <c r="F109" s="31">
        <v>0.25</v>
      </c>
    </row>
    <row r="110" spans="2:6" x14ac:dyDescent="0.25">
      <c r="B110" s="29">
        <f>IF(COUNTIF($B$55:B109,B109)=$D$52*$G$9,B109+1,B109)</f>
        <v>3</v>
      </c>
      <c r="C110" s="30">
        <f>IF(B110&lt;&gt;B109,1,IF(COUNTIF($C$55:C109,C109)=$G$9*B110,C109+1,C109))</f>
        <v>2</v>
      </c>
      <c r="D110" s="44">
        <f t="shared" ca="1" si="11"/>
        <v>64.456459119235745</v>
      </c>
      <c r="E110" s="44">
        <f t="shared" ca="1" si="12"/>
        <v>100.63569210271417</v>
      </c>
      <c r="F110" s="31">
        <v>0.25</v>
      </c>
    </row>
    <row r="111" spans="2:6" x14ac:dyDescent="0.25">
      <c r="B111" s="29">
        <f>IF(COUNTIF($B$55:B110,B110)=$D$52*$G$9,B110+1,B110)</f>
        <v>3</v>
      </c>
      <c r="C111" s="30">
        <f>IF(B111&lt;&gt;B110,1,IF(COUNTIF($C$55:C110,C110)=$G$9*B111,C110+1,C110))</f>
        <v>2</v>
      </c>
      <c r="D111" s="44">
        <f t="shared" ca="1" si="11"/>
        <v>66.412918238471491</v>
      </c>
      <c r="E111" s="44">
        <f t="shared" ca="1" si="12"/>
        <v>101.27138420542835</v>
      </c>
      <c r="F111" s="31">
        <v>0.25</v>
      </c>
    </row>
    <row r="112" spans="2:6" x14ac:dyDescent="0.25">
      <c r="B112" s="29">
        <f>IF(COUNTIF($B$55:B111,B111)=$D$52*$G$9,B111+1,B111)</f>
        <v>3</v>
      </c>
      <c r="C112" s="30">
        <f>IF(B112&lt;&gt;B111,1,IF(COUNTIF($C$55:C111,C111)=$G$9*B112,C111+1,C111))</f>
        <v>2</v>
      </c>
      <c r="D112" s="44">
        <f t="shared" ca="1" si="11"/>
        <v>68.369377357707236</v>
      </c>
      <c r="E112" s="44">
        <f t="shared" ca="1" si="12"/>
        <v>101.90707630814254</v>
      </c>
      <c r="F112" s="31">
        <v>0.25</v>
      </c>
    </row>
    <row r="113" spans="2:6" x14ac:dyDescent="0.25">
      <c r="B113" s="29">
        <f>IF(COUNTIF($B$55:B112,B112)=$D$52*$G$9,B112+1,B112)</f>
        <v>3</v>
      </c>
      <c r="C113" s="30">
        <f>IF(B113&lt;&gt;B112,1,IF(COUNTIF($C$55:C112,C112)=$G$9*B113,C112+1,C112))</f>
        <v>2</v>
      </c>
      <c r="D113" s="44">
        <f t="shared" ca="1" si="11"/>
        <v>70.325836476942982</v>
      </c>
      <c r="E113" s="44">
        <f t="shared" ca="1" si="12"/>
        <v>102.54276841085671</v>
      </c>
      <c r="F113" s="31">
        <v>0.25</v>
      </c>
    </row>
    <row r="114" spans="2:6" x14ac:dyDescent="0.25">
      <c r="B114" s="29">
        <f>IF(COUNTIF($B$55:B113,B113)=$D$52*$G$9,B113+1,B113)</f>
        <v>3</v>
      </c>
      <c r="C114" s="30">
        <f>IF(B114&lt;&gt;B113,1,IF(COUNTIF($C$55:C113,C113)=$G$9*B114,C113+1,C113))</f>
        <v>2</v>
      </c>
      <c r="D114" s="44">
        <f t="shared" ca="1" si="11"/>
        <v>72.282295596178727</v>
      </c>
      <c r="E114" s="44">
        <f t="shared" ca="1" si="12"/>
        <v>103.17846051357088</v>
      </c>
      <c r="F114" s="31">
        <v>0.25</v>
      </c>
    </row>
    <row r="115" spans="2:6" x14ac:dyDescent="0.25">
      <c r="B115" s="29">
        <f>IF(COUNTIF($B$55:B114,B114)=$D$52*$G$9,B114+1,B114)</f>
        <v>3</v>
      </c>
      <c r="C115" s="30">
        <f>IF(B115&lt;&gt;B114,1,IF(COUNTIF($C$55:C114,C114)=$G$9*B115,C114+1,C114))</f>
        <v>3</v>
      </c>
      <c r="D115" s="44">
        <f t="shared" ca="1" si="11"/>
        <v>63.30610548885825</v>
      </c>
      <c r="E115" s="44">
        <f t="shared" ca="1" si="12"/>
        <v>98.890490979142925</v>
      </c>
      <c r="F115" s="31">
        <v>0.25</v>
      </c>
    </row>
    <row r="116" spans="2:6" x14ac:dyDescent="0.25">
      <c r="B116" s="29">
        <f>IF(COUNTIF($B$55:B115,B115)=$D$52*$G$9,B115+1,B115)</f>
        <v>3</v>
      </c>
      <c r="C116" s="30">
        <f>IF(B116&lt;&gt;B115,1,IF(COUNTIF($C$55:C115,C115)=$G$9*B116,C115+1,C115))</f>
        <v>3</v>
      </c>
      <c r="D116" s="44">
        <f t="shared" ca="1" si="11"/>
        <v>64.112210977716501</v>
      </c>
      <c r="E116" s="44">
        <f t="shared" ca="1" si="12"/>
        <v>97.780981958285864</v>
      </c>
      <c r="F116" s="31">
        <v>0.25</v>
      </c>
    </row>
    <row r="117" spans="2:6" x14ac:dyDescent="0.25">
      <c r="B117" s="29">
        <f>IF(COUNTIF($B$55:B116,B116)=$D$52*$G$9,B116+1,B116)</f>
        <v>3</v>
      </c>
      <c r="C117" s="30">
        <f>IF(B117&lt;&gt;B116,1,IF(COUNTIF($C$55:C116,C116)=$G$9*B117,C116+1,C116))</f>
        <v>3</v>
      </c>
      <c r="D117" s="44">
        <f t="shared" ca="1" si="11"/>
        <v>64.918316466574737</v>
      </c>
      <c r="E117" s="44">
        <f t="shared" ca="1" si="12"/>
        <v>96.671472937428788</v>
      </c>
      <c r="F117" s="31">
        <v>0.25</v>
      </c>
    </row>
    <row r="118" spans="2:6" x14ac:dyDescent="0.25">
      <c r="B118" s="29">
        <f>IF(COUNTIF($B$55:B117,B117)=$D$52*$G$9,B117+1,B117)</f>
        <v>3</v>
      </c>
      <c r="C118" s="30">
        <f>IF(B118&lt;&gt;B117,1,IF(COUNTIF($C$55:C117,C117)=$G$9*B118,C117+1,C117))</f>
        <v>3</v>
      </c>
      <c r="D118" s="44">
        <f t="shared" ca="1" si="11"/>
        <v>65.724421955432987</v>
      </c>
      <c r="E118" s="44">
        <f t="shared" ca="1" si="12"/>
        <v>95.561963916571727</v>
      </c>
      <c r="F118" s="31">
        <v>0.25</v>
      </c>
    </row>
    <row r="119" spans="2:6" x14ac:dyDescent="0.25">
      <c r="B119" s="29">
        <f>IF(COUNTIF($B$55:B118,B118)=$D$52*$G$9,B118+1,B118)</f>
        <v>3</v>
      </c>
      <c r="C119" s="30">
        <f>IF(B119&lt;&gt;B118,1,IF(COUNTIF($C$55:C118,C118)=$G$9*B119,C118+1,C118))</f>
        <v>3</v>
      </c>
      <c r="D119" s="44">
        <f t="shared" ca="1" si="11"/>
        <v>66.530527444291238</v>
      </c>
      <c r="E119" s="44">
        <f t="shared" ca="1" si="12"/>
        <v>94.452454895714652</v>
      </c>
      <c r="F119" s="31">
        <v>0.25</v>
      </c>
    </row>
    <row r="120" spans="2:6" x14ac:dyDescent="0.25">
      <c r="B120" s="29">
        <f>IF(COUNTIF($B$55:B119,B119)=$D$52*$G$9,B119+1,B119)</f>
        <v>3</v>
      </c>
      <c r="C120" s="30">
        <f>IF(B120&lt;&gt;B119,1,IF(COUNTIF($C$55:C119,C119)=$G$9*B120,C119+1,C119))</f>
        <v>4</v>
      </c>
      <c r="D120" s="44">
        <f t="shared" ref="D120:D154" ca="1" si="13">INDIRECT(ADDRESS(ROW($B$25),COLUMN($B$25)+B120))+(INDIRECT(ADDRESS(ROW($D$29)-1+C120,COLUMN($C$29)+B120))-INDIRECT(ADDRESS(ROW($B$25),COLUMN($B$25)+B120)))/$D$52*COUNTIF(C116:C120,C120)</f>
        <v>61.734199785584664</v>
      </c>
      <c r="E120" s="44">
        <f t="shared" ref="E120:E154" ca="1" si="14">INDIRECT(ADDRESS(ROW($B$17),COLUMN($B$25)+B120))+(INDIRECT(ADDRESS(ROW($D$36)-1+C120,COLUMN($C$36)+B120))-INDIRECT(ADDRESS(ROW($B$17),COLUMN($B$25)+B120)))/$D$52*COUNTIF(C116:C120,C120)</f>
        <v>98.945966430185777</v>
      </c>
      <c r="F120" s="31">
        <v>0.25</v>
      </c>
    </row>
    <row r="121" spans="2:6" x14ac:dyDescent="0.25">
      <c r="B121" s="29">
        <f>IF(COUNTIF($B$55:B120,B120)=$D$52*$G$9,B120+1,B120)</f>
        <v>3</v>
      </c>
      <c r="C121" s="30">
        <f>IF(B121&lt;&gt;B120,1,IF(COUNTIF($C$55:C120,C120)=$G$9*B121,C120+1,C120))</f>
        <v>4</v>
      </c>
      <c r="D121" s="44">
        <f t="shared" ca="1" si="13"/>
        <v>60.968399571169329</v>
      </c>
      <c r="E121" s="44">
        <f t="shared" ca="1" si="14"/>
        <v>97.891932860371568</v>
      </c>
      <c r="F121" s="31">
        <v>0.25</v>
      </c>
    </row>
    <row r="122" spans="2:6" x14ac:dyDescent="0.25">
      <c r="B122" s="29">
        <f>IF(COUNTIF($B$55:B121,B121)=$D$52*$G$9,B121+1,B121)</f>
        <v>3</v>
      </c>
      <c r="C122" s="30">
        <f>IF(B122&lt;&gt;B121,1,IF(COUNTIF($C$55:C121,C121)=$G$9*B122,C121+1,C121))</f>
        <v>4</v>
      </c>
      <c r="D122" s="44">
        <f t="shared" ca="1" si="13"/>
        <v>60.202599356753993</v>
      </c>
      <c r="E122" s="44">
        <f t="shared" ca="1" si="14"/>
        <v>96.837899290557345</v>
      </c>
      <c r="F122" s="31">
        <v>0.25</v>
      </c>
    </row>
    <row r="123" spans="2:6" x14ac:dyDescent="0.25">
      <c r="B123" s="29">
        <f>IF(COUNTIF($B$55:B122,B122)=$D$52*$G$9,B122+1,B122)</f>
        <v>3</v>
      </c>
      <c r="C123" s="30">
        <f>IF(B123&lt;&gt;B122,1,IF(COUNTIF($C$55:C122,C122)=$G$9*B123,C122+1,C122))</f>
        <v>4</v>
      </c>
      <c r="D123" s="44">
        <f t="shared" ca="1" si="13"/>
        <v>59.436799142338657</v>
      </c>
      <c r="E123" s="44">
        <f t="shared" ca="1" si="14"/>
        <v>95.783865720743137</v>
      </c>
      <c r="F123" s="31">
        <v>0.25</v>
      </c>
    </row>
    <row r="124" spans="2:6" x14ac:dyDescent="0.25">
      <c r="B124" s="29">
        <f>IF(COUNTIF($B$55:B123,B123)=$D$52*$G$9,B123+1,B123)</f>
        <v>3</v>
      </c>
      <c r="C124" s="30">
        <f>IF(B124&lt;&gt;B123,1,IF(COUNTIF($C$55:C123,C123)=$G$9*B124,C123+1,C123))</f>
        <v>4</v>
      </c>
      <c r="D124" s="44">
        <f t="shared" ca="1" si="13"/>
        <v>58.670998927923321</v>
      </c>
      <c r="E124" s="44">
        <f t="shared" ca="1" si="14"/>
        <v>94.729832150928914</v>
      </c>
      <c r="F124" s="31">
        <v>0.25</v>
      </c>
    </row>
    <row r="125" spans="2:6" x14ac:dyDescent="0.25">
      <c r="B125" s="29">
        <f>IF(COUNTIF($B$55:B124,B124)=$D$52*$G$9,B124+1,B124)</f>
        <v>3</v>
      </c>
      <c r="C125" s="30">
        <f>IF(B125&lt;&gt;B124,1,IF(COUNTIF($C$55:C124,C124)=$G$9*B125,C124+1,C124))</f>
        <v>5</v>
      </c>
      <c r="D125" s="44">
        <f t="shared" ca="1" si="13"/>
        <v>61.978277568203801</v>
      </c>
      <c r="E125" s="44">
        <f t="shared" ca="1" si="14"/>
        <v>100.16951789405711</v>
      </c>
      <c r="F125" s="31">
        <v>0.25</v>
      </c>
    </row>
    <row r="126" spans="2:6" x14ac:dyDescent="0.25">
      <c r="B126" s="29">
        <f>IF(COUNTIF($B$55:B125,B125)=$D$52*$G$9,B125+1,B125)</f>
        <v>3</v>
      </c>
      <c r="C126" s="30">
        <f>IF(B126&lt;&gt;B125,1,IF(COUNTIF($C$55:C125,C125)=$G$9*B126,C125+1,C125))</f>
        <v>5</v>
      </c>
      <c r="D126" s="44">
        <f t="shared" ca="1" si="13"/>
        <v>61.456555136407601</v>
      </c>
      <c r="E126" s="44">
        <f t="shared" ca="1" si="14"/>
        <v>100.33903578811423</v>
      </c>
      <c r="F126" s="31">
        <v>0.25</v>
      </c>
    </row>
    <row r="127" spans="2:6" x14ac:dyDescent="0.25">
      <c r="B127" s="29">
        <f>IF(COUNTIF($B$55:B126,B126)=$D$52*$G$9,B126+1,B126)</f>
        <v>3</v>
      </c>
      <c r="C127" s="30">
        <f>IF(B127&lt;&gt;B126,1,IF(COUNTIF($C$55:C126,C126)=$G$9*B127,C126+1,C126))</f>
        <v>5</v>
      </c>
      <c r="D127" s="44">
        <f t="shared" ca="1" si="13"/>
        <v>60.934832704611409</v>
      </c>
      <c r="E127" s="44">
        <f t="shared" ca="1" si="14"/>
        <v>100.50855368217134</v>
      </c>
      <c r="F127" s="31">
        <v>0.25</v>
      </c>
    </row>
    <row r="128" spans="2:6" x14ac:dyDescent="0.25">
      <c r="B128" s="29">
        <f>IF(COUNTIF($B$55:B127,B127)=$D$52*$G$9,B127+1,B127)</f>
        <v>3</v>
      </c>
      <c r="C128" s="30">
        <f>IF(B128&lt;&gt;B127,1,IF(COUNTIF($C$55:C127,C127)=$G$9*B128,C127+1,C127))</f>
        <v>5</v>
      </c>
      <c r="D128" s="44">
        <f t="shared" ca="1" si="13"/>
        <v>60.41311027281521</v>
      </c>
      <c r="E128" s="44">
        <f t="shared" ca="1" si="14"/>
        <v>100.67807157622846</v>
      </c>
      <c r="F128" s="31">
        <v>0.25</v>
      </c>
    </row>
    <row r="129" spans="2:6" x14ac:dyDescent="0.25">
      <c r="B129" s="29">
        <f>IF(COUNTIF($B$55:B128,B128)=$D$52*$G$9,B128+1,B128)</f>
        <v>3</v>
      </c>
      <c r="C129" s="30">
        <f>IF(B129&lt;&gt;B128,1,IF(COUNTIF($C$55:C128,C128)=$G$9*B129,C128+1,C128))</f>
        <v>5</v>
      </c>
      <c r="D129" s="44">
        <f t="shared" ca="1" si="13"/>
        <v>59.891387841019011</v>
      </c>
      <c r="E129" s="44">
        <f t="shared" ca="1" si="14"/>
        <v>100.84758947028557</v>
      </c>
      <c r="F129" s="31">
        <v>0.25</v>
      </c>
    </row>
    <row r="130" spans="2:6" x14ac:dyDescent="0.25">
      <c r="B130" s="29">
        <f>IF(COUNTIF($B$55:B129,B129)=$D$52*$G$9,B129+1,B129)</f>
        <v>4</v>
      </c>
      <c r="C130" s="30">
        <f>IF(B130&lt;&gt;B129,1,IF(COUNTIF($C$55:C129,C129)=$G$9*B130,C129+1,C129))</f>
        <v>1</v>
      </c>
      <c r="D130" s="44">
        <f t="shared" ca="1" si="13"/>
        <v>87.5</v>
      </c>
      <c r="E130" s="44">
        <f t="shared" ca="1" si="14"/>
        <v>100.75428571428571</v>
      </c>
      <c r="F130" s="31">
        <v>0.25</v>
      </c>
    </row>
    <row r="131" spans="2:6" x14ac:dyDescent="0.25">
      <c r="B131" s="29">
        <f>IF(COUNTIF($B$55:B130,B130)=$D$52*$G$9,B130+1,B130)</f>
        <v>4</v>
      </c>
      <c r="C131" s="30">
        <f>IF(B131&lt;&gt;B130,1,IF(COUNTIF($C$55:C130,C130)=$G$9*B131,C130+1,C130))</f>
        <v>1</v>
      </c>
      <c r="D131" s="44">
        <f t="shared" ca="1" si="13"/>
        <v>87.5</v>
      </c>
      <c r="E131" s="44">
        <f t="shared" ca="1" si="14"/>
        <v>101.50857142857143</v>
      </c>
      <c r="F131" s="31">
        <v>0.25</v>
      </c>
    </row>
    <row r="132" spans="2:6" x14ac:dyDescent="0.25">
      <c r="B132" s="29">
        <f>IF(COUNTIF($B$55:B131,B131)=$D$52*$G$9,B131+1,B131)</f>
        <v>4</v>
      </c>
      <c r="C132" s="30">
        <f>IF(B132&lt;&gt;B131,1,IF(COUNTIF($C$55:C131,C131)=$G$9*B132,C131+1,C131))</f>
        <v>1</v>
      </c>
      <c r="D132" s="44">
        <f t="shared" ca="1" si="13"/>
        <v>87.5</v>
      </c>
      <c r="E132" s="44">
        <f t="shared" ca="1" si="14"/>
        <v>102.26285714285714</v>
      </c>
      <c r="F132" s="31">
        <v>0.25</v>
      </c>
    </row>
    <row r="133" spans="2:6" x14ac:dyDescent="0.25">
      <c r="B133" s="29">
        <f>IF(COUNTIF($B$55:B132,B132)=$D$52*$G$9,B132+1,B132)</f>
        <v>4</v>
      </c>
      <c r="C133" s="30">
        <f>IF(B133&lt;&gt;B132,1,IF(COUNTIF($C$55:C132,C132)=$G$9*B133,C132+1,C132))</f>
        <v>1</v>
      </c>
      <c r="D133" s="44">
        <f t="shared" ca="1" si="13"/>
        <v>87.5</v>
      </c>
      <c r="E133" s="44">
        <f t="shared" ca="1" si="14"/>
        <v>103.01714285714286</v>
      </c>
      <c r="F133" s="31">
        <v>0.25</v>
      </c>
    </row>
    <row r="134" spans="2:6" x14ac:dyDescent="0.25">
      <c r="B134" s="29">
        <f>IF(COUNTIF($B$55:B133,B133)=$D$52*$G$9,B133+1,B133)</f>
        <v>4</v>
      </c>
      <c r="C134" s="30">
        <f>IF(B134&lt;&gt;B133,1,IF(COUNTIF($C$55:C133,C133)=$G$9*B134,C133+1,C133))</f>
        <v>1</v>
      </c>
      <c r="D134" s="44">
        <f t="shared" ca="1" si="13"/>
        <v>87.5</v>
      </c>
      <c r="E134" s="44">
        <f t="shared" ca="1" si="14"/>
        <v>103.77142857142857</v>
      </c>
      <c r="F134" s="31">
        <v>0.25</v>
      </c>
    </row>
    <row r="135" spans="2:6" x14ac:dyDescent="0.25">
      <c r="B135" s="29">
        <f>IF(COUNTIF($B$55:B134,B134)=$D$52*$G$9,B134+1,B134)</f>
        <v>4</v>
      </c>
      <c r="C135" s="30">
        <f>IF(B135&lt;&gt;B134,1,IF(COUNTIF($C$55:C134,C134)=$G$9*B135,C134+1,C134))</f>
        <v>2</v>
      </c>
      <c r="D135" s="44">
        <f t="shared" ca="1" si="13"/>
        <v>88.999951991414065</v>
      </c>
      <c r="E135" s="44">
        <f t="shared" ca="1" si="14"/>
        <v>100.4873639454142</v>
      </c>
      <c r="F135" s="31">
        <v>0.25</v>
      </c>
    </row>
    <row r="136" spans="2:6" x14ac:dyDescent="0.25">
      <c r="B136" s="29">
        <f>IF(COUNTIF($B$55:B135,B135)=$D$52*$G$9,B135+1,B135)</f>
        <v>4</v>
      </c>
      <c r="C136" s="30">
        <f>IF(B136&lt;&gt;B135,1,IF(COUNTIF($C$55:C135,C135)=$G$9*B136,C135+1,C135))</f>
        <v>2</v>
      </c>
      <c r="D136" s="44">
        <f t="shared" ca="1" si="13"/>
        <v>90.499903982828144</v>
      </c>
      <c r="E136" s="44">
        <f t="shared" ca="1" si="14"/>
        <v>100.9747278908284</v>
      </c>
      <c r="F136" s="31">
        <v>0.25</v>
      </c>
    </row>
    <row r="137" spans="2:6" x14ac:dyDescent="0.25">
      <c r="B137" s="29">
        <f>IF(COUNTIF($B$55:B136,B136)=$D$52*$G$9,B136+1,B136)</f>
        <v>4</v>
      </c>
      <c r="C137" s="30">
        <f>IF(B137&lt;&gt;B136,1,IF(COUNTIF($C$55:C136,C136)=$G$9*B137,C136+1,C136))</f>
        <v>2</v>
      </c>
      <c r="D137" s="44">
        <f t="shared" ca="1" si="13"/>
        <v>91.999855974242209</v>
      </c>
      <c r="E137" s="44">
        <f t="shared" ca="1" si="14"/>
        <v>101.46209183624261</v>
      </c>
      <c r="F137" s="31">
        <v>0.25</v>
      </c>
    </row>
    <row r="138" spans="2:6" x14ac:dyDescent="0.25">
      <c r="B138" s="29">
        <f>IF(COUNTIF($B$55:B137,B137)=$D$52*$G$9,B137+1,B137)</f>
        <v>4</v>
      </c>
      <c r="C138" s="30">
        <f>IF(B138&lt;&gt;B137,1,IF(COUNTIF($C$55:C137,C137)=$G$9*B138,C137+1,C137))</f>
        <v>2</v>
      </c>
      <c r="D138" s="44">
        <f t="shared" ca="1" si="13"/>
        <v>93.499807965656288</v>
      </c>
      <c r="E138" s="44">
        <f t="shared" ca="1" si="14"/>
        <v>101.94945578165681</v>
      </c>
      <c r="F138" s="31">
        <v>0.25</v>
      </c>
    </row>
    <row r="139" spans="2:6" x14ac:dyDescent="0.25">
      <c r="B139" s="29">
        <f>IF(COUNTIF($B$55:B138,B138)=$D$52*$G$9,B138+1,B138)</f>
        <v>4</v>
      </c>
      <c r="C139" s="30">
        <f>IF(B139&lt;&gt;B138,1,IF(COUNTIF($C$55:C138,C138)=$G$9*B139,C138+1,C138))</f>
        <v>2</v>
      </c>
      <c r="D139" s="44">
        <f t="shared" ca="1" si="13"/>
        <v>94.999759957070353</v>
      </c>
      <c r="E139" s="44">
        <f t="shared" ca="1" si="14"/>
        <v>102.43681972707101</v>
      </c>
      <c r="F139" s="31">
        <v>0.25</v>
      </c>
    </row>
    <row r="140" spans="2:6" x14ac:dyDescent="0.25">
      <c r="B140" s="29">
        <f>IF(COUNTIF($B$55:B139,B139)=$D$52*$G$9,B139+1,B139)</f>
        <v>4</v>
      </c>
      <c r="C140" s="30">
        <f>IF(B140&lt;&gt;B139,1,IF(COUNTIF($C$55:C139,C139)=$G$9*B140,C139+1,C139))</f>
        <v>3</v>
      </c>
      <c r="D140" s="44">
        <f t="shared" ca="1" si="13"/>
        <v>88.42702131218698</v>
      </c>
      <c r="E140" s="44">
        <f t="shared" ca="1" si="14"/>
        <v>98.724064626014368</v>
      </c>
      <c r="F140" s="31">
        <v>0.25</v>
      </c>
    </row>
    <row r="141" spans="2:6" x14ac:dyDescent="0.25">
      <c r="B141" s="29">
        <f>IF(COUNTIF($B$55:B140,B140)=$D$52*$G$9,B140+1,B140)</f>
        <v>4</v>
      </c>
      <c r="C141" s="30">
        <f>IF(B141&lt;&gt;B140,1,IF(COUNTIF($C$55:C140,C140)=$G$9*B141,C140+1,C140))</f>
        <v>3</v>
      </c>
      <c r="D141" s="44">
        <f t="shared" ca="1" si="13"/>
        <v>89.354042624373974</v>
      </c>
      <c r="E141" s="44">
        <f t="shared" ca="1" si="14"/>
        <v>97.448129252028735</v>
      </c>
      <c r="F141" s="31">
        <v>0.25</v>
      </c>
    </row>
    <row r="142" spans="2:6" x14ac:dyDescent="0.25">
      <c r="B142" s="29">
        <f>IF(COUNTIF($B$55:B141,B141)=$D$52*$G$9,B141+1,B141)</f>
        <v>4</v>
      </c>
      <c r="C142" s="30">
        <f>IF(B142&lt;&gt;B141,1,IF(COUNTIF($C$55:C141,C141)=$G$9*B142,C141+1,C141))</f>
        <v>3</v>
      </c>
      <c r="D142" s="44">
        <f t="shared" ca="1" si="13"/>
        <v>90.281063936560955</v>
      </c>
      <c r="E142" s="44">
        <f t="shared" ca="1" si="14"/>
        <v>96.172193878043103</v>
      </c>
      <c r="F142" s="31">
        <v>0.25</v>
      </c>
    </row>
    <row r="143" spans="2:6" x14ac:dyDescent="0.25">
      <c r="B143" s="29">
        <f>IF(COUNTIF($B$55:B142,B142)=$D$52*$G$9,B142+1,B142)</f>
        <v>4</v>
      </c>
      <c r="C143" s="30">
        <f>IF(B143&lt;&gt;B142,1,IF(COUNTIF($C$55:C142,C142)=$G$9*B143,C142+1,C142))</f>
        <v>3</v>
      </c>
      <c r="D143" s="44">
        <f t="shared" ca="1" si="13"/>
        <v>91.208085248747949</v>
      </c>
      <c r="E143" s="44">
        <f t="shared" ca="1" si="14"/>
        <v>94.896258504057471</v>
      </c>
      <c r="F143" s="31">
        <v>0.25</v>
      </c>
    </row>
    <row r="144" spans="2:6" x14ac:dyDescent="0.25">
      <c r="B144" s="29">
        <f>IF(COUNTIF($B$55:B143,B143)=$D$52*$G$9,B143+1,B143)</f>
        <v>4</v>
      </c>
      <c r="C144" s="30">
        <f>IF(B144&lt;&gt;B143,1,IF(COUNTIF($C$55:C143,C143)=$G$9*B144,C143+1,C143))</f>
        <v>3</v>
      </c>
      <c r="D144" s="44">
        <f t="shared" ca="1" si="13"/>
        <v>92.135106560934929</v>
      </c>
      <c r="E144" s="44">
        <f t="shared" ca="1" si="14"/>
        <v>93.620323130071839</v>
      </c>
      <c r="F144" s="31">
        <v>0.25</v>
      </c>
    </row>
    <row r="145" spans="2:6" x14ac:dyDescent="0.25">
      <c r="B145" s="29">
        <f>IF(COUNTIF($B$55:B144,B144)=$D$52*$G$9,B144+1,B144)</f>
        <v>4</v>
      </c>
      <c r="C145" s="30">
        <f>IF(B145&lt;&gt;B144,1,IF(COUNTIF($C$55:C144,C144)=$G$9*B145,C144+1,C144))</f>
        <v>4</v>
      </c>
      <c r="D145" s="44">
        <f t="shared" ca="1" si="13"/>
        <v>86.492368138927191</v>
      </c>
      <c r="E145" s="44">
        <f t="shared" ca="1" si="14"/>
        <v>98.613113723928663</v>
      </c>
      <c r="F145" s="31">
        <v>0.25</v>
      </c>
    </row>
    <row r="146" spans="2:6" x14ac:dyDescent="0.25">
      <c r="B146" s="29">
        <f>IF(COUNTIF($B$55:B145,B145)=$D$52*$G$9,B145+1,B145)</f>
        <v>4</v>
      </c>
      <c r="C146" s="30">
        <f>IF(B146&lt;&gt;B145,1,IF(COUNTIF($C$55:C145,C145)=$G$9*B146,C145+1,C145))</f>
        <v>4</v>
      </c>
      <c r="D146" s="44">
        <f t="shared" ca="1" si="13"/>
        <v>85.484736277854381</v>
      </c>
      <c r="E146" s="44">
        <f t="shared" ca="1" si="14"/>
        <v>97.226227447857326</v>
      </c>
      <c r="F146" s="31">
        <v>0.25</v>
      </c>
    </row>
    <row r="147" spans="2:6" x14ac:dyDescent="0.25">
      <c r="B147" s="29">
        <f>IF(COUNTIF($B$55:B146,B146)=$D$52*$G$9,B146+1,B146)</f>
        <v>4</v>
      </c>
      <c r="C147" s="30">
        <f>IF(B147&lt;&gt;B146,1,IF(COUNTIF($C$55:C146,C146)=$G$9*B147,C146+1,C146))</f>
        <v>4</v>
      </c>
      <c r="D147" s="44">
        <f t="shared" ca="1" si="13"/>
        <v>84.477104416781572</v>
      </c>
      <c r="E147" s="44">
        <f t="shared" ca="1" si="14"/>
        <v>95.839341171785975</v>
      </c>
      <c r="F147" s="31">
        <v>0.25</v>
      </c>
    </row>
    <row r="148" spans="2:6" x14ac:dyDescent="0.25">
      <c r="B148" s="29">
        <f>IF(COUNTIF($B$55:B147,B147)=$D$52*$G$9,B147+1,B147)</f>
        <v>4</v>
      </c>
      <c r="C148" s="30">
        <f>IF(B148&lt;&gt;B147,1,IF(COUNTIF($C$55:C147,C147)=$G$9*B148,C147+1,C147))</f>
        <v>4</v>
      </c>
      <c r="D148" s="44">
        <f t="shared" ca="1" si="13"/>
        <v>83.469472555708762</v>
      </c>
      <c r="E148" s="44">
        <f t="shared" ca="1" si="14"/>
        <v>94.452454895714638</v>
      </c>
      <c r="F148" s="31">
        <v>0.25</v>
      </c>
    </row>
    <row r="149" spans="2:6" x14ac:dyDescent="0.25">
      <c r="B149" s="29">
        <f>IF(COUNTIF($B$55:B148,B148)=$D$52*$G$9,B148+1,B148)</f>
        <v>4</v>
      </c>
      <c r="C149" s="30">
        <f>IF(B149&lt;&gt;B148,1,IF(COUNTIF($C$55:C148,C148)=$G$9*B149,C148+1,C148))</f>
        <v>4</v>
      </c>
      <c r="D149" s="44">
        <f t="shared" ca="1" si="13"/>
        <v>82.461840694635953</v>
      </c>
      <c r="E149" s="44">
        <f t="shared" ca="1" si="14"/>
        <v>93.065568619643301</v>
      </c>
      <c r="F149" s="31">
        <v>0.25</v>
      </c>
    </row>
    <row r="150" spans="2:6" x14ac:dyDescent="0.25">
      <c r="B150" s="29">
        <f>IF(COUNTIF($B$55:B149,B149)=$D$52*$G$9,B149+1,B149)</f>
        <v>4</v>
      </c>
      <c r="C150" s="30">
        <f>IF(B150&lt;&gt;B149,1,IF(COUNTIF($C$55:C149,C149)=$G$9*B150,C149+1,C149))</f>
        <v>5</v>
      </c>
      <c r="D150" s="44">
        <f t="shared" ca="1" si="13"/>
        <v>86.32612452845855</v>
      </c>
      <c r="E150" s="44">
        <f t="shared" ca="1" si="14"/>
        <v>100.3814152616285</v>
      </c>
      <c r="F150" s="31">
        <v>0.25</v>
      </c>
    </row>
    <row r="151" spans="2:6" x14ac:dyDescent="0.25">
      <c r="B151" s="29">
        <f>IF(COUNTIF($B$55:B150,B150)=$D$52*$G$9,B150+1,B150)</f>
        <v>4</v>
      </c>
      <c r="C151" s="30">
        <f>IF(B151&lt;&gt;B150,1,IF(COUNTIF($C$55:C150,C150)=$G$9*B151,C150+1,C150))</f>
        <v>5</v>
      </c>
      <c r="D151" s="44">
        <f t="shared" ca="1" si="13"/>
        <v>85.1522490569171</v>
      </c>
      <c r="E151" s="44">
        <f t="shared" ca="1" si="14"/>
        <v>100.76283052325701</v>
      </c>
      <c r="F151" s="31">
        <v>0.25</v>
      </c>
    </row>
    <row r="152" spans="2:6" x14ac:dyDescent="0.25">
      <c r="B152" s="29">
        <f>IF(COUNTIF($B$55:B151,B151)=$D$52*$G$9,B151+1,B151)</f>
        <v>4</v>
      </c>
      <c r="C152" s="30">
        <f>IF(B152&lt;&gt;B151,1,IF(COUNTIF($C$55:C151,C151)=$G$9*B152,C151+1,C151))</f>
        <v>5</v>
      </c>
      <c r="D152" s="44">
        <f t="shared" ca="1" si="13"/>
        <v>83.978373585375664</v>
      </c>
      <c r="E152" s="44">
        <f t="shared" ca="1" si="14"/>
        <v>101.14424578488553</v>
      </c>
      <c r="F152" s="31">
        <v>0.25</v>
      </c>
    </row>
    <row r="153" spans="2:6" x14ac:dyDescent="0.25">
      <c r="B153" s="29">
        <f>IF(COUNTIF($B$55:B152,B152)=$D$52*$G$9,B152+1,B152)</f>
        <v>4</v>
      </c>
      <c r="C153" s="30">
        <f>IF(B153&lt;&gt;B152,1,IF(COUNTIF($C$55:C152,C152)=$G$9*B153,C152+1,C152))</f>
        <v>5</v>
      </c>
      <c r="D153" s="44">
        <f t="shared" ca="1" si="13"/>
        <v>82.804498113834214</v>
      </c>
      <c r="E153" s="44">
        <f t="shared" ca="1" si="14"/>
        <v>101.52566104651403</v>
      </c>
      <c r="F153" s="31">
        <v>0.25</v>
      </c>
    </row>
    <row r="154" spans="2:6" ht="15.75" thickBot="1" x14ac:dyDescent="0.3">
      <c r="B154" s="32">
        <f>IF(COUNTIF($B$55:B153,B153)=$D$52*$G$9,B153+1,B153)</f>
        <v>4</v>
      </c>
      <c r="C154" s="33">
        <f>IF(B154&lt;&gt;B153,1,IF(COUNTIF($C$55:C153,C153)=$G$9*B154,C153+1,C153))</f>
        <v>5</v>
      </c>
      <c r="D154" s="45">
        <f t="shared" ca="1" si="13"/>
        <v>81.630622642292764</v>
      </c>
      <c r="E154" s="45">
        <f t="shared" ca="1" si="14"/>
        <v>101.90707630814254</v>
      </c>
      <c r="F154" s="34">
        <v>0.25</v>
      </c>
    </row>
    <row r="155" spans="2:6" x14ac:dyDescent="0.25">
      <c r="B155" s="24"/>
      <c r="C155" s="22"/>
      <c r="D155" s="22"/>
      <c r="E155" s="22"/>
      <c r="F155" s="22"/>
    </row>
    <row r="156" spans="2:6" x14ac:dyDescent="0.25">
      <c r="B156" s="24"/>
      <c r="C156" s="22"/>
      <c r="D156" s="22"/>
      <c r="E156" s="22"/>
      <c r="F156" s="22"/>
    </row>
    <row r="157" spans="2:6" x14ac:dyDescent="0.25">
      <c r="B157" s="24"/>
    </row>
    <row r="158" spans="2:6" x14ac:dyDescent="0.25">
      <c r="B158" s="24"/>
    </row>
    <row r="159" spans="2:6" x14ac:dyDescent="0.25">
      <c r="B159" s="24"/>
    </row>
    <row r="160" spans="2:6" x14ac:dyDescent="0.25">
      <c r="B160" s="24"/>
    </row>
    <row r="161" spans="2:2" x14ac:dyDescent="0.25">
      <c r="B161" s="24"/>
    </row>
    <row r="162" spans="2:2" x14ac:dyDescent="0.25">
      <c r="B162" s="24"/>
    </row>
  </sheetData>
  <mergeCells count="5">
    <mergeCell ref="I10:K10"/>
    <mergeCell ref="A1:H2"/>
    <mergeCell ref="B29:B34"/>
    <mergeCell ref="B36:B41"/>
    <mergeCell ref="B43:B48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Data &amp; Pivot</vt:lpstr>
      <vt:lpstr>Charts</vt:lpstr>
      <vt:lpstr>Intermediate sheet</vt:lpstr>
      <vt:lpstr>Multiple variable challenge</vt:lpstr>
      <vt:lpstr>Companies</vt:lpstr>
      <vt:lpstr>G</vt:lpstr>
      <vt:lpstr>Variables</vt:lpstr>
      <vt:lpstr>Year</vt:lpstr>
    </vt:vector>
  </TitlesOfParts>
  <Company>SAINT-GOBAIN 1.8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Arnaud DUIGOU</cp:lastModifiedBy>
  <dcterms:created xsi:type="dcterms:W3CDTF">2016-06-21T12:06:37Z</dcterms:created>
  <dcterms:modified xsi:type="dcterms:W3CDTF">2016-07-03T18:49:44Z</dcterms:modified>
</cp:coreProperties>
</file>